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omments13.xml" ContentType="application/vnd.openxmlformats-officedocument.spreadsheetml.comments+xml"/>
  <Override PartName="/xl/comments12.xml" ContentType="application/vnd.openxmlformats-officedocument.spreadsheetml.comments+xml"/>
  <Override PartName="/xl/comments11.xml" ContentType="application/vnd.openxmlformats-officedocument.spreadsheetml.comments+xml"/>
  <Override PartName="/xl/comments10.xml" ContentType="application/vnd.openxmlformats-officedocument.spreadsheetml.comments+xml"/>
  <Override PartName="/xl/comments9.xml" ContentType="application/vnd.openxmlformats-officedocument.spreadsheetml.comments+xml"/>
  <Override PartName="/xl/comments8.xml" ContentType="application/vnd.openxmlformats-officedocument.spreadsheetml.comments+xml"/>
  <Override PartName="/xl/comments7.xml" ContentType="application/vnd.openxmlformats-officedocument.spreadsheetml.comments+xml"/>
  <Override PartName="/xl/comments6.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719"/>
  <workbookPr date1904="1" showInkAnnotation="0" codeName="ThisWorkbook" autoCompressPictures="0"/>
  <mc:AlternateContent xmlns:mc="http://schemas.openxmlformats.org/markup-compatibility/2006">
    <mc:Choice Requires="x15">
      <x15ac:absPath xmlns:x15ac="http://schemas.microsoft.com/office/spreadsheetml/2010/11/ac" url="/Users/maymauseth/Alviss Consulting Dropbox/Tariff-Tracking July 2023/QLD/QLD Workbooks/Locked WB/"/>
    </mc:Choice>
  </mc:AlternateContent>
  <xr:revisionPtr revIDLastSave="0" documentId="13_ncr:1_{8DE90FDF-E934-C74A-86F1-72D4C07692CC}" xr6:coauthVersionLast="47" xr6:coauthVersionMax="47" xr10:uidLastSave="{00000000-0000-0000-0000-000000000000}"/>
  <workbookProtection workbookAlgorithmName="SHA-512" workbookHashValue="jXxGxhfR4JblR4FzJtk9mMSGdX6uk0ycMx0PCo9JltObb5cSCp3o75Xssu+H/y9rDy0ft3MCGoV3ks7f44GdOQ==" workbookSaltValue="xMHWPAvLlZANM1OHQ+6Wkw==" workbookSpinCount="100000" lockStructure="1"/>
  <bookViews>
    <workbookView xWindow="2340" yWindow="1100" windowWidth="38400" windowHeight="19580" tabRatio="500" activeTab="1" xr2:uid="{00000000-000D-0000-FFFF-FFFF00000000}"/>
  </bookViews>
  <sheets>
    <sheet name="Summary" sheetId="1" r:id="rId1"/>
    <sheet name="Bills Jul'23" sheetId="26" r:id="rId2"/>
    <sheet name="Bills Jul'22" sheetId="24" r:id="rId3"/>
    <sheet name="Bills Jul'21" sheetId="22" r:id="rId4"/>
    <sheet name="Bills Jul'20" sheetId="20" r:id="rId5"/>
    <sheet name="Bills Jul'19" sheetId="18" r:id="rId6"/>
    <sheet name="Bills Jul'18" sheetId="16" r:id="rId7"/>
    <sheet name="Bills Jul'17" sheetId="12" r:id="rId8"/>
    <sheet name="Bills Jul'16" sheetId="11" r:id="rId9"/>
    <sheet name="Bills Jul'15" sheetId="8" r:id="rId10"/>
    <sheet name="Bills Jul'14" sheetId="6" r:id="rId11"/>
    <sheet name="Bills Jul'13" sheetId="4" r:id="rId12"/>
    <sheet name="Bills Jul'12" sheetId="2" r:id="rId13"/>
    <sheet name="Tariffs July 2023" sheetId="25" state="hidden" r:id="rId14"/>
    <sheet name="Tariffs July 2022" sheetId="23" state="hidden" r:id="rId15"/>
    <sheet name="Tariffs July 2021" sheetId="21" state="hidden" r:id="rId16"/>
    <sheet name="Tariffs July 2020" sheetId="19" state="hidden" r:id="rId17"/>
    <sheet name="Tariffs July 2019" sheetId="17" state="hidden" r:id="rId18"/>
    <sheet name="Tariffs July 2018" sheetId="14" state="hidden" r:id="rId19"/>
    <sheet name="Tariffs July 2017" sheetId="13" state="hidden" r:id="rId20"/>
    <sheet name="Tariffs July 2016" sheetId="10" state="hidden" r:id="rId21"/>
    <sheet name="Tariffs Jul'15" sheetId="9" state="hidden" r:id="rId22"/>
    <sheet name="Tariffs Jul'14" sheetId="7" state="hidden" r:id="rId23"/>
    <sheet name="Tariffs Jul'13" sheetId="5" state="hidden" r:id="rId24"/>
    <sheet name="Tariffs Jul'12" sheetId="3" state="hidden"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92" i="26" l="1"/>
  <c r="B92" i="26"/>
  <c r="C92" i="26"/>
  <c r="D92" i="26"/>
  <c r="E92" i="26"/>
  <c r="F92" i="26"/>
  <c r="K92" i="26"/>
  <c r="O92" i="26" s="1"/>
  <c r="L92" i="26"/>
  <c r="M92" i="26"/>
  <c r="N92" i="26"/>
  <c r="P92" i="26"/>
  <c r="A93" i="26"/>
  <c r="P93" i="26" s="1"/>
  <c r="B93" i="26"/>
  <c r="C93" i="26"/>
  <c r="D93" i="26"/>
  <c r="E93" i="26"/>
  <c r="F93" i="26"/>
  <c r="K93" i="26"/>
  <c r="L93" i="26"/>
  <c r="M93" i="26"/>
  <c r="N93" i="26"/>
  <c r="A94" i="26"/>
  <c r="P94" i="26" s="1"/>
  <c r="B94" i="26"/>
  <c r="C94" i="26"/>
  <c r="D94" i="26"/>
  <c r="E94" i="26"/>
  <c r="F94" i="26"/>
  <c r="K94" i="26"/>
  <c r="L94" i="26"/>
  <c r="M94" i="26"/>
  <c r="N94" i="26"/>
  <c r="A95" i="26"/>
  <c r="P95" i="26" s="1"/>
  <c r="B95" i="26"/>
  <c r="C95" i="26"/>
  <c r="D95" i="26"/>
  <c r="E95" i="26"/>
  <c r="F95" i="26"/>
  <c r="K95" i="26"/>
  <c r="L95" i="26"/>
  <c r="M95" i="26"/>
  <c r="N95" i="26"/>
  <c r="A96" i="26"/>
  <c r="B96" i="26"/>
  <c r="C96" i="26"/>
  <c r="D96" i="26"/>
  <c r="E96" i="26"/>
  <c r="F96" i="26"/>
  <c r="K96" i="26"/>
  <c r="L96" i="26"/>
  <c r="M96" i="26"/>
  <c r="N96" i="26"/>
  <c r="P96" i="26"/>
  <c r="A68" i="26"/>
  <c r="P68" i="26" s="1"/>
  <c r="B68" i="26"/>
  <c r="C68" i="26"/>
  <c r="D68" i="26"/>
  <c r="E68" i="26"/>
  <c r="F68" i="26"/>
  <c r="K68" i="26"/>
  <c r="L68" i="26"/>
  <c r="M68" i="26"/>
  <c r="N68" i="26"/>
  <c r="A69" i="26"/>
  <c r="P69" i="26" s="1"/>
  <c r="B69" i="26"/>
  <c r="C69" i="26"/>
  <c r="D69" i="26"/>
  <c r="E69" i="26"/>
  <c r="F69" i="26"/>
  <c r="K69" i="26"/>
  <c r="L69" i="26"/>
  <c r="M69" i="26"/>
  <c r="N69" i="26"/>
  <c r="A70" i="26"/>
  <c r="P70" i="26" s="1"/>
  <c r="B70" i="26"/>
  <c r="C70" i="26"/>
  <c r="D70" i="26"/>
  <c r="E70" i="26"/>
  <c r="F70" i="26"/>
  <c r="K70" i="26"/>
  <c r="L70" i="26"/>
  <c r="M70" i="26"/>
  <c r="N70" i="26"/>
  <c r="A71" i="26"/>
  <c r="P71" i="26" s="1"/>
  <c r="B71" i="26"/>
  <c r="C71" i="26"/>
  <c r="D71" i="26"/>
  <c r="E71" i="26"/>
  <c r="F71" i="26"/>
  <c r="K71" i="26"/>
  <c r="L71" i="26"/>
  <c r="M71" i="26"/>
  <c r="N71" i="26"/>
  <c r="A72" i="26"/>
  <c r="P72" i="26" s="1"/>
  <c r="B72" i="26"/>
  <c r="C72" i="26"/>
  <c r="D72" i="26"/>
  <c r="E72" i="26"/>
  <c r="F72" i="26"/>
  <c r="K72" i="26"/>
  <c r="L72" i="26"/>
  <c r="M72" i="26"/>
  <c r="N72" i="26"/>
  <c r="A45" i="26"/>
  <c r="P45" i="26" s="1"/>
  <c r="B45" i="26"/>
  <c r="C45" i="26"/>
  <c r="D45" i="26"/>
  <c r="E45" i="26"/>
  <c r="F45" i="26"/>
  <c r="K45" i="26"/>
  <c r="L45" i="26"/>
  <c r="M45" i="26"/>
  <c r="N45" i="26"/>
  <c r="A46" i="26"/>
  <c r="P46" i="26" s="1"/>
  <c r="B46" i="26"/>
  <c r="C46" i="26"/>
  <c r="D46" i="26"/>
  <c r="E46" i="26"/>
  <c r="F46" i="26"/>
  <c r="K46" i="26"/>
  <c r="L46" i="26"/>
  <c r="M46" i="26"/>
  <c r="N46" i="26"/>
  <c r="A47" i="26"/>
  <c r="P47" i="26" s="1"/>
  <c r="B47" i="26"/>
  <c r="C47" i="26"/>
  <c r="D47" i="26"/>
  <c r="E47" i="26"/>
  <c r="F47" i="26"/>
  <c r="K47" i="26"/>
  <c r="L47" i="26"/>
  <c r="M47" i="26"/>
  <c r="N47" i="26"/>
  <c r="A48" i="26"/>
  <c r="P48" i="26" s="1"/>
  <c r="B48" i="26"/>
  <c r="C48" i="26"/>
  <c r="D48" i="26"/>
  <c r="E48" i="26"/>
  <c r="F48" i="26"/>
  <c r="K48" i="26"/>
  <c r="L48" i="26"/>
  <c r="M48" i="26"/>
  <c r="N48" i="26"/>
  <c r="A49" i="26"/>
  <c r="P49" i="26" s="1"/>
  <c r="B49" i="26"/>
  <c r="C49" i="26"/>
  <c r="D49" i="26"/>
  <c r="E49" i="26"/>
  <c r="F49" i="26"/>
  <c r="K49" i="26"/>
  <c r="L49" i="26"/>
  <c r="M49" i="26"/>
  <c r="N49" i="26"/>
  <c r="A20" i="26"/>
  <c r="P20" i="26" s="1"/>
  <c r="B20" i="26"/>
  <c r="C20" i="26"/>
  <c r="D20" i="26"/>
  <c r="E20" i="26"/>
  <c r="F20" i="26"/>
  <c r="K20" i="26"/>
  <c r="L20" i="26"/>
  <c r="M20" i="26"/>
  <c r="N20" i="26"/>
  <c r="A21" i="26"/>
  <c r="P21" i="26" s="1"/>
  <c r="B21" i="26"/>
  <c r="C21" i="26"/>
  <c r="D21" i="26"/>
  <c r="E21" i="26"/>
  <c r="F21" i="26"/>
  <c r="K21" i="26"/>
  <c r="L21" i="26"/>
  <c r="M21" i="26"/>
  <c r="N21" i="26"/>
  <c r="O21" i="26" s="1"/>
  <c r="A22" i="26"/>
  <c r="P22" i="26" s="1"/>
  <c r="B22" i="26"/>
  <c r="C22" i="26"/>
  <c r="D22" i="26"/>
  <c r="E22" i="26"/>
  <c r="F22" i="26"/>
  <c r="K22" i="26"/>
  <c r="L22" i="26"/>
  <c r="M22" i="26"/>
  <c r="N22" i="26"/>
  <c r="A23" i="26"/>
  <c r="P23" i="26" s="1"/>
  <c r="B23" i="26"/>
  <c r="C23" i="26"/>
  <c r="D23" i="26"/>
  <c r="E23" i="26"/>
  <c r="F23" i="26"/>
  <c r="K23" i="26"/>
  <c r="L23" i="26"/>
  <c r="M23" i="26"/>
  <c r="N23" i="26"/>
  <c r="A24" i="26"/>
  <c r="P24" i="26" s="1"/>
  <c r="B24" i="26"/>
  <c r="C24" i="26"/>
  <c r="D24" i="26"/>
  <c r="E24" i="26"/>
  <c r="F24" i="26"/>
  <c r="K24" i="26"/>
  <c r="O24" i="26" s="1"/>
  <c r="L24" i="26"/>
  <c r="M24" i="26"/>
  <c r="N24" i="26"/>
  <c r="G96" i="26" l="1"/>
  <c r="I96" i="26" s="1"/>
  <c r="J96" i="26" s="1"/>
  <c r="G47" i="26"/>
  <c r="O96" i="26"/>
  <c r="O49" i="26"/>
  <c r="O45" i="26"/>
  <c r="G24" i="26"/>
  <c r="H24" i="26" s="1"/>
  <c r="O68" i="26"/>
  <c r="O94" i="26"/>
  <c r="G45" i="26"/>
  <c r="I45" i="26" s="1"/>
  <c r="J45" i="26" s="1"/>
  <c r="G95" i="26"/>
  <c r="H95" i="26" s="1"/>
  <c r="G92" i="26"/>
  <c r="I92" i="26" s="1"/>
  <c r="J92" i="26" s="1"/>
  <c r="O69" i="26"/>
  <c r="G49" i="26"/>
  <c r="I49" i="26" s="1"/>
  <c r="J49" i="26" s="1"/>
  <c r="G70" i="26"/>
  <c r="I70" i="26" s="1"/>
  <c r="J70" i="26" s="1"/>
  <c r="O20" i="26"/>
  <c r="O46" i="26"/>
  <c r="O71" i="26"/>
  <c r="G69" i="26"/>
  <c r="H69" i="26" s="1"/>
  <c r="G20" i="26"/>
  <c r="I20" i="26" s="1"/>
  <c r="O48" i="26"/>
  <c r="G23" i="26"/>
  <c r="H23" i="26" s="1"/>
  <c r="O93" i="26"/>
  <c r="G46" i="26"/>
  <c r="H46" i="26" s="1"/>
  <c r="G93" i="26"/>
  <c r="H93" i="26" s="1"/>
  <c r="I69" i="26"/>
  <c r="J69" i="26" s="1"/>
  <c r="O22" i="26"/>
  <c r="O72" i="26"/>
  <c r="G71" i="26"/>
  <c r="H71" i="26" s="1"/>
  <c r="O95" i="26"/>
  <c r="G94" i="26"/>
  <c r="H94" i="26" s="1"/>
  <c r="O23" i="26"/>
  <c r="G48" i="26"/>
  <c r="I48" i="26" s="1"/>
  <c r="J48" i="26" s="1"/>
  <c r="G22" i="26"/>
  <c r="H22" i="26" s="1"/>
  <c r="G21" i="26"/>
  <c r="I21" i="26" s="1"/>
  <c r="J21" i="26" s="1"/>
  <c r="O47" i="26"/>
  <c r="O70" i="26"/>
  <c r="G68" i="26"/>
  <c r="I68" i="26" s="1"/>
  <c r="G72" i="26"/>
  <c r="H72" i="26" s="1"/>
  <c r="Q96" i="26"/>
  <c r="S96" i="26" s="1"/>
  <c r="I94" i="26"/>
  <c r="J94" i="26" s="1"/>
  <c r="H96" i="26"/>
  <c r="I71" i="26"/>
  <c r="J71" i="26" s="1"/>
  <c r="Q69" i="26"/>
  <c r="S69" i="26" s="1"/>
  <c r="I72" i="26"/>
  <c r="J72" i="26" s="1"/>
  <c r="H47" i="26"/>
  <c r="I47" i="26"/>
  <c r="J47" i="26" s="1"/>
  <c r="H45" i="26"/>
  <c r="H48" i="26"/>
  <c r="H49" i="26"/>
  <c r="I46" i="26" l="1"/>
  <c r="J46" i="26" s="1"/>
  <c r="Q49" i="26"/>
  <c r="S49" i="26" s="1"/>
  <c r="H70" i="26"/>
  <c r="I24" i="26"/>
  <c r="J24" i="26" s="1"/>
  <c r="Q70" i="26"/>
  <c r="S70" i="26" s="1"/>
  <c r="I23" i="26"/>
  <c r="J23" i="26" s="1"/>
  <c r="H21" i="26"/>
  <c r="J20" i="26"/>
  <c r="Q20" i="26"/>
  <c r="S20" i="26" s="1"/>
  <c r="I22" i="26"/>
  <c r="J22" i="26" s="1"/>
  <c r="I93" i="26"/>
  <c r="J93" i="26" s="1"/>
  <c r="Q24" i="26"/>
  <c r="R96" i="26"/>
  <c r="T96" i="26" s="1"/>
  <c r="H20" i="26"/>
  <c r="Q92" i="26"/>
  <c r="I95" i="26"/>
  <c r="H92" i="26"/>
  <c r="J68" i="26"/>
  <c r="Q68" i="26"/>
  <c r="Q21" i="26"/>
  <c r="S21" i="26" s="1"/>
  <c r="H68" i="26"/>
  <c r="Q94" i="26"/>
  <c r="Q72" i="26"/>
  <c r="R69" i="26"/>
  <c r="T69" i="26" s="1"/>
  <c r="Q71" i="26"/>
  <c r="Q47" i="26"/>
  <c r="Q48" i="26"/>
  <c r="Q45" i="26"/>
  <c r="Q46" i="26"/>
  <c r="R70" i="26" l="1"/>
  <c r="T70" i="26" s="1"/>
  <c r="Q23" i="26"/>
  <c r="R49" i="26"/>
  <c r="T49" i="26" s="1"/>
  <c r="Q22" i="26"/>
  <c r="Q93" i="26"/>
  <c r="S92" i="26"/>
  <c r="R92" i="26"/>
  <c r="T92" i="26" s="1"/>
  <c r="S24" i="26"/>
  <c r="R24" i="26"/>
  <c r="T24" i="26" s="1"/>
  <c r="R20" i="26"/>
  <c r="T20" i="26" s="1"/>
  <c r="J95" i="26"/>
  <c r="Q95" i="26"/>
  <c r="S93" i="26"/>
  <c r="R93" i="26"/>
  <c r="T93" i="26" s="1"/>
  <c r="S68" i="26"/>
  <c r="R68" i="26"/>
  <c r="T68" i="26" s="1"/>
  <c r="R21" i="26"/>
  <c r="T21" i="26" s="1"/>
  <c r="S94" i="26"/>
  <c r="R94" i="26"/>
  <c r="T94" i="26" s="1"/>
  <c r="S71" i="26"/>
  <c r="R71" i="26"/>
  <c r="T71" i="26" s="1"/>
  <c r="S72" i="26"/>
  <c r="R72" i="26"/>
  <c r="T72" i="26" s="1"/>
  <c r="S46" i="26"/>
  <c r="R46" i="26"/>
  <c r="T46" i="26" s="1"/>
  <c r="S45" i="26"/>
  <c r="R45" i="26"/>
  <c r="T45" i="26" s="1"/>
  <c r="S48" i="26"/>
  <c r="R48" i="26"/>
  <c r="T48" i="26" s="1"/>
  <c r="S47" i="26"/>
  <c r="R47" i="26"/>
  <c r="T47" i="26" s="1"/>
  <c r="S23" i="26"/>
  <c r="R23" i="26"/>
  <c r="T23" i="26" s="1"/>
  <c r="S22" i="26" l="1"/>
  <c r="R22" i="26"/>
  <c r="T22" i="26" s="1"/>
  <c r="S95" i="26"/>
  <c r="R95" i="26"/>
  <c r="T95" i="26" s="1"/>
  <c r="N91" i="26" l="1"/>
  <c r="M91" i="26"/>
  <c r="L91" i="26"/>
  <c r="K91" i="26"/>
  <c r="F91" i="26"/>
  <c r="E91" i="26"/>
  <c r="D91" i="26"/>
  <c r="C91" i="26"/>
  <c r="B91" i="26"/>
  <c r="A91" i="26"/>
  <c r="P91" i="26" s="1"/>
  <c r="N90" i="26"/>
  <c r="M90" i="26"/>
  <c r="L90" i="26"/>
  <c r="K90" i="26"/>
  <c r="F90" i="26"/>
  <c r="E90" i="26"/>
  <c r="D90" i="26"/>
  <c r="C90" i="26"/>
  <c r="B90" i="26"/>
  <c r="A90" i="26"/>
  <c r="P90" i="26" s="1"/>
  <c r="N89" i="26"/>
  <c r="M89" i="26"/>
  <c r="L89" i="26"/>
  <c r="K89" i="26"/>
  <c r="F89" i="26"/>
  <c r="E89" i="26"/>
  <c r="D89" i="26"/>
  <c r="C89" i="26"/>
  <c r="B89" i="26"/>
  <c r="A89" i="26"/>
  <c r="P89" i="26" s="1"/>
  <c r="N88" i="26"/>
  <c r="M88" i="26"/>
  <c r="L88" i="26"/>
  <c r="K88" i="26"/>
  <c r="F88" i="26"/>
  <c r="E88" i="26"/>
  <c r="D88" i="26"/>
  <c r="C88" i="26"/>
  <c r="B88" i="26"/>
  <c r="A88" i="26"/>
  <c r="P88" i="26" s="1"/>
  <c r="N87" i="26"/>
  <c r="M87" i="26"/>
  <c r="L87" i="26"/>
  <c r="K87" i="26"/>
  <c r="F87" i="26"/>
  <c r="E87" i="26"/>
  <c r="D87" i="26"/>
  <c r="C87" i="26"/>
  <c r="B87" i="26"/>
  <c r="A87" i="26"/>
  <c r="P87" i="26" s="1"/>
  <c r="N86" i="26"/>
  <c r="M86" i="26"/>
  <c r="L86" i="26"/>
  <c r="K86" i="26"/>
  <c r="F86" i="26"/>
  <c r="E86" i="26"/>
  <c r="D86" i="26"/>
  <c r="C86" i="26"/>
  <c r="B86" i="26"/>
  <c r="A86" i="26"/>
  <c r="P86" i="26" s="1"/>
  <c r="N85" i="26"/>
  <c r="M85" i="26"/>
  <c r="L85" i="26"/>
  <c r="K85" i="26"/>
  <c r="F85" i="26"/>
  <c r="E85" i="26"/>
  <c r="D85" i="26"/>
  <c r="C85" i="26"/>
  <c r="B85" i="26"/>
  <c r="A85" i="26"/>
  <c r="P85" i="26" s="1"/>
  <c r="N84" i="26"/>
  <c r="M84" i="26"/>
  <c r="L84" i="26"/>
  <c r="K84" i="26"/>
  <c r="F84" i="26"/>
  <c r="E84" i="26"/>
  <c r="D84" i="26"/>
  <c r="C84" i="26"/>
  <c r="B84" i="26"/>
  <c r="A84" i="26"/>
  <c r="P84" i="26" s="1"/>
  <c r="N83" i="26"/>
  <c r="M83" i="26"/>
  <c r="L83" i="26"/>
  <c r="K83" i="26"/>
  <c r="F83" i="26"/>
  <c r="E83" i="26"/>
  <c r="D83" i="26"/>
  <c r="C83" i="26"/>
  <c r="B83" i="26"/>
  <c r="A83" i="26"/>
  <c r="P83" i="26" s="1"/>
  <c r="N82" i="26"/>
  <c r="M82" i="26"/>
  <c r="L82" i="26"/>
  <c r="K82" i="26"/>
  <c r="F82" i="26"/>
  <c r="E82" i="26"/>
  <c r="D82" i="26"/>
  <c r="C82" i="26"/>
  <c r="B82" i="26"/>
  <c r="A82" i="26"/>
  <c r="P82" i="26" s="1"/>
  <c r="N67" i="26"/>
  <c r="M67" i="26"/>
  <c r="L67" i="26"/>
  <c r="K67" i="26"/>
  <c r="F67" i="26"/>
  <c r="E67" i="26"/>
  <c r="D67" i="26"/>
  <c r="C67" i="26"/>
  <c r="B67" i="26"/>
  <c r="A67" i="26"/>
  <c r="P67" i="26" s="1"/>
  <c r="N66" i="26"/>
  <c r="M66" i="26"/>
  <c r="L66" i="26"/>
  <c r="K66" i="26"/>
  <c r="F66" i="26"/>
  <c r="E66" i="26"/>
  <c r="D66" i="26"/>
  <c r="C66" i="26"/>
  <c r="B66" i="26"/>
  <c r="A66" i="26"/>
  <c r="P66" i="26" s="1"/>
  <c r="N65" i="26"/>
  <c r="M65" i="26"/>
  <c r="L65" i="26"/>
  <c r="K65" i="26"/>
  <c r="F65" i="26"/>
  <c r="E65" i="26"/>
  <c r="D65" i="26"/>
  <c r="C65" i="26"/>
  <c r="B65" i="26"/>
  <c r="A65" i="26"/>
  <c r="P65" i="26" s="1"/>
  <c r="N64" i="26"/>
  <c r="M64" i="26"/>
  <c r="L64" i="26"/>
  <c r="K64" i="26"/>
  <c r="F64" i="26"/>
  <c r="E64" i="26"/>
  <c r="D64" i="26"/>
  <c r="C64" i="26"/>
  <c r="B64" i="26"/>
  <c r="A64" i="26"/>
  <c r="P64" i="26" s="1"/>
  <c r="N63" i="26"/>
  <c r="M63" i="26"/>
  <c r="L63" i="26"/>
  <c r="K63" i="26"/>
  <c r="F63" i="26"/>
  <c r="E63" i="26"/>
  <c r="D63" i="26"/>
  <c r="C63" i="26"/>
  <c r="B63" i="26"/>
  <c r="A63" i="26"/>
  <c r="P63" i="26" s="1"/>
  <c r="N62" i="26"/>
  <c r="M62" i="26"/>
  <c r="L62" i="26"/>
  <c r="K62" i="26"/>
  <c r="F62" i="26"/>
  <c r="E62" i="26"/>
  <c r="D62" i="26"/>
  <c r="C62" i="26"/>
  <c r="B62" i="26"/>
  <c r="A62" i="26"/>
  <c r="P62" i="26" s="1"/>
  <c r="N61" i="26"/>
  <c r="M61" i="26"/>
  <c r="L61" i="26"/>
  <c r="K61" i="26"/>
  <c r="F61" i="26"/>
  <c r="E61" i="26"/>
  <c r="D61" i="26"/>
  <c r="C61" i="26"/>
  <c r="B61" i="26"/>
  <c r="A61" i="26"/>
  <c r="P61" i="26" s="1"/>
  <c r="N60" i="26"/>
  <c r="M60" i="26"/>
  <c r="L60" i="26"/>
  <c r="K60" i="26"/>
  <c r="F60" i="26"/>
  <c r="E60" i="26"/>
  <c r="D60" i="26"/>
  <c r="C60" i="26"/>
  <c r="B60" i="26"/>
  <c r="A60" i="26"/>
  <c r="P60" i="26" s="1"/>
  <c r="N59" i="26"/>
  <c r="M59" i="26"/>
  <c r="L59" i="26"/>
  <c r="K59" i="26"/>
  <c r="F59" i="26"/>
  <c r="E59" i="26"/>
  <c r="D59" i="26"/>
  <c r="C59" i="26"/>
  <c r="B59" i="26"/>
  <c r="A59" i="26"/>
  <c r="P59" i="26" s="1"/>
  <c r="N58" i="26"/>
  <c r="M58" i="26"/>
  <c r="L58" i="26"/>
  <c r="K58" i="26"/>
  <c r="F58" i="26"/>
  <c r="E58" i="26"/>
  <c r="D58" i="26"/>
  <c r="C58" i="26"/>
  <c r="B58" i="26"/>
  <c r="A58" i="26"/>
  <c r="P58" i="26" s="1"/>
  <c r="N44" i="26"/>
  <c r="M44" i="26"/>
  <c r="L44" i="26"/>
  <c r="K44" i="26"/>
  <c r="F44" i="26"/>
  <c r="E44" i="26"/>
  <c r="D44" i="26"/>
  <c r="C44" i="26"/>
  <c r="B44" i="26"/>
  <c r="A44" i="26"/>
  <c r="P44" i="26" s="1"/>
  <c r="N43" i="26"/>
  <c r="M43" i="26"/>
  <c r="L43" i="26"/>
  <c r="K43" i="26"/>
  <c r="F43" i="26"/>
  <c r="E43" i="26"/>
  <c r="D43" i="26"/>
  <c r="C43" i="26"/>
  <c r="B43" i="26"/>
  <c r="A43" i="26"/>
  <c r="P43" i="26" s="1"/>
  <c r="N42" i="26"/>
  <c r="M42" i="26"/>
  <c r="L42" i="26"/>
  <c r="K42" i="26"/>
  <c r="F42" i="26"/>
  <c r="E42" i="26"/>
  <c r="D42" i="26"/>
  <c r="C42" i="26"/>
  <c r="B42" i="26"/>
  <c r="A42" i="26"/>
  <c r="P42" i="26" s="1"/>
  <c r="N41" i="26"/>
  <c r="M41" i="26"/>
  <c r="L41" i="26"/>
  <c r="K41" i="26"/>
  <c r="F41" i="26"/>
  <c r="E41" i="26"/>
  <c r="D41" i="26"/>
  <c r="C41" i="26"/>
  <c r="B41" i="26"/>
  <c r="A41" i="26"/>
  <c r="P41" i="26" s="1"/>
  <c r="N40" i="26"/>
  <c r="M40" i="26"/>
  <c r="L40" i="26"/>
  <c r="K40" i="26"/>
  <c r="F40" i="26"/>
  <c r="E40" i="26"/>
  <c r="D40" i="26"/>
  <c r="C40" i="26"/>
  <c r="B40" i="26"/>
  <c r="A40" i="26"/>
  <c r="P40" i="26" s="1"/>
  <c r="N39" i="26"/>
  <c r="M39" i="26"/>
  <c r="L39" i="26"/>
  <c r="K39" i="26"/>
  <c r="F39" i="26"/>
  <c r="E39" i="26"/>
  <c r="D39" i="26"/>
  <c r="C39" i="26"/>
  <c r="B39" i="26"/>
  <c r="A39" i="26"/>
  <c r="P39" i="26" s="1"/>
  <c r="N38" i="26"/>
  <c r="M38" i="26"/>
  <c r="L38" i="26"/>
  <c r="K38" i="26"/>
  <c r="F38" i="26"/>
  <c r="E38" i="26"/>
  <c r="D38" i="26"/>
  <c r="C38" i="26"/>
  <c r="B38" i="26"/>
  <c r="A38" i="26"/>
  <c r="P38" i="26" s="1"/>
  <c r="N37" i="26"/>
  <c r="M37" i="26"/>
  <c r="L37" i="26"/>
  <c r="K37" i="26"/>
  <c r="F37" i="26"/>
  <c r="E37" i="26"/>
  <c r="D37" i="26"/>
  <c r="C37" i="26"/>
  <c r="B37" i="26"/>
  <c r="A37" i="26"/>
  <c r="P37" i="26" s="1"/>
  <c r="N36" i="26"/>
  <c r="M36" i="26"/>
  <c r="L36" i="26"/>
  <c r="K36" i="26"/>
  <c r="F36" i="26"/>
  <c r="E36" i="26"/>
  <c r="D36" i="26"/>
  <c r="C36" i="26"/>
  <c r="B36" i="26"/>
  <c r="A36" i="26"/>
  <c r="P36" i="26" s="1"/>
  <c r="N35" i="26"/>
  <c r="M35" i="26"/>
  <c r="L35" i="26"/>
  <c r="K35" i="26"/>
  <c r="F35" i="26"/>
  <c r="E35" i="26"/>
  <c r="D35" i="26"/>
  <c r="C35" i="26"/>
  <c r="B35" i="26"/>
  <c r="A35" i="26"/>
  <c r="P35" i="26" s="1"/>
  <c r="N34" i="26"/>
  <c r="M34" i="26"/>
  <c r="L34" i="26"/>
  <c r="K34" i="26"/>
  <c r="F34" i="26"/>
  <c r="E34" i="26"/>
  <c r="D34" i="26"/>
  <c r="C34" i="26"/>
  <c r="B34" i="26"/>
  <c r="A34" i="26"/>
  <c r="P34" i="26" s="1"/>
  <c r="N33" i="26"/>
  <c r="M33" i="26"/>
  <c r="L33" i="26"/>
  <c r="K33" i="26"/>
  <c r="F33" i="26"/>
  <c r="E33" i="26"/>
  <c r="D33" i="26"/>
  <c r="C33" i="26"/>
  <c r="B33" i="26"/>
  <c r="A33" i="26"/>
  <c r="P33" i="26" s="1"/>
  <c r="N19" i="26"/>
  <c r="M19" i="26"/>
  <c r="L19" i="26"/>
  <c r="K19" i="26"/>
  <c r="F19" i="26"/>
  <c r="E19" i="26"/>
  <c r="D19" i="26"/>
  <c r="C19" i="26"/>
  <c r="B19" i="26"/>
  <c r="A19" i="26"/>
  <c r="P19" i="26" s="1"/>
  <c r="N18" i="26"/>
  <c r="M18" i="26"/>
  <c r="L18" i="26"/>
  <c r="K18" i="26"/>
  <c r="F18" i="26"/>
  <c r="E18" i="26"/>
  <c r="D18" i="26"/>
  <c r="C18" i="26"/>
  <c r="B18" i="26"/>
  <c r="A18" i="26"/>
  <c r="P18" i="26" s="1"/>
  <c r="N17" i="26"/>
  <c r="M17" i="26"/>
  <c r="L17" i="26"/>
  <c r="K17" i="26"/>
  <c r="F17" i="26"/>
  <c r="E17" i="26"/>
  <c r="D17" i="26"/>
  <c r="C17" i="26"/>
  <c r="B17" i="26"/>
  <c r="A17" i="26"/>
  <c r="P17" i="26" s="1"/>
  <c r="N16" i="26"/>
  <c r="M16" i="26"/>
  <c r="L16" i="26"/>
  <c r="K16" i="26"/>
  <c r="F16" i="26"/>
  <c r="E16" i="26"/>
  <c r="D16" i="26"/>
  <c r="C16" i="26"/>
  <c r="B16" i="26"/>
  <c r="A16" i="26"/>
  <c r="P16" i="26" s="1"/>
  <c r="N15" i="26"/>
  <c r="M15" i="26"/>
  <c r="L15" i="26"/>
  <c r="K15" i="26"/>
  <c r="F15" i="26"/>
  <c r="E15" i="26"/>
  <c r="D15" i="26"/>
  <c r="C15" i="26"/>
  <c r="B15" i="26"/>
  <c r="A15" i="26"/>
  <c r="P15" i="26" s="1"/>
  <c r="N14" i="26"/>
  <c r="M14" i="26"/>
  <c r="L14" i="26"/>
  <c r="K14" i="26"/>
  <c r="F14" i="26"/>
  <c r="E14" i="26"/>
  <c r="D14" i="26"/>
  <c r="C14" i="26"/>
  <c r="B14" i="26"/>
  <c r="A14" i="26"/>
  <c r="P14" i="26" s="1"/>
  <c r="N13" i="26"/>
  <c r="M13" i="26"/>
  <c r="L13" i="26"/>
  <c r="K13" i="26"/>
  <c r="F13" i="26"/>
  <c r="E13" i="26"/>
  <c r="D13" i="26"/>
  <c r="C13" i="26"/>
  <c r="B13" i="26"/>
  <c r="A13" i="26"/>
  <c r="P13" i="26" s="1"/>
  <c r="N12" i="26"/>
  <c r="M12" i="26"/>
  <c r="L12" i="26"/>
  <c r="K12" i="26"/>
  <c r="F12" i="26"/>
  <c r="E12" i="26"/>
  <c r="D12" i="26"/>
  <c r="C12" i="26"/>
  <c r="B12" i="26"/>
  <c r="A12" i="26"/>
  <c r="P12" i="26" s="1"/>
  <c r="N11" i="26"/>
  <c r="M11" i="26"/>
  <c r="L11" i="26"/>
  <c r="K11" i="26"/>
  <c r="F11" i="26"/>
  <c r="E11" i="26"/>
  <c r="D11" i="26"/>
  <c r="C11" i="26"/>
  <c r="B11" i="26"/>
  <c r="A11" i="26"/>
  <c r="P11" i="26" s="1"/>
  <c r="N10" i="26"/>
  <c r="M10" i="26"/>
  <c r="L10" i="26"/>
  <c r="K10" i="26"/>
  <c r="F10" i="26"/>
  <c r="E10" i="26"/>
  <c r="D10" i="26"/>
  <c r="C10" i="26"/>
  <c r="B10" i="26"/>
  <c r="A10" i="26"/>
  <c r="P10" i="26" s="1"/>
  <c r="N9" i="26"/>
  <c r="M9" i="26"/>
  <c r="L9" i="26"/>
  <c r="K9" i="26"/>
  <c r="F9" i="26"/>
  <c r="E9" i="26"/>
  <c r="D9" i="26"/>
  <c r="C9" i="26"/>
  <c r="B9" i="26"/>
  <c r="A9" i="26"/>
  <c r="P9" i="26" s="1"/>
  <c r="N8" i="26"/>
  <c r="M8" i="26"/>
  <c r="L8" i="26"/>
  <c r="K8" i="26"/>
  <c r="F8" i="26"/>
  <c r="E8" i="26"/>
  <c r="D8" i="26"/>
  <c r="C8" i="26"/>
  <c r="B8" i="26"/>
  <c r="A8" i="26"/>
  <c r="P8" i="26" s="1"/>
  <c r="A38" i="24"/>
  <c r="B38" i="24"/>
  <c r="B80" i="24"/>
  <c r="C80" i="24"/>
  <c r="D80" i="24"/>
  <c r="E80" i="24"/>
  <c r="F80" i="24"/>
  <c r="G80" i="24"/>
  <c r="H80" i="24" s="1"/>
  <c r="K80" i="24"/>
  <c r="L80" i="24"/>
  <c r="M80" i="24"/>
  <c r="N80" i="24"/>
  <c r="O80" i="24"/>
  <c r="P80" i="24"/>
  <c r="U80" i="24"/>
  <c r="V80" i="24"/>
  <c r="A80" i="24"/>
  <c r="A79" i="24"/>
  <c r="B79" i="24"/>
  <c r="C79" i="24"/>
  <c r="G79" i="24" s="1"/>
  <c r="D79" i="24"/>
  <c r="E79" i="24"/>
  <c r="F79" i="24"/>
  <c r="K79" i="24"/>
  <c r="O79" i="24" s="1"/>
  <c r="L79" i="24"/>
  <c r="M79" i="24"/>
  <c r="N79" i="24"/>
  <c r="P79" i="24"/>
  <c r="U79" i="24"/>
  <c r="V79" i="24"/>
  <c r="A60" i="24"/>
  <c r="B60" i="24"/>
  <c r="C60" i="24"/>
  <c r="D60" i="24"/>
  <c r="E60" i="24"/>
  <c r="F60" i="24"/>
  <c r="G60" i="24"/>
  <c r="H60" i="24"/>
  <c r="I60" i="24"/>
  <c r="J60" i="24"/>
  <c r="K60" i="24"/>
  <c r="L60" i="24"/>
  <c r="M60" i="24"/>
  <c r="N60" i="24"/>
  <c r="O60" i="24"/>
  <c r="P60" i="24"/>
  <c r="Q60" i="24" s="1"/>
  <c r="S60" i="24" s="1"/>
  <c r="U60" i="24"/>
  <c r="V60" i="24"/>
  <c r="C38" i="24"/>
  <c r="D38" i="24"/>
  <c r="E38" i="24"/>
  <c r="F38" i="24"/>
  <c r="G38" i="24"/>
  <c r="H38" i="24"/>
  <c r="I38" i="24"/>
  <c r="J38" i="24"/>
  <c r="K38" i="24"/>
  <c r="L38" i="24"/>
  <c r="M38" i="24"/>
  <c r="N38" i="24"/>
  <c r="O38" i="24"/>
  <c r="P38" i="24"/>
  <c r="Q38" i="24" s="1"/>
  <c r="S38" i="24" s="1"/>
  <c r="U38" i="24"/>
  <c r="V38" i="24"/>
  <c r="C16" i="24"/>
  <c r="D16" i="24"/>
  <c r="E16" i="24"/>
  <c r="F16" i="24"/>
  <c r="K16" i="24"/>
  <c r="L16" i="24"/>
  <c r="M16" i="24"/>
  <c r="N16" i="24"/>
  <c r="O16" i="24"/>
  <c r="P16" i="24"/>
  <c r="U16" i="24"/>
  <c r="V16" i="24"/>
  <c r="A16" i="24"/>
  <c r="B16" i="24"/>
  <c r="V84" i="24"/>
  <c r="U84" i="24"/>
  <c r="N84" i="24"/>
  <c r="M84" i="24"/>
  <c r="L84" i="24"/>
  <c r="K84" i="24"/>
  <c r="F84" i="24"/>
  <c r="E84" i="24"/>
  <c r="D84" i="24"/>
  <c r="C84" i="24"/>
  <c r="B84" i="24"/>
  <c r="A84" i="24"/>
  <c r="P84" i="24" s="1"/>
  <c r="V83" i="24"/>
  <c r="U83" i="24"/>
  <c r="N83" i="24"/>
  <c r="M83" i="24"/>
  <c r="L83" i="24"/>
  <c r="K83" i="24"/>
  <c r="F83" i="24"/>
  <c r="E83" i="24"/>
  <c r="D83" i="24"/>
  <c r="C83" i="24"/>
  <c r="B83" i="24"/>
  <c r="A83" i="24"/>
  <c r="P83" i="24" s="1"/>
  <c r="V82" i="24"/>
  <c r="U82" i="24"/>
  <c r="N82" i="24"/>
  <c r="M82" i="24"/>
  <c r="L82" i="24"/>
  <c r="K82" i="24"/>
  <c r="F82" i="24"/>
  <c r="E82" i="24"/>
  <c r="D82" i="24"/>
  <c r="C82" i="24"/>
  <c r="B82" i="24"/>
  <c r="A82" i="24"/>
  <c r="P82" i="24" s="1"/>
  <c r="V81" i="24"/>
  <c r="U81" i="24"/>
  <c r="N81" i="24"/>
  <c r="M81" i="24"/>
  <c r="L81" i="24"/>
  <c r="K81" i="24"/>
  <c r="F81" i="24"/>
  <c r="E81" i="24"/>
  <c r="D81" i="24"/>
  <c r="C81" i="24"/>
  <c r="B81" i="24"/>
  <c r="A81" i="24"/>
  <c r="P81" i="24" s="1"/>
  <c r="V78" i="24"/>
  <c r="U78" i="24"/>
  <c r="N78" i="24"/>
  <c r="M78" i="24"/>
  <c r="L78" i="24"/>
  <c r="K78" i="24"/>
  <c r="F78" i="24"/>
  <c r="E78" i="24"/>
  <c r="D78" i="24"/>
  <c r="C78" i="24"/>
  <c r="B78" i="24"/>
  <c r="A78" i="24"/>
  <c r="P78" i="24" s="1"/>
  <c r="V77" i="24"/>
  <c r="U77" i="24"/>
  <c r="N77" i="24"/>
  <c r="M77" i="24"/>
  <c r="L77" i="24"/>
  <c r="K77" i="24"/>
  <c r="F77" i="24"/>
  <c r="E77" i="24"/>
  <c r="D77" i="24"/>
  <c r="C77" i="24"/>
  <c r="B77" i="24"/>
  <c r="A77" i="24"/>
  <c r="P77" i="24" s="1"/>
  <c r="V76" i="24"/>
  <c r="U76" i="24"/>
  <c r="N76" i="24"/>
  <c r="M76" i="24"/>
  <c r="L76" i="24"/>
  <c r="K76" i="24"/>
  <c r="F76" i="24"/>
  <c r="E76" i="24"/>
  <c r="D76" i="24"/>
  <c r="C76" i="24"/>
  <c r="B76" i="24"/>
  <c r="A76" i="24"/>
  <c r="P76" i="24" s="1"/>
  <c r="V75" i="24"/>
  <c r="U75" i="24"/>
  <c r="N75" i="24"/>
  <c r="M75" i="24"/>
  <c r="L75" i="24"/>
  <c r="K75" i="24"/>
  <c r="F75" i="24"/>
  <c r="E75" i="24"/>
  <c r="D75" i="24"/>
  <c r="C75" i="24"/>
  <c r="B75" i="24"/>
  <c r="A75" i="24"/>
  <c r="P75" i="24" s="1"/>
  <c r="V74" i="24"/>
  <c r="U74" i="24"/>
  <c r="N74" i="24"/>
  <c r="M74" i="24"/>
  <c r="L74" i="24"/>
  <c r="K74" i="24"/>
  <c r="F74" i="24"/>
  <c r="E74" i="24"/>
  <c r="D74" i="24"/>
  <c r="C74" i="24"/>
  <c r="B74" i="24"/>
  <c r="A74" i="24"/>
  <c r="P74" i="24" s="1"/>
  <c r="V73" i="24"/>
  <c r="U73" i="24"/>
  <c r="N73" i="24"/>
  <c r="M73" i="24"/>
  <c r="L73" i="24"/>
  <c r="K73" i="24"/>
  <c r="F73" i="24"/>
  <c r="E73" i="24"/>
  <c r="D73" i="24"/>
  <c r="C73" i="24"/>
  <c r="B73" i="24"/>
  <c r="A73" i="24"/>
  <c r="P73" i="24" s="1"/>
  <c r="V63" i="24"/>
  <c r="U63" i="24"/>
  <c r="N63" i="24"/>
  <c r="M63" i="24"/>
  <c r="L63" i="24"/>
  <c r="K63" i="24"/>
  <c r="F63" i="24"/>
  <c r="E63" i="24"/>
  <c r="D63" i="24"/>
  <c r="C63" i="24"/>
  <c r="B63" i="24"/>
  <c r="A63" i="24"/>
  <c r="P63" i="24" s="1"/>
  <c r="V62" i="24"/>
  <c r="U62" i="24"/>
  <c r="N62" i="24"/>
  <c r="M62" i="24"/>
  <c r="L62" i="24"/>
  <c r="K62" i="24"/>
  <c r="F62" i="24"/>
  <c r="E62" i="24"/>
  <c r="D62" i="24"/>
  <c r="C62" i="24"/>
  <c r="B62" i="24"/>
  <c r="A62" i="24"/>
  <c r="P62" i="24" s="1"/>
  <c r="V61" i="24"/>
  <c r="U61" i="24"/>
  <c r="N61" i="24"/>
  <c r="M61" i="24"/>
  <c r="L61" i="24"/>
  <c r="K61" i="24"/>
  <c r="F61" i="24"/>
  <c r="E61" i="24"/>
  <c r="D61" i="24"/>
  <c r="C61" i="24"/>
  <c r="B61" i="24"/>
  <c r="A61" i="24"/>
  <c r="P61" i="24" s="1"/>
  <c r="V59" i="24"/>
  <c r="U59" i="24"/>
  <c r="N59" i="24"/>
  <c r="M59" i="24"/>
  <c r="L59" i="24"/>
  <c r="K59" i="24"/>
  <c r="F59" i="24"/>
  <c r="E59" i="24"/>
  <c r="D59" i="24"/>
  <c r="C59" i="24"/>
  <c r="B59" i="24"/>
  <c r="A59" i="24"/>
  <c r="P59" i="24" s="1"/>
  <c r="V58" i="24"/>
  <c r="U58" i="24"/>
  <c r="N58" i="24"/>
  <c r="M58" i="24"/>
  <c r="L58" i="24"/>
  <c r="K58" i="24"/>
  <c r="F58" i="24"/>
  <c r="E58" i="24"/>
  <c r="D58" i="24"/>
  <c r="C58" i="24"/>
  <c r="B58" i="24"/>
  <c r="A58" i="24"/>
  <c r="P58" i="24" s="1"/>
  <c r="V57" i="24"/>
  <c r="U57" i="24"/>
  <c r="N57" i="24"/>
  <c r="M57" i="24"/>
  <c r="L57" i="24"/>
  <c r="K57" i="24"/>
  <c r="F57" i="24"/>
  <c r="E57" i="24"/>
  <c r="D57" i="24"/>
  <c r="C57" i="24"/>
  <c r="B57" i="24"/>
  <c r="A57" i="24"/>
  <c r="P57" i="24" s="1"/>
  <c r="V56" i="24"/>
  <c r="U56" i="24"/>
  <c r="N56" i="24"/>
  <c r="M56" i="24"/>
  <c r="L56" i="24"/>
  <c r="K56" i="24"/>
  <c r="F56" i="24"/>
  <c r="E56" i="24"/>
  <c r="D56" i="24"/>
  <c r="C56" i="24"/>
  <c r="B56" i="24"/>
  <c r="A56" i="24"/>
  <c r="P56" i="24" s="1"/>
  <c r="V55" i="24"/>
  <c r="U55" i="24"/>
  <c r="N55" i="24"/>
  <c r="M55" i="24"/>
  <c r="L55" i="24"/>
  <c r="K55" i="24"/>
  <c r="F55" i="24"/>
  <c r="E55" i="24"/>
  <c r="D55" i="24"/>
  <c r="C55" i="24"/>
  <c r="B55" i="24"/>
  <c r="A55" i="24"/>
  <c r="P55" i="24" s="1"/>
  <c r="V54" i="24"/>
  <c r="U54" i="24"/>
  <c r="N54" i="24"/>
  <c r="M54" i="24"/>
  <c r="L54" i="24"/>
  <c r="K54" i="24"/>
  <c r="F54" i="24"/>
  <c r="E54" i="24"/>
  <c r="D54" i="24"/>
  <c r="C54" i="24"/>
  <c r="B54" i="24"/>
  <c r="A54" i="24"/>
  <c r="P54" i="24" s="1"/>
  <c r="V53" i="24"/>
  <c r="U53" i="24"/>
  <c r="N53" i="24"/>
  <c r="M53" i="24"/>
  <c r="L53" i="24"/>
  <c r="K53" i="24"/>
  <c r="F53" i="24"/>
  <c r="E53" i="24"/>
  <c r="D53" i="24"/>
  <c r="C53" i="24"/>
  <c r="B53" i="24"/>
  <c r="A53" i="24"/>
  <c r="P53" i="24" s="1"/>
  <c r="V52" i="24"/>
  <c r="U52" i="24"/>
  <c r="N52" i="24"/>
  <c r="M52" i="24"/>
  <c r="L52" i="24"/>
  <c r="K52" i="24"/>
  <c r="F52" i="24"/>
  <c r="E52" i="24"/>
  <c r="D52" i="24"/>
  <c r="C52" i="24"/>
  <c r="B52" i="24"/>
  <c r="A52" i="24"/>
  <c r="P52" i="24" s="1"/>
  <c r="V43" i="24"/>
  <c r="U43" i="24"/>
  <c r="N43" i="24"/>
  <c r="M43" i="24"/>
  <c r="L43" i="24"/>
  <c r="K43" i="24"/>
  <c r="F43" i="24"/>
  <c r="E43" i="24"/>
  <c r="D43" i="24"/>
  <c r="C43" i="24"/>
  <c r="B43" i="24"/>
  <c r="A43" i="24"/>
  <c r="P43" i="24" s="1"/>
  <c r="V42" i="24"/>
  <c r="U42" i="24"/>
  <c r="N42" i="24"/>
  <c r="M42" i="24"/>
  <c r="L42" i="24"/>
  <c r="K42" i="24"/>
  <c r="F42" i="24"/>
  <c r="E42" i="24"/>
  <c r="D42" i="24"/>
  <c r="C42" i="24"/>
  <c r="B42" i="24"/>
  <c r="A42" i="24"/>
  <c r="P42" i="24" s="1"/>
  <c r="V41" i="24"/>
  <c r="U41" i="24"/>
  <c r="N41" i="24"/>
  <c r="M41" i="24"/>
  <c r="L41" i="24"/>
  <c r="K41" i="24"/>
  <c r="F41" i="24"/>
  <c r="E41" i="24"/>
  <c r="D41" i="24"/>
  <c r="C41" i="24"/>
  <c r="B41" i="24"/>
  <c r="A41" i="24"/>
  <c r="P41" i="24" s="1"/>
  <c r="V40" i="24"/>
  <c r="U40" i="24"/>
  <c r="N40" i="24"/>
  <c r="M40" i="24"/>
  <c r="L40" i="24"/>
  <c r="K40" i="24"/>
  <c r="F40" i="24"/>
  <c r="E40" i="24"/>
  <c r="D40" i="24"/>
  <c r="C40" i="24"/>
  <c r="B40" i="24"/>
  <c r="A40" i="24"/>
  <c r="P40" i="24" s="1"/>
  <c r="V39" i="24"/>
  <c r="U39" i="24"/>
  <c r="N39" i="24"/>
  <c r="M39" i="24"/>
  <c r="L39" i="24"/>
  <c r="K39" i="24"/>
  <c r="F39" i="24"/>
  <c r="E39" i="24"/>
  <c r="D39" i="24"/>
  <c r="C39" i="24"/>
  <c r="B39" i="24"/>
  <c r="A39" i="24"/>
  <c r="P39" i="24" s="1"/>
  <c r="V37" i="24"/>
  <c r="U37" i="24"/>
  <c r="N37" i="24"/>
  <c r="M37" i="24"/>
  <c r="L37" i="24"/>
  <c r="K37" i="24"/>
  <c r="F37" i="24"/>
  <c r="E37" i="24"/>
  <c r="D37" i="24"/>
  <c r="C37" i="24"/>
  <c r="B37" i="24"/>
  <c r="A37" i="24"/>
  <c r="P37" i="24" s="1"/>
  <c r="V36" i="24"/>
  <c r="U36" i="24"/>
  <c r="N36" i="24"/>
  <c r="M36" i="24"/>
  <c r="L36" i="24"/>
  <c r="K36" i="24"/>
  <c r="F36" i="24"/>
  <c r="E36" i="24"/>
  <c r="D36" i="24"/>
  <c r="C36" i="24"/>
  <c r="B36" i="24"/>
  <c r="A36" i="24"/>
  <c r="P36" i="24" s="1"/>
  <c r="V35" i="24"/>
  <c r="U35" i="24"/>
  <c r="N35" i="24"/>
  <c r="M35" i="24"/>
  <c r="L35" i="24"/>
  <c r="K35" i="24"/>
  <c r="F35" i="24"/>
  <c r="E35" i="24"/>
  <c r="D35" i="24"/>
  <c r="C35" i="24"/>
  <c r="B35" i="24"/>
  <c r="A35" i="24"/>
  <c r="P35" i="24" s="1"/>
  <c r="V34" i="24"/>
  <c r="U34" i="24"/>
  <c r="N34" i="24"/>
  <c r="M34" i="24"/>
  <c r="L34" i="24"/>
  <c r="K34" i="24"/>
  <c r="F34" i="24"/>
  <c r="E34" i="24"/>
  <c r="D34" i="24"/>
  <c r="C34" i="24"/>
  <c r="B34" i="24"/>
  <c r="A34" i="24"/>
  <c r="P34" i="24" s="1"/>
  <c r="V33" i="24"/>
  <c r="U33" i="24"/>
  <c r="N33" i="24"/>
  <c r="M33" i="24"/>
  <c r="L33" i="24"/>
  <c r="K33" i="24"/>
  <c r="F33" i="24"/>
  <c r="E33" i="24"/>
  <c r="D33" i="24"/>
  <c r="C33" i="24"/>
  <c r="B33" i="24"/>
  <c r="A33" i="24"/>
  <c r="P33" i="24" s="1"/>
  <c r="V32" i="24"/>
  <c r="U32" i="24"/>
  <c r="N32" i="24"/>
  <c r="M32" i="24"/>
  <c r="L32" i="24"/>
  <c r="K32" i="24"/>
  <c r="F32" i="24"/>
  <c r="E32" i="24"/>
  <c r="D32" i="24"/>
  <c r="C32" i="24"/>
  <c r="B32" i="24"/>
  <c r="A32" i="24"/>
  <c r="P32" i="24" s="1"/>
  <c r="V31" i="24"/>
  <c r="U31" i="24"/>
  <c r="N31" i="24"/>
  <c r="M31" i="24"/>
  <c r="L31" i="24"/>
  <c r="K31" i="24"/>
  <c r="F31" i="24"/>
  <c r="E31" i="24"/>
  <c r="D31" i="24"/>
  <c r="C31" i="24"/>
  <c r="B31" i="24"/>
  <c r="A31" i="24"/>
  <c r="P31" i="24" s="1"/>
  <c r="V30" i="24"/>
  <c r="U30" i="24"/>
  <c r="N30" i="24"/>
  <c r="M30" i="24"/>
  <c r="L30" i="24"/>
  <c r="K30" i="24"/>
  <c r="F30" i="24"/>
  <c r="E30" i="24"/>
  <c r="D30" i="24"/>
  <c r="C30" i="24"/>
  <c r="B30" i="24"/>
  <c r="A30" i="24"/>
  <c r="P30" i="24" s="1"/>
  <c r="V21" i="24"/>
  <c r="U21" i="24"/>
  <c r="N21" i="24"/>
  <c r="M21" i="24"/>
  <c r="L21" i="24"/>
  <c r="K21" i="24"/>
  <c r="F21" i="24"/>
  <c r="E21" i="24"/>
  <c r="D21" i="24"/>
  <c r="C21" i="24"/>
  <c r="B21" i="24"/>
  <c r="A21" i="24"/>
  <c r="P21" i="24" s="1"/>
  <c r="V20" i="24"/>
  <c r="U20" i="24"/>
  <c r="N20" i="24"/>
  <c r="M20" i="24"/>
  <c r="L20" i="24"/>
  <c r="K20" i="24"/>
  <c r="F20" i="24"/>
  <c r="E20" i="24"/>
  <c r="D20" i="24"/>
  <c r="C20" i="24"/>
  <c r="B20" i="24"/>
  <c r="A20" i="24"/>
  <c r="P20" i="24" s="1"/>
  <c r="V19" i="24"/>
  <c r="U19" i="24"/>
  <c r="N19" i="24"/>
  <c r="M19" i="24"/>
  <c r="L19" i="24"/>
  <c r="K19" i="24"/>
  <c r="F19" i="24"/>
  <c r="E19" i="24"/>
  <c r="D19" i="24"/>
  <c r="C19" i="24"/>
  <c r="B19" i="24"/>
  <c r="A19" i="24"/>
  <c r="P19" i="24" s="1"/>
  <c r="V18" i="24"/>
  <c r="U18" i="24"/>
  <c r="N18" i="24"/>
  <c r="M18" i="24"/>
  <c r="L18" i="24"/>
  <c r="K18" i="24"/>
  <c r="F18" i="24"/>
  <c r="E18" i="24"/>
  <c r="D18" i="24"/>
  <c r="C18" i="24"/>
  <c r="B18" i="24"/>
  <c r="A18" i="24"/>
  <c r="P18" i="24" s="1"/>
  <c r="V17" i="24"/>
  <c r="U17" i="24"/>
  <c r="N17" i="24"/>
  <c r="M17" i="24"/>
  <c r="L17" i="24"/>
  <c r="K17" i="24"/>
  <c r="F17" i="24"/>
  <c r="E17" i="24"/>
  <c r="D17" i="24"/>
  <c r="C17" i="24"/>
  <c r="B17" i="24"/>
  <c r="A17" i="24"/>
  <c r="P17" i="24" s="1"/>
  <c r="V15" i="24"/>
  <c r="U15" i="24"/>
  <c r="N15" i="24"/>
  <c r="M15" i="24"/>
  <c r="L15" i="24"/>
  <c r="K15" i="24"/>
  <c r="F15" i="24"/>
  <c r="E15" i="24"/>
  <c r="D15" i="24"/>
  <c r="C15" i="24"/>
  <c r="B15" i="24"/>
  <c r="A15" i="24"/>
  <c r="P15" i="24" s="1"/>
  <c r="V14" i="24"/>
  <c r="U14" i="24"/>
  <c r="N14" i="24"/>
  <c r="M14" i="24"/>
  <c r="L14" i="24"/>
  <c r="K14" i="24"/>
  <c r="F14" i="24"/>
  <c r="E14" i="24"/>
  <c r="D14" i="24"/>
  <c r="C14" i="24"/>
  <c r="B14" i="24"/>
  <c r="A14" i="24"/>
  <c r="P14" i="24" s="1"/>
  <c r="V13" i="24"/>
  <c r="U13" i="24"/>
  <c r="N13" i="24"/>
  <c r="M13" i="24"/>
  <c r="L13" i="24"/>
  <c r="K13" i="24"/>
  <c r="F13" i="24"/>
  <c r="E13" i="24"/>
  <c r="D13" i="24"/>
  <c r="C13" i="24"/>
  <c r="B13" i="24"/>
  <c r="A13" i="24"/>
  <c r="P13" i="24" s="1"/>
  <c r="V12" i="24"/>
  <c r="U12" i="24"/>
  <c r="N12" i="24"/>
  <c r="M12" i="24"/>
  <c r="L12" i="24"/>
  <c r="K12" i="24"/>
  <c r="F12" i="24"/>
  <c r="E12" i="24"/>
  <c r="D12" i="24"/>
  <c r="C12" i="24"/>
  <c r="B12" i="24"/>
  <c r="A12" i="24"/>
  <c r="P12" i="24" s="1"/>
  <c r="V11" i="24"/>
  <c r="U11" i="24"/>
  <c r="N11" i="24"/>
  <c r="M11" i="24"/>
  <c r="L11" i="24"/>
  <c r="K11" i="24"/>
  <c r="F11" i="24"/>
  <c r="E11" i="24"/>
  <c r="D11" i="24"/>
  <c r="C11" i="24"/>
  <c r="B11" i="24"/>
  <c r="A11" i="24"/>
  <c r="P11" i="24" s="1"/>
  <c r="V10" i="24"/>
  <c r="U10" i="24"/>
  <c r="N10" i="24"/>
  <c r="M10" i="24"/>
  <c r="L10" i="24"/>
  <c r="K10" i="24"/>
  <c r="F10" i="24"/>
  <c r="E10" i="24"/>
  <c r="D10" i="24"/>
  <c r="C10" i="24"/>
  <c r="B10" i="24"/>
  <c r="A10" i="24"/>
  <c r="P10" i="24" s="1"/>
  <c r="V9" i="24"/>
  <c r="U9" i="24"/>
  <c r="N9" i="24"/>
  <c r="M9" i="24"/>
  <c r="L9" i="24"/>
  <c r="K9" i="24"/>
  <c r="F9" i="24"/>
  <c r="E9" i="24"/>
  <c r="D9" i="24"/>
  <c r="C9" i="24"/>
  <c r="B9" i="24"/>
  <c r="A9" i="24"/>
  <c r="P9" i="24" s="1"/>
  <c r="V8" i="24"/>
  <c r="U8" i="24"/>
  <c r="N8" i="24"/>
  <c r="M8" i="24"/>
  <c r="L8" i="24"/>
  <c r="K8" i="24"/>
  <c r="F8" i="24"/>
  <c r="E8" i="24"/>
  <c r="D8" i="24"/>
  <c r="C8" i="24"/>
  <c r="B8" i="24"/>
  <c r="A8" i="24"/>
  <c r="P8" i="24" s="1"/>
  <c r="A142" i="22"/>
  <c r="B142" i="22"/>
  <c r="C142" i="22"/>
  <c r="D142" i="22"/>
  <c r="E142" i="22"/>
  <c r="F142" i="22"/>
  <c r="G142" i="22"/>
  <c r="I142" i="22" s="1"/>
  <c r="J142" i="22" s="1"/>
  <c r="K142" i="22"/>
  <c r="L142" i="22"/>
  <c r="M142" i="22"/>
  <c r="N142" i="22"/>
  <c r="O142" i="22"/>
  <c r="P142" i="22"/>
  <c r="U142" i="22"/>
  <c r="V142" i="22"/>
  <c r="A139" i="22"/>
  <c r="B139" i="22"/>
  <c r="C139" i="22"/>
  <c r="D139" i="22"/>
  <c r="E139" i="22"/>
  <c r="F139" i="22"/>
  <c r="K139" i="22"/>
  <c r="L139" i="22"/>
  <c r="M139" i="22"/>
  <c r="N139" i="22"/>
  <c r="P139" i="22"/>
  <c r="U139" i="22"/>
  <c r="V139" i="22"/>
  <c r="A140" i="22"/>
  <c r="P140" i="22" s="1"/>
  <c r="B140" i="22"/>
  <c r="C140" i="22"/>
  <c r="D140" i="22"/>
  <c r="E140" i="22"/>
  <c r="F140" i="22"/>
  <c r="G140" i="22"/>
  <c r="H140" i="22" s="1"/>
  <c r="K140" i="22"/>
  <c r="O140" i="22" s="1"/>
  <c r="L140" i="22"/>
  <c r="M140" i="22"/>
  <c r="N140" i="22"/>
  <c r="U140" i="22"/>
  <c r="V140" i="22"/>
  <c r="A141" i="22"/>
  <c r="P141" i="22" s="1"/>
  <c r="B141" i="22"/>
  <c r="C141" i="22"/>
  <c r="G141" i="22" s="1"/>
  <c r="D141" i="22"/>
  <c r="E141" i="22"/>
  <c r="F141" i="22"/>
  <c r="K141" i="22"/>
  <c r="L141" i="22"/>
  <c r="M141" i="22"/>
  <c r="N141" i="22"/>
  <c r="U141" i="22"/>
  <c r="V141" i="22"/>
  <c r="A105" i="22"/>
  <c r="B105" i="22"/>
  <c r="C105" i="22"/>
  <c r="D105" i="22"/>
  <c r="E105" i="22"/>
  <c r="F105" i="22"/>
  <c r="G105" i="22"/>
  <c r="I105" i="22" s="1"/>
  <c r="J105" i="22" s="1"/>
  <c r="K105" i="22"/>
  <c r="L105" i="22"/>
  <c r="M105" i="22"/>
  <c r="N105" i="22"/>
  <c r="O105" i="22"/>
  <c r="P105" i="22"/>
  <c r="U105" i="22"/>
  <c r="V105" i="22"/>
  <c r="A106" i="22"/>
  <c r="P106" i="22" s="1"/>
  <c r="B106" i="22"/>
  <c r="C106" i="22"/>
  <c r="D106" i="22"/>
  <c r="E106" i="22"/>
  <c r="F106" i="22"/>
  <c r="G106" i="22"/>
  <c r="I106" i="22" s="1"/>
  <c r="J106" i="22" s="1"/>
  <c r="K106" i="22"/>
  <c r="L106" i="22"/>
  <c r="M106" i="22"/>
  <c r="N106" i="22"/>
  <c r="O106" i="22"/>
  <c r="U106" i="22"/>
  <c r="V106" i="22"/>
  <c r="A107" i="22"/>
  <c r="P107" i="22" s="1"/>
  <c r="B107" i="22"/>
  <c r="C107" i="22"/>
  <c r="D107" i="22"/>
  <c r="E107" i="22"/>
  <c r="F107" i="22"/>
  <c r="K107" i="22"/>
  <c r="O107" i="22" s="1"/>
  <c r="L107" i="22"/>
  <c r="M107" i="22"/>
  <c r="N107" i="22"/>
  <c r="U107" i="22"/>
  <c r="V107" i="22"/>
  <c r="A108" i="22"/>
  <c r="P108" i="22" s="1"/>
  <c r="B108" i="22"/>
  <c r="C108" i="22"/>
  <c r="G108" i="22" s="1"/>
  <c r="D108" i="22"/>
  <c r="E108" i="22"/>
  <c r="F108" i="22"/>
  <c r="K108" i="22"/>
  <c r="L108" i="22"/>
  <c r="M108" i="22"/>
  <c r="N108" i="22"/>
  <c r="U108" i="22"/>
  <c r="V108" i="22"/>
  <c r="A109" i="22"/>
  <c r="B109" i="22"/>
  <c r="C109" i="22"/>
  <c r="G109" i="22" s="1"/>
  <c r="D109" i="22"/>
  <c r="E109" i="22"/>
  <c r="F109" i="22"/>
  <c r="K109" i="22"/>
  <c r="L109" i="22"/>
  <c r="M109" i="22"/>
  <c r="N109" i="22"/>
  <c r="O109" i="22"/>
  <c r="P109" i="22"/>
  <c r="U109" i="22"/>
  <c r="V109" i="22"/>
  <c r="A110" i="22"/>
  <c r="P110" i="22" s="1"/>
  <c r="B110" i="22"/>
  <c r="C110" i="22"/>
  <c r="G110" i="22" s="1"/>
  <c r="D110" i="22"/>
  <c r="E110" i="22"/>
  <c r="F110" i="22"/>
  <c r="K110" i="22"/>
  <c r="L110" i="22"/>
  <c r="M110" i="22"/>
  <c r="N110" i="22"/>
  <c r="O110" i="22" s="1"/>
  <c r="U110" i="22"/>
  <c r="V110" i="22"/>
  <c r="A70" i="22"/>
  <c r="B70" i="22"/>
  <c r="C70" i="22"/>
  <c r="D70" i="22"/>
  <c r="E70" i="22"/>
  <c r="F70" i="22"/>
  <c r="K70" i="22"/>
  <c r="L70" i="22"/>
  <c r="M70" i="22"/>
  <c r="N70" i="22"/>
  <c r="P70" i="22"/>
  <c r="U70" i="22"/>
  <c r="V70" i="22"/>
  <c r="A71" i="22"/>
  <c r="P71" i="22" s="1"/>
  <c r="B71" i="22"/>
  <c r="C71" i="22"/>
  <c r="D71" i="22"/>
  <c r="E71" i="22"/>
  <c r="F71" i="22"/>
  <c r="G71" i="22"/>
  <c r="H71" i="22" s="1"/>
  <c r="K71" i="22"/>
  <c r="O71" i="22" s="1"/>
  <c r="L71" i="22"/>
  <c r="M71" i="22"/>
  <c r="N71" i="22"/>
  <c r="U71" i="22"/>
  <c r="V71" i="22"/>
  <c r="A72" i="22"/>
  <c r="P72" i="22" s="1"/>
  <c r="B72" i="22"/>
  <c r="C72" i="22"/>
  <c r="G72" i="22" s="1"/>
  <c r="D72" i="22"/>
  <c r="E72" i="22"/>
  <c r="F72" i="22"/>
  <c r="K72" i="22"/>
  <c r="L72" i="22"/>
  <c r="M72" i="22"/>
  <c r="N72" i="22"/>
  <c r="U72" i="22"/>
  <c r="V72" i="22"/>
  <c r="A73" i="22"/>
  <c r="P73" i="22" s="1"/>
  <c r="B73" i="22"/>
  <c r="C73" i="22"/>
  <c r="D73" i="22"/>
  <c r="E73" i="22"/>
  <c r="F73" i="22"/>
  <c r="K73" i="22"/>
  <c r="O73" i="22" s="1"/>
  <c r="L73" i="22"/>
  <c r="M73" i="22"/>
  <c r="N73" i="22"/>
  <c r="U73" i="22"/>
  <c r="V73" i="22"/>
  <c r="A74" i="22"/>
  <c r="P74" i="22" s="1"/>
  <c r="B74" i="22"/>
  <c r="C74" i="22"/>
  <c r="D74" i="22"/>
  <c r="E74" i="22"/>
  <c r="F74" i="22"/>
  <c r="K74" i="22"/>
  <c r="L74" i="22"/>
  <c r="M74" i="22"/>
  <c r="N74" i="22"/>
  <c r="U74" i="22"/>
  <c r="V74" i="22"/>
  <c r="A33" i="22"/>
  <c r="B33" i="22"/>
  <c r="C33" i="22"/>
  <c r="D33" i="22"/>
  <c r="G33" i="22" s="1"/>
  <c r="E33" i="22"/>
  <c r="F33" i="22"/>
  <c r="K33" i="22"/>
  <c r="L33" i="22"/>
  <c r="M33" i="22"/>
  <c r="N33" i="22"/>
  <c r="P33" i="22"/>
  <c r="U33" i="22"/>
  <c r="V33" i="22"/>
  <c r="A34" i="22"/>
  <c r="P34" i="22" s="1"/>
  <c r="B34" i="22"/>
  <c r="C34" i="22"/>
  <c r="D34" i="22"/>
  <c r="E34" i="22"/>
  <c r="F34" i="22"/>
  <c r="K34" i="22"/>
  <c r="O34" i="22" s="1"/>
  <c r="L34" i="22"/>
  <c r="M34" i="22"/>
  <c r="N34" i="22"/>
  <c r="U34" i="22"/>
  <c r="V34" i="22"/>
  <c r="A35" i="22"/>
  <c r="P35" i="22" s="1"/>
  <c r="B35" i="22"/>
  <c r="C35" i="22"/>
  <c r="D35" i="22"/>
  <c r="E35" i="22"/>
  <c r="F35" i="22"/>
  <c r="K35" i="22"/>
  <c r="L35" i="22"/>
  <c r="M35" i="22"/>
  <c r="N35" i="22"/>
  <c r="U35" i="22"/>
  <c r="V35" i="22"/>
  <c r="A36" i="22"/>
  <c r="P36" i="22" s="1"/>
  <c r="B36" i="22"/>
  <c r="C36" i="22"/>
  <c r="D36" i="22"/>
  <c r="E36" i="22"/>
  <c r="F36" i="22"/>
  <c r="K36" i="22"/>
  <c r="O36" i="22" s="1"/>
  <c r="L36" i="22"/>
  <c r="M36" i="22"/>
  <c r="N36" i="22"/>
  <c r="U36" i="22"/>
  <c r="V36" i="22"/>
  <c r="A37" i="22"/>
  <c r="P37" i="22" s="1"/>
  <c r="B37" i="22"/>
  <c r="C37" i="22"/>
  <c r="D37" i="22"/>
  <c r="E37" i="22"/>
  <c r="F37" i="22"/>
  <c r="K37" i="22"/>
  <c r="L37" i="22"/>
  <c r="M37" i="22"/>
  <c r="N37" i="22"/>
  <c r="U37" i="22"/>
  <c r="V37" i="22"/>
  <c r="V138" i="22"/>
  <c r="U138" i="22"/>
  <c r="N138" i="22"/>
  <c r="M138" i="22"/>
  <c r="L138" i="22"/>
  <c r="K138" i="22"/>
  <c r="F138" i="22"/>
  <c r="E138" i="22"/>
  <c r="D138" i="22"/>
  <c r="C138" i="22"/>
  <c r="B138" i="22"/>
  <c r="A138" i="22"/>
  <c r="P138" i="22" s="1"/>
  <c r="V137" i="22"/>
  <c r="U137" i="22"/>
  <c r="N137" i="22"/>
  <c r="M137" i="22"/>
  <c r="L137" i="22"/>
  <c r="K137" i="22"/>
  <c r="F137" i="22"/>
  <c r="E137" i="22"/>
  <c r="D137" i="22"/>
  <c r="C137" i="22"/>
  <c r="B137" i="22"/>
  <c r="A137" i="22"/>
  <c r="P137" i="22" s="1"/>
  <c r="V136" i="22"/>
  <c r="U136" i="22"/>
  <c r="N136" i="22"/>
  <c r="M136" i="22"/>
  <c r="L136" i="22"/>
  <c r="K136" i="22"/>
  <c r="F136" i="22"/>
  <c r="E136" i="22"/>
  <c r="D136" i="22"/>
  <c r="C136" i="22"/>
  <c r="B136" i="22"/>
  <c r="A136" i="22"/>
  <c r="P136" i="22" s="1"/>
  <c r="V135" i="22"/>
  <c r="U135" i="22"/>
  <c r="N135" i="22"/>
  <c r="M135" i="22"/>
  <c r="L135" i="22"/>
  <c r="K135" i="22"/>
  <c r="F135" i="22"/>
  <c r="E135" i="22"/>
  <c r="D135" i="22"/>
  <c r="C135" i="22"/>
  <c r="B135" i="22"/>
  <c r="A135" i="22"/>
  <c r="P135" i="22" s="1"/>
  <c r="V134" i="22"/>
  <c r="U134" i="22"/>
  <c r="N134" i="22"/>
  <c r="M134" i="22"/>
  <c r="L134" i="22"/>
  <c r="K134" i="22"/>
  <c r="F134" i="22"/>
  <c r="E134" i="22"/>
  <c r="D134" i="22"/>
  <c r="C134" i="22"/>
  <c r="B134" i="22"/>
  <c r="A134" i="22"/>
  <c r="P134" i="22" s="1"/>
  <c r="V133" i="22"/>
  <c r="U133" i="22"/>
  <c r="N133" i="22"/>
  <c r="M133" i="22"/>
  <c r="L133" i="22"/>
  <c r="K133" i="22"/>
  <c r="F133" i="22"/>
  <c r="E133" i="22"/>
  <c r="D133" i="22"/>
  <c r="C133" i="22"/>
  <c r="B133" i="22"/>
  <c r="A133" i="22"/>
  <c r="P133" i="22" s="1"/>
  <c r="V132" i="22"/>
  <c r="U132" i="22"/>
  <c r="N132" i="22"/>
  <c r="M132" i="22"/>
  <c r="L132" i="22"/>
  <c r="K132" i="22"/>
  <c r="F132" i="22"/>
  <c r="E132" i="22"/>
  <c r="D132" i="22"/>
  <c r="C132" i="22"/>
  <c r="B132" i="22"/>
  <c r="A132" i="22"/>
  <c r="P132" i="22" s="1"/>
  <c r="V131" i="22"/>
  <c r="U131" i="22"/>
  <c r="N131" i="22"/>
  <c r="M131" i="22"/>
  <c r="L131" i="22"/>
  <c r="K131" i="22"/>
  <c r="F131" i="22"/>
  <c r="E131" i="22"/>
  <c r="D131" i="22"/>
  <c r="C131" i="22"/>
  <c r="B131" i="22"/>
  <c r="A131" i="22"/>
  <c r="P131" i="22" s="1"/>
  <c r="V130" i="22"/>
  <c r="U130" i="22"/>
  <c r="N130" i="22"/>
  <c r="M130" i="22"/>
  <c r="L130" i="22"/>
  <c r="K130" i="22"/>
  <c r="F130" i="22"/>
  <c r="E130" i="22"/>
  <c r="D130" i="22"/>
  <c r="C130" i="22"/>
  <c r="B130" i="22"/>
  <c r="A130" i="22"/>
  <c r="P130" i="22" s="1"/>
  <c r="V129" i="22"/>
  <c r="U129" i="22"/>
  <c r="N129" i="22"/>
  <c r="M129" i="22"/>
  <c r="L129" i="22"/>
  <c r="K129" i="22"/>
  <c r="F129" i="22"/>
  <c r="E129" i="22"/>
  <c r="D129" i="22"/>
  <c r="C129" i="22"/>
  <c r="B129" i="22"/>
  <c r="A129" i="22"/>
  <c r="P129" i="22" s="1"/>
  <c r="V128" i="22"/>
  <c r="U128" i="22"/>
  <c r="N128" i="22"/>
  <c r="M128" i="22"/>
  <c r="L128" i="22"/>
  <c r="K128" i="22"/>
  <c r="F128" i="22"/>
  <c r="E128" i="22"/>
  <c r="D128" i="22"/>
  <c r="C128" i="22"/>
  <c r="B128" i="22"/>
  <c r="A128" i="22"/>
  <c r="P128" i="22" s="1"/>
  <c r="V127" i="22"/>
  <c r="U127" i="22"/>
  <c r="N127" i="22"/>
  <c r="M127" i="22"/>
  <c r="L127" i="22"/>
  <c r="K127" i="22"/>
  <c r="F127" i="22"/>
  <c r="E127" i="22"/>
  <c r="D127" i="22"/>
  <c r="C127" i="22"/>
  <c r="B127" i="22"/>
  <c r="A127" i="22"/>
  <c r="P127" i="22" s="1"/>
  <c r="V126" i="22"/>
  <c r="U126" i="22"/>
  <c r="N126" i="22"/>
  <c r="M126" i="22"/>
  <c r="L126" i="22"/>
  <c r="K126" i="22"/>
  <c r="F126" i="22"/>
  <c r="E126" i="22"/>
  <c r="D126" i="22"/>
  <c r="C126" i="22"/>
  <c r="B126" i="22"/>
  <c r="A126" i="22"/>
  <c r="P126" i="22" s="1"/>
  <c r="V125" i="22"/>
  <c r="U125" i="22"/>
  <c r="N125" i="22"/>
  <c r="M125" i="22"/>
  <c r="L125" i="22"/>
  <c r="K125" i="22"/>
  <c r="F125" i="22"/>
  <c r="E125" i="22"/>
  <c r="D125" i="22"/>
  <c r="C125" i="22"/>
  <c r="B125" i="22"/>
  <c r="A125" i="22"/>
  <c r="P125" i="22" s="1"/>
  <c r="V124" i="22"/>
  <c r="U124" i="22"/>
  <c r="N124" i="22"/>
  <c r="M124" i="22"/>
  <c r="L124" i="22"/>
  <c r="K124" i="22"/>
  <c r="F124" i="22"/>
  <c r="E124" i="22"/>
  <c r="D124" i="22"/>
  <c r="C124" i="22"/>
  <c r="B124" i="22"/>
  <c r="A124" i="22"/>
  <c r="P124" i="22" s="1"/>
  <c r="V123" i="22"/>
  <c r="U123" i="22"/>
  <c r="N123" i="22"/>
  <c r="M123" i="22"/>
  <c r="L123" i="22"/>
  <c r="K123" i="22"/>
  <c r="F123" i="22"/>
  <c r="E123" i="22"/>
  <c r="D123" i="22"/>
  <c r="C123" i="22"/>
  <c r="B123" i="22"/>
  <c r="A123" i="22"/>
  <c r="P123" i="22" s="1"/>
  <c r="V122" i="22"/>
  <c r="U122" i="22"/>
  <c r="N122" i="22"/>
  <c r="M122" i="22"/>
  <c r="L122" i="22"/>
  <c r="K122" i="22"/>
  <c r="F122" i="22"/>
  <c r="E122" i="22"/>
  <c r="D122" i="22"/>
  <c r="C122" i="22"/>
  <c r="B122" i="22"/>
  <c r="A122" i="22"/>
  <c r="P122" i="22" s="1"/>
  <c r="V121" i="22"/>
  <c r="U121" i="22"/>
  <c r="N121" i="22"/>
  <c r="M121" i="22"/>
  <c r="L121" i="22"/>
  <c r="K121" i="22"/>
  <c r="F121" i="22"/>
  <c r="E121" i="22"/>
  <c r="D121" i="22"/>
  <c r="C121" i="22"/>
  <c r="B121" i="22"/>
  <c r="A121" i="22"/>
  <c r="P121" i="22" s="1"/>
  <c r="V120" i="22"/>
  <c r="U120" i="22"/>
  <c r="N120" i="22"/>
  <c r="M120" i="22"/>
  <c r="L120" i="22"/>
  <c r="K120" i="22"/>
  <c r="F120" i="22"/>
  <c r="E120" i="22"/>
  <c r="D120" i="22"/>
  <c r="C120" i="22"/>
  <c r="B120" i="22"/>
  <c r="A120" i="22"/>
  <c r="P120" i="22" s="1"/>
  <c r="V104" i="22"/>
  <c r="U104" i="22"/>
  <c r="N104" i="22"/>
  <c r="M104" i="22"/>
  <c r="L104" i="22"/>
  <c r="K104" i="22"/>
  <c r="F104" i="22"/>
  <c r="E104" i="22"/>
  <c r="D104" i="22"/>
  <c r="C104" i="22"/>
  <c r="B104" i="22"/>
  <c r="A104" i="22"/>
  <c r="P104" i="22" s="1"/>
  <c r="V103" i="22"/>
  <c r="U103" i="22"/>
  <c r="N103" i="22"/>
  <c r="M103" i="22"/>
  <c r="L103" i="22"/>
  <c r="K103" i="22"/>
  <c r="F103" i="22"/>
  <c r="E103" i="22"/>
  <c r="D103" i="22"/>
  <c r="C103" i="22"/>
  <c r="B103" i="22"/>
  <c r="A103" i="22"/>
  <c r="P103" i="22" s="1"/>
  <c r="V102" i="22"/>
  <c r="U102" i="22"/>
  <c r="N102" i="22"/>
  <c r="M102" i="22"/>
  <c r="L102" i="22"/>
  <c r="K102" i="22"/>
  <c r="F102" i="22"/>
  <c r="E102" i="22"/>
  <c r="D102" i="22"/>
  <c r="C102" i="22"/>
  <c r="B102" i="22"/>
  <c r="A102" i="22"/>
  <c r="P102" i="22" s="1"/>
  <c r="V101" i="22"/>
  <c r="U101" i="22"/>
  <c r="N101" i="22"/>
  <c r="M101" i="22"/>
  <c r="L101" i="22"/>
  <c r="K101" i="22"/>
  <c r="F101" i="22"/>
  <c r="E101" i="22"/>
  <c r="D101" i="22"/>
  <c r="C101" i="22"/>
  <c r="B101" i="22"/>
  <c r="A101" i="22"/>
  <c r="P101" i="22" s="1"/>
  <c r="V100" i="22"/>
  <c r="U100" i="22"/>
  <c r="N100" i="22"/>
  <c r="M100" i="22"/>
  <c r="L100" i="22"/>
  <c r="K100" i="22"/>
  <c r="F100" i="22"/>
  <c r="E100" i="22"/>
  <c r="D100" i="22"/>
  <c r="C100" i="22"/>
  <c r="B100" i="22"/>
  <c r="A100" i="22"/>
  <c r="P100" i="22" s="1"/>
  <c r="V99" i="22"/>
  <c r="U99" i="22"/>
  <c r="N99" i="22"/>
  <c r="M99" i="22"/>
  <c r="L99" i="22"/>
  <c r="K99" i="22"/>
  <c r="F99" i="22"/>
  <c r="E99" i="22"/>
  <c r="D99" i="22"/>
  <c r="C99" i="22"/>
  <c r="B99" i="22"/>
  <c r="A99" i="22"/>
  <c r="P99" i="22" s="1"/>
  <c r="V98" i="22"/>
  <c r="U98" i="22"/>
  <c r="N98" i="22"/>
  <c r="M98" i="22"/>
  <c r="L98" i="22"/>
  <c r="K98" i="22"/>
  <c r="F98" i="22"/>
  <c r="E98" i="22"/>
  <c r="D98" i="22"/>
  <c r="C98" i="22"/>
  <c r="B98" i="22"/>
  <c r="A98" i="22"/>
  <c r="P98" i="22" s="1"/>
  <c r="V97" i="22"/>
  <c r="U97" i="22"/>
  <c r="N97" i="22"/>
  <c r="M97" i="22"/>
  <c r="L97" i="22"/>
  <c r="K97" i="22"/>
  <c r="F97" i="22"/>
  <c r="E97" i="22"/>
  <c r="D97" i="22"/>
  <c r="C97" i="22"/>
  <c r="B97" i="22"/>
  <c r="A97" i="22"/>
  <c r="P97" i="22" s="1"/>
  <c r="V96" i="22"/>
  <c r="U96" i="22"/>
  <c r="N96" i="22"/>
  <c r="M96" i="22"/>
  <c r="L96" i="22"/>
  <c r="K96" i="22"/>
  <c r="F96" i="22"/>
  <c r="E96" i="22"/>
  <c r="D96" i="22"/>
  <c r="C96" i="22"/>
  <c r="B96" i="22"/>
  <c r="A96" i="22"/>
  <c r="P96" i="22" s="1"/>
  <c r="V95" i="22"/>
  <c r="U95" i="22"/>
  <c r="N95" i="22"/>
  <c r="M95" i="22"/>
  <c r="L95" i="22"/>
  <c r="K95" i="22"/>
  <c r="F95" i="22"/>
  <c r="E95" i="22"/>
  <c r="D95" i="22"/>
  <c r="C95" i="22"/>
  <c r="B95" i="22"/>
  <c r="A95" i="22"/>
  <c r="P95" i="22" s="1"/>
  <c r="V94" i="22"/>
  <c r="U94" i="22"/>
  <c r="N94" i="22"/>
  <c r="M94" i="22"/>
  <c r="L94" i="22"/>
  <c r="K94" i="22"/>
  <c r="F94" i="22"/>
  <c r="E94" i="22"/>
  <c r="D94" i="22"/>
  <c r="C94" i="22"/>
  <c r="B94" i="22"/>
  <c r="A94" i="22"/>
  <c r="P94" i="22" s="1"/>
  <c r="V93" i="22"/>
  <c r="U93" i="22"/>
  <c r="N93" i="22"/>
  <c r="M93" i="22"/>
  <c r="L93" i="22"/>
  <c r="K93" i="22"/>
  <c r="F93" i="22"/>
  <c r="E93" i="22"/>
  <c r="D93" i="22"/>
  <c r="C93" i="22"/>
  <c r="B93" i="22"/>
  <c r="A93" i="22"/>
  <c r="P93" i="22" s="1"/>
  <c r="V92" i="22"/>
  <c r="U92" i="22"/>
  <c r="N92" i="22"/>
  <c r="M92" i="22"/>
  <c r="L92" i="22"/>
  <c r="K92" i="22"/>
  <c r="F92" i="22"/>
  <c r="E92" i="22"/>
  <c r="D92" i="22"/>
  <c r="C92" i="22"/>
  <c r="B92" i="22"/>
  <c r="A92" i="22"/>
  <c r="P92" i="22" s="1"/>
  <c r="V91" i="22"/>
  <c r="U91" i="22"/>
  <c r="N91" i="22"/>
  <c r="M91" i="22"/>
  <c r="L91" i="22"/>
  <c r="K91" i="22"/>
  <c r="F91" i="22"/>
  <c r="E91" i="22"/>
  <c r="D91" i="22"/>
  <c r="C91" i="22"/>
  <c r="B91" i="22"/>
  <c r="A91" i="22"/>
  <c r="P91" i="22" s="1"/>
  <c r="V90" i="22"/>
  <c r="U90" i="22"/>
  <c r="N90" i="22"/>
  <c r="M90" i="22"/>
  <c r="L90" i="22"/>
  <c r="K90" i="22"/>
  <c r="F90" i="22"/>
  <c r="E90" i="22"/>
  <c r="D90" i="22"/>
  <c r="C90" i="22"/>
  <c r="B90" i="22"/>
  <c r="A90" i="22"/>
  <c r="P90" i="22" s="1"/>
  <c r="V89" i="22"/>
  <c r="U89" i="22"/>
  <c r="N89" i="22"/>
  <c r="M89" i="22"/>
  <c r="L89" i="22"/>
  <c r="K89" i="22"/>
  <c r="F89" i="22"/>
  <c r="E89" i="22"/>
  <c r="D89" i="22"/>
  <c r="C89" i="22"/>
  <c r="B89" i="22"/>
  <c r="A89" i="22"/>
  <c r="P89" i="22" s="1"/>
  <c r="V88" i="22"/>
  <c r="U88" i="22"/>
  <c r="N88" i="22"/>
  <c r="M88" i="22"/>
  <c r="L88" i="22"/>
  <c r="K88" i="22"/>
  <c r="F88" i="22"/>
  <c r="E88" i="22"/>
  <c r="D88" i="22"/>
  <c r="C88" i="22"/>
  <c r="B88" i="22"/>
  <c r="A88" i="22"/>
  <c r="P88" i="22" s="1"/>
  <c r="V87" i="22"/>
  <c r="U87" i="22"/>
  <c r="N87" i="22"/>
  <c r="M87" i="22"/>
  <c r="L87" i="22"/>
  <c r="K87" i="22"/>
  <c r="F87" i="22"/>
  <c r="E87" i="22"/>
  <c r="D87" i="22"/>
  <c r="C87" i="22"/>
  <c r="B87" i="22"/>
  <c r="A87" i="22"/>
  <c r="P87" i="22" s="1"/>
  <c r="V86" i="22"/>
  <c r="U86" i="22"/>
  <c r="N86" i="22"/>
  <c r="M86" i="22"/>
  <c r="L86" i="22"/>
  <c r="K86" i="22"/>
  <c r="F86" i="22"/>
  <c r="E86" i="22"/>
  <c r="D86" i="22"/>
  <c r="C86" i="22"/>
  <c r="B86" i="22"/>
  <c r="A86" i="22"/>
  <c r="P86" i="22" s="1"/>
  <c r="V85" i="22"/>
  <c r="U85" i="22"/>
  <c r="N85" i="22"/>
  <c r="M85" i="22"/>
  <c r="L85" i="22"/>
  <c r="K85" i="22"/>
  <c r="F85" i="22"/>
  <c r="E85" i="22"/>
  <c r="D85" i="22"/>
  <c r="C85" i="22"/>
  <c r="B85" i="22"/>
  <c r="A85" i="22"/>
  <c r="P85" i="22" s="1"/>
  <c r="V84" i="22"/>
  <c r="U84" i="22"/>
  <c r="N84" i="22"/>
  <c r="M84" i="22"/>
  <c r="L84" i="22"/>
  <c r="K84" i="22"/>
  <c r="F84" i="22"/>
  <c r="E84" i="22"/>
  <c r="D84" i="22"/>
  <c r="C84" i="22"/>
  <c r="B84" i="22"/>
  <c r="A84" i="22"/>
  <c r="P84" i="22" s="1"/>
  <c r="V83" i="22"/>
  <c r="U83" i="22"/>
  <c r="N83" i="22"/>
  <c r="M83" i="22"/>
  <c r="L83" i="22"/>
  <c r="K83" i="22"/>
  <c r="F83" i="22"/>
  <c r="E83" i="22"/>
  <c r="D83" i="22"/>
  <c r="C83" i="22"/>
  <c r="B83" i="22"/>
  <c r="A83" i="22"/>
  <c r="P83" i="22" s="1"/>
  <c r="V69" i="22"/>
  <c r="U69" i="22"/>
  <c r="N69" i="22"/>
  <c r="M69" i="22"/>
  <c r="L69" i="22"/>
  <c r="K69" i="22"/>
  <c r="F69" i="22"/>
  <c r="E69" i="22"/>
  <c r="D69" i="22"/>
  <c r="C69" i="22"/>
  <c r="B69" i="22"/>
  <c r="A69" i="22"/>
  <c r="P69" i="22" s="1"/>
  <c r="V68" i="22"/>
  <c r="U68" i="22"/>
  <c r="N68" i="22"/>
  <c r="M68" i="22"/>
  <c r="L68" i="22"/>
  <c r="K68" i="22"/>
  <c r="F68" i="22"/>
  <c r="E68" i="22"/>
  <c r="D68" i="22"/>
  <c r="C68" i="22"/>
  <c r="B68" i="22"/>
  <c r="A68" i="22"/>
  <c r="P68" i="22" s="1"/>
  <c r="V67" i="22"/>
  <c r="U67" i="22"/>
  <c r="N67" i="22"/>
  <c r="M67" i="22"/>
  <c r="L67" i="22"/>
  <c r="K67" i="22"/>
  <c r="F67" i="22"/>
  <c r="E67" i="22"/>
  <c r="D67" i="22"/>
  <c r="C67" i="22"/>
  <c r="B67" i="22"/>
  <c r="A67" i="22"/>
  <c r="P67" i="22" s="1"/>
  <c r="V66" i="22"/>
  <c r="U66" i="22"/>
  <c r="N66" i="22"/>
  <c r="M66" i="22"/>
  <c r="L66" i="22"/>
  <c r="K66" i="22"/>
  <c r="F66" i="22"/>
  <c r="E66" i="22"/>
  <c r="D66" i="22"/>
  <c r="C66" i="22"/>
  <c r="B66" i="22"/>
  <c r="A66" i="22"/>
  <c r="P66" i="22" s="1"/>
  <c r="V65" i="22"/>
  <c r="U65" i="22"/>
  <c r="N65" i="22"/>
  <c r="M65" i="22"/>
  <c r="L65" i="22"/>
  <c r="K65" i="22"/>
  <c r="F65" i="22"/>
  <c r="E65" i="22"/>
  <c r="D65" i="22"/>
  <c r="C65" i="22"/>
  <c r="B65" i="22"/>
  <c r="A65" i="22"/>
  <c r="P65" i="22" s="1"/>
  <c r="V64" i="22"/>
  <c r="U64" i="22"/>
  <c r="N64" i="22"/>
  <c r="M64" i="22"/>
  <c r="L64" i="22"/>
  <c r="K64" i="22"/>
  <c r="F64" i="22"/>
  <c r="E64" i="22"/>
  <c r="D64" i="22"/>
  <c r="C64" i="22"/>
  <c r="B64" i="22"/>
  <c r="A64" i="22"/>
  <c r="P64" i="22" s="1"/>
  <c r="V63" i="22"/>
  <c r="U63" i="22"/>
  <c r="N63" i="22"/>
  <c r="M63" i="22"/>
  <c r="L63" i="22"/>
  <c r="K63" i="22"/>
  <c r="F63" i="22"/>
  <c r="E63" i="22"/>
  <c r="D63" i="22"/>
  <c r="C63" i="22"/>
  <c r="B63" i="22"/>
  <c r="A63" i="22"/>
  <c r="P63" i="22" s="1"/>
  <c r="V62" i="22"/>
  <c r="U62" i="22"/>
  <c r="N62" i="22"/>
  <c r="M62" i="22"/>
  <c r="L62" i="22"/>
  <c r="K62" i="22"/>
  <c r="F62" i="22"/>
  <c r="E62" i="22"/>
  <c r="D62" i="22"/>
  <c r="C62" i="22"/>
  <c r="B62" i="22"/>
  <c r="A62" i="22"/>
  <c r="P62" i="22" s="1"/>
  <c r="V61" i="22"/>
  <c r="U61" i="22"/>
  <c r="N61" i="22"/>
  <c r="M61" i="22"/>
  <c r="L61" i="22"/>
  <c r="K61" i="22"/>
  <c r="F61" i="22"/>
  <c r="E61" i="22"/>
  <c r="D61" i="22"/>
  <c r="C61" i="22"/>
  <c r="B61" i="22"/>
  <c r="A61" i="22"/>
  <c r="P61" i="22" s="1"/>
  <c r="V60" i="22"/>
  <c r="U60" i="22"/>
  <c r="N60" i="22"/>
  <c r="M60" i="22"/>
  <c r="L60" i="22"/>
  <c r="K60" i="22"/>
  <c r="F60" i="22"/>
  <c r="E60" i="22"/>
  <c r="D60" i="22"/>
  <c r="C60" i="22"/>
  <c r="B60" i="22"/>
  <c r="A60" i="22"/>
  <c r="P60" i="22" s="1"/>
  <c r="V59" i="22"/>
  <c r="U59" i="22"/>
  <c r="N59" i="22"/>
  <c r="M59" i="22"/>
  <c r="L59" i="22"/>
  <c r="K59" i="22"/>
  <c r="F59" i="22"/>
  <c r="E59" i="22"/>
  <c r="D59" i="22"/>
  <c r="C59" i="22"/>
  <c r="B59" i="22"/>
  <c r="A59" i="22"/>
  <c r="P59" i="22" s="1"/>
  <c r="V58" i="22"/>
  <c r="U58" i="22"/>
  <c r="N58" i="22"/>
  <c r="M58" i="22"/>
  <c r="L58" i="22"/>
  <c r="K58" i="22"/>
  <c r="F58" i="22"/>
  <c r="E58" i="22"/>
  <c r="D58" i="22"/>
  <c r="C58" i="22"/>
  <c r="B58" i="22"/>
  <c r="A58" i="22"/>
  <c r="P58" i="22" s="1"/>
  <c r="V57" i="22"/>
  <c r="U57" i="22"/>
  <c r="N57" i="22"/>
  <c r="M57" i="22"/>
  <c r="L57" i="22"/>
  <c r="K57" i="22"/>
  <c r="F57" i="22"/>
  <c r="E57" i="22"/>
  <c r="D57" i="22"/>
  <c r="C57" i="22"/>
  <c r="B57" i="22"/>
  <c r="A57" i="22"/>
  <c r="P57" i="22" s="1"/>
  <c r="V56" i="22"/>
  <c r="U56" i="22"/>
  <c r="N56" i="22"/>
  <c r="M56" i="22"/>
  <c r="L56" i="22"/>
  <c r="K56" i="22"/>
  <c r="F56" i="22"/>
  <c r="E56" i="22"/>
  <c r="D56" i="22"/>
  <c r="C56" i="22"/>
  <c r="B56" i="22"/>
  <c r="A56" i="22"/>
  <c r="P56" i="22" s="1"/>
  <c r="V55" i="22"/>
  <c r="U55" i="22"/>
  <c r="N55" i="22"/>
  <c r="M55" i="22"/>
  <c r="L55" i="22"/>
  <c r="K55" i="22"/>
  <c r="F55" i="22"/>
  <c r="E55" i="22"/>
  <c r="D55" i="22"/>
  <c r="C55" i="22"/>
  <c r="B55" i="22"/>
  <c r="A55" i="22"/>
  <c r="P55" i="22" s="1"/>
  <c r="V54" i="22"/>
  <c r="U54" i="22"/>
  <c r="N54" i="22"/>
  <c r="M54" i="22"/>
  <c r="L54" i="22"/>
  <c r="K54" i="22"/>
  <c r="F54" i="22"/>
  <c r="E54" i="22"/>
  <c r="D54" i="22"/>
  <c r="C54" i="22"/>
  <c r="B54" i="22"/>
  <c r="A54" i="22"/>
  <c r="P54" i="22" s="1"/>
  <c r="V53" i="22"/>
  <c r="U53" i="22"/>
  <c r="N53" i="22"/>
  <c r="M53" i="22"/>
  <c r="L53" i="22"/>
  <c r="K53" i="22"/>
  <c r="F53" i="22"/>
  <c r="E53" i="22"/>
  <c r="D53" i="22"/>
  <c r="C53" i="22"/>
  <c r="B53" i="22"/>
  <c r="A53" i="22"/>
  <c r="P53" i="22" s="1"/>
  <c r="V52" i="22"/>
  <c r="U52" i="22"/>
  <c r="N52" i="22"/>
  <c r="M52" i="22"/>
  <c r="L52" i="22"/>
  <c r="K52" i="22"/>
  <c r="F52" i="22"/>
  <c r="E52" i="22"/>
  <c r="D52" i="22"/>
  <c r="C52" i="22"/>
  <c r="B52" i="22"/>
  <c r="A52" i="22"/>
  <c r="P52" i="22" s="1"/>
  <c r="V51" i="22"/>
  <c r="U51" i="22"/>
  <c r="N51" i="22"/>
  <c r="M51" i="22"/>
  <c r="L51" i="22"/>
  <c r="K51" i="22"/>
  <c r="F51" i="22"/>
  <c r="E51" i="22"/>
  <c r="D51" i="22"/>
  <c r="C51" i="22"/>
  <c r="B51" i="22"/>
  <c r="A51" i="22"/>
  <c r="P51" i="22" s="1"/>
  <c r="V50" i="22"/>
  <c r="U50" i="22"/>
  <c r="N50" i="22"/>
  <c r="M50" i="22"/>
  <c r="L50" i="22"/>
  <c r="K50" i="22"/>
  <c r="F50" i="22"/>
  <c r="E50" i="22"/>
  <c r="D50" i="22"/>
  <c r="C50" i="22"/>
  <c r="B50" i="22"/>
  <c r="A50" i="22"/>
  <c r="P50" i="22" s="1"/>
  <c r="V49" i="22"/>
  <c r="U49" i="22"/>
  <c r="N49" i="22"/>
  <c r="M49" i="22"/>
  <c r="L49" i="22"/>
  <c r="K49" i="22"/>
  <c r="F49" i="22"/>
  <c r="E49" i="22"/>
  <c r="D49" i="22"/>
  <c r="C49" i="22"/>
  <c r="B49" i="22"/>
  <c r="A49" i="22"/>
  <c r="P49" i="22" s="1"/>
  <c r="V48" i="22"/>
  <c r="U48" i="22"/>
  <c r="N48" i="22"/>
  <c r="M48" i="22"/>
  <c r="L48" i="22"/>
  <c r="K48" i="22"/>
  <c r="F48" i="22"/>
  <c r="E48" i="22"/>
  <c r="D48" i="22"/>
  <c r="C48" i="22"/>
  <c r="B48" i="22"/>
  <c r="A48" i="22"/>
  <c r="P48" i="22" s="1"/>
  <c r="V47" i="22"/>
  <c r="U47" i="22"/>
  <c r="N47" i="22"/>
  <c r="M47" i="22"/>
  <c r="L47" i="22"/>
  <c r="K47" i="22"/>
  <c r="F47" i="22"/>
  <c r="E47" i="22"/>
  <c r="D47" i="22"/>
  <c r="C47" i="22"/>
  <c r="B47" i="22"/>
  <c r="A47" i="22"/>
  <c r="P47" i="22" s="1"/>
  <c r="V46" i="22"/>
  <c r="U46" i="22"/>
  <c r="N46" i="22"/>
  <c r="M46" i="22"/>
  <c r="L46" i="22"/>
  <c r="K46" i="22"/>
  <c r="F46" i="22"/>
  <c r="E46" i="22"/>
  <c r="D46" i="22"/>
  <c r="C46" i="22"/>
  <c r="B46" i="22"/>
  <c r="A46" i="22"/>
  <c r="P46" i="22" s="1"/>
  <c r="V32" i="22"/>
  <c r="U32" i="22"/>
  <c r="N32" i="22"/>
  <c r="M32" i="22"/>
  <c r="L32" i="22"/>
  <c r="K32" i="22"/>
  <c r="F32" i="22"/>
  <c r="E32" i="22"/>
  <c r="D32" i="22"/>
  <c r="C32" i="22"/>
  <c r="B32" i="22"/>
  <c r="A32" i="22"/>
  <c r="P32" i="22" s="1"/>
  <c r="V31" i="22"/>
  <c r="U31" i="22"/>
  <c r="N31" i="22"/>
  <c r="M31" i="22"/>
  <c r="L31" i="22"/>
  <c r="K31" i="22"/>
  <c r="F31" i="22"/>
  <c r="E31" i="22"/>
  <c r="D31" i="22"/>
  <c r="C31" i="22"/>
  <c r="B31" i="22"/>
  <c r="A31" i="22"/>
  <c r="P31" i="22" s="1"/>
  <c r="V30" i="22"/>
  <c r="U30" i="22"/>
  <c r="N30" i="22"/>
  <c r="M30" i="22"/>
  <c r="L30" i="22"/>
  <c r="K30" i="22"/>
  <c r="F30" i="22"/>
  <c r="E30" i="22"/>
  <c r="D30" i="22"/>
  <c r="C30" i="22"/>
  <c r="B30" i="22"/>
  <c r="A30" i="22"/>
  <c r="P30" i="22" s="1"/>
  <c r="V29" i="22"/>
  <c r="U29" i="22"/>
  <c r="N29" i="22"/>
  <c r="M29" i="22"/>
  <c r="L29" i="22"/>
  <c r="K29" i="22"/>
  <c r="F29" i="22"/>
  <c r="E29" i="22"/>
  <c r="D29" i="22"/>
  <c r="C29" i="22"/>
  <c r="B29" i="22"/>
  <c r="A29" i="22"/>
  <c r="P29" i="22" s="1"/>
  <c r="V28" i="22"/>
  <c r="U28" i="22"/>
  <c r="N28" i="22"/>
  <c r="M28" i="22"/>
  <c r="L28" i="22"/>
  <c r="K28" i="22"/>
  <c r="F28" i="22"/>
  <c r="E28" i="22"/>
  <c r="D28" i="22"/>
  <c r="C28" i="22"/>
  <c r="B28" i="22"/>
  <c r="A28" i="22"/>
  <c r="P28" i="22" s="1"/>
  <c r="V27" i="22"/>
  <c r="U27" i="22"/>
  <c r="N27" i="22"/>
  <c r="M27" i="22"/>
  <c r="L27" i="22"/>
  <c r="K27" i="22"/>
  <c r="F27" i="22"/>
  <c r="E27" i="22"/>
  <c r="D27" i="22"/>
  <c r="C27" i="22"/>
  <c r="B27" i="22"/>
  <c r="A27" i="22"/>
  <c r="P27" i="22" s="1"/>
  <c r="V26" i="22"/>
  <c r="U26" i="22"/>
  <c r="N26" i="22"/>
  <c r="M26" i="22"/>
  <c r="L26" i="22"/>
  <c r="K26" i="22"/>
  <c r="F26" i="22"/>
  <c r="E26" i="22"/>
  <c r="D26" i="22"/>
  <c r="C26" i="22"/>
  <c r="B26" i="22"/>
  <c r="A26" i="22"/>
  <c r="P26" i="22" s="1"/>
  <c r="V25" i="22"/>
  <c r="U25" i="22"/>
  <c r="N25" i="22"/>
  <c r="M25" i="22"/>
  <c r="L25" i="22"/>
  <c r="K25" i="22"/>
  <c r="F25" i="22"/>
  <c r="E25" i="22"/>
  <c r="D25" i="22"/>
  <c r="C25" i="22"/>
  <c r="B25" i="22"/>
  <c r="A25" i="22"/>
  <c r="P25" i="22" s="1"/>
  <c r="V24" i="22"/>
  <c r="U24" i="22"/>
  <c r="N24" i="22"/>
  <c r="M24" i="22"/>
  <c r="L24" i="22"/>
  <c r="K24" i="22"/>
  <c r="F24" i="22"/>
  <c r="E24" i="22"/>
  <c r="D24" i="22"/>
  <c r="C24" i="22"/>
  <c r="B24" i="22"/>
  <c r="A24" i="22"/>
  <c r="P24" i="22" s="1"/>
  <c r="V23" i="22"/>
  <c r="U23" i="22"/>
  <c r="N23" i="22"/>
  <c r="M23" i="22"/>
  <c r="L23" i="22"/>
  <c r="K23" i="22"/>
  <c r="F23" i="22"/>
  <c r="E23" i="22"/>
  <c r="D23" i="22"/>
  <c r="C23" i="22"/>
  <c r="B23" i="22"/>
  <c r="A23" i="22"/>
  <c r="P23" i="22" s="1"/>
  <c r="V22" i="22"/>
  <c r="U22" i="22"/>
  <c r="N22" i="22"/>
  <c r="M22" i="22"/>
  <c r="L22" i="22"/>
  <c r="K22" i="22"/>
  <c r="F22" i="22"/>
  <c r="E22" i="22"/>
  <c r="D22" i="22"/>
  <c r="C22" i="22"/>
  <c r="B22" i="22"/>
  <c r="A22" i="22"/>
  <c r="P22" i="22" s="1"/>
  <c r="V21" i="22"/>
  <c r="U21" i="22"/>
  <c r="N21" i="22"/>
  <c r="M21" i="22"/>
  <c r="L21" i="22"/>
  <c r="K21" i="22"/>
  <c r="F21" i="22"/>
  <c r="E21" i="22"/>
  <c r="D21" i="22"/>
  <c r="C21" i="22"/>
  <c r="B21" i="22"/>
  <c r="A21" i="22"/>
  <c r="P21" i="22" s="1"/>
  <c r="V20" i="22"/>
  <c r="U20" i="22"/>
  <c r="N20" i="22"/>
  <c r="M20" i="22"/>
  <c r="L20" i="22"/>
  <c r="K20" i="22"/>
  <c r="F20" i="22"/>
  <c r="E20" i="22"/>
  <c r="D20" i="22"/>
  <c r="C20" i="22"/>
  <c r="B20" i="22"/>
  <c r="A20" i="22"/>
  <c r="P20" i="22" s="1"/>
  <c r="V19" i="22"/>
  <c r="U19" i="22"/>
  <c r="N19" i="22"/>
  <c r="M19" i="22"/>
  <c r="L19" i="22"/>
  <c r="K19" i="22"/>
  <c r="F19" i="22"/>
  <c r="E19" i="22"/>
  <c r="D19" i="22"/>
  <c r="C19" i="22"/>
  <c r="B19" i="22"/>
  <c r="A19" i="22"/>
  <c r="P19" i="22" s="1"/>
  <c r="V18" i="22"/>
  <c r="U18" i="22"/>
  <c r="N18" i="22"/>
  <c r="M18" i="22"/>
  <c r="L18" i="22"/>
  <c r="K18" i="22"/>
  <c r="F18" i="22"/>
  <c r="E18" i="22"/>
  <c r="D18" i="22"/>
  <c r="C18" i="22"/>
  <c r="B18" i="22"/>
  <c r="A18" i="22"/>
  <c r="P18" i="22" s="1"/>
  <c r="V17" i="22"/>
  <c r="U17" i="22"/>
  <c r="N17" i="22"/>
  <c r="M17" i="22"/>
  <c r="L17" i="22"/>
  <c r="K17" i="22"/>
  <c r="F17" i="22"/>
  <c r="E17" i="22"/>
  <c r="D17" i="22"/>
  <c r="C17" i="22"/>
  <c r="B17" i="22"/>
  <c r="A17" i="22"/>
  <c r="P17" i="22" s="1"/>
  <c r="V16" i="22"/>
  <c r="U16" i="22"/>
  <c r="N16" i="22"/>
  <c r="M16" i="22"/>
  <c r="L16" i="22"/>
  <c r="K16" i="22"/>
  <c r="F16" i="22"/>
  <c r="E16" i="22"/>
  <c r="D16" i="22"/>
  <c r="C16" i="22"/>
  <c r="B16" i="22"/>
  <c r="A16" i="22"/>
  <c r="P16" i="22" s="1"/>
  <c r="V15" i="22"/>
  <c r="U15" i="22"/>
  <c r="N15" i="22"/>
  <c r="M15" i="22"/>
  <c r="L15" i="22"/>
  <c r="K15" i="22"/>
  <c r="F15" i="22"/>
  <c r="E15" i="22"/>
  <c r="D15" i="22"/>
  <c r="C15" i="22"/>
  <c r="B15" i="22"/>
  <c r="A15" i="22"/>
  <c r="P15" i="22" s="1"/>
  <c r="V14" i="22"/>
  <c r="U14" i="22"/>
  <c r="N14" i="22"/>
  <c r="M14" i="22"/>
  <c r="L14" i="22"/>
  <c r="K14" i="22"/>
  <c r="F14" i="22"/>
  <c r="E14" i="22"/>
  <c r="D14" i="22"/>
  <c r="C14" i="22"/>
  <c r="B14" i="22"/>
  <c r="A14" i="22"/>
  <c r="P14" i="22" s="1"/>
  <c r="V13" i="22"/>
  <c r="U13" i="22"/>
  <c r="N13" i="22"/>
  <c r="M13" i="22"/>
  <c r="L13" i="22"/>
  <c r="K13" i="22"/>
  <c r="F13" i="22"/>
  <c r="E13" i="22"/>
  <c r="D13" i="22"/>
  <c r="C13" i="22"/>
  <c r="B13" i="22"/>
  <c r="A13" i="22"/>
  <c r="P13" i="22" s="1"/>
  <c r="V12" i="22"/>
  <c r="U12" i="22"/>
  <c r="N12" i="22"/>
  <c r="M12" i="22"/>
  <c r="L12" i="22"/>
  <c r="K12" i="22"/>
  <c r="F12" i="22"/>
  <c r="E12" i="22"/>
  <c r="D12" i="22"/>
  <c r="C12" i="22"/>
  <c r="B12" i="22"/>
  <c r="A12" i="22"/>
  <c r="P12" i="22" s="1"/>
  <c r="V11" i="22"/>
  <c r="U11" i="22"/>
  <c r="N11" i="22"/>
  <c r="M11" i="22"/>
  <c r="L11" i="22"/>
  <c r="K11" i="22"/>
  <c r="F11" i="22"/>
  <c r="E11" i="22"/>
  <c r="D11" i="22"/>
  <c r="C11" i="22"/>
  <c r="B11" i="22"/>
  <c r="A11" i="22"/>
  <c r="P11" i="22" s="1"/>
  <c r="V10" i="22"/>
  <c r="U10" i="22"/>
  <c r="N10" i="22"/>
  <c r="M10" i="22"/>
  <c r="L10" i="22"/>
  <c r="K10" i="22"/>
  <c r="F10" i="22"/>
  <c r="E10" i="22"/>
  <c r="D10" i="22"/>
  <c r="C10" i="22"/>
  <c r="B10" i="22"/>
  <c r="A10" i="22"/>
  <c r="P10" i="22" s="1"/>
  <c r="V9" i="22"/>
  <c r="U9" i="22"/>
  <c r="N9" i="22"/>
  <c r="M9" i="22"/>
  <c r="L9" i="22"/>
  <c r="K9" i="22"/>
  <c r="F9" i="22"/>
  <c r="E9" i="22"/>
  <c r="D9" i="22"/>
  <c r="C9" i="22"/>
  <c r="B9" i="22"/>
  <c r="A9" i="22"/>
  <c r="P9" i="22" s="1"/>
  <c r="V8" i="22"/>
  <c r="U8" i="22"/>
  <c r="N8" i="22"/>
  <c r="M8" i="22"/>
  <c r="L8" i="22"/>
  <c r="K8" i="22"/>
  <c r="F8" i="22"/>
  <c r="E8" i="22"/>
  <c r="D8" i="22"/>
  <c r="C8" i="22"/>
  <c r="B8" i="22"/>
  <c r="A8" i="22"/>
  <c r="P8" i="22" s="1"/>
  <c r="V134" i="20"/>
  <c r="U134" i="20"/>
  <c r="N134" i="20"/>
  <c r="M134" i="20"/>
  <c r="L134" i="20"/>
  <c r="K134" i="20"/>
  <c r="F134" i="20"/>
  <c r="E134" i="20"/>
  <c r="D134" i="20"/>
  <c r="C134" i="20"/>
  <c r="G134" i="20" s="1"/>
  <c r="B134" i="20"/>
  <c r="A134" i="20"/>
  <c r="P134" i="20" s="1"/>
  <c r="V135" i="20"/>
  <c r="U135" i="20"/>
  <c r="N135" i="20"/>
  <c r="M135" i="20"/>
  <c r="L135" i="20"/>
  <c r="K135" i="20"/>
  <c r="O135" i="20" s="1"/>
  <c r="F135" i="20"/>
  <c r="E135" i="20"/>
  <c r="D135" i="20"/>
  <c r="C135" i="20"/>
  <c r="B135" i="20"/>
  <c r="A135" i="20"/>
  <c r="P135" i="20" s="1"/>
  <c r="V102" i="20"/>
  <c r="U102" i="20"/>
  <c r="N102" i="20"/>
  <c r="M102" i="20"/>
  <c r="L102" i="20"/>
  <c r="K102" i="20"/>
  <c r="F102" i="20"/>
  <c r="E102" i="20"/>
  <c r="D102" i="20"/>
  <c r="C102" i="20"/>
  <c r="B102" i="20"/>
  <c r="A102" i="20"/>
  <c r="P102" i="20" s="1"/>
  <c r="V103" i="20"/>
  <c r="U103" i="20"/>
  <c r="N103" i="20"/>
  <c r="M103" i="20"/>
  <c r="L103" i="20"/>
  <c r="K103" i="20"/>
  <c r="O103" i="20" s="1"/>
  <c r="F103" i="20"/>
  <c r="E103" i="20"/>
  <c r="D103" i="20"/>
  <c r="C103" i="20"/>
  <c r="B103" i="20"/>
  <c r="A103" i="20"/>
  <c r="P103" i="20" s="1"/>
  <c r="V69" i="20"/>
  <c r="U69" i="20"/>
  <c r="N69" i="20"/>
  <c r="M69" i="20"/>
  <c r="L69" i="20"/>
  <c r="K69" i="20"/>
  <c r="F69" i="20"/>
  <c r="E69" i="20"/>
  <c r="D69" i="20"/>
  <c r="C69" i="20"/>
  <c r="B69" i="20"/>
  <c r="A69" i="20"/>
  <c r="P69" i="20" s="1"/>
  <c r="V68" i="20"/>
  <c r="U68" i="20"/>
  <c r="N68" i="20"/>
  <c r="M68" i="20"/>
  <c r="L68" i="20"/>
  <c r="K68" i="20"/>
  <c r="F68" i="20"/>
  <c r="E68" i="20"/>
  <c r="D68" i="20"/>
  <c r="C68" i="20"/>
  <c r="B68" i="20"/>
  <c r="A68" i="20"/>
  <c r="P68" i="20" s="1"/>
  <c r="V70" i="20"/>
  <c r="U70" i="20"/>
  <c r="N70" i="20"/>
  <c r="M70" i="20"/>
  <c r="L70" i="20"/>
  <c r="K70" i="20"/>
  <c r="F70" i="20"/>
  <c r="E70" i="20"/>
  <c r="D70" i="20"/>
  <c r="C70" i="20"/>
  <c r="B70" i="20"/>
  <c r="A70" i="20"/>
  <c r="P70" i="20" s="1"/>
  <c r="V35" i="20"/>
  <c r="U35" i="20"/>
  <c r="N35" i="20"/>
  <c r="M35" i="20"/>
  <c r="L35" i="20"/>
  <c r="K35" i="20"/>
  <c r="F35" i="20"/>
  <c r="E35" i="20"/>
  <c r="D35" i="20"/>
  <c r="C35" i="20"/>
  <c r="B35" i="20"/>
  <c r="A35" i="20"/>
  <c r="P35" i="20" s="1"/>
  <c r="V34" i="20"/>
  <c r="U34" i="20"/>
  <c r="N34" i="20"/>
  <c r="M34" i="20"/>
  <c r="L34" i="20"/>
  <c r="K34" i="20"/>
  <c r="F34" i="20"/>
  <c r="E34" i="20"/>
  <c r="D34" i="20"/>
  <c r="C34" i="20"/>
  <c r="B34" i="20"/>
  <c r="A34" i="20"/>
  <c r="P34" i="20" s="1"/>
  <c r="V33" i="20"/>
  <c r="U33" i="20"/>
  <c r="N33" i="20"/>
  <c r="M33" i="20"/>
  <c r="L33" i="20"/>
  <c r="K33" i="20"/>
  <c r="F33" i="20"/>
  <c r="E33" i="20"/>
  <c r="D33" i="20"/>
  <c r="C33" i="20"/>
  <c r="B33" i="20"/>
  <c r="A33" i="20"/>
  <c r="P33" i="20" s="1"/>
  <c r="G87" i="26" l="1"/>
  <c r="O88" i="26"/>
  <c r="O40" i="26"/>
  <c r="G64" i="26"/>
  <c r="I64" i="26" s="1"/>
  <c r="J64" i="26" s="1"/>
  <c r="O12" i="26"/>
  <c r="G34" i="26"/>
  <c r="I34" i="26" s="1"/>
  <c r="J34" i="26" s="1"/>
  <c r="O67" i="26"/>
  <c r="O90" i="26"/>
  <c r="O83" i="26"/>
  <c r="G11" i="26"/>
  <c r="I11" i="26" s="1"/>
  <c r="J11" i="26" s="1"/>
  <c r="G17" i="26"/>
  <c r="I17" i="26" s="1"/>
  <c r="J17" i="26" s="1"/>
  <c r="G44" i="26"/>
  <c r="I44" i="26" s="1"/>
  <c r="J44" i="26" s="1"/>
  <c r="O61" i="26"/>
  <c r="O63" i="26"/>
  <c r="O89" i="26"/>
  <c r="O8" i="26"/>
  <c r="G9" i="26"/>
  <c r="I9" i="26" s="1"/>
  <c r="J9" i="26" s="1"/>
  <c r="O10" i="26"/>
  <c r="G13" i="26"/>
  <c r="H13" i="26" s="1"/>
  <c r="O14" i="26"/>
  <c r="G15" i="26"/>
  <c r="I15" i="26" s="1"/>
  <c r="J15" i="26" s="1"/>
  <c r="O16" i="26"/>
  <c r="O17" i="26"/>
  <c r="G18" i="26"/>
  <c r="I18" i="26" s="1"/>
  <c r="J18" i="26" s="1"/>
  <c r="O19" i="26"/>
  <c r="O33" i="26"/>
  <c r="O35" i="26"/>
  <c r="G36" i="26"/>
  <c r="I36" i="26" s="1"/>
  <c r="J36" i="26" s="1"/>
  <c r="G10" i="26"/>
  <c r="H10" i="26" s="1"/>
  <c r="G16" i="26"/>
  <c r="H16" i="26" s="1"/>
  <c r="G35" i="26"/>
  <c r="H35" i="26" s="1"/>
  <c r="O43" i="26"/>
  <c r="G84" i="26"/>
  <c r="I84" i="26" s="1"/>
  <c r="J84" i="26" s="1"/>
  <c r="G91" i="26"/>
  <c r="I91" i="26" s="1"/>
  <c r="O37" i="26"/>
  <c r="G38" i="26"/>
  <c r="H38" i="26" s="1"/>
  <c r="O39" i="26"/>
  <c r="G40" i="26"/>
  <c r="I40" i="26" s="1"/>
  <c r="J40" i="26" s="1"/>
  <c r="O41" i="26"/>
  <c r="O42" i="26"/>
  <c r="G43" i="26"/>
  <c r="H43" i="26" s="1"/>
  <c r="O44" i="26"/>
  <c r="O58" i="26"/>
  <c r="G59" i="26"/>
  <c r="I59" i="26" s="1"/>
  <c r="J59" i="26" s="1"/>
  <c r="O60" i="26"/>
  <c r="G61" i="26"/>
  <c r="I61" i="26" s="1"/>
  <c r="J61" i="26" s="1"/>
  <c r="O62" i="26"/>
  <c r="G63" i="26"/>
  <c r="I63" i="26" s="1"/>
  <c r="J63" i="26" s="1"/>
  <c r="O64" i="26"/>
  <c r="G65" i="26"/>
  <c r="I65" i="26" s="1"/>
  <c r="J65" i="26" s="1"/>
  <c r="O66" i="26"/>
  <c r="O82" i="26"/>
  <c r="G83" i="26"/>
  <c r="I83" i="26" s="1"/>
  <c r="J83" i="26" s="1"/>
  <c r="O84" i="26"/>
  <c r="G85" i="26"/>
  <c r="I85" i="26" s="1"/>
  <c r="J85" i="26" s="1"/>
  <c r="O86" i="26"/>
  <c r="G89" i="26"/>
  <c r="I89" i="26" s="1"/>
  <c r="J89" i="26" s="1"/>
  <c r="G90" i="26"/>
  <c r="I90" i="26" s="1"/>
  <c r="O91" i="26"/>
  <c r="G8" i="26"/>
  <c r="H8" i="26" s="1"/>
  <c r="O11" i="26"/>
  <c r="G12" i="26"/>
  <c r="H12" i="26" s="1"/>
  <c r="O13" i="26"/>
  <c r="G14" i="26"/>
  <c r="I14" i="26" s="1"/>
  <c r="J14" i="26" s="1"/>
  <c r="O15" i="26"/>
  <c r="O18" i="26"/>
  <c r="G19" i="26"/>
  <c r="H19" i="26" s="1"/>
  <c r="G33" i="26"/>
  <c r="I33" i="26" s="1"/>
  <c r="J33" i="26" s="1"/>
  <c r="O34" i="26"/>
  <c r="O36" i="26"/>
  <c r="G37" i="26"/>
  <c r="H37" i="26" s="1"/>
  <c r="O38" i="26"/>
  <c r="G39" i="26"/>
  <c r="H39" i="26" s="1"/>
  <c r="G41" i="26"/>
  <c r="H41" i="26" s="1"/>
  <c r="G42" i="26"/>
  <c r="H42" i="26" s="1"/>
  <c r="G58" i="26"/>
  <c r="H58" i="26" s="1"/>
  <c r="O59" i="26"/>
  <c r="G60" i="26"/>
  <c r="I60" i="26" s="1"/>
  <c r="G62" i="26"/>
  <c r="H62" i="26" s="1"/>
  <c r="O65" i="26"/>
  <c r="G66" i="26"/>
  <c r="H66" i="26" s="1"/>
  <c r="G67" i="26"/>
  <c r="I67" i="26" s="1"/>
  <c r="J67" i="26" s="1"/>
  <c r="G82" i="26"/>
  <c r="I82" i="26" s="1"/>
  <c r="O85" i="26"/>
  <c r="G86" i="26"/>
  <c r="H86" i="26" s="1"/>
  <c r="O87" i="26"/>
  <c r="G88" i="26"/>
  <c r="I88" i="26" s="1"/>
  <c r="J88" i="26" s="1"/>
  <c r="H18" i="26"/>
  <c r="I87" i="26"/>
  <c r="J87" i="26" s="1"/>
  <c r="H87" i="26"/>
  <c r="I13" i="26"/>
  <c r="J13" i="26" s="1"/>
  <c r="H9" i="26"/>
  <c r="O9" i="26"/>
  <c r="G16" i="24"/>
  <c r="H16" i="24"/>
  <c r="I16" i="24"/>
  <c r="R38" i="24"/>
  <c r="T38" i="24" s="1"/>
  <c r="Q80" i="24"/>
  <c r="S80" i="24" s="1"/>
  <c r="I80" i="24"/>
  <c r="J80" i="24" s="1"/>
  <c r="I79" i="24"/>
  <c r="J79" i="24" s="1"/>
  <c r="H79" i="24"/>
  <c r="R60" i="24"/>
  <c r="T60" i="24" s="1"/>
  <c r="O8" i="24"/>
  <c r="G9" i="24"/>
  <c r="I9" i="24" s="1"/>
  <c r="J9" i="24" s="1"/>
  <c r="G10" i="24"/>
  <c r="H10" i="24" s="1"/>
  <c r="O11" i="24"/>
  <c r="G12" i="24"/>
  <c r="H12" i="24" s="1"/>
  <c r="O20" i="24"/>
  <c r="G14" i="24"/>
  <c r="I14" i="24" s="1"/>
  <c r="J14" i="24" s="1"/>
  <c r="O15" i="24"/>
  <c r="O18" i="24"/>
  <c r="G19" i="24"/>
  <c r="H19" i="24" s="1"/>
  <c r="O30" i="24"/>
  <c r="G31" i="24"/>
  <c r="I31" i="24" s="1"/>
  <c r="J31" i="24" s="1"/>
  <c r="G32" i="24"/>
  <c r="I32" i="24" s="1"/>
  <c r="J32" i="24" s="1"/>
  <c r="G34" i="24"/>
  <c r="H34" i="24" s="1"/>
  <c r="G35" i="24"/>
  <c r="I35" i="24" s="1"/>
  <c r="J35" i="24" s="1"/>
  <c r="G36" i="24"/>
  <c r="I36" i="24" s="1"/>
  <c r="J36" i="24" s="1"/>
  <c r="G74" i="24"/>
  <c r="I74" i="24" s="1"/>
  <c r="J74" i="24" s="1"/>
  <c r="G42" i="24"/>
  <c r="I42" i="24" s="1"/>
  <c r="J42" i="24" s="1"/>
  <c r="O83" i="24"/>
  <c r="G75" i="24"/>
  <c r="I75" i="24" s="1"/>
  <c r="J75" i="24" s="1"/>
  <c r="G63" i="24"/>
  <c r="I63" i="24" s="1"/>
  <c r="J63" i="24" s="1"/>
  <c r="O84" i="24"/>
  <c r="O39" i="24"/>
  <c r="G53" i="24"/>
  <c r="I53" i="24" s="1"/>
  <c r="J53" i="24" s="1"/>
  <c r="O78" i="24"/>
  <c r="G82" i="24"/>
  <c r="I82" i="24" s="1"/>
  <c r="G33" i="24"/>
  <c r="I33" i="24" s="1"/>
  <c r="J33" i="24" s="1"/>
  <c r="G40" i="24"/>
  <c r="I40" i="24" s="1"/>
  <c r="J40" i="24" s="1"/>
  <c r="G52" i="24"/>
  <c r="I52" i="24" s="1"/>
  <c r="J52" i="24" s="1"/>
  <c r="O53" i="24"/>
  <c r="G55" i="24"/>
  <c r="I55" i="24" s="1"/>
  <c r="J55" i="24" s="1"/>
  <c r="O56" i="24"/>
  <c r="O58" i="24"/>
  <c r="G59" i="24"/>
  <c r="I59" i="24" s="1"/>
  <c r="O61" i="24"/>
  <c r="O62" i="24"/>
  <c r="O63" i="24"/>
  <c r="O74" i="24"/>
  <c r="O77" i="24"/>
  <c r="G78" i="24"/>
  <c r="H78" i="24" s="1"/>
  <c r="O81" i="24"/>
  <c r="O82" i="24"/>
  <c r="G84" i="24"/>
  <c r="I84" i="24" s="1"/>
  <c r="J84" i="24" s="1"/>
  <c r="G8" i="24"/>
  <c r="H8" i="24" s="1"/>
  <c r="O10" i="24"/>
  <c r="O12" i="24"/>
  <c r="O17" i="24"/>
  <c r="G18" i="24"/>
  <c r="H18" i="24" s="1"/>
  <c r="O19" i="24"/>
  <c r="G20" i="24"/>
  <c r="I20" i="24" s="1"/>
  <c r="J20" i="24" s="1"/>
  <c r="O34" i="24"/>
  <c r="O36" i="24"/>
  <c r="O40" i="24"/>
  <c r="O42" i="24"/>
  <c r="O52" i="24"/>
  <c r="O55" i="24"/>
  <c r="G56" i="24"/>
  <c r="H56" i="24" s="1"/>
  <c r="G58" i="24"/>
  <c r="I58" i="24" s="1"/>
  <c r="J58" i="24" s="1"/>
  <c r="O59" i="24"/>
  <c r="G62" i="24"/>
  <c r="I62" i="24" s="1"/>
  <c r="J62" i="24" s="1"/>
  <c r="O73" i="24"/>
  <c r="G77" i="24"/>
  <c r="I77" i="24" s="1"/>
  <c r="J77" i="24" s="1"/>
  <c r="O9" i="24"/>
  <c r="G11" i="24"/>
  <c r="H11" i="24" s="1"/>
  <c r="O13" i="24"/>
  <c r="G30" i="24"/>
  <c r="I30" i="24" s="1"/>
  <c r="J30" i="24" s="1"/>
  <c r="G15" i="24"/>
  <c r="I15" i="24" s="1"/>
  <c r="J15" i="24" s="1"/>
  <c r="O31" i="24"/>
  <c r="G13" i="24"/>
  <c r="H13" i="24" s="1"/>
  <c r="G17" i="24"/>
  <c r="H17" i="24" s="1"/>
  <c r="G39" i="24"/>
  <c r="I39" i="24" s="1"/>
  <c r="J39" i="24" s="1"/>
  <c r="O32" i="24"/>
  <c r="O43" i="24"/>
  <c r="O57" i="24"/>
  <c r="O33" i="24"/>
  <c r="O41" i="24"/>
  <c r="O14" i="24"/>
  <c r="O35" i="24"/>
  <c r="G43" i="24"/>
  <c r="G61" i="24"/>
  <c r="O21" i="24"/>
  <c r="O37" i="24"/>
  <c r="G21" i="24"/>
  <c r="G37" i="24"/>
  <c r="G83" i="24"/>
  <c r="G41" i="24"/>
  <c r="O54" i="24"/>
  <c r="G57" i="24"/>
  <c r="G76" i="24"/>
  <c r="G81" i="24"/>
  <c r="G54" i="24"/>
  <c r="G73" i="24"/>
  <c r="O75" i="24"/>
  <c r="O76" i="24"/>
  <c r="I109" i="22"/>
  <c r="J109" i="22" s="1"/>
  <c r="H109" i="22"/>
  <c r="H110" i="22"/>
  <c r="I110" i="22"/>
  <c r="J110" i="22" s="1"/>
  <c r="G135" i="20"/>
  <c r="H106" i="22"/>
  <c r="H105" i="22"/>
  <c r="O139" i="22"/>
  <c r="H142" i="22"/>
  <c r="O37" i="22"/>
  <c r="O74" i="22"/>
  <c r="G70" i="22"/>
  <c r="O35" i="22"/>
  <c r="G73" i="22"/>
  <c r="H73" i="22" s="1"/>
  <c r="O72" i="22"/>
  <c r="Q72" i="22" s="1"/>
  <c r="S72" i="22" s="1"/>
  <c r="O108" i="22"/>
  <c r="Q108" i="22" s="1"/>
  <c r="S108" i="22" s="1"/>
  <c r="G107" i="22"/>
  <c r="G139" i="22"/>
  <c r="H139" i="22" s="1"/>
  <c r="O141" i="22"/>
  <c r="O33" i="22"/>
  <c r="O134" i="20"/>
  <c r="Q134" i="20" s="1"/>
  <c r="S134" i="20" s="1"/>
  <c r="G74" i="22"/>
  <c r="I74" i="22" s="1"/>
  <c r="O70" i="22"/>
  <c r="G34" i="22"/>
  <c r="H34" i="22" s="1"/>
  <c r="G36" i="22"/>
  <c r="H36" i="22" s="1"/>
  <c r="G37" i="22"/>
  <c r="H37" i="22" s="1"/>
  <c r="G35" i="22"/>
  <c r="H35" i="22" s="1"/>
  <c r="Q142" i="22"/>
  <c r="S142" i="22" s="1"/>
  <c r="R142" i="22"/>
  <c r="T142" i="22" s="1"/>
  <c r="H141" i="22"/>
  <c r="I141" i="22"/>
  <c r="J141" i="22" s="1"/>
  <c r="I139" i="22"/>
  <c r="J139" i="22" s="1"/>
  <c r="I140" i="22"/>
  <c r="J140" i="22" s="1"/>
  <c r="H108" i="22"/>
  <c r="I108" i="22"/>
  <c r="J108" i="22" s="1"/>
  <c r="Q109" i="22"/>
  <c r="S109" i="22" s="1"/>
  <c r="Q105" i="22"/>
  <c r="S105" i="22" s="1"/>
  <c r="H107" i="22"/>
  <c r="I107" i="22"/>
  <c r="J107" i="22" s="1"/>
  <c r="Q110" i="22"/>
  <c r="S110" i="22" s="1"/>
  <c r="Q106" i="22"/>
  <c r="S106" i="22" s="1"/>
  <c r="R106" i="22"/>
  <c r="T106" i="22" s="1"/>
  <c r="R109" i="22"/>
  <c r="T109" i="22" s="1"/>
  <c r="R105" i="22"/>
  <c r="T105" i="22" s="1"/>
  <c r="H74" i="22"/>
  <c r="H72" i="22"/>
  <c r="I72" i="22"/>
  <c r="J72" i="22" s="1"/>
  <c r="I70" i="22"/>
  <c r="J70" i="22" s="1"/>
  <c r="H70" i="22"/>
  <c r="I73" i="22"/>
  <c r="J73" i="22" s="1"/>
  <c r="I71" i="22"/>
  <c r="J71" i="22" s="1"/>
  <c r="I37" i="22"/>
  <c r="J37" i="22" s="1"/>
  <c r="I33" i="22"/>
  <c r="J33" i="22" s="1"/>
  <c r="H33" i="22"/>
  <c r="I36" i="22"/>
  <c r="J36" i="22" s="1"/>
  <c r="O9" i="22"/>
  <c r="G12" i="22"/>
  <c r="I12" i="22" s="1"/>
  <c r="J12" i="22" s="1"/>
  <c r="O17" i="22"/>
  <c r="O51" i="22"/>
  <c r="O55" i="22"/>
  <c r="G92" i="22"/>
  <c r="H92" i="22" s="1"/>
  <c r="O29" i="22"/>
  <c r="G28" i="22"/>
  <c r="I28" i="22" s="1"/>
  <c r="J28" i="22" s="1"/>
  <c r="G22" i="22"/>
  <c r="O89" i="22"/>
  <c r="O138" i="22"/>
  <c r="O97" i="22"/>
  <c r="G104" i="22"/>
  <c r="I104" i="22" s="1"/>
  <c r="J104" i="22" s="1"/>
  <c r="O121" i="22"/>
  <c r="O132" i="22"/>
  <c r="G133" i="22"/>
  <c r="I133" i="22" s="1"/>
  <c r="J133" i="22" s="1"/>
  <c r="O134" i="22"/>
  <c r="G137" i="22"/>
  <c r="H137" i="22" s="1"/>
  <c r="G32" i="22"/>
  <c r="I32" i="22" s="1"/>
  <c r="J32" i="22" s="1"/>
  <c r="O98" i="22"/>
  <c r="O123" i="22"/>
  <c r="O131" i="22"/>
  <c r="G57" i="22"/>
  <c r="I57" i="22" s="1"/>
  <c r="J57" i="22" s="1"/>
  <c r="O61" i="22"/>
  <c r="G64" i="22"/>
  <c r="I64" i="22" s="1"/>
  <c r="J64" i="22" s="1"/>
  <c r="O99" i="22"/>
  <c r="G8" i="22"/>
  <c r="H8" i="22" s="1"/>
  <c r="G9" i="22"/>
  <c r="H9" i="22" s="1"/>
  <c r="O10" i="22"/>
  <c r="G11" i="22"/>
  <c r="H11" i="22" s="1"/>
  <c r="O12" i="22"/>
  <c r="G13" i="22"/>
  <c r="H13" i="22" s="1"/>
  <c r="O14" i="22"/>
  <c r="O16" i="22"/>
  <c r="G17" i="22"/>
  <c r="I17" i="22" s="1"/>
  <c r="J17" i="22" s="1"/>
  <c r="O18" i="22"/>
  <c r="O19" i="22"/>
  <c r="G20" i="22"/>
  <c r="H20" i="22" s="1"/>
  <c r="O22" i="22"/>
  <c r="G23" i="22"/>
  <c r="I23" i="22" s="1"/>
  <c r="J23" i="22" s="1"/>
  <c r="O24" i="22"/>
  <c r="G27" i="22"/>
  <c r="I27" i="22" s="1"/>
  <c r="J27" i="22" s="1"/>
  <c r="O28" i="22"/>
  <c r="O30" i="22"/>
  <c r="G31" i="22"/>
  <c r="I31" i="22" s="1"/>
  <c r="J31" i="22" s="1"/>
  <c r="O32" i="22"/>
  <c r="G46" i="22"/>
  <c r="H46" i="22" s="1"/>
  <c r="G47" i="22"/>
  <c r="H47" i="22" s="1"/>
  <c r="O48" i="22"/>
  <c r="G51" i="22"/>
  <c r="I51" i="22" s="1"/>
  <c r="J51" i="22" s="1"/>
  <c r="O52" i="22"/>
  <c r="G53" i="22"/>
  <c r="I53" i="22" s="1"/>
  <c r="J53" i="22" s="1"/>
  <c r="O54" i="22"/>
  <c r="O56" i="22"/>
  <c r="O57" i="22"/>
  <c r="G58" i="22"/>
  <c r="I58" i="22" s="1"/>
  <c r="G59" i="22"/>
  <c r="H59" i="22" s="1"/>
  <c r="O60" i="22"/>
  <c r="O64" i="22"/>
  <c r="Q64" i="22" s="1"/>
  <c r="S64" i="22" s="1"/>
  <c r="G67" i="22"/>
  <c r="I67" i="22" s="1"/>
  <c r="J67" i="22" s="1"/>
  <c r="O68" i="22"/>
  <c r="G69" i="22"/>
  <c r="H69" i="22" s="1"/>
  <c r="O83" i="22"/>
  <c r="O84" i="22"/>
  <c r="G85" i="22"/>
  <c r="H85" i="22" s="1"/>
  <c r="O86" i="22"/>
  <c r="G87" i="22"/>
  <c r="I87" i="22" s="1"/>
  <c r="O88" i="22"/>
  <c r="G89" i="22"/>
  <c r="H89" i="22" s="1"/>
  <c r="O90" i="22"/>
  <c r="G91" i="22"/>
  <c r="I91" i="22" s="1"/>
  <c r="O92" i="22"/>
  <c r="G93" i="22"/>
  <c r="H93" i="22" s="1"/>
  <c r="G94" i="22"/>
  <c r="I94" i="22" s="1"/>
  <c r="J94" i="22" s="1"/>
  <c r="O95" i="22"/>
  <c r="G99" i="22"/>
  <c r="H99" i="22" s="1"/>
  <c r="O100" i="22"/>
  <c r="G101" i="22"/>
  <c r="I101" i="22" s="1"/>
  <c r="J101" i="22" s="1"/>
  <c r="O102" i="22"/>
  <c r="G103" i="22"/>
  <c r="I103" i="22" s="1"/>
  <c r="J103" i="22" s="1"/>
  <c r="G120" i="22"/>
  <c r="I120" i="22" s="1"/>
  <c r="J120" i="22" s="1"/>
  <c r="G121" i="22"/>
  <c r="H121" i="22" s="1"/>
  <c r="G124" i="22"/>
  <c r="I124" i="22" s="1"/>
  <c r="J124" i="22" s="1"/>
  <c r="O125" i="22"/>
  <c r="G126" i="22"/>
  <c r="H126" i="22" s="1"/>
  <c r="O127" i="22"/>
  <c r="G129" i="22"/>
  <c r="H129" i="22" s="1"/>
  <c r="O130" i="22"/>
  <c r="G132" i="22"/>
  <c r="H132" i="22" s="1"/>
  <c r="O133" i="22"/>
  <c r="G134" i="22"/>
  <c r="H134" i="22" s="1"/>
  <c r="G136" i="22"/>
  <c r="I136" i="22" s="1"/>
  <c r="J136" i="22" s="1"/>
  <c r="O137" i="22"/>
  <c r="G138" i="22"/>
  <c r="I138" i="22" s="1"/>
  <c r="G19" i="22"/>
  <c r="I19" i="22" s="1"/>
  <c r="J19" i="22" s="1"/>
  <c r="O20" i="22"/>
  <c r="O47" i="22"/>
  <c r="G48" i="22"/>
  <c r="I48" i="22" s="1"/>
  <c r="G50" i="22"/>
  <c r="H50" i="22" s="1"/>
  <c r="G54" i="22"/>
  <c r="I54" i="22" s="1"/>
  <c r="J54" i="22" s="1"/>
  <c r="G56" i="22"/>
  <c r="H56" i="22" s="1"/>
  <c r="O58" i="22"/>
  <c r="G68" i="22"/>
  <c r="I68" i="22" s="1"/>
  <c r="J68" i="22" s="1"/>
  <c r="O91" i="22"/>
  <c r="G98" i="22"/>
  <c r="H98" i="22" s="1"/>
  <c r="O101" i="22"/>
  <c r="G102" i="22"/>
  <c r="I102" i="22" s="1"/>
  <c r="J102" i="22" s="1"/>
  <c r="O103" i="22"/>
  <c r="G123" i="22"/>
  <c r="I123" i="22" s="1"/>
  <c r="J123" i="22" s="1"/>
  <c r="O124" i="22"/>
  <c r="O126" i="22"/>
  <c r="G130" i="22"/>
  <c r="H130" i="22" s="1"/>
  <c r="G135" i="22"/>
  <c r="H135" i="22" s="1"/>
  <c r="O8" i="22"/>
  <c r="G10" i="22"/>
  <c r="I10" i="22" s="1"/>
  <c r="J10" i="22" s="1"/>
  <c r="O13" i="22"/>
  <c r="G14" i="22"/>
  <c r="H14" i="22" s="1"/>
  <c r="G16" i="22"/>
  <c r="I16" i="22" s="1"/>
  <c r="J16" i="22" s="1"/>
  <c r="G18" i="22"/>
  <c r="H18" i="22" s="1"/>
  <c r="O23" i="22"/>
  <c r="G24" i="22"/>
  <c r="I24" i="22" s="1"/>
  <c r="J24" i="22" s="1"/>
  <c r="G26" i="22"/>
  <c r="I26" i="22" s="1"/>
  <c r="J26" i="22" s="1"/>
  <c r="O27" i="22"/>
  <c r="O31" i="22"/>
  <c r="G52" i="22"/>
  <c r="H52" i="22" s="1"/>
  <c r="O53" i="22"/>
  <c r="O59" i="22"/>
  <c r="G60" i="22"/>
  <c r="I60" i="22" s="1"/>
  <c r="J60" i="22" s="1"/>
  <c r="O63" i="22"/>
  <c r="O65" i="22"/>
  <c r="O67" i="22"/>
  <c r="G84" i="22"/>
  <c r="I84" i="22" s="1"/>
  <c r="J84" i="22" s="1"/>
  <c r="O87" i="22"/>
  <c r="G88" i="22"/>
  <c r="H88" i="22" s="1"/>
  <c r="O93" i="22"/>
  <c r="G95" i="22"/>
  <c r="I95" i="22" s="1"/>
  <c r="J95" i="22" s="1"/>
  <c r="G127" i="22"/>
  <c r="I127" i="22" s="1"/>
  <c r="J127" i="22" s="1"/>
  <c r="O129" i="22"/>
  <c r="O136" i="22"/>
  <c r="H64" i="22"/>
  <c r="I22" i="22"/>
  <c r="J22" i="22" s="1"/>
  <c r="H22" i="22"/>
  <c r="G21" i="22"/>
  <c r="O25" i="22"/>
  <c r="O26" i="22"/>
  <c r="G65" i="22"/>
  <c r="O69" i="22"/>
  <c r="G97" i="22"/>
  <c r="O15" i="22"/>
  <c r="G30" i="22"/>
  <c r="G49" i="22"/>
  <c r="G62" i="22"/>
  <c r="O11" i="22"/>
  <c r="G15" i="22"/>
  <c r="G25" i="22"/>
  <c r="O46" i="22"/>
  <c r="O66" i="22"/>
  <c r="G96" i="22"/>
  <c r="O104" i="22"/>
  <c r="G122" i="22"/>
  <c r="G128" i="22"/>
  <c r="O135" i="22"/>
  <c r="O21" i="22"/>
  <c r="O94" i="22"/>
  <c r="O120" i="22"/>
  <c r="G29" i="22"/>
  <c r="O49" i="22"/>
  <c r="O50" i="22"/>
  <c r="G55" i="22"/>
  <c r="G61" i="22"/>
  <c r="G63" i="22"/>
  <c r="O85" i="22"/>
  <c r="G86" i="22"/>
  <c r="G90" i="22"/>
  <c r="O128" i="22"/>
  <c r="G131" i="22"/>
  <c r="G66" i="22"/>
  <c r="O122" i="22"/>
  <c r="G125" i="22"/>
  <c r="O62" i="22"/>
  <c r="G83" i="22"/>
  <c r="O96" i="22"/>
  <c r="G100" i="22"/>
  <c r="I134" i="20"/>
  <c r="J134" i="20" s="1"/>
  <c r="H134" i="20"/>
  <c r="I135" i="20"/>
  <c r="J135" i="20" s="1"/>
  <c r="H135" i="20"/>
  <c r="G103" i="20"/>
  <c r="H103" i="20" s="1"/>
  <c r="G102" i="20"/>
  <c r="H102" i="20" s="1"/>
  <c r="O102" i="20"/>
  <c r="G70" i="20"/>
  <c r="I70" i="20" s="1"/>
  <c r="O70" i="20"/>
  <c r="G68" i="20"/>
  <c r="I68" i="20" s="1"/>
  <c r="J68" i="20" s="1"/>
  <c r="O68" i="20"/>
  <c r="G69" i="20"/>
  <c r="I69" i="20" s="1"/>
  <c r="J69" i="20" s="1"/>
  <c r="O69" i="20"/>
  <c r="H70" i="20"/>
  <c r="G34" i="20"/>
  <c r="H34" i="20" s="1"/>
  <c r="O34" i="20"/>
  <c r="G35" i="20"/>
  <c r="I35" i="20" s="1"/>
  <c r="J35" i="20" s="1"/>
  <c r="O35" i="20"/>
  <c r="G33" i="20"/>
  <c r="I33" i="20" s="1"/>
  <c r="J33" i="20" s="1"/>
  <c r="O33" i="20"/>
  <c r="V67" i="20"/>
  <c r="U67" i="20"/>
  <c r="K67" i="20"/>
  <c r="L67" i="20"/>
  <c r="M67" i="20"/>
  <c r="N67" i="20"/>
  <c r="A67" i="20"/>
  <c r="P67" i="20" s="1"/>
  <c r="C67" i="20"/>
  <c r="D67" i="20"/>
  <c r="E67" i="20"/>
  <c r="F67" i="20"/>
  <c r="B67" i="20"/>
  <c r="V32" i="20"/>
  <c r="U32" i="20"/>
  <c r="K32" i="20"/>
  <c r="L32" i="20"/>
  <c r="M32" i="20"/>
  <c r="N32" i="20"/>
  <c r="A32" i="20"/>
  <c r="P32" i="20" s="1"/>
  <c r="C32" i="20"/>
  <c r="D32" i="20"/>
  <c r="E32" i="20"/>
  <c r="F32" i="20"/>
  <c r="B32" i="20"/>
  <c r="V101" i="20"/>
  <c r="U101" i="20"/>
  <c r="K101" i="20"/>
  <c r="L101" i="20"/>
  <c r="M101" i="20"/>
  <c r="N101" i="20"/>
  <c r="A101" i="20"/>
  <c r="P101" i="20" s="1"/>
  <c r="C101" i="20"/>
  <c r="D101" i="20"/>
  <c r="E101" i="20"/>
  <c r="F101" i="20"/>
  <c r="B101" i="20"/>
  <c r="V66" i="20"/>
  <c r="U66" i="20"/>
  <c r="K66" i="20"/>
  <c r="L66" i="20"/>
  <c r="M66" i="20"/>
  <c r="N66" i="20"/>
  <c r="A66" i="20"/>
  <c r="P66" i="20" s="1"/>
  <c r="C66" i="20"/>
  <c r="D66" i="20"/>
  <c r="E66" i="20"/>
  <c r="F66" i="20"/>
  <c r="B66" i="20"/>
  <c r="V31" i="20"/>
  <c r="U31" i="20"/>
  <c r="K31" i="20"/>
  <c r="L31" i="20"/>
  <c r="M31" i="20"/>
  <c r="N31" i="20"/>
  <c r="A31" i="20"/>
  <c r="P31" i="20" s="1"/>
  <c r="C31" i="20"/>
  <c r="D31" i="20"/>
  <c r="E31" i="20"/>
  <c r="F31" i="20"/>
  <c r="B31" i="20"/>
  <c r="V133" i="20"/>
  <c r="U133" i="20"/>
  <c r="K133" i="20"/>
  <c r="L133" i="20"/>
  <c r="M133" i="20"/>
  <c r="N133" i="20"/>
  <c r="A133" i="20"/>
  <c r="P133" i="20" s="1"/>
  <c r="C133" i="20"/>
  <c r="D133" i="20"/>
  <c r="E133" i="20"/>
  <c r="F133" i="20"/>
  <c r="B133" i="20"/>
  <c r="V100" i="20"/>
  <c r="U100" i="20"/>
  <c r="K100" i="20"/>
  <c r="L100" i="20"/>
  <c r="M100" i="20"/>
  <c r="N100" i="20"/>
  <c r="A100" i="20"/>
  <c r="P100" i="20" s="1"/>
  <c r="C100" i="20"/>
  <c r="D100" i="20"/>
  <c r="E100" i="20"/>
  <c r="F100" i="20"/>
  <c r="B100" i="20"/>
  <c r="V65" i="20"/>
  <c r="U65" i="20"/>
  <c r="K65" i="20"/>
  <c r="L65" i="20"/>
  <c r="M65" i="20"/>
  <c r="N65" i="20"/>
  <c r="A65" i="20"/>
  <c r="P65" i="20" s="1"/>
  <c r="C65" i="20"/>
  <c r="D65" i="20"/>
  <c r="E65" i="20"/>
  <c r="F65" i="20"/>
  <c r="B65" i="20"/>
  <c r="V30" i="20"/>
  <c r="U30" i="20"/>
  <c r="K30" i="20"/>
  <c r="L30" i="20"/>
  <c r="M30" i="20"/>
  <c r="N30" i="20"/>
  <c r="A30" i="20"/>
  <c r="P30" i="20" s="1"/>
  <c r="C30" i="20"/>
  <c r="D30" i="20"/>
  <c r="E30" i="20"/>
  <c r="F30" i="20"/>
  <c r="B30" i="20"/>
  <c r="V132" i="20"/>
  <c r="U132" i="20"/>
  <c r="K132" i="20"/>
  <c r="L132" i="20"/>
  <c r="M132" i="20"/>
  <c r="N132" i="20"/>
  <c r="A132" i="20"/>
  <c r="P132" i="20" s="1"/>
  <c r="C132" i="20"/>
  <c r="D132" i="20"/>
  <c r="E132" i="20"/>
  <c r="F132" i="20"/>
  <c r="B132" i="20"/>
  <c r="V99" i="20"/>
  <c r="U99" i="20"/>
  <c r="K99" i="20"/>
  <c r="L99" i="20"/>
  <c r="M99" i="20"/>
  <c r="N99" i="20"/>
  <c r="A99" i="20"/>
  <c r="P99" i="20" s="1"/>
  <c r="C99" i="20"/>
  <c r="D99" i="20"/>
  <c r="E99" i="20"/>
  <c r="F99" i="20"/>
  <c r="B99" i="20"/>
  <c r="V64" i="20"/>
  <c r="U64" i="20"/>
  <c r="K64" i="20"/>
  <c r="L64" i="20"/>
  <c r="M64" i="20"/>
  <c r="N64" i="20"/>
  <c r="A64" i="20"/>
  <c r="P64" i="20" s="1"/>
  <c r="C64" i="20"/>
  <c r="D64" i="20"/>
  <c r="E64" i="20"/>
  <c r="F64" i="20"/>
  <c r="B64" i="20"/>
  <c r="V29" i="20"/>
  <c r="U29" i="20"/>
  <c r="K29" i="20"/>
  <c r="L29" i="20"/>
  <c r="M29" i="20"/>
  <c r="N29" i="20"/>
  <c r="A29" i="20"/>
  <c r="P29" i="20" s="1"/>
  <c r="C29" i="20"/>
  <c r="D29" i="20"/>
  <c r="E29" i="20"/>
  <c r="F29" i="20"/>
  <c r="B29" i="20"/>
  <c r="V98" i="20"/>
  <c r="U98" i="20"/>
  <c r="K98" i="20"/>
  <c r="L98" i="20"/>
  <c r="M98" i="20"/>
  <c r="N98" i="20"/>
  <c r="A98" i="20"/>
  <c r="P98" i="20" s="1"/>
  <c r="C98" i="20"/>
  <c r="D98" i="20"/>
  <c r="E98" i="20"/>
  <c r="F98" i="20"/>
  <c r="B98" i="20"/>
  <c r="V63" i="20"/>
  <c r="U63" i="20"/>
  <c r="K63" i="20"/>
  <c r="L63" i="20"/>
  <c r="M63" i="20"/>
  <c r="N63" i="20"/>
  <c r="A63" i="20"/>
  <c r="P63" i="20" s="1"/>
  <c r="C63" i="20"/>
  <c r="D63" i="20"/>
  <c r="E63" i="20"/>
  <c r="F63" i="20"/>
  <c r="B63" i="20"/>
  <c r="V28" i="20"/>
  <c r="U28" i="20"/>
  <c r="K28" i="20"/>
  <c r="L28" i="20"/>
  <c r="M28" i="20"/>
  <c r="N28" i="20"/>
  <c r="A28" i="20"/>
  <c r="P28" i="20" s="1"/>
  <c r="C28" i="20"/>
  <c r="D28" i="20"/>
  <c r="E28" i="20"/>
  <c r="F28" i="20"/>
  <c r="B28" i="20"/>
  <c r="V131" i="20"/>
  <c r="U131" i="20"/>
  <c r="K131" i="20"/>
  <c r="L131" i="20"/>
  <c r="M131" i="20"/>
  <c r="N131" i="20"/>
  <c r="A131" i="20"/>
  <c r="P131" i="20" s="1"/>
  <c r="C131" i="20"/>
  <c r="D131" i="20"/>
  <c r="E131" i="20"/>
  <c r="F131" i="20"/>
  <c r="B131" i="20"/>
  <c r="V97" i="20"/>
  <c r="U97" i="20"/>
  <c r="K97" i="20"/>
  <c r="L97" i="20"/>
  <c r="M97" i="20"/>
  <c r="N97" i="20"/>
  <c r="A97" i="20"/>
  <c r="P97" i="20" s="1"/>
  <c r="C97" i="20"/>
  <c r="D97" i="20"/>
  <c r="E97" i="20"/>
  <c r="F97" i="20"/>
  <c r="B97" i="20"/>
  <c r="V62" i="20"/>
  <c r="U62" i="20"/>
  <c r="K62" i="20"/>
  <c r="L62" i="20"/>
  <c r="M62" i="20"/>
  <c r="N62" i="20"/>
  <c r="A62" i="20"/>
  <c r="P62" i="20" s="1"/>
  <c r="C62" i="20"/>
  <c r="D62" i="20"/>
  <c r="E62" i="20"/>
  <c r="F62" i="20"/>
  <c r="B62" i="20"/>
  <c r="V27" i="20"/>
  <c r="U27" i="20"/>
  <c r="K27" i="20"/>
  <c r="L27" i="20"/>
  <c r="M27" i="20"/>
  <c r="N27" i="20"/>
  <c r="A27" i="20"/>
  <c r="P27" i="20" s="1"/>
  <c r="C27" i="20"/>
  <c r="D27" i="20"/>
  <c r="E27" i="20"/>
  <c r="F27" i="20"/>
  <c r="B27" i="20"/>
  <c r="V130" i="20"/>
  <c r="U130" i="20"/>
  <c r="K130" i="20"/>
  <c r="L130" i="20"/>
  <c r="M130" i="20"/>
  <c r="N130" i="20"/>
  <c r="A130" i="20"/>
  <c r="P130" i="20" s="1"/>
  <c r="C130" i="20"/>
  <c r="D130" i="20"/>
  <c r="E130" i="20"/>
  <c r="F130" i="20"/>
  <c r="B130" i="20"/>
  <c r="V129" i="20"/>
  <c r="U129" i="20"/>
  <c r="K129" i="20"/>
  <c r="L129" i="20"/>
  <c r="M129" i="20"/>
  <c r="N129" i="20"/>
  <c r="A129" i="20"/>
  <c r="P129" i="20" s="1"/>
  <c r="C129" i="20"/>
  <c r="D129" i="20"/>
  <c r="E129" i="20"/>
  <c r="F129" i="20"/>
  <c r="B129" i="20"/>
  <c r="V95" i="20"/>
  <c r="U95" i="20"/>
  <c r="K95" i="20"/>
  <c r="L95" i="20"/>
  <c r="M95" i="20"/>
  <c r="N95" i="20"/>
  <c r="A95" i="20"/>
  <c r="P95" i="20" s="1"/>
  <c r="C95" i="20"/>
  <c r="D95" i="20"/>
  <c r="E95" i="20"/>
  <c r="F95" i="20"/>
  <c r="B95" i="20"/>
  <c r="V96" i="20"/>
  <c r="U96" i="20"/>
  <c r="K96" i="20"/>
  <c r="L96" i="20"/>
  <c r="M96" i="20"/>
  <c r="N96" i="20"/>
  <c r="A96" i="20"/>
  <c r="P96" i="20" s="1"/>
  <c r="C96" i="20"/>
  <c r="D96" i="20"/>
  <c r="E96" i="20"/>
  <c r="F96" i="20"/>
  <c r="B96" i="20"/>
  <c r="V61" i="20"/>
  <c r="U61" i="20"/>
  <c r="K61" i="20"/>
  <c r="L61" i="20"/>
  <c r="M61" i="20"/>
  <c r="N61" i="20"/>
  <c r="A61" i="20"/>
  <c r="P61" i="20" s="1"/>
  <c r="C61" i="20"/>
  <c r="D61" i="20"/>
  <c r="E61" i="20"/>
  <c r="F61" i="20"/>
  <c r="B61" i="20"/>
  <c r="V26" i="20"/>
  <c r="U26" i="20"/>
  <c r="K26" i="20"/>
  <c r="L26" i="20"/>
  <c r="M26" i="20"/>
  <c r="N26" i="20"/>
  <c r="A26" i="20"/>
  <c r="P26" i="20" s="1"/>
  <c r="C26" i="20"/>
  <c r="D26" i="20"/>
  <c r="E26" i="20"/>
  <c r="F26" i="20"/>
  <c r="B26" i="20"/>
  <c r="V128" i="20"/>
  <c r="U128" i="20"/>
  <c r="N128" i="20"/>
  <c r="M128" i="20"/>
  <c r="L128" i="20"/>
  <c r="K128" i="20"/>
  <c r="F128" i="20"/>
  <c r="E128" i="20"/>
  <c r="D128" i="20"/>
  <c r="C128" i="20"/>
  <c r="B128" i="20"/>
  <c r="A128" i="20"/>
  <c r="P128" i="20" s="1"/>
  <c r="V127" i="20"/>
  <c r="U127" i="20"/>
  <c r="N127" i="20"/>
  <c r="K127" i="20"/>
  <c r="L127" i="20"/>
  <c r="M127" i="20"/>
  <c r="F127" i="20"/>
  <c r="E127" i="20"/>
  <c r="D127" i="20"/>
  <c r="C127" i="20"/>
  <c r="B127" i="20"/>
  <c r="A127" i="20"/>
  <c r="P127" i="20" s="1"/>
  <c r="V126" i="20"/>
  <c r="U126" i="20"/>
  <c r="N126" i="20"/>
  <c r="M126" i="20"/>
  <c r="L126" i="20"/>
  <c r="K126" i="20"/>
  <c r="F126" i="20"/>
  <c r="E126" i="20"/>
  <c r="D126" i="20"/>
  <c r="C126" i="20"/>
  <c r="B126" i="20"/>
  <c r="A126" i="20"/>
  <c r="P126" i="20" s="1"/>
  <c r="V125" i="20"/>
  <c r="U125" i="20"/>
  <c r="N125" i="20"/>
  <c r="M125" i="20"/>
  <c r="L125" i="20"/>
  <c r="K125" i="20"/>
  <c r="F125" i="20"/>
  <c r="C125" i="20"/>
  <c r="D125" i="20"/>
  <c r="E125" i="20"/>
  <c r="B125" i="20"/>
  <c r="A125" i="20"/>
  <c r="P125" i="20" s="1"/>
  <c r="V124" i="20"/>
  <c r="U124" i="20"/>
  <c r="N124" i="20"/>
  <c r="M124" i="20"/>
  <c r="L124" i="20"/>
  <c r="K124" i="20"/>
  <c r="F124" i="20"/>
  <c r="E124" i="20"/>
  <c r="D124" i="20"/>
  <c r="C124" i="20"/>
  <c r="B124" i="20"/>
  <c r="A124" i="20"/>
  <c r="P124" i="20" s="1"/>
  <c r="V123" i="20"/>
  <c r="U123" i="20"/>
  <c r="N123" i="20"/>
  <c r="K123" i="20"/>
  <c r="L123" i="20"/>
  <c r="M123" i="20"/>
  <c r="F123" i="20"/>
  <c r="E123" i="20"/>
  <c r="D123" i="20"/>
  <c r="C123" i="20"/>
  <c r="B123" i="20"/>
  <c r="A123" i="20"/>
  <c r="V122" i="20"/>
  <c r="U122" i="20"/>
  <c r="N122" i="20"/>
  <c r="K122" i="20"/>
  <c r="L122" i="20"/>
  <c r="M122" i="20"/>
  <c r="F122" i="20"/>
  <c r="E122" i="20"/>
  <c r="D122" i="20"/>
  <c r="C122" i="20"/>
  <c r="B122" i="20"/>
  <c r="A122" i="20"/>
  <c r="P122" i="20" s="1"/>
  <c r="V121" i="20"/>
  <c r="U121" i="20"/>
  <c r="N121" i="20"/>
  <c r="M121" i="20"/>
  <c r="L121" i="20"/>
  <c r="K121" i="20"/>
  <c r="F121" i="20"/>
  <c r="C121" i="20"/>
  <c r="D121" i="20"/>
  <c r="E121" i="20"/>
  <c r="B121" i="20"/>
  <c r="A121" i="20"/>
  <c r="P121" i="20" s="1"/>
  <c r="V120" i="20"/>
  <c r="U120" i="20"/>
  <c r="N120" i="20"/>
  <c r="M120" i="20"/>
  <c r="L120" i="20"/>
  <c r="K120" i="20"/>
  <c r="F120" i="20"/>
  <c r="E120" i="20"/>
  <c r="D120" i="20"/>
  <c r="C120" i="20"/>
  <c r="B120" i="20"/>
  <c r="A120" i="20"/>
  <c r="P120" i="20" s="1"/>
  <c r="V119" i="20"/>
  <c r="U119" i="20"/>
  <c r="N119" i="20"/>
  <c r="K119" i="20"/>
  <c r="L119" i="20"/>
  <c r="M119" i="20"/>
  <c r="F119" i="20"/>
  <c r="E119" i="20"/>
  <c r="D119" i="20"/>
  <c r="C119" i="20"/>
  <c r="B119" i="20"/>
  <c r="A119" i="20"/>
  <c r="P119" i="20" s="1"/>
  <c r="V118" i="20"/>
  <c r="U118" i="20"/>
  <c r="N118" i="20"/>
  <c r="M118" i="20"/>
  <c r="L118" i="20"/>
  <c r="K118" i="20"/>
  <c r="F118" i="20"/>
  <c r="C118" i="20"/>
  <c r="D118" i="20"/>
  <c r="E118" i="20"/>
  <c r="B118" i="20"/>
  <c r="A118" i="20"/>
  <c r="P118" i="20" s="1"/>
  <c r="V117" i="20"/>
  <c r="U117" i="20"/>
  <c r="N117" i="20"/>
  <c r="K117" i="20"/>
  <c r="L117" i="20"/>
  <c r="M117" i="20"/>
  <c r="F117" i="20"/>
  <c r="C117" i="20"/>
  <c r="D117" i="20"/>
  <c r="E117" i="20"/>
  <c r="B117" i="20"/>
  <c r="A117" i="20"/>
  <c r="P117" i="20" s="1"/>
  <c r="V116" i="20"/>
  <c r="U116" i="20"/>
  <c r="N116" i="20"/>
  <c r="K116" i="20"/>
  <c r="L116" i="20"/>
  <c r="M116" i="20"/>
  <c r="F116" i="20"/>
  <c r="E116" i="20"/>
  <c r="D116" i="20"/>
  <c r="C116" i="20"/>
  <c r="B116" i="20"/>
  <c r="A116" i="20"/>
  <c r="P116" i="20" s="1"/>
  <c r="V115" i="20"/>
  <c r="U115" i="20"/>
  <c r="N115" i="20"/>
  <c r="M115" i="20"/>
  <c r="L115" i="20"/>
  <c r="K115" i="20"/>
  <c r="F115" i="20"/>
  <c r="E115" i="20"/>
  <c r="D115" i="20"/>
  <c r="C115" i="20"/>
  <c r="B115" i="20"/>
  <c r="A115" i="20"/>
  <c r="P115" i="20" s="1"/>
  <c r="V114" i="20"/>
  <c r="U114" i="20"/>
  <c r="N114" i="20"/>
  <c r="M114" i="20"/>
  <c r="L114" i="20"/>
  <c r="K114" i="20"/>
  <c r="F114" i="20"/>
  <c r="C114" i="20"/>
  <c r="D114" i="20"/>
  <c r="E114" i="20"/>
  <c r="B114" i="20"/>
  <c r="A114" i="20"/>
  <c r="P114" i="20" s="1"/>
  <c r="V113" i="20"/>
  <c r="U113" i="20"/>
  <c r="N113" i="20"/>
  <c r="M113" i="20"/>
  <c r="L113" i="20"/>
  <c r="K113" i="20"/>
  <c r="F113" i="20"/>
  <c r="E113" i="20"/>
  <c r="D113" i="20"/>
  <c r="C113" i="20"/>
  <c r="B113" i="20"/>
  <c r="A113" i="20"/>
  <c r="V94" i="20"/>
  <c r="U94" i="20"/>
  <c r="N94" i="20"/>
  <c r="M94" i="20"/>
  <c r="K94" i="20"/>
  <c r="L94" i="20"/>
  <c r="F94" i="20"/>
  <c r="E94" i="20"/>
  <c r="C94" i="20"/>
  <c r="D94" i="20"/>
  <c r="B94" i="20"/>
  <c r="A94" i="20"/>
  <c r="P94" i="20" s="1"/>
  <c r="V93" i="20"/>
  <c r="U93" i="20"/>
  <c r="N93" i="20"/>
  <c r="M93" i="20"/>
  <c r="L93" i="20"/>
  <c r="K93" i="20"/>
  <c r="F93" i="20"/>
  <c r="E93" i="20"/>
  <c r="C93" i="20"/>
  <c r="D93" i="20"/>
  <c r="B93" i="20"/>
  <c r="A93" i="20"/>
  <c r="P93" i="20" s="1"/>
  <c r="V92" i="20"/>
  <c r="U92" i="20"/>
  <c r="N92" i="20"/>
  <c r="M92" i="20"/>
  <c r="L92" i="20"/>
  <c r="K92" i="20"/>
  <c r="F92" i="20"/>
  <c r="E92" i="20"/>
  <c r="D92" i="20"/>
  <c r="C92" i="20"/>
  <c r="B92" i="20"/>
  <c r="A92" i="20"/>
  <c r="P92" i="20" s="1"/>
  <c r="V91" i="20"/>
  <c r="U91" i="20"/>
  <c r="N91" i="20"/>
  <c r="M91" i="20"/>
  <c r="K91" i="20"/>
  <c r="L91" i="20"/>
  <c r="F91" i="20"/>
  <c r="E91" i="20"/>
  <c r="C91" i="20"/>
  <c r="D91" i="20"/>
  <c r="B91" i="20"/>
  <c r="A91" i="20"/>
  <c r="P91" i="20" s="1"/>
  <c r="V90" i="20"/>
  <c r="U90" i="20"/>
  <c r="N90" i="20"/>
  <c r="M90" i="20"/>
  <c r="L90" i="20"/>
  <c r="K90" i="20"/>
  <c r="F90" i="20"/>
  <c r="E90" i="20"/>
  <c r="C90" i="20"/>
  <c r="D90" i="20"/>
  <c r="B90" i="20"/>
  <c r="A90" i="20"/>
  <c r="P90" i="20" s="1"/>
  <c r="V89" i="20"/>
  <c r="U89" i="20"/>
  <c r="N89" i="20"/>
  <c r="M89" i="20"/>
  <c r="K89" i="20"/>
  <c r="L89" i="20"/>
  <c r="F89" i="20"/>
  <c r="E89" i="20"/>
  <c r="D89" i="20"/>
  <c r="C89" i="20"/>
  <c r="B89" i="20"/>
  <c r="A89" i="20"/>
  <c r="P89" i="20" s="1"/>
  <c r="V88" i="20"/>
  <c r="U88" i="20"/>
  <c r="N88" i="20"/>
  <c r="M88" i="20"/>
  <c r="K88" i="20"/>
  <c r="L88" i="20"/>
  <c r="F88" i="20"/>
  <c r="E88" i="20"/>
  <c r="D88" i="20"/>
  <c r="C88" i="20"/>
  <c r="B88" i="20"/>
  <c r="A88" i="20"/>
  <c r="P88" i="20" s="1"/>
  <c r="V87" i="20"/>
  <c r="U87" i="20"/>
  <c r="N87" i="20"/>
  <c r="M87" i="20"/>
  <c r="K87" i="20"/>
  <c r="L87" i="20"/>
  <c r="F87" i="20"/>
  <c r="E87" i="20"/>
  <c r="D87" i="20"/>
  <c r="C87" i="20"/>
  <c r="B87" i="20"/>
  <c r="A87" i="20"/>
  <c r="P87" i="20" s="1"/>
  <c r="V86" i="20"/>
  <c r="U86" i="20"/>
  <c r="N86" i="20"/>
  <c r="M86" i="20"/>
  <c r="L86" i="20"/>
  <c r="K86" i="20"/>
  <c r="F86" i="20"/>
  <c r="E86" i="20"/>
  <c r="C86" i="20"/>
  <c r="D86" i="20"/>
  <c r="B86" i="20"/>
  <c r="A86" i="20"/>
  <c r="P86" i="20" s="1"/>
  <c r="V85" i="20"/>
  <c r="U85" i="20"/>
  <c r="N85" i="20"/>
  <c r="M85" i="20"/>
  <c r="L85" i="20"/>
  <c r="K85" i="20"/>
  <c r="F85" i="20"/>
  <c r="E85" i="20"/>
  <c r="C85" i="20"/>
  <c r="D85" i="20"/>
  <c r="B85" i="20"/>
  <c r="A85" i="20"/>
  <c r="P85" i="20" s="1"/>
  <c r="V84" i="20"/>
  <c r="U84" i="20"/>
  <c r="N84" i="20"/>
  <c r="M84" i="20"/>
  <c r="K84" i="20"/>
  <c r="L84" i="20"/>
  <c r="F84" i="20"/>
  <c r="E84" i="20"/>
  <c r="D84" i="20"/>
  <c r="C84" i="20"/>
  <c r="B84" i="20"/>
  <c r="A84" i="20"/>
  <c r="P84" i="20" s="1"/>
  <c r="V83" i="20"/>
  <c r="U83" i="20"/>
  <c r="N83" i="20"/>
  <c r="M83" i="20"/>
  <c r="K83" i="20"/>
  <c r="L83" i="20"/>
  <c r="F83" i="20"/>
  <c r="E83" i="20"/>
  <c r="D83" i="20"/>
  <c r="C83" i="20"/>
  <c r="B83" i="20"/>
  <c r="A83" i="20"/>
  <c r="P83" i="20" s="1"/>
  <c r="V82" i="20"/>
  <c r="U82" i="20"/>
  <c r="N82" i="20"/>
  <c r="M82" i="20"/>
  <c r="L82" i="20"/>
  <c r="K82" i="20"/>
  <c r="F82" i="20"/>
  <c r="E82" i="20"/>
  <c r="D82" i="20"/>
  <c r="C82" i="20"/>
  <c r="B82" i="20"/>
  <c r="A82" i="20"/>
  <c r="P82" i="20" s="1"/>
  <c r="V81" i="20"/>
  <c r="U81" i="20"/>
  <c r="N81" i="20"/>
  <c r="M81" i="20"/>
  <c r="K81" i="20"/>
  <c r="L81" i="20"/>
  <c r="F81" i="20"/>
  <c r="E81" i="20"/>
  <c r="C81" i="20"/>
  <c r="D81" i="20"/>
  <c r="B81" i="20"/>
  <c r="A81" i="20"/>
  <c r="P81" i="20" s="1"/>
  <c r="V80" i="20"/>
  <c r="U80" i="20"/>
  <c r="N80" i="20"/>
  <c r="M80" i="20"/>
  <c r="L80" i="20"/>
  <c r="K80" i="20"/>
  <c r="F80" i="20"/>
  <c r="E80" i="20"/>
  <c r="C80" i="20"/>
  <c r="D80" i="20"/>
  <c r="B80" i="20"/>
  <c r="A80" i="20"/>
  <c r="P80" i="20" s="1"/>
  <c r="V79" i="20"/>
  <c r="U79" i="20"/>
  <c r="N79" i="20"/>
  <c r="M79" i="20"/>
  <c r="L79" i="20"/>
  <c r="K79" i="20"/>
  <c r="F79" i="20"/>
  <c r="E79" i="20"/>
  <c r="C79" i="20"/>
  <c r="D79" i="20"/>
  <c r="B79" i="20"/>
  <c r="A79" i="20"/>
  <c r="P79" i="20" s="1"/>
  <c r="V60" i="20"/>
  <c r="U60" i="20"/>
  <c r="N60" i="20"/>
  <c r="M60" i="20"/>
  <c r="L60" i="20"/>
  <c r="K60" i="20"/>
  <c r="F60" i="20"/>
  <c r="E60" i="20"/>
  <c r="C60" i="20"/>
  <c r="D60" i="20"/>
  <c r="B60" i="20"/>
  <c r="A60" i="20"/>
  <c r="P60" i="20" s="1"/>
  <c r="V59" i="20"/>
  <c r="U59" i="20"/>
  <c r="N59" i="20"/>
  <c r="M59" i="20"/>
  <c r="K59" i="20"/>
  <c r="L59" i="20"/>
  <c r="F59" i="20"/>
  <c r="E59" i="20"/>
  <c r="C59" i="20"/>
  <c r="D59" i="20"/>
  <c r="B59" i="20"/>
  <c r="A59" i="20"/>
  <c r="P59" i="20" s="1"/>
  <c r="V58" i="20"/>
  <c r="U58" i="20"/>
  <c r="N58" i="20"/>
  <c r="M58" i="20"/>
  <c r="K58" i="20"/>
  <c r="L58" i="20"/>
  <c r="F58" i="20"/>
  <c r="E58" i="20"/>
  <c r="D58" i="20"/>
  <c r="C58" i="20"/>
  <c r="B58" i="20"/>
  <c r="A58" i="20"/>
  <c r="P58" i="20" s="1"/>
  <c r="V57" i="20"/>
  <c r="U57" i="20"/>
  <c r="N57" i="20"/>
  <c r="M57" i="20"/>
  <c r="K57" i="20"/>
  <c r="L57" i="20"/>
  <c r="F57" i="20"/>
  <c r="E57" i="20"/>
  <c r="D57" i="20"/>
  <c r="C57" i="20"/>
  <c r="B57" i="20"/>
  <c r="A57" i="20"/>
  <c r="P57" i="20" s="1"/>
  <c r="V56" i="20"/>
  <c r="U56" i="20"/>
  <c r="N56" i="20"/>
  <c r="M56" i="20"/>
  <c r="L56" i="20"/>
  <c r="K56" i="20"/>
  <c r="F56" i="20"/>
  <c r="E56" i="20"/>
  <c r="C56" i="20"/>
  <c r="D56" i="20"/>
  <c r="B56" i="20"/>
  <c r="A56" i="20"/>
  <c r="P56" i="20" s="1"/>
  <c r="V55" i="20"/>
  <c r="U55" i="20"/>
  <c r="N55" i="20"/>
  <c r="M55" i="20"/>
  <c r="L55" i="20"/>
  <c r="K55" i="20"/>
  <c r="F55" i="20"/>
  <c r="E55" i="20"/>
  <c r="C55" i="20"/>
  <c r="D55" i="20"/>
  <c r="B55" i="20"/>
  <c r="A55" i="20"/>
  <c r="P55" i="20" s="1"/>
  <c r="V54" i="20"/>
  <c r="U54" i="20"/>
  <c r="N54" i="20"/>
  <c r="M54" i="20"/>
  <c r="K54" i="20"/>
  <c r="L54" i="20"/>
  <c r="F54" i="20"/>
  <c r="E54" i="20"/>
  <c r="C54" i="20"/>
  <c r="D54" i="20"/>
  <c r="B54" i="20"/>
  <c r="A54" i="20"/>
  <c r="P54" i="20" s="1"/>
  <c r="V53" i="20"/>
  <c r="U53" i="20"/>
  <c r="N53" i="20"/>
  <c r="M53" i="20"/>
  <c r="L53" i="20"/>
  <c r="K53" i="20"/>
  <c r="F53" i="20"/>
  <c r="E53" i="20"/>
  <c r="C53" i="20"/>
  <c r="D53" i="20"/>
  <c r="B53" i="20"/>
  <c r="A53" i="20"/>
  <c r="P53" i="20" s="1"/>
  <c r="V52" i="20"/>
  <c r="U52" i="20"/>
  <c r="N52" i="20"/>
  <c r="M52" i="20"/>
  <c r="L52" i="20"/>
  <c r="K52" i="20"/>
  <c r="F52" i="20"/>
  <c r="E52" i="20"/>
  <c r="C52" i="20"/>
  <c r="D52" i="20"/>
  <c r="B52" i="20"/>
  <c r="A52" i="20"/>
  <c r="P52" i="20" s="1"/>
  <c r="V51" i="20"/>
  <c r="U51" i="20"/>
  <c r="N51" i="20"/>
  <c r="M51" i="20"/>
  <c r="K51" i="20"/>
  <c r="L51" i="20"/>
  <c r="F51" i="20"/>
  <c r="E51" i="20"/>
  <c r="D51" i="20"/>
  <c r="C51" i="20"/>
  <c r="B51" i="20"/>
  <c r="A51" i="20"/>
  <c r="P51" i="20" s="1"/>
  <c r="V50" i="20"/>
  <c r="U50" i="20"/>
  <c r="N50" i="20"/>
  <c r="M50" i="20"/>
  <c r="K50" i="20"/>
  <c r="L50" i="20"/>
  <c r="F50" i="20"/>
  <c r="E50" i="20"/>
  <c r="C50" i="20"/>
  <c r="D50" i="20"/>
  <c r="B50" i="20"/>
  <c r="A50" i="20"/>
  <c r="P50" i="20" s="1"/>
  <c r="V49" i="20"/>
  <c r="U49" i="20"/>
  <c r="N49" i="20"/>
  <c r="M49" i="20"/>
  <c r="K49" i="20"/>
  <c r="L49" i="20"/>
  <c r="F49" i="20"/>
  <c r="E49" i="20"/>
  <c r="D49" i="20"/>
  <c r="C49" i="20"/>
  <c r="B49" i="20"/>
  <c r="A49" i="20"/>
  <c r="P49" i="20" s="1"/>
  <c r="V48" i="20"/>
  <c r="U48" i="20"/>
  <c r="N48" i="20"/>
  <c r="M48" i="20"/>
  <c r="K48" i="20"/>
  <c r="L48" i="20"/>
  <c r="F48" i="20"/>
  <c r="E48" i="20"/>
  <c r="C48" i="20"/>
  <c r="D48" i="20"/>
  <c r="B48" i="20"/>
  <c r="A48" i="20"/>
  <c r="P48" i="20" s="1"/>
  <c r="V47" i="20"/>
  <c r="U47" i="20"/>
  <c r="N47" i="20"/>
  <c r="M47" i="20"/>
  <c r="L47" i="20"/>
  <c r="K47" i="20"/>
  <c r="F47" i="20"/>
  <c r="E47" i="20"/>
  <c r="C47" i="20"/>
  <c r="D47" i="20"/>
  <c r="B47" i="20"/>
  <c r="A47" i="20"/>
  <c r="P47" i="20" s="1"/>
  <c r="V46" i="20"/>
  <c r="U46" i="20"/>
  <c r="N46" i="20"/>
  <c r="M46" i="20"/>
  <c r="L46" i="20"/>
  <c r="K46" i="20"/>
  <c r="F46" i="20"/>
  <c r="E46" i="20"/>
  <c r="D46" i="20"/>
  <c r="C46" i="20"/>
  <c r="B46" i="20"/>
  <c r="A46" i="20"/>
  <c r="P46" i="20" s="1"/>
  <c r="V45" i="20"/>
  <c r="U45" i="20"/>
  <c r="N45" i="20"/>
  <c r="M45" i="20"/>
  <c r="K45" i="20"/>
  <c r="L45" i="20"/>
  <c r="F45" i="20"/>
  <c r="E45" i="20"/>
  <c r="D45" i="20"/>
  <c r="C45" i="20"/>
  <c r="B45" i="20"/>
  <c r="A45" i="20"/>
  <c r="P45" i="20" s="1"/>
  <c r="V44" i="20"/>
  <c r="U44" i="20"/>
  <c r="N44" i="20"/>
  <c r="M44" i="20"/>
  <c r="K44" i="20"/>
  <c r="L44" i="20"/>
  <c r="F44" i="20"/>
  <c r="E44" i="20"/>
  <c r="C44" i="20"/>
  <c r="D44" i="20"/>
  <c r="B44" i="20"/>
  <c r="A44" i="20"/>
  <c r="P44" i="20" s="1"/>
  <c r="V25" i="20"/>
  <c r="U25" i="20"/>
  <c r="N25" i="20"/>
  <c r="M25" i="20"/>
  <c r="K25" i="20"/>
  <c r="L25" i="20"/>
  <c r="F25" i="20"/>
  <c r="E25" i="20"/>
  <c r="D25" i="20"/>
  <c r="C25" i="20"/>
  <c r="B25" i="20"/>
  <c r="A25" i="20"/>
  <c r="P25" i="20" s="1"/>
  <c r="V24" i="20"/>
  <c r="U24" i="20"/>
  <c r="N24" i="20"/>
  <c r="M24" i="20"/>
  <c r="K24" i="20"/>
  <c r="L24" i="20"/>
  <c r="F24" i="20"/>
  <c r="E24" i="20"/>
  <c r="D24" i="20"/>
  <c r="C24" i="20"/>
  <c r="B24" i="20"/>
  <c r="A24" i="20"/>
  <c r="P24" i="20" s="1"/>
  <c r="V23" i="20"/>
  <c r="U23" i="20"/>
  <c r="N23" i="20"/>
  <c r="M23" i="20"/>
  <c r="L23" i="20"/>
  <c r="K23" i="20"/>
  <c r="F23" i="20"/>
  <c r="E23" i="20"/>
  <c r="D23" i="20"/>
  <c r="C23" i="20"/>
  <c r="B23" i="20"/>
  <c r="A23" i="20"/>
  <c r="P23" i="20" s="1"/>
  <c r="V22" i="20"/>
  <c r="U22" i="20"/>
  <c r="N22" i="20"/>
  <c r="M22" i="20"/>
  <c r="L22" i="20"/>
  <c r="K22" i="20"/>
  <c r="F22" i="20"/>
  <c r="E22" i="20"/>
  <c r="D22" i="20"/>
  <c r="C22" i="20"/>
  <c r="B22" i="20"/>
  <c r="A22" i="20"/>
  <c r="P22" i="20" s="1"/>
  <c r="V21" i="20"/>
  <c r="U21" i="20"/>
  <c r="N21" i="20"/>
  <c r="M21" i="20"/>
  <c r="L21" i="20"/>
  <c r="K21" i="20"/>
  <c r="F21" i="20"/>
  <c r="E21" i="20"/>
  <c r="C21" i="20"/>
  <c r="D21" i="20"/>
  <c r="B21" i="20"/>
  <c r="A21" i="20"/>
  <c r="P21" i="20" s="1"/>
  <c r="V20" i="20"/>
  <c r="U20" i="20"/>
  <c r="N20" i="20"/>
  <c r="M20" i="20"/>
  <c r="L20" i="20"/>
  <c r="K20" i="20"/>
  <c r="F20" i="20"/>
  <c r="E20" i="20"/>
  <c r="C20" i="20"/>
  <c r="D20" i="20"/>
  <c r="B20" i="20"/>
  <c r="A20" i="20"/>
  <c r="P20" i="20" s="1"/>
  <c r="V19" i="20"/>
  <c r="U19" i="20"/>
  <c r="N19" i="20"/>
  <c r="M19" i="20"/>
  <c r="K19" i="20"/>
  <c r="L19" i="20"/>
  <c r="F19" i="20"/>
  <c r="E19" i="20"/>
  <c r="C19" i="20"/>
  <c r="D19" i="20"/>
  <c r="B19" i="20"/>
  <c r="A19" i="20"/>
  <c r="P19" i="20" s="1"/>
  <c r="V18" i="20"/>
  <c r="U18" i="20"/>
  <c r="N18" i="20"/>
  <c r="M18" i="20"/>
  <c r="K18" i="20"/>
  <c r="L18" i="20"/>
  <c r="F18" i="20"/>
  <c r="E18" i="20"/>
  <c r="D18" i="20"/>
  <c r="C18" i="20"/>
  <c r="B18" i="20"/>
  <c r="A18" i="20"/>
  <c r="P18" i="20" s="1"/>
  <c r="V17" i="20"/>
  <c r="U17" i="20"/>
  <c r="N17" i="20"/>
  <c r="M17" i="20"/>
  <c r="K17" i="20"/>
  <c r="L17" i="20"/>
  <c r="F17" i="20"/>
  <c r="E17" i="20"/>
  <c r="D17" i="20"/>
  <c r="C17" i="20"/>
  <c r="B17" i="20"/>
  <c r="A17" i="20"/>
  <c r="P17" i="20" s="1"/>
  <c r="V16" i="20"/>
  <c r="U16" i="20"/>
  <c r="N16" i="20"/>
  <c r="M16" i="20"/>
  <c r="L16" i="20"/>
  <c r="K16" i="20"/>
  <c r="F16" i="20"/>
  <c r="E16" i="20"/>
  <c r="D16" i="20"/>
  <c r="C16" i="20"/>
  <c r="B16" i="20"/>
  <c r="A16" i="20"/>
  <c r="P16" i="20" s="1"/>
  <c r="V15" i="20"/>
  <c r="U15" i="20"/>
  <c r="N15" i="20"/>
  <c r="M15" i="20"/>
  <c r="L15" i="20"/>
  <c r="K15" i="20"/>
  <c r="F15" i="20"/>
  <c r="E15" i="20"/>
  <c r="D15" i="20"/>
  <c r="C15" i="20"/>
  <c r="B15" i="20"/>
  <c r="A15" i="20"/>
  <c r="P15" i="20" s="1"/>
  <c r="V14" i="20"/>
  <c r="U14" i="20"/>
  <c r="N14" i="20"/>
  <c r="M14" i="20"/>
  <c r="L14" i="20"/>
  <c r="K14" i="20"/>
  <c r="F14" i="20"/>
  <c r="E14" i="20"/>
  <c r="C14" i="20"/>
  <c r="D14" i="20"/>
  <c r="B14" i="20"/>
  <c r="A14" i="20"/>
  <c r="P14" i="20" s="1"/>
  <c r="V13" i="20"/>
  <c r="U13" i="20"/>
  <c r="N13" i="20"/>
  <c r="M13" i="20"/>
  <c r="L13" i="20"/>
  <c r="K13" i="20"/>
  <c r="F13" i="20"/>
  <c r="E13" i="20"/>
  <c r="C13" i="20"/>
  <c r="D13" i="20"/>
  <c r="B13" i="20"/>
  <c r="A13" i="20"/>
  <c r="P13" i="20" s="1"/>
  <c r="V12" i="20"/>
  <c r="U12" i="20"/>
  <c r="N12" i="20"/>
  <c r="M12" i="20"/>
  <c r="K12" i="20"/>
  <c r="L12" i="20"/>
  <c r="F12" i="20"/>
  <c r="E12" i="20"/>
  <c r="C12" i="20"/>
  <c r="D12" i="20"/>
  <c r="B12" i="20"/>
  <c r="A12" i="20"/>
  <c r="P12" i="20" s="1"/>
  <c r="V11" i="20"/>
  <c r="U11" i="20"/>
  <c r="N11" i="20"/>
  <c r="M11" i="20"/>
  <c r="L11" i="20"/>
  <c r="K11" i="20"/>
  <c r="F11" i="20"/>
  <c r="E11" i="20"/>
  <c r="C11" i="20"/>
  <c r="D11" i="20"/>
  <c r="B11" i="20"/>
  <c r="A11" i="20"/>
  <c r="P11" i="20" s="1"/>
  <c r="V10" i="20"/>
  <c r="U10" i="20"/>
  <c r="N10" i="20"/>
  <c r="M10" i="20"/>
  <c r="K10" i="20"/>
  <c r="L10" i="20"/>
  <c r="F10" i="20"/>
  <c r="E10" i="20"/>
  <c r="D10" i="20"/>
  <c r="C10" i="20"/>
  <c r="B10" i="20"/>
  <c r="A10" i="20"/>
  <c r="P10" i="20" s="1"/>
  <c r="V9" i="20"/>
  <c r="U9" i="20"/>
  <c r="N9" i="20"/>
  <c r="M9" i="20"/>
  <c r="K9" i="20"/>
  <c r="L9" i="20"/>
  <c r="F9" i="20"/>
  <c r="E9" i="20"/>
  <c r="D9" i="20"/>
  <c r="C9" i="20"/>
  <c r="B9" i="20"/>
  <c r="A9" i="20"/>
  <c r="P9" i="20" s="1"/>
  <c r="V8" i="20"/>
  <c r="U8" i="20"/>
  <c r="N8" i="20"/>
  <c r="M8" i="20"/>
  <c r="L8" i="20"/>
  <c r="K8" i="20"/>
  <c r="F8" i="20"/>
  <c r="E8" i="20"/>
  <c r="D8" i="20"/>
  <c r="C8" i="20"/>
  <c r="B8" i="20"/>
  <c r="A8" i="20"/>
  <c r="P8" i="20" s="1"/>
  <c r="P113" i="20"/>
  <c r="P123" i="20"/>
  <c r="D76" i="18"/>
  <c r="C106" i="18"/>
  <c r="C104" i="18"/>
  <c r="C77" i="18"/>
  <c r="G77" i="18" s="1"/>
  <c r="C51" i="18"/>
  <c r="G51" i="18" s="1"/>
  <c r="C26" i="18"/>
  <c r="C24" i="18"/>
  <c r="E76" i="18"/>
  <c r="E50" i="18"/>
  <c r="D50" i="18"/>
  <c r="F23" i="18"/>
  <c r="D23" i="18"/>
  <c r="A102" i="18"/>
  <c r="B102" i="18"/>
  <c r="C102" i="18"/>
  <c r="D102" i="18"/>
  <c r="E102" i="18"/>
  <c r="F102" i="18"/>
  <c r="G102" i="18" s="1"/>
  <c r="I102" i="18" s="1"/>
  <c r="O102" i="18" s="1"/>
  <c r="P102" i="18" s="1"/>
  <c r="K102" i="18"/>
  <c r="L102" i="18"/>
  <c r="M102" i="18"/>
  <c r="N102" i="18"/>
  <c r="S102" i="18"/>
  <c r="T102" i="18"/>
  <c r="A103" i="18"/>
  <c r="B103" i="18"/>
  <c r="C103" i="18"/>
  <c r="D103" i="18"/>
  <c r="E103" i="18"/>
  <c r="F103" i="18"/>
  <c r="K103" i="18"/>
  <c r="L103" i="18"/>
  <c r="M103" i="18"/>
  <c r="N103" i="18"/>
  <c r="S103" i="18"/>
  <c r="T103" i="18"/>
  <c r="A104" i="18"/>
  <c r="B104" i="18"/>
  <c r="D104" i="18"/>
  <c r="E104" i="18"/>
  <c r="F104" i="18"/>
  <c r="K104" i="18"/>
  <c r="L104" i="18"/>
  <c r="M104" i="18"/>
  <c r="N104" i="18"/>
  <c r="S104" i="18"/>
  <c r="T104" i="18"/>
  <c r="A105" i="18"/>
  <c r="B105" i="18"/>
  <c r="C105" i="18"/>
  <c r="D105" i="18"/>
  <c r="E105" i="18"/>
  <c r="F105" i="18"/>
  <c r="K105" i="18"/>
  <c r="L105" i="18"/>
  <c r="M105" i="18"/>
  <c r="N105" i="18"/>
  <c r="S105" i="18"/>
  <c r="T105" i="18"/>
  <c r="A106" i="18"/>
  <c r="B106" i="18"/>
  <c r="D106" i="18"/>
  <c r="E106" i="18"/>
  <c r="F106" i="18"/>
  <c r="K106" i="18"/>
  <c r="L106" i="18"/>
  <c r="M106" i="18"/>
  <c r="N106" i="18"/>
  <c r="S106" i="18"/>
  <c r="T106" i="18"/>
  <c r="A77" i="18"/>
  <c r="B77" i="18"/>
  <c r="D77" i="18"/>
  <c r="F77" i="18"/>
  <c r="K77" i="18"/>
  <c r="L77" i="18"/>
  <c r="M77" i="18"/>
  <c r="N77" i="18"/>
  <c r="S77" i="18"/>
  <c r="T77" i="18"/>
  <c r="A78" i="18"/>
  <c r="B78" i="18"/>
  <c r="C78" i="18"/>
  <c r="D78" i="18"/>
  <c r="F78" i="18"/>
  <c r="K78" i="18"/>
  <c r="L78" i="18"/>
  <c r="M78" i="18"/>
  <c r="N78" i="18"/>
  <c r="S78" i="18"/>
  <c r="T78" i="18"/>
  <c r="A51" i="18"/>
  <c r="B51" i="18"/>
  <c r="D51" i="18"/>
  <c r="F51" i="18"/>
  <c r="K51" i="18"/>
  <c r="L51" i="18"/>
  <c r="M51" i="18"/>
  <c r="N51" i="18"/>
  <c r="S51" i="18"/>
  <c r="T51" i="18"/>
  <c r="A52" i="18"/>
  <c r="B52" i="18"/>
  <c r="C52" i="18"/>
  <c r="D52" i="18"/>
  <c r="G52" i="18" s="1"/>
  <c r="I52" i="18" s="1"/>
  <c r="O52" i="18" s="1"/>
  <c r="P52" i="18" s="1"/>
  <c r="F52" i="18"/>
  <c r="K52" i="18"/>
  <c r="L52" i="18"/>
  <c r="M52" i="18"/>
  <c r="N52" i="18"/>
  <c r="S52" i="18"/>
  <c r="T52" i="18"/>
  <c r="A24" i="18"/>
  <c r="B24" i="18"/>
  <c r="D24" i="18"/>
  <c r="G24" i="18" s="1"/>
  <c r="K24" i="18"/>
  <c r="L24" i="18"/>
  <c r="M24" i="18"/>
  <c r="N24" i="18"/>
  <c r="S24" i="18"/>
  <c r="T24" i="18"/>
  <c r="A25" i="18"/>
  <c r="B25" i="18"/>
  <c r="C25" i="18"/>
  <c r="D25" i="18"/>
  <c r="G25" i="18"/>
  <c r="K25" i="18"/>
  <c r="L25" i="18"/>
  <c r="M25" i="18"/>
  <c r="N25" i="18"/>
  <c r="S25" i="18"/>
  <c r="T25" i="18"/>
  <c r="A26" i="18"/>
  <c r="B26" i="18"/>
  <c r="D26" i="18"/>
  <c r="K26" i="18"/>
  <c r="L26" i="18"/>
  <c r="M26" i="18"/>
  <c r="N26" i="18"/>
  <c r="S26" i="18"/>
  <c r="T26" i="18"/>
  <c r="G103" i="18"/>
  <c r="I103" i="18" s="1"/>
  <c r="O103" i="18" s="1"/>
  <c r="P103" i="18" s="1"/>
  <c r="G104" i="18"/>
  <c r="I104" i="18" s="1"/>
  <c r="O104" i="18" s="1"/>
  <c r="P104" i="18" s="1"/>
  <c r="G106" i="18"/>
  <c r="I106" i="18" s="1"/>
  <c r="O106" i="18" s="1"/>
  <c r="P106" i="18" s="1"/>
  <c r="I25" i="18"/>
  <c r="J25" i="18" s="1"/>
  <c r="H25" i="18"/>
  <c r="G26" i="18"/>
  <c r="H26" i="18"/>
  <c r="H52" i="18"/>
  <c r="T101" i="18"/>
  <c r="S101" i="18"/>
  <c r="N101" i="18"/>
  <c r="M101" i="18"/>
  <c r="L101" i="18"/>
  <c r="K101" i="18"/>
  <c r="F101" i="18"/>
  <c r="E101" i="18"/>
  <c r="D101" i="18"/>
  <c r="C101" i="18"/>
  <c r="B101" i="18"/>
  <c r="A101" i="18"/>
  <c r="T100" i="18"/>
  <c r="S100" i="18"/>
  <c r="N100" i="18"/>
  <c r="M100" i="18"/>
  <c r="L100" i="18"/>
  <c r="K100" i="18"/>
  <c r="F100" i="18"/>
  <c r="E100" i="18"/>
  <c r="D100" i="18"/>
  <c r="C100" i="18"/>
  <c r="B100" i="18"/>
  <c r="A100" i="18"/>
  <c r="T99" i="18"/>
  <c r="S99" i="18"/>
  <c r="N99" i="18"/>
  <c r="M99" i="18"/>
  <c r="L99" i="18"/>
  <c r="K99" i="18"/>
  <c r="F99" i="18"/>
  <c r="E99" i="18"/>
  <c r="D99" i="18"/>
  <c r="C99" i="18"/>
  <c r="G99" i="18" s="1"/>
  <c r="I99" i="18" s="1"/>
  <c r="O99" i="18" s="1"/>
  <c r="P99" i="18" s="1"/>
  <c r="B99" i="18"/>
  <c r="A99" i="18"/>
  <c r="T98" i="18"/>
  <c r="S98" i="18"/>
  <c r="N98" i="18"/>
  <c r="M98" i="18"/>
  <c r="L98" i="18"/>
  <c r="K98" i="18"/>
  <c r="F98" i="18"/>
  <c r="E98" i="18"/>
  <c r="D98" i="18"/>
  <c r="C98" i="18"/>
  <c r="G98" i="18" s="1"/>
  <c r="I98" i="18" s="1"/>
  <c r="B98" i="18"/>
  <c r="A98" i="18"/>
  <c r="T97" i="18"/>
  <c r="S97" i="18"/>
  <c r="N97" i="18"/>
  <c r="M97" i="18"/>
  <c r="L97" i="18"/>
  <c r="K97" i="18"/>
  <c r="F97" i="18"/>
  <c r="E97" i="18"/>
  <c r="D97" i="18"/>
  <c r="C97" i="18"/>
  <c r="G97" i="18" s="1"/>
  <c r="I97" i="18" s="1"/>
  <c r="B97" i="18"/>
  <c r="A97" i="18"/>
  <c r="T96" i="18"/>
  <c r="S96" i="18"/>
  <c r="N96" i="18"/>
  <c r="M96" i="18"/>
  <c r="L96" i="18"/>
  <c r="K96" i="18"/>
  <c r="F96" i="18"/>
  <c r="E96" i="18"/>
  <c r="G96" i="18"/>
  <c r="H96" i="18" s="1"/>
  <c r="D96" i="18"/>
  <c r="C96" i="18"/>
  <c r="B96" i="18"/>
  <c r="A96" i="18"/>
  <c r="T95" i="18"/>
  <c r="S95" i="18"/>
  <c r="N95" i="18"/>
  <c r="M95" i="18"/>
  <c r="L95" i="18"/>
  <c r="K95" i="18"/>
  <c r="F95" i="18"/>
  <c r="E95" i="18"/>
  <c r="G95" i="18"/>
  <c r="I95" i="18"/>
  <c r="O95" i="18"/>
  <c r="P95" i="18" s="1"/>
  <c r="D95" i="18"/>
  <c r="C95" i="18"/>
  <c r="B95" i="18"/>
  <c r="A95" i="18"/>
  <c r="T94" i="18"/>
  <c r="S94" i="18"/>
  <c r="N94" i="18"/>
  <c r="M94" i="18"/>
  <c r="L94" i="18"/>
  <c r="K94" i="18"/>
  <c r="F94" i="18"/>
  <c r="E94" i="18"/>
  <c r="D94" i="18"/>
  <c r="C94" i="18"/>
  <c r="G94" i="18" s="1"/>
  <c r="H94" i="18" s="1"/>
  <c r="B94" i="18"/>
  <c r="A94" i="18"/>
  <c r="T93" i="18"/>
  <c r="S93" i="18"/>
  <c r="N93" i="18"/>
  <c r="M93" i="18"/>
  <c r="L93" i="18"/>
  <c r="K93" i="18"/>
  <c r="F93" i="18"/>
  <c r="E93" i="18"/>
  <c r="D93" i="18"/>
  <c r="C93" i="18"/>
  <c r="B93" i="18"/>
  <c r="A93" i="18"/>
  <c r="T92" i="18"/>
  <c r="S92" i="18"/>
  <c r="N92" i="18"/>
  <c r="M92" i="18"/>
  <c r="L92" i="18"/>
  <c r="K92" i="18"/>
  <c r="F92" i="18"/>
  <c r="E92" i="18"/>
  <c r="D92" i="18"/>
  <c r="C92" i="18"/>
  <c r="G92" i="18" s="1"/>
  <c r="I92" i="18" s="1"/>
  <c r="O92" i="18" s="1"/>
  <c r="B92" i="18"/>
  <c r="A92" i="18"/>
  <c r="T91" i="18"/>
  <c r="S91" i="18"/>
  <c r="N91" i="18"/>
  <c r="M91" i="18"/>
  <c r="L91" i="18"/>
  <c r="K91" i="18"/>
  <c r="F91" i="18"/>
  <c r="E91" i="18"/>
  <c r="D91" i="18"/>
  <c r="C91" i="18"/>
  <c r="G91" i="18" s="1"/>
  <c r="I91" i="18" s="1"/>
  <c r="O91" i="18" s="1"/>
  <c r="P91" i="18" s="1"/>
  <c r="B91" i="18"/>
  <c r="A91" i="18"/>
  <c r="T90" i="18"/>
  <c r="S90" i="18"/>
  <c r="N90" i="18"/>
  <c r="M90" i="18"/>
  <c r="L90" i="18"/>
  <c r="K90" i="18"/>
  <c r="F90" i="18"/>
  <c r="E90" i="18"/>
  <c r="D90" i="18"/>
  <c r="C90" i="18"/>
  <c r="G90" i="18" s="1"/>
  <c r="I90" i="18" s="1"/>
  <c r="O90" i="18" s="1"/>
  <c r="P90" i="18" s="1"/>
  <c r="B90" i="18"/>
  <c r="A90" i="18"/>
  <c r="T89" i="18"/>
  <c r="S89" i="18"/>
  <c r="N89" i="18"/>
  <c r="M89" i="18"/>
  <c r="L89" i="18"/>
  <c r="K89" i="18"/>
  <c r="F89" i="18"/>
  <c r="E89" i="18"/>
  <c r="D89" i="18"/>
  <c r="G89" i="18" s="1"/>
  <c r="C89" i="18"/>
  <c r="B89" i="18"/>
  <c r="A89" i="18"/>
  <c r="T88" i="18"/>
  <c r="S88" i="18"/>
  <c r="N88" i="18"/>
  <c r="M88" i="18"/>
  <c r="L88" i="18"/>
  <c r="K88" i="18"/>
  <c r="F88" i="18"/>
  <c r="E88" i="18"/>
  <c r="G88" i="18"/>
  <c r="H88" i="18" s="1"/>
  <c r="D88" i="18"/>
  <c r="C88" i="18"/>
  <c r="B88" i="18"/>
  <c r="A88" i="18"/>
  <c r="T76" i="18"/>
  <c r="S76" i="18"/>
  <c r="N76" i="18"/>
  <c r="M76" i="18"/>
  <c r="L76" i="18"/>
  <c r="K76" i="18"/>
  <c r="F76" i="18"/>
  <c r="P76" i="18"/>
  <c r="C76" i="18"/>
  <c r="G76" i="18" s="1"/>
  <c r="I76" i="18" s="1"/>
  <c r="O76" i="18" s="1"/>
  <c r="B76" i="18"/>
  <c r="A76" i="18"/>
  <c r="T75" i="18"/>
  <c r="S75" i="18"/>
  <c r="N75" i="18"/>
  <c r="M75" i="18"/>
  <c r="L75" i="18"/>
  <c r="K75" i="18"/>
  <c r="F75" i="18"/>
  <c r="D75" i="18"/>
  <c r="C75" i="18"/>
  <c r="G75" i="18" s="1"/>
  <c r="H75" i="18" s="1"/>
  <c r="B75" i="18"/>
  <c r="A75" i="18"/>
  <c r="T74" i="18"/>
  <c r="S74" i="18"/>
  <c r="N74" i="18"/>
  <c r="M74" i="18"/>
  <c r="L74" i="18"/>
  <c r="K74" i="18"/>
  <c r="F74" i="18"/>
  <c r="D74" i="18"/>
  <c r="C74" i="18"/>
  <c r="B74" i="18"/>
  <c r="A74" i="18"/>
  <c r="T73" i="18"/>
  <c r="S73" i="18"/>
  <c r="N73" i="18"/>
  <c r="M73" i="18"/>
  <c r="L73" i="18"/>
  <c r="K73" i="18"/>
  <c r="F73" i="18"/>
  <c r="D73" i="18"/>
  <c r="C73" i="18"/>
  <c r="G73" i="18" s="1"/>
  <c r="H73" i="18" s="1"/>
  <c r="B73" i="18"/>
  <c r="A73" i="18"/>
  <c r="T72" i="18"/>
  <c r="S72" i="18"/>
  <c r="N72" i="18"/>
  <c r="M72" i="18"/>
  <c r="L72" i="18"/>
  <c r="K72" i="18"/>
  <c r="F72" i="18"/>
  <c r="D72" i="18"/>
  <c r="C72" i="18"/>
  <c r="B72" i="18"/>
  <c r="A72" i="18"/>
  <c r="T71" i="18"/>
  <c r="S71" i="18"/>
  <c r="N71" i="18"/>
  <c r="M71" i="18"/>
  <c r="L71" i="18"/>
  <c r="K71" i="18"/>
  <c r="F71" i="18"/>
  <c r="D71" i="18"/>
  <c r="C71" i="18"/>
  <c r="G71" i="18"/>
  <c r="H71" i="18"/>
  <c r="B71" i="18"/>
  <c r="A71" i="18"/>
  <c r="T70" i="18"/>
  <c r="S70" i="18"/>
  <c r="N70" i="18"/>
  <c r="M70" i="18"/>
  <c r="L70" i="18"/>
  <c r="K70" i="18"/>
  <c r="F70" i="18"/>
  <c r="D70" i="18"/>
  <c r="C70" i="18"/>
  <c r="B70" i="18"/>
  <c r="A70" i="18"/>
  <c r="T69" i="18"/>
  <c r="S69" i="18"/>
  <c r="N69" i="18"/>
  <c r="M69" i="18"/>
  <c r="L69" i="18"/>
  <c r="K69" i="18"/>
  <c r="F69" i="18"/>
  <c r="D69" i="18"/>
  <c r="C69" i="18"/>
  <c r="G69" i="18" s="1"/>
  <c r="H69" i="18" s="1"/>
  <c r="B69" i="18"/>
  <c r="A69" i="18"/>
  <c r="T68" i="18"/>
  <c r="S68" i="18"/>
  <c r="N68" i="18"/>
  <c r="M68" i="18"/>
  <c r="L68" i="18"/>
  <c r="K68" i="18"/>
  <c r="F68" i="18"/>
  <c r="D68" i="18"/>
  <c r="C68" i="18"/>
  <c r="B68" i="18"/>
  <c r="A68" i="18"/>
  <c r="T67" i="18"/>
  <c r="S67" i="18"/>
  <c r="N67" i="18"/>
  <c r="M67" i="18"/>
  <c r="L67" i="18"/>
  <c r="K67" i="18"/>
  <c r="F67" i="18"/>
  <c r="D67" i="18"/>
  <c r="C67" i="18"/>
  <c r="B67" i="18"/>
  <c r="A67" i="18"/>
  <c r="T66" i="18"/>
  <c r="S66" i="18"/>
  <c r="N66" i="18"/>
  <c r="M66" i="18"/>
  <c r="L66" i="18"/>
  <c r="K66" i="18"/>
  <c r="F66" i="18"/>
  <c r="D66" i="18"/>
  <c r="C66" i="18"/>
  <c r="B66" i="18"/>
  <c r="A66" i="18"/>
  <c r="T65" i="18"/>
  <c r="S65" i="18"/>
  <c r="N65" i="18"/>
  <c r="M65" i="18"/>
  <c r="L65" i="18"/>
  <c r="K65" i="18"/>
  <c r="F65" i="18"/>
  <c r="G65" i="18"/>
  <c r="I65" i="18" s="1"/>
  <c r="O65" i="18" s="1"/>
  <c r="D65" i="18"/>
  <c r="C65" i="18"/>
  <c r="B65" i="18"/>
  <c r="A65" i="18"/>
  <c r="T64" i="18"/>
  <c r="S64" i="18"/>
  <c r="N64" i="18"/>
  <c r="M64" i="18"/>
  <c r="L64" i="18"/>
  <c r="K64" i="18"/>
  <c r="F64" i="18"/>
  <c r="D64" i="18"/>
  <c r="G64" i="18"/>
  <c r="I64" i="18" s="1"/>
  <c r="O64" i="18" s="1"/>
  <c r="P64" i="18" s="1"/>
  <c r="C64" i="18"/>
  <c r="B64" i="18"/>
  <c r="A64" i="18"/>
  <c r="T63" i="18"/>
  <c r="S63" i="18"/>
  <c r="N63" i="18"/>
  <c r="M63" i="18"/>
  <c r="L63" i="18"/>
  <c r="K63" i="18"/>
  <c r="F63" i="18"/>
  <c r="D63" i="18"/>
  <c r="C63" i="18"/>
  <c r="G63" i="18"/>
  <c r="I63" i="18"/>
  <c r="O63" i="18" s="1"/>
  <c r="P63" i="18" s="1"/>
  <c r="B63" i="18"/>
  <c r="A63" i="18"/>
  <c r="T62" i="18"/>
  <c r="S62" i="18"/>
  <c r="N62" i="18"/>
  <c r="M62" i="18"/>
  <c r="L62" i="18"/>
  <c r="K62" i="18"/>
  <c r="F62" i="18"/>
  <c r="D62" i="18"/>
  <c r="C62" i="18"/>
  <c r="B62" i="18"/>
  <c r="A62" i="18"/>
  <c r="T61" i="18"/>
  <c r="S61" i="18"/>
  <c r="N61" i="18"/>
  <c r="M61" i="18"/>
  <c r="L61" i="18"/>
  <c r="K61" i="18"/>
  <c r="F61" i="18"/>
  <c r="G61" i="18"/>
  <c r="H61" i="18"/>
  <c r="D61" i="18"/>
  <c r="C61" i="18"/>
  <c r="B61" i="18"/>
  <c r="A61" i="18"/>
  <c r="T50" i="18"/>
  <c r="S50" i="18"/>
  <c r="N50" i="18"/>
  <c r="M50" i="18"/>
  <c r="P50" i="18" s="1"/>
  <c r="L50" i="18"/>
  <c r="K50" i="18"/>
  <c r="F50" i="18"/>
  <c r="C50" i="18"/>
  <c r="G50" i="18" s="1"/>
  <c r="I50" i="18" s="1"/>
  <c r="O50" i="18" s="1"/>
  <c r="B50" i="18"/>
  <c r="A50" i="18"/>
  <c r="T49" i="18"/>
  <c r="S49" i="18"/>
  <c r="N49" i="18"/>
  <c r="M49" i="18"/>
  <c r="L49" i="18"/>
  <c r="K49" i="18"/>
  <c r="F49" i="18"/>
  <c r="G49" i="18" s="1"/>
  <c r="H49" i="18" s="1"/>
  <c r="D49" i="18"/>
  <c r="C49" i="18"/>
  <c r="B49" i="18"/>
  <c r="A49" i="18"/>
  <c r="T48" i="18"/>
  <c r="S48" i="18"/>
  <c r="N48" i="18"/>
  <c r="M48" i="18"/>
  <c r="L48" i="18"/>
  <c r="K48" i="18"/>
  <c r="F48" i="18"/>
  <c r="D48" i="18"/>
  <c r="C48" i="18"/>
  <c r="B48" i="18"/>
  <c r="A48" i="18"/>
  <c r="T47" i="18"/>
  <c r="S47" i="18"/>
  <c r="N47" i="18"/>
  <c r="M47" i="18"/>
  <c r="L47" i="18"/>
  <c r="K47" i="18"/>
  <c r="F47" i="18"/>
  <c r="D47" i="18"/>
  <c r="G47" i="18" s="1"/>
  <c r="H47" i="18" s="1"/>
  <c r="C47" i="18"/>
  <c r="B47" i="18"/>
  <c r="A47" i="18"/>
  <c r="T46" i="18"/>
  <c r="S46" i="18"/>
  <c r="N46" i="18"/>
  <c r="M46" i="18"/>
  <c r="L46" i="18"/>
  <c r="K46" i="18"/>
  <c r="F46" i="18"/>
  <c r="D46" i="18"/>
  <c r="G46" i="18" s="1"/>
  <c r="C46" i="18"/>
  <c r="B46" i="18"/>
  <c r="A46" i="18"/>
  <c r="T45" i="18"/>
  <c r="S45" i="18"/>
  <c r="N45" i="18"/>
  <c r="M45" i="18"/>
  <c r="L45" i="18"/>
  <c r="K45" i="18"/>
  <c r="F45" i="18"/>
  <c r="D45" i="18"/>
  <c r="C45" i="18"/>
  <c r="G45" i="18" s="1"/>
  <c r="H45" i="18" s="1"/>
  <c r="B45" i="18"/>
  <c r="A45" i="18"/>
  <c r="T44" i="18"/>
  <c r="S44" i="18"/>
  <c r="N44" i="18"/>
  <c r="M44" i="18"/>
  <c r="L44" i="18"/>
  <c r="K44" i="18"/>
  <c r="F44" i="18"/>
  <c r="D44" i="18"/>
  <c r="C44" i="18"/>
  <c r="B44" i="18"/>
  <c r="A44" i="18"/>
  <c r="T43" i="18"/>
  <c r="S43" i="18"/>
  <c r="N43" i="18"/>
  <c r="M43" i="18"/>
  <c r="L43" i="18"/>
  <c r="K43" i="18"/>
  <c r="F43" i="18"/>
  <c r="D43" i="18"/>
  <c r="C43" i="18"/>
  <c r="G43" i="18" s="1"/>
  <c r="H43" i="18" s="1"/>
  <c r="B43" i="18"/>
  <c r="A43" i="18"/>
  <c r="T42" i="18"/>
  <c r="S42" i="18"/>
  <c r="N42" i="18"/>
  <c r="M42" i="18"/>
  <c r="L42" i="18"/>
  <c r="K42" i="18"/>
  <c r="F42" i="18"/>
  <c r="D42" i="18"/>
  <c r="C42" i="18"/>
  <c r="B42" i="18"/>
  <c r="A42" i="18"/>
  <c r="T41" i="18"/>
  <c r="S41" i="18"/>
  <c r="N41" i="18"/>
  <c r="M41" i="18"/>
  <c r="L41" i="18"/>
  <c r="K41" i="18"/>
  <c r="F41" i="18"/>
  <c r="D41" i="18"/>
  <c r="C41" i="18"/>
  <c r="B41" i="18"/>
  <c r="A41" i="18"/>
  <c r="T40" i="18"/>
  <c r="S40" i="18"/>
  <c r="N40" i="18"/>
  <c r="M40" i="18"/>
  <c r="L40" i="18"/>
  <c r="K40" i="18"/>
  <c r="F40" i="18"/>
  <c r="D40" i="18"/>
  <c r="C40" i="18"/>
  <c r="B40" i="18"/>
  <c r="A40" i="18"/>
  <c r="T39" i="18"/>
  <c r="S39" i="18"/>
  <c r="N39" i="18"/>
  <c r="M39" i="18"/>
  <c r="L39" i="18"/>
  <c r="K39" i="18"/>
  <c r="F39" i="18"/>
  <c r="G39" i="18"/>
  <c r="I39" i="18"/>
  <c r="O39" i="18" s="1"/>
  <c r="D39" i="18"/>
  <c r="C39" i="18"/>
  <c r="B39" i="18"/>
  <c r="A39" i="18"/>
  <c r="T38" i="18"/>
  <c r="S38" i="18"/>
  <c r="N38" i="18"/>
  <c r="M38" i="18"/>
  <c r="L38" i="18"/>
  <c r="K38" i="18"/>
  <c r="F38" i="18"/>
  <c r="D38" i="18"/>
  <c r="I38" i="18"/>
  <c r="C38" i="18"/>
  <c r="G38" i="18" s="1"/>
  <c r="B38" i="18"/>
  <c r="A38" i="18"/>
  <c r="T37" i="18"/>
  <c r="S37" i="18"/>
  <c r="N37" i="18"/>
  <c r="M37" i="18"/>
  <c r="L37" i="18"/>
  <c r="K37" i="18"/>
  <c r="F37" i="18"/>
  <c r="G37" i="18" s="1"/>
  <c r="D37" i="18"/>
  <c r="C37" i="18"/>
  <c r="B37" i="18"/>
  <c r="A37" i="18"/>
  <c r="T36" i="18"/>
  <c r="S36" i="18"/>
  <c r="N36" i="18"/>
  <c r="M36" i="18"/>
  <c r="L36" i="18"/>
  <c r="K36" i="18"/>
  <c r="F36" i="18"/>
  <c r="D36" i="18"/>
  <c r="C36" i="18"/>
  <c r="B36" i="18"/>
  <c r="A36" i="18"/>
  <c r="T35" i="18"/>
  <c r="S35" i="18"/>
  <c r="N35" i="18"/>
  <c r="M35" i="18"/>
  <c r="L35" i="18"/>
  <c r="K35" i="18"/>
  <c r="F35" i="18"/>
  <c r="G35" i="18" s="1"/>
  <c r="D35" i="18"/>
  <c r="C35" i="18"/>
  <c r="B35" i="18"/>
  <c r="A35" i="18"/>
  <c r="T23" i="18"/>
  <c r="S23" i="18"/>
  <c r="N23" i="18"/>
  <c r="M23" i="18"/>
  <c r="L23" i="18"/>
  <c r="K23" i="18"/>
  <c r="C23" i="18"/>
  <c r="G23" i="18" s="1"/>
  <c r="B23" i="18"/>
  <c r="A23" i="18"/>
  <c r="T22" i="18"/>
  <c r="S22" i="18"/>
  <c r="N22" i="18"/>
  <c r="M22" i="18"/>
  <c r="L22" i="18"/>
  <c r="K22" i="18"/>
  <c r="D22" i="18"/>
  <c r="C22" i="18"/>
  <c r="B22" i="18"/>
  <c r="A22" i="18"/>
  <c r="T21" i="18"/>
  <c r="S21" i="18"/>
  <c r="N21" i="18"/>
  <c r="M21" i="18"/>
  <c r="L21" i="18"/>
  <c r="K21" i="18"/>
  <c r="D21" i="18"/>
  <c r="C21" i="18"/>
  <c r="B21" i="18"/>
  <c r="A21" i="18"/>
  <c r="T20" i="18"/>
  <c r="S20" i="18"/>
  <c r="N20" i="18"/>
  <c r="M20" i="18"/>
  <c r="L20" i="18"/>
  <c r="K20" i="18"/>
  <c r="D20" i="18"/>
  <c r="C20" i="18"/>
  <c r="G20" i="18" s="1"/>
  <c r="I20" i="18" s="1"/>
  <c r="B20" i="18"/>
  <c r="A20" i="18"/>
  <c r="T19" i="18"/>
  <c r="S19" i="18"/>
  <c r="N19" i="18"/>
  <c r="M19" i="18"/>
  <c r="L19" i="18"/>
  <c r="K19" i="18"/>
  <c r="D19" i="18"/>
  <c r="C19" i="18"/>
  <c r="B19" i="18"/>
  <c r="A19" i="18"/>
  <c r="T18" i="18"/>
  <c r="S18" i="18"/>
  <c r="N18" i="18"/>
  <c r="M18" i="18"/>
  <c r="L18" i="18"/>
  <c r="K18" i="18"/>
  <c r="D18" i="18"/>
  <c r="C18" i="18"/>
  <c r="B18" i="18"/>
  <c r="A18" i="18"/>
  <c r="T17" i="18"/>
  <c r="S17" i="18"/>
  <c r="N17" i="18"/>
  <c r="M17" i="18"/>
  <c r="L17" i="18"/>
  <c r="K17" i="18"/>
  <c r="D17" i="18"/>
  <c r="C17" i="18"/>
  <c r="B17" i="18"/>
  <c r="A17" i="18"/>
  <c r="T16" i="18"/>
  <c r="S16" i="18"/>
  <c r="N16" i="18"/>
  <c r="M16" i="18"/>
  <c r="L16" i="18"/>
  <c r="K16" i="18"/>
  <c r="D16" i="18"/>
  <c r="C16" i="18"/>
  <c r="G16" i="18" s="1"/>
  <c r="I16" i="18" s="1"/>
  <c r="J16" i="18" s="1"/>
  <c r="B16" i="18"/>
  <c r="A16" i="18"/>
  <c r="T15" i="18"/>
  <c r="S15" i="18"/>
  <c r="N15" i="18"/>
  <c r="M15" i="18"/>
  <c r="L15" i="18"/>
  <c r="K15" i="18"/>
  <c r="D15" i="18"/>
  <c r="C15" i="18"/>
  <c r="B15" i="18"/>
  <c r="A15" i="18"/>
  <c r="T14" i="18"/>
  <c r="S14" i="18"/>
  <c r="N14" i="18"/>
  <c r="M14" i="18"/>
  <c r="L14" i="18"/>
  <c r="K14" i="18"/>
  <c r="D14" i="18"/>
  <c r="C14" i="18"/>
  <c r="G14" i="18" s="1"/>
  <c r="I14" i="18" s="1"/>
  <c r="J14" i="18" s="1"/>
  <c r="O14" i="18" s="1"/>
  <c r="B14" i="18"/>
  <c r="A14" i="18"/>
  <c r="T13" i="18"/>
  <c r="S13" i="18"/>
  <c r="N13" i="18"/>
  <c r="M13" i="18"/>
  <c r="L13" i="18"/>
  <c r="K13" i="18"/>
  <c r="D13" i="18"/>
  <c r="C13" i="18"/>
  <c r="B13" i="18"/>
  <c r="A13" i="18"/>
  <c r="T12" i="18"/>
  <c r="S12" i="18"/>
  <c r="N12" i="18"/>
  <c r="M12" i="18"/>
  <c r="L12" i="18"/>
  <c r="K12" i="18"/>
  <c r="D12" i="18"/>
  <c r="C12" i="18"/>
  <c r="G12" i="18" s="1"/>
  <c r="I12" i="18" s="1"/>
  <c r="O12" i="18" s="1"/>
  <c r="B12" i="18"/>
  <c r="A12" i="18"/>
  <c r="T11" i="18"/>
  <c r="S11" i="18"/>
  <c r="N11" i="18"/>
  <c r="M11" i="18"/>
  <c r="L11" i="18"/>
  <c r="K11" i="18"/>
  <c r="D11" i="18"/>
  <c r="C11" i="18"/>
  <c r="B11" i="18"/>
  <c r="A11" i="18"/>
  <c r="T10" i="18"/>
  <c r="S10" i="18"/>
  <c r="N10" i="18"/>
  <c r="M10" i="18"/>
  <c r="L10" i="18"/>
  <c r="K10" i="18"/>
  <c r="D10" i="18"/>
  <c r="C10" i="18"/>
  <c r="G10" i="18" s="1"/>
  <c r="I10" i="18" s="1"/>
  <c r="O10" i="18" s="1"/>
  <c r="P10" i="18" s="1"/>
  <c r="B10" i="18"/>
  <c r="A10" i="18"/>
  <c r="T9" i="18"/>
  <c r="S9" i="18"/>
  <c r="N9" i="18"/>
  <c r="M9" i="18"/>
  <c r="L9" i="18"/>
  <c r="K9" i="18"/>
  <c r="D9" i="18"/>
  <c r="C9" i="18"/>
  <c r="B9" i="18"/>
  <c r="A9" i="18"/>
  <c r="T8" i="18"/>
  <c r="S8" i="18"/>
  <c r="N8" i="18"/>
  <c r="M8" i="18"/>
  <c r="L8" i="18"/>
  <c r="K8" i="18"/>
  <c r="D8" i="18"/>
  <c r="C8" i="18"/>
  <c r="G8" i="18" s="1"/>
  <c r="I8" i="18" s="1"/>
  <c r="O8" i="18" s="1"/>
  <c r="B8" i="18"/>
  <c r="A8" i="18"/>
  <c r="G22" i="18"/>
  <c r="I22" i="18" s="1"/>
  <c r="O22" i="18" s="1"/>
  <c r="C87" i="16"/>
  <c r="D87" i="16"/>
  <c r="E87" i="16"/>
  <c r="F87" i="16"/>
  <c r="G87" i="16"/>
  <c r="I87" i="16"/>
  <c r="O87" i="16" s="1"/>
  <c r="K87" i="16"/>
  <c r="C62" i="16"/>
  <c r="D62" i="16"/>
  <c r="F62" i="16"/>
  <c r="G62" i="16" s="1"/>
  <c r="I62" i="16" s="1"/>
  <c r="O62" i="16" s="1"/>
  <c r="K62" i="16"/>
  <c r="C38" i="16"/>
  <c r="D38" i="16"/>
  <c r="G38" i="16" s="1"/>
  <c r="I38" i="16" s="1"/>
  <c r="O38" i="16" s="1"/>
  <c r="F38" i="16"/>
  <c r="K38" i="16"/>
  <c r="S94" i="16"/>
  <c r="T94" i="16"/>
  <c r="S70" i="16"/>
  <c r="T70" i="16"/>
  <c r="S71" i="16"/>
  <c r="T71" i="16"/>
  <c r="S46" i="16"/>
  <c r="T46" i="16"/>
  <c r="S47" i="16"/>
  <c r="T47" i="16"/>
  <c r="A94" i="16"/>
  <c r="B94" i="16"/>
  <c r="C94" i="16"/>
  <c r="G94" i="16" s="1"/>
  <c r="H94" i="16" s="1"/>
  <c r="D94" i="16"/>
  <c r="E94" i="16"/>
  <c r="F94" i="16"/>
  <c r="K94" i="16"/>
  <c r="L94" i="16"/>
  <c r="M94" i="16"/>
  <c r="N94" i="16"/>
  <c r="A70" i="16"/>
  <c r="B70" i="16"/>
  <c r="C70" i="16"/>
  <c r="D70" i="16"/>
  <c r="F70" i="16"/>
  <c r="K70" i="16"/>
  <c r="L70" i="16"/>
  <c r="M70" i="16"/>
  <c r="N70" i="16"/>
  <c r="A71" i="16"/>
  <c r="B71" i="16"/>
  <c r="C71" i="16"/>
  <c r="D71" i="16"/>
  <c r="G71" i="16"/>
  <c r="F71" i="16"/>
  <c r="K71" i="16"/>
  <c r="L71" i="16"/>
  <c r="M71" i="16"/>
  <c r="N71" i="16"/>
  <c r="C47" i="16"/>
  <c r="D47" i="16"/>
  <c r="F47" i="16"/>
  <c r="N47" i="16"/>
  <c r="C46" i="16"/>
  <c r="G46" i="16" s="1"/>
  <c r="H46" i="16" s="1"/>
  <c r="D46" i="16"/>
  <c r="F46" i="16"/>
  <c r="N46" i="16"/>
  <c r="A46" i="16"/>
  <c r="B46" i="16"/>
  <c r="K46" i="16"/>
  <c r="L46" i="16"/>
  <c r="M46" i="16"/>
  <c r="A47" i="16"/>
  <c r="B47" i="16"/>
  <c r="K47" i="16"/>
  <c r="L47" i="16"/>
  <c r="M47" i="16"/>
  <c r="C22" i="16"/>
  <c r="D22" i="16"/>
  <c r="G22" i="16"/>
  <c r="N22" i="16"/>
  <c r="S22" i="16"/>
  <c r="T22" i="16"/>
  <c r="C23" i="16"/>
  <c r="D23" i="16"/>
  <c r="N23" i="16"/>
  <c r="S23" i="16"/>
  <c r="T23" i="16"/>
  <c r="K22" i="16"/>
  <c r="L22" i="16"/>
  <c r="M22" i="16"/>
  <c r="K23" i="16"/>
  <c r="L23" i="16"/>
  <c r="M23" i="16"/>
  <c r="A22" i="16"/>
  <c r="B22" i="16"/>
  <c r="A23" i="16"/>
  <c r="B23" i="16"/>
  <c r="C93" i="16"/>
  <c r="D93" i="16"/>
  <c r="E93" i="16"/>
  <c r="F93" i="16"/>
  <c r="K93" i="16"/>
  <c r="M93" i="16"/>
  <c r="C92" i="16"/>
  <c r="D92" i="16"/>
  <c r="E92" i="16"/>
  <c r="F92" i="16"/>
  <c r="G92" i="16" s="1"/>
  <c r="M92" i="16"/>
  <c r="C91" i="16"/>
  <c r="D91" i="16"/>
  <c r="E91" i="16"/>
  <c r="F91" i="16"/>
  <c r="K91" i="16"/>
  <c r="M91" i="16"/>
  <c r="C83" i="16"/>
  <c r="D83" i="16"/>
  <c r="E83" i="16"/>
  <c r="F83" i="16"/>
  <c r="M83" i="16"/>
  <c r="C82" i="16"/>
  <c r="D82" i="16"/>
  <c r="E82" i="16"/>
  <c r="F82" i="16"/>
  <c r="M82" i="16"/>
  <c r="C69" i="16"/>
  <c r="G69" i="16" s="1"/>
  <c r="H69" i="16" s="1"/>
  <c r="D69" i="16"/>
  <c r="F69" i="16"/>
  <c r="K69" i="16"/>
  <c r="M69" i="16"/>
  <c r="C68" i="16"/>
  <c r="D68" i="16"/>
  <c r="F68" i="16"/>
  <c r="M68" i="16"/>
  <c r="C67" i="16"/>
  <c r="G67" i="16" s="1"/>
  <c r="D67" i="16"/>
  <c r="F67" i="16"/>
  <c r="K67" i="16"/>
  <c r="M67" i="16"/>
  <c r="C57" i="16"/>
  <c r="D57" i="16"/>
  <c r="F57" i="16"/>
  <c r="M57" i="16"/>
  <c r="C45" i="16"/>
  <c r="D45" i="16"/>
  <c r="F45" i="16"/>
  <c r="K45" i="16"/>
  <c r="M45" i="16"/>
  <c r="C44" i="16"/>
  <c r="D44" i="16"/>
  <c r="F44" i="16"/>
  <c r="M44" i="16"/>
  <c r="C43" i="16"/>
  <c r="D43" i="16"/>
  <c r="F43" i="16"/>
  <c r="K43" i="16"/>
  <c r="M43" i="16"/>
  <c r="C33" i="16"/>
  <c r="G33" i="16"/>
  <c r="D33" i="16"/>
  <c r="F33" i="16"/>
  <c r="M33" i="16"/>
  <c r="C21" i="16"/>
  <c r="D21" i="16"/>
  <c r="G21" i="16"/>
  <c r="K21" i="16"/>
  <c r="M21" i="16"/>
  <c r="C20" i="16"/>
  <c r="D20" i="16"/>
  <c r="G20" i="16"/>
  <c r="M20" i="16"/>
  <c r="C19" i="16"/>
  <c r="D19" i="16"/>
  <c r="G19" i="16"/>
  <c r="I19" i="16"/>
  <c r="K19" i="16"/>
  <c r="M19" i="16"/>
  <c r="C10" i="16"/>
  <c r="D10" i="16"/>
  <c r="M10" i="16"/>
  <c r="C9" i="16"/>
  <c r="D9" i="16"/>
  <c r="G9" i="16"/>
  <c r="M9" i="16"/>
  <c r="A93" i="16"/>
  <c r="B93" i="16"/>
  <c r="L93" i="16"/>
  <c r="N93" i="16"/>
  <c r="S93" i="16"/>
  <c r="T93" i="16"/>
  <c r="A69" i="16"/>
  <c r="B69" i="16"/>
  <c r="L69" i="16"/>
  <c r="N69" i="16"/>
  <c r="S69" i="16"/>
  <c r="T69" i="16"/>
  <c r="A45" i="16"/>
  <c r="B45" i="16"/>
  <c r="L45" i="16"/>
  <c r="N45" i="16"/>
  <c r="S45" i="16"/>
  <c r="T45" i="16"/>
  <c r="A21" i="16"/>
  <c r="B21" i="16"/>
  <c r="L21" i="16"/>
  <c r="N21" i="16"/>
  <c r="S21" i="16"/>
  <c r="T21" i="16"/>
  <c r="T92" i="16"/>
  <c r="S92" i="16"/>
  <c r="N92" i="16"/>
  <c r="L92" i="16"/>
  <c r="K92" i="16"/>
  <c r="B92" i="16"/>
  <c r="A92" i="16"/>
  <c r="T91" i="16"/>
  <c r="S91" i="16"/>
  <c r="N91" i="16"/>
  <c r="L91" i="16"/>
  <c r="B91" i="16"/>
  <c r="A91" i="16"/>
  <c r="T90" i="16"/>
  <c r="S90" i="16"/>
  <c r="N90" i="16"/>
  <c r="M90" i="16"/>
  <c r="L90" i="16"/>
  <c r="K90" i="16"/>
  <c r="F90" i="16"/>
  <c r="C90" i="16"/>
  <c r="D90" i="16"/>
  <c r="E90" i="16"/>
  <c r="G90" i="16" s="1"/>
  <c r="B90" i="16"/>
  <c r="A90" i="16"/>
  <c r="T89" i="16"/>
  <c r="S89" i="16"/>
  <c r="N89" i="16"/>
  <c r="M89" i="16"/>
  <c r="L89" i="16"/>
  <c r="K89" i="16"/>
  <c r="F89" i="16"/>
  <c r="C89" i="16"/>
  <c r="G89" i="16" s="1"/>
  <c r="I89" i="16" s="1"/>
  <c r="D89" i="16"/>
  <c r="E89" i="16"/>
  <c r="B89" i="16"/>
  <c r="A89" i="16"/>
  <c r="T88" i="16"/>
  <c r="S88" i="16"/>
  <c r="N88" i="16"/>
  <c r="M88" i="16"/>
  <c r="L88" i="16"/>
  <c r="K88" i="16"/>
  <c r="F88" i="16"/>
  <c r="E88" i="16"/>
  <c r="D88" i="16"/>
  <c r="C88" i="16"/>
  <c r="B88" i="16"/>
  <c r="A88" i="16"/>
  <c r="T87" i="16"/>
  <c r="S87" i="16"/>
  <c r="N87" i="16"/>
  <c r="M87" i="16"/>
  <c r="L87" i="16"/>
  <c r="B87" i="16"/>
  <c r="A87" i="16"/>
  <c r="T86" i="16"/>
  <c r="S86" i="16"/>
  <c r="N86" i="16"/>
  <c r="M86" i="16"/>
  <c r="L86" i="16"/>
  <c r="K86" i="16"/>
  <c r="F86" i="16"/>
  <c r="C86" i="16"/>
  <c r="D86" i="16"/>
  <c r="E86" i="16"/>
  <c r="G86" i="16" s="1"/>
  <c r="B86" i="16"/>
  <c r="A86" i="16"/>
  <c r="T85" i="16"/>
  <c r="S85" i="16"/>
  <c r="N85" i="16"/>
  <c r="M85" i="16"/>
  <c r="L85" i="16"/>
  <c r="K85" i="16"/>
  <c r="F85" i="16"/>
  <c r="C85" i="16"/>
  <c r="G85" i="16"/>
  <c r="H85" i="16" s="1"/>
  <c r="D85" i="16"/>
  <c r="E85" i="16"/>
  <c r="B85" i="16"/>
  <c r="A85" i="16"/>
  <c r="T84" i="16"/>
  <c r="S84" i="16"/>
  <c r="N84" i="16"/>
  <c r="M84" i="16"/>
  <c r="L84" i="16"/>
  <c r="K84" i="16"/>
  <c r="F84" i="16"/>
  <c r="C84" i="16"/>
  <c r="D84" i="16"/>
  <c r="E84" i="16"/>
  <c r="G84" i="16"/>
  <c r="H84" i="16" s="1"/>
  <c r="B84" i="16"/>
  <c r="A84" i="16"/>
  <c r="T83" i="16"/>
  <c r="S83" i="16"/>
  <c r="N83" i="16"/>
  <c r="L83" i="16"/>
  <c r="K83" i="16"/>
  <c r="B83" i="16"/>
  <c r="A83" i="16"/>
  <c r="T82" i="16"/>
  <c r="S82" i="16"/>
  <c r="N82" i="16"/>
  <c r="L82" i="16"/>
  <c r="K82" i="16"/>
  <c r="B82" i="16"/>
  <c r="A82" i="16"/>
  <c r="T81" i="16"/>
  <c r="S81" i="16"/>
  <c r="N81" i="16"/>
  <c r="M81" i="16"/>
  <c r="L81" i="16"/>
  <c r="K81" i="16"/>
  <c r="F81" i="16"/>
  <c r="G81" i="16" s="1"/>
  <c r="E81" i="16"/>
  <c r="D81" i="16"/>
  <c r="C81" i="16"/>
  <c r="B81" i="16"/>
  <c r="A81" i="16"/>
  <c r="T68" i="16"/>
  <c r="S68" i="16"/>
  <c r="N68" i="16"/>
  <c r="L68" i="16"/>
  <c r="K68" i="16"/>
  <c r="B68" i="16"/>
  <c r="A68" i="16"/>
  <c r="T67" i="16"/>
  <c r="S67" i="16"/>
  <c r="N67" i="16"/>
  <c r="L67" i="16"/>
  <c r="B67" i="16"/>
  <c r="A67" i="16"/>
  <c r="T66" i="16"/>
  <c r="S66" i="16"/>
  <c r="N66" i="16"/>
  <c r="M66" i="16"/>
  <c r="L66" i="16"/>
  <c r="K66" i="16"/>
  <c r="F66" i="16"/>
  <c r="D66" i="16"/>
  <c r="C66" i="16"/>
  <c r="G66" i="16"/>
  <c r="B66" i="16"/>
  <c r="A66" i="16"/>
  <c r="T65" i="16"/>
  <c r="S65" i="16"/>
  <c r="N65" i="16"/>
  <c r="M65" i="16"/>
  <c r="L65" i="16"/>
  <c r="K65" i="16"/>
  <c r="F65" i="16"/>
  <c r="D65" i="16"/>
  <c r="C65" i="16"/>
  <c r="G65" i="16" s="1"/>
  <c r="H65" i="16" s="1"/>
  <c r="B65" i="16"/>
  <c r="A65" i="16"/>
  <c r="T64" i="16"/>
  <c r="S64" i="16"/>
  <c r="N64" i="16"/>
  <c r="M64" i="16"/>
  <c r="L64" i="16"/>
  <c r="K64" i="16"/>
  <c r="F64" i="16"/>
  <c r="D64" i="16"/>
  <c r="C64" i="16"/>
  <c r="G64" i="16" s="1"/>
  <c r="H64" i="16" s="1"/>
  <c r="B64" i="16"/>
  <c r="A64" i="16"/>
  <c r="T63" i="16"/>
  <c r="S63" i="16"/>
  <c r="N63" i="16"/>
  <c r="M63" i="16"/>
  <c r="L63" i="16"/>
  <c r="K63" i="16"/>
  <c r="F63" i="16"/>
  <c r="C63" i="16"/>
  <c r="G63" i="16" s="1"/>
  <c r="D63" i="16"/>
  <c r="B63" i="16"/>
  <c r="A63" i="16"/>
  <c r="T62" i="16"/>
  <c r="S62" i="16"/>
  <c r="N62" i="16"/>
  <c r="M62" i="16"/>
  <c r="L62" i="16"/>
  <c r="B62" i="16"/>
  <c r="A62" i="16"/>
  <c r="T61" i="16"/>
  <c r="S61" i="16"/>
  <c r="N61" i="16"/>
  <c r="M61" i="16"/>
  <c r="L61" i="16"/>
  <c r="K61" i="16"/>
  <c r="F61" i="16"/>
  <c r="G61" i="16" s="1"/>
  <c r="D61" i="16"/>
  <c r="C61" i="16"/>
  <c r="B61" i="16"/>
  <c r="A61" i="16"/>
  <c r="T60" i="16"/>
  <c r="S60" i="16"/>
  <c r="N60" i="16"/>
  <c r="M60" i="16"/>
  <c r="L60" i="16"/>
  <c r="K60" i="16"/>
  <c r="F60" i="16"/>
  <c r="D60" i="16"/>
  <c r="C60" i="16"/>
  <c r="B60" i="16"/>
  <c r="A60" i="16"/>
  <c r="T59" i="16"/>
  <c r="S59" i="16"/>
  <c r="N59" i="16"/>
  <c r="M59" i="16"/>
  <c r="L59" i="16"/>
  <c r="K59" i="16"/>
  <c r="F59" i="16"/>
  <c r="C59" i="16"/>
  <c r="G59" i="16" s="1"/>
  <c r="D59" i="16"/>
  <c r="B59" i="16"/>
  <c r="A59" i="16"/>
  <c r="T58" i="16"/>
  <c r="S58" i="16"/>
  <c r="N58" i="16"/>
  <c r="M58" i="16"/>
  <c r="L58" i="16"/>
  <c r="K58" i="16"/>
  <c r="F58" i="16"/>
  <c r="D58" i="16"/>
  <c r="C58" i="16"/>
  <c r="G58" i="16" s="1"/>
  <c r="B58" i="16"/>
  <c r="A58" i="16"/>
  <c r="T57" i="16"/>
  <c r="S57" i="16"/>
  <c r="N57" i="16"/>
  <c r="L57" i="16"/>
  <c r="K57" i="16"/>
  <c r="B57" i="16"/>
  <c r="A57" i="16"/>
  <c r="T56" i="16"/>
  <c r="S56" i="16"/>
  <c r="N56" i="16"/>
  <c r="M56" i="16"/>
  <c r="L56" i="16"/>
  <c r="K56" i="16"/>
  <c r="F56" i="16"/>
  <c r="D56" i="16"/>
  <c r="C56" i="16"/>
  <c r="B56" i="16"/>
  <c r="A56" i="16"/>
  <c r="T44" i="16"/>
  <c r="S44" i="16"/>
  <c r="N44" i="16"/>
  <c r="L44" i="16"/>
  <c r="K44" i="16"/>
  <c r="B44" i="16"/>
  <c r="A44" i="16"/>
  <c r="T43" i="16"/>
  <c r="S43" i="16"/>
  <c r="N43" i="16"/>
  <c r="L43" i="16"/>
  <c r="B43" i="16"/>
  <c r="A43" i="16"/>
  <c r="T42" i="16"/>
  <c r="S42" i="16"/>
  <c r="N42" i="16"/>
  <c r="M42" i="16"/>
  <c r="L42" i="16"/>
  <c r="K42" i="16"/>
  <c r="F42" i="16"/>
  <c r="D42" i="16"/>
  <c r="C42" i="16"/>
  <c r="B42" i="16"/>
  <c r="A42" i="16"/>
  <c r="T41" i="16"/>
  <c r="S41" i="16"/>
  <c r="N41" i="16"/>
  <c r="M41" i="16"/>
  <c r="L41" i="16"/>
  <c r="K41" i="16"/>
  <c r="F41" i="16"/>
  <c r="C41" i="16"/>
  <c r="D41" i="16"/>
  <c r="G41" i="16"/>
  <c r="H41" i="16"/>
  <c r="B41" i="16"/>
  <c r="A41" i="16"/>
  <c r="T40" i="16"/>
  <c r="S40" i="16"/>
  <c r="N40" i="16"/>
  <c r="M40" i="16"/>
  <c r="L40" i="16"/>
  <c r="K40" i="16"/>
  <c r="F40" i="16"/>
  <c r="D40" i="16"/>
  <c r="C40" i="16"/>
  <c r="B40" i="16"/>
  <c r="A40" i="16"/>
  <c r="T39" i="16"/>
  <c r="S39" i="16"/>
  <c r="N39" i="16"/>
  <c r="M39" i="16"/>
  <c r="L39" i="16"/>
  <c r="K39" i="16"/>
  <c r="F39" i="16"/>
  <c r="D39" i="16"/>
  <c r="C39" i="16"/>
  <c r="G39" i="16"/>
  <c r="B39" i="16"/>
  <c r="A39" i="16"/>
  <c r="T38" i="16"/>
  <c r="S38" i="16"/>
  <c r="N38" i="16"/>
  <c r="M38" i="16"/>
  <c r="L38" i="16"/>
  <c r="B38" i="16"/>
  <c r="A38" i="16"/>
  <c r="T37" i="16"/>
  <c r="S37" i="16"/>
  <c r="N37" i="16"/>
  <c r="M37" i="16"/>
  <c r="L37" i="16"/>
  <c r="K37" i="16"/>
  <c r="F37" i="16"/>
  <c r="C37" i="16"/>
  <c r="G37" i="16" s="1"/>
  <c r="I37" i="16" s="1"/>
  <c r="D37" i="16"/>
  <c r="B37" i="16"/>
  <c r="A37" i="16"/>
  <c r="T36" i="16"/>
  <c r="S36" i="16"/>
  <c r="N36" i="16"/>
  <c r="M36" i="16"/>
  <c r="L36" i="16"/>
  <c r="K36" i="16"/>
  <c r="F36" i="16"/>
  <c r="D36" i="16"/>
  <c r="C36" i="16"/>
  <c r="G36" i="16" s="1"/>
  <c r="B36" i="16"/>
  <c r="A36" i="16"/>
  <c r="T35" i="16"/>
  <c r="S35" i="16"/>
  <c r="N35" i="16"/>
  <c r="M35" i="16"/>
  <c r="L35" i="16"/>
  <c r="K35" i="16"/>
  <c r="F35" i="16"/>
  <c r="D35" i="16"/>
  <c r="C35" i="16"/>
  <c r="G35" i="16" s="1"/>
  <c r="I35" i="16" s="1"/>
  <c r="J35" i="16" s="1"/>
  <c r="B35" i="16"/>
  <c r="A35" i="16"/>
  <c r="T34" i="16"/>
  <c r="S34" i="16"/>
  <c r="N34" i="16"/>
  <c r="M34" i="16"/>
  <c r="L34" i="16"/>
  <c r="K34" i="16"/>
  <c r="F34" i="16"/>
  <c r="D34" i="16"/>
  <c r="C34" i="16"/>
  <c r="G34" i="16" s="1"/>
  <c r="B34" i="16"/>
  <c r="A34" i="16"/>
  <c r="T33" i="16"/>
  <c r="S33" i="16"/>
  <c r="N33" i="16"/>
  <c r="L33" i="16"/>
  <c r="K33" i="16"/>
  <c r="B33" i="16"/>
  <c r="A33" i="16"/>
  <c r="T32" i="16"/>
  <c r="S32" i="16"/>
  <c r="N32" i="16"/>
  <c r="M32" i="16"/>
  <c r="L32" i="16"/>
  <c r="K32" i="16"/>
  <c r="F32" i="16"/>
  <c r="D32" i="16"/>
  <c r="C32" i="16"/>
  <c r="G32" i="16"/>
  <c r="B32" i="16"/>
  <c r="A32" i="16"/>
  <c r="T20" i="16"/>
  <c r="S20" i="16"/>
  <c r="N20" i="16"/>
  <c r="L20" i="16"/>
  <c r="K20" i="16"/>
  <c r="B20" i="16"/>
  <c r="A20" i="16"/>
  <c r="T19" i="16"/>
  <c r="S19" i="16"/>
  <c r="N19" i="16"/>
  <c r="L19" i="16"/>
  <c r="B19" i="16"/>
  <c r="A19" i="16"/>
  <c r="T18" i="16"/>
  <c r="S18" i="16"/>
  <c r="N18" i="16"/>
  <c r="M18" i="16"/>
  <c r="L18" i="16"/>
  <c r="K18" i="16"/>
  <c r="D18" i="16"/>
  <c r="C18" i="16"/>
  <c r="B18" i="16"/>
  <c r="A18" i="16"/>
  <c r="T17" i="16"/>
  <c r="S17" i="16"/>
  <c r="N17" i="16"/>
  <c r="M17" i="16"/>
  <c r="L17" i="16"/>
  <c r="K17" i="16"/>
  <c r="D17" i="16"/>
  <c r="G17" i="16" s="1"/>
  <c r="C17" i="16"/>
  <c r="B17" i="16"/>
  <c r="A17" i="16"/>
  <c r="T16" i="16"/>
  <c r="S16" i="16"/>
  <c r="N16" i="16"/>
  <c r="M16" i="16"/>
  <c r="L16" i="16"/>
  <c r="K16" i="16"/>
  <c r="D16" i="16"/>
  <c r="C16" i="16"/>
  <c r="B16" i="16"/>
  <c r="A16" i="16"/>
  <c r="T15" i="16"/>
  <c r="S15" i="16"/>
  <c r="N15" i="16"/>
  <c r="M15" i="16"/>
  <c r="L15" i="16"/>
  <c r="K15" i="16"/>
  <c r="D15" i="16"/>
  <c r="C15" i="16"/>
  <c r="G15" i="16" s="1"/>
  <c r="I15" i="16" s="1"/>
  <c r="B15" i="16"/>
  <c r="A15" i="16"/>
  <c r="T14" i="16"/>
  <c r="S14" i="16"/>
  <c r="N14" i="16"/>
  <c r="M14" i="16"/>
  <c r="L14" i="16"/>
  <c r="K14" i="16"/>
  <c r="D14" i="16"/>
  <c r="G14" i="16" s="1"/>
  <c r="C14" i="16"/>
  <c r="B14" i="16"/>
  <c r="A14" i="16"/>
  <c r="T13" i="16"/>
  <c r="S13" i="16"/>
  <c r="N13" i="16"/>
  <c r="M13" i="16"/>
  <c r="L13" i="16"/>
  <c r="K13" i="16"/>
  <c r="D13" i="16"/>
  <c r="G13" i="16" s="1"/>
  <c r="H13" i="16" s="1"/>
  <c r="C13" i="16"/>
  <c r="B13" i="16"/>
  <c r="A13" i="16"/>
  <c r="T12" i="16"/>
  <c r="S12" i="16"/>
  <c r="N12" i="16"/>
  <c r="M12" i="16"/>
  <c r="L12" i="16"/>
  <c r="K12" i="16"/>
  <c r="D12" i="16"/>
  <c r="C12" i="16"/>
  <c r="B12" i="16"/>
  <c r="A12" i="16"/>
  <c r="T11" i="16"/>
  <c r="S11" i="16"/>
  <c r="N11" i="16"/>
  <c r="M11" i="16"/>
  <c r="L11" i="16"/>
  <c r="K11" i="16"/>
  <c r="D11" i="16"/>
  <c r="C11" i="16"/>
  <c r="B11" i="16"/>
  <c r="A11" i="16"/>
  <c r="T10" i="16"/>
  <c r="S10" i="16"/>
  <c r="N10" i="16"/>
  <c r="L10" i="16"/>
  <c r="K10" i="16"/>
  <c r="B10" i="16"/>
  <c r="A10" i="16"/>
  <c r="T9" i="16"/>
  <c r="S9" i="16"/>
  <c r="N9" i="16"/>
  <c r="L9" i="16"/>
  <c r="K9" i="16"/>
  <c r="B9" i="16"/>
  <c r="A9" i="16"/>
  <c r="T8" i="16"/>
  <c r="S8" i="16"/>
  <c r="N8" i="16"/>
  <c r="M8" i="16"/>
  <c r="L8" i="16"/>
  <c r="K8" i="16"/>
  <c r="D8" i="16"/>
  <c r="C8" i="16"/>
  <c r="G8" i="16" s="1"/>
  <c r="B8" i="16"/>
  <c r="A8" i="16"/>
  <c r="T83" i="12"/>
  <c r="S83" i="12"/>
  <c r="N83" i="12"/>
  <c r="M83" i="12"/>
  <c r="L83" i="12"/>
  <c r="K83" i="12"/>
  <c r="F83" i="12"/>
  <c r="E83" i="12"/>
  <c r="C83" i="12"/>
  <c r="G83" i="12" s="1"/>
  <c r="I83" i="12" s="1"/>
  <c r="J83" i="12" s="1"/>
  <c r="D83" i="12"/>
  <c r="B83" i="12"/>
  <c r="A83" i="12"/>
  <c r="T82" i="12"/>
  <c r="S82" i="12"/>
  <c r="N82" i="12"/>
  <c r="M82" i="12"/>
  <c r="L82" i="12"/>
  <c r="K82" i="12"/>
  <c r="F82" i="12"/>
  <c r="C82" i="12"/>
  <c r="D82" i="12"/>
  <c r="E82" i="12"/>
  <c r="B82" i="12"/>
  <c r="A82" i="12"/>
  <c r="T81" i="12"/>
  <c r="S81" i="12"/>
  <c r="N81" i="12"/>
  <c r="M81" i="12"/>
  <c r="L81" i="12"/>
  <c r="K81" i="12"/>
  <c r="F81" i="12"/>
  <c r="C81" i="12"/>
  <c r="D81" i="12"/>
  <c r="E81" i="12"/>
  <c r="G81" i="12"/>
  <c r="B81" i="12"/>
  <c r="A81" i="12"/>
  <c r="T80" i="12"/>
  <c r="S80" i="12"/>
  <c r="N80" i="12"/>
  <c r="M80" i="12"/>
  <c r="L80" i="12"/>
  <c r="K80" i="12"/>
  <c r="F80" i="12"/>
  <c r="C80" i="12"/>
  <c r="D80" i="12"/>
  <c r="E80" i="12"/>
  <c r="B80" i="12"/>
  <c r="A80" i="12"/>
  <c r="T79" i="12"/>
  <c r="S79" i="12"/>
  <c r="N79" i="12"/>
  <c r="M79" i="12"/>
  <c r="L79" i="12"/>
  <c r="K79" i="12"/>
  <c r="F79" i="12"/>
  <c r="C79" i="12"/>
  <c r="D79" i="12"/>
  <c r="E79" i="12"/>
  <c r="B79" i="12"/>
  <c r="A79" i="12"/>
  <c r="T78" i="12"/>
  <c r="S78" i="12"/>
  <c r="N78" i="12"/>
  <c r="M78" i="12"/>
  <c r="L78" i="12"/>
  <c r="K78" i="12"/>
  <c r="F78" i="12"/>
  <c r="E78" i="12"/>
  <c r="D78" i="12"/>
  <c r="G78" i="12" s="1"/>
  <c r="C78" i="12"/>
  <c r="B78" i="12"/>
  <c r="A78" i="12"/>
  <c r="T77" i="12"/>
  <c r="S77" i="12"/>
  <c r="N77" i="12"/>
  <c r="M77" i="12"/>
  <c r="L77" i="12"/>
  <c r="K77" i="12"/>
  <c r="F77" i="12"/>
  <c r="C77" i="12"/>
  <c r="D77" i="12"/>
  <c r="E77" i="12"/>
  <c r="G77" i="12" s="1"/>
  <c r="H77" i="12" s="1"/>
  <c r="B77" i="12"/>
  <c r="A77" i="12"/>
  <c r="T76" i="12"/>
  <c r="S76" i="12"/>
  <c r="N76" i="12"/>
  <c r="M76" i="12"/>
  <c r="L76" i="12"/>
  <c r="K76" i="12"/>
  <c r="F76" i="12"/>
  <c r="C76" i="12"/>
  <c r="G76" i="12" s="1"/>
  <c r="I76" i="12" s="1"/>
  <c r="J76" i="12" s="1"/>
  <c r="D76" i="12"/>
  <c r="E76" i="12"/>
  <c r="B76" i="12"/>
  <c r="A76" i="12"/>
  <c r="T75" i="12"/>
  <c r="S75" i="12"/>
  <c r="N75" i="12"/>
  <c r="M75" i="12"/>
  <c r="L75" i="12"/>
  <c r="K75" i="12"/>
  <c r="F75" i="12"/>
  <c r="E75" i="12"/>
  <c r="D75" i="12"/>
  <c r="C75" i="12"/>
  <c r="B75" i="12"/>
  <c r="A75" i="12"/>
  <c r="T74" i="12"/>
  <c r="S74" i="12"/>
  <c r="N74" i="12"/>
  <c r="M74" i="12"/>
  <c r="L74" i="12"/>
  <c r="K74" i="12"/>
  <c r="F74" i="12"/>
  <c r="E74" i="12"/>
  <c r="C74" i="12"/>
  <c r="D74" i="12"/>
  <c r="G74" i="12"/>
  <c r="I74" i="12" s="1"/>
  <c r="B74" i="12"/>
  <c r="A74" i="12"/>
  <c r="T73" i="12"/>
  <c r="S73" i="12"/>
  <c r="N73" i="12"/>
  <c r="M73" i="12"/>
  <c r="L73" i="12"/>
  <c r="K73" i="12"/>
  <c r="F73" i="12"/>
  <c r="E73" i="12"/>
  <c r="D73" i="12"/>
  <c r="C73" i="12"/>
  <c r="B73" i="12"/>
  <c r="A73" i="12"/>
  <c r="T72" i="12"/>
  <c r="S72" i="12"/>
  <c r="N72" i="12"/>
  <c r="M72" i="12"/>
  <c r="L72" i="12"/>
  <c r="K72" i="12"/>
  <c r="F72" i="12"/>
  <c r="C72" i="12"/>
  <c r="D72" i="12"/>
  <c r="E72" i="12"/>
  <c r="G72" i="12" s="1"/>
  <c r="B72" i="12"/>
  <c r="A72" i="12"/>
  <c r="T62" i="12"/>
  <c r="S62" i="12"/>
  <c r="N62" i="12"/>
  <c r="M62" i="12"/>
  <c r="L62" i="12"/>
  <c r="K62" i="12"/>
  <c r="F62" i="12"/>
  <c r="C62" i="12"/>
  <c r="D62" i="12"/>
  <c r="B62" i="12"/>
  <c r="A62" i="12"/>
  <c r="T61" i="12"/>
  <c r="S61" i="12"/>
  <c r="N61" i="12"/>
  <c r="M61" i="12"/>
  <c r="L61" i="12"/>
  <c r="K61" i="12"/>
  <c r="F61" i="12"/>
  <c r="C61" i="12"/>
  <c r="D61" i="12"/>
  <c r="G61" i="12" s="1"/>
  <c r="B61" i="12"/>
  <c r="A61" i="12"/>
  <c r="T60" i="12"/>
  <c r="S60" i="12"/>
  <c r="N60" i="12"/>
  <c r="M60" i="12"/>
  <c r="L60" i="12"/>
  <c r="K60" i="12"/>
  <c r="F60" i="12"/>
  <c r="C60" i="12"/>
  <c r="D60" i="12"/>
  <c r="B60" i="12"/>
  <c r="A60" i="12"/>
  <c r="T59" i="12"/>
  <c r="S59" i="12"/>
  <c r="N59" i="12"/>
  <c r="M59" i="12"/>
  <c r="L59" i="12"/>
  <c r="K59" i="12"/>
  <c r="F59" i="12"/>
  <c r="D59" i="12"/>
  <c r="C59" i="12"/>
  <c r="B59" i="12"/>
  <c r="A59" i="12"/>
  <c r="T58" i="12"/>
  <c r="S58" i="12"/>
  <c r="N58" i="12"/>
  <c r="M58" i="12"/>
  <c r="L58" i="12"/>
  <c r="K58" i="12"/>
  <c r="F58" i="12"/>
  <c r="C58" i="12"/>
  <c r="D58" i="12"/>
  <c r="B58" i="12"/>
  <c r="A58" i="12"/>
  <c r="T57" i="12"/>
  <c r="S57" i="12"/>
  <c r="N57" i="12"/>
  <c r="M57" i="12"/>
  <c r="L57" i="12"/>
  <c r="K57" i="12"/>
  <c r="F57" i="12"/>
  <c r="C57" i="12"/>
  <c r="G57" i="12"/>
  <c r="I57" i="12" s="1"/>
  <c r="H57" i="12"/>
  <c r="D57" i="12"/>
  <c r="B57" i="12"/>
  <c r="A57" i="12"/>
  <c r="T56" i="12"/>
  <c r="S56" i="12"/>
  <c r="N56" i="12"/>
  <c r="M56" i="12"/>
  <c r="L56" i="12"/>
  <c r="K56" i="12"/>
  <c r="F56" i="12"/>
  <c r="C56" i="12"/>
  <c r="D56" i="12"/>
  <c r="G56" i="12"/>
  <c r="H56" i="12" s="1"/>
  <c r="B56" i="12"/>
  <c r="A56" i="12"/>
  <c r="T55" i="12"/>
  <c r="S55" i="12"/>
  <c r="N55" i="12"/>
  <c r="M55" i="12"/>
  <c r="L55" i="12"/>
  <c r="K55" i="12"/>
  <c r="F55" i="12"/>
  <c r="D55" i="12"/>
  <c r="C55" i="12"/>
  <c r="B55" i="12"/>
  <c r="A55" i="12"/>
  <c r="T54" i="12"/>
  <c r="S54" i="12"/>
  <c r="N54" i="12"/>
  <c r="M54" i="12"/>
  <c r="L54" i="12"/>
  <c r="K54" i="12"/>
  <c r="F54" i="12"/>
  <c r="C54" i="12"/>
  <c r="D54" i="12"/>
  <c r="G54" i="12" s="1"/>
  <c r="B54" i="12"/>
  <c r="A54" i="12"/>
  <c r="T53" i="12"/>
  <c r="S53" i="12"/>
  <c r="N53" i="12"/>
  <c r="M53" i="12"/>
  <c r="L53" i="12"/>
  <c r="K53" i="12"/>
  <c r="F53" i="12"/>
  <c r="C53" i="12"/>
  <c r="G53" i="12" s="1"/>
  <c r="D53" i="12"/>
  <c r="B53" i="12"/>
  <c r="A53" i="12"/>
  <c r="T52" i="12"/>
  <c r="S52" i="12"/>
  <c r="N52" i="12"/>
  <c r="M52" i="12"/>
  <c r="L52" i="12"/>
  <c r="K52" i="12"/>
  <c r="F52" i="12"/>
  <c r="C52" i="12"/>
  <c r="D52" i="12"/>
  <c r="G52" i="12" s="1"/>
  <c r="B52" i="12"/>
  <c r="A52" i="12"/>
  <c r="T51" i="12"/>
  <c r="S51" i="12"/>
  <c r="N51" i="12"/>
  <c r="M51" i="12"/>
  <c r="L51" i="12"/>
  <c r="K51" i="12"/>
  <c r="F51" i="12"/>
  <c r="D51" i="12"/>
  <c r="C51" i="12"/>
  <c r="G51" i="12" s="1"/>
  <c r="B51" i="12"/>
  <c r="A51" i="12"/>
  <c r="T50" i="12"/>
  <c r="S50" i="12"/>
  <c r="N50" i="12"/>
  <c r="M50" i="12"/>
  <c r="L50" i="12"/>
  <c r="K50" i="12"/>
  <c r="F50" i="12"/>
  <c r="C50" i="12"/>
  <c r="G50" i="12" s="1"/>
  <c r="D50" i="12"/>
  <c r="B50" i="12"/>
  <c r="A50" i="12"/>
  <c r="T41" i="12"/>
  <c r="S41" i="12"/>
  <c r="N41" i="12"/>
  <c r="M41" i="12"/>
  <c r="L41" i="12"/>
  <c r="K41" i="12"/>
  <c r="F41" i="12"/>
  <c r="D41" i="12"/>
  <c r="C41" i="12"/>
  <c r="B41" i="12"/>
  <c r="A41" i="12"/>
  <c r="T40" i="12"/>
  <c r="S40" i="12"/>
  <c r="N40" i="12"/>
  <c r="M40" i="12"/>
  <c r="L40" i="12"/>
  <c r="K40" i="12"/>
  <c r="F40" i="12"/>
  <c r="C40" i="12"/>
  <c r="D40" i="12"/>
  <c r="B40" i="12"/>
  <c r="A40" i="12"/>
  <c r="T39" i="12"/>
  <c r="S39" i="12"/>
  <c r="N39" i="12"/>
  <c r="M39" i="12"/>
  <c r="L39" i="12"/>
  <c r="K39" i="12"/>
  <c r="F39" i="12"/>
  <c r="D39" i="12"/>
  <c r="C39" i="12"/>
  <c r="B39" i="12"/>
  <c r="A39" i="12"/>
  <c r="T38" i="12"/>
  <c r="S38" i="12"/>
  <c r="N38" i="12"/>
  <c r="M38" i="12"/>
  <c r="L38" i="12"/>
  <c r="K38" i="12"/>
  <c r="F38" i="12"/>
  <c r="C38" i="12"/>
  <c r="G38" i="12" s="1"/>
  <c r="D38" i="12"/>
  <c r="B38" i="12"/>
  <c r="A38" i="12"/>
  <c r="T37" i="12"/>
  <c r="S37" i="12"/>
  <c r="N37" i="12"/>
  <c r="M37" i="12"/>
  <c r="L37" i="12"/>
  <c r="K37" i="12"/>
  <c r="F37" i="12"/>
  <c r="C37" i="12"/>
  <c r="D37" i="12"/>
  <c r="G37" i="12"/>
  <c r="B37" i="12"/>
  <c r="A37" i="12"/>
  <c r="T36" i="12"/>
  <c r="S36" i="12"/>
  <c r="N36" i="12"/>
  <c r="M36" i="12"/>
  <c r="L36" i="12"/>
  <c r="K36" i="12"/>
  <c r="F36" i="12"/>
  <c r="D36" i="12"/>
  <c r="C36" i="12"/>
  <c r="B36" i="12"/>
  <c r="A36" i="12"/>
  <c r="T35" i="12"/>
  <c r="S35" i="12"/>
  <c r="N35" i="12"/>
  <c r="M35" i="12"/>
  <c r="L35" i="12"/>
  <c r="K35" i="12"/>
  <c r="F35" i="12"/>
  <c r="D35" i="12"/>
  <c r="C35" i="12"/>
  <c r="B35" i="12"/>
  <c r="A35" i="12"/>
  <c r="T34" i="12"/>
  <c r="S34" i="12"/>
  <c r="N34" i="12"/>
  <c r="M34" i="12"/>
  <c r="L34" i="12"/>
  <c r="K34" i="12"/>
  <c r="F34" i="12"/>
  <c r="C34" i="12"/>
  <c r="D34" i="12"/>
  <c r="B34" i="12"/>
  <c r="A34" i="12"/>
  <c r="T33" i="12"/>
  <c r="S33" i="12"/>
  <c r="N33" i="12"/>
  <c r="M33" i="12"/>
  <c r="L33" i="12"/>
  <c r="K33" i="12"/>
  <c r="F33" i="12"/>
  <c r="D33" i="12"/>
  <c r="C33" i="12"/>
  <c r="G33" i="12" s="1"/>
  <c r="B33" i="12"/>
  <c r="A33" i="12"/>
  <c r="T32" i="12"/>
  <c r="S32" i="12"/>
  <c r="N32" i="12"/>
  <c r="M32" i="12"/>
  <c r="L32" i="12"/>
  <c r="K32" i="12"/>
  <c r="F32" i="12"/>
  <c r="D32" i="12"/>
  <c r="C32" i="12"/>
  <c r="B32" i="12"/>
  <c r="A32" i="12"/>
  <c r="T31" i="12"/>
  <c r="S31" i="12"/>
  <c r="N31" i="12"/>
  <c r="M31" i="12"/>
  <c r="L31" i="12"/>
  <c r="K31" i="12"/>
  <c r="F31" i="12"/>
  <c r="D31" i="12"/>
  <c r="C31" i="12"/>
  <c r="G31" i="12" s="1"/>
  <c r="B31" i="12"/>
  <c r="A31" i="12"/>
  <c r="T30" i="12"/>
  <c r="S30" i="12"/>
  <c r="N30" i="12"/>
  <c r="M30" i="12"/>
  <c r="L30" i="12"/>
  <c r="K30" i="12"/>
  <c r="F30" i="12"/>
  <c r="C30" i="12"/>
  <c r="D30" i="12"/>
  <c r="B30" i="12"/>
  <c r="A30" i="12"/>
  <c r="T29" i="12"/>
  <c r="S29" i="12"/>
  <c r="N29" i="12"/>
  <c r="M29" i="12"/>
  <c r="L29" i="12"/>
  <c r="K29" i="12"/>
  <c r="F29" i="12"/>
  <c r="D29" i="12"/>
  <c r="C29" i="12"/>
  <c r="G29" i="12" s="1"/>
  <c r="H29" i="12" s="1"/>
  <c r="B29" i="12"/>
  <c r="A29" i="12"/>
  <c r="T20" i="12"/>
  <c r="S20" i="12"/>
  <c r="N20" i="12"/>
  <c r="M20" i="12"/>
  <c r="L20" i="12"/>
  <c r="K20" i="12"/>
  <c r="D20" i="12"/>
  <c r="C20" i="12"/>
  <c r="B20" i="12"/>
  <c r="A20" i="12"/>
  <c r="T19" i="12"/>
  <c r="S19" i="12"/>
  <c r="N19" i="12"/>
  <c r="M19" i="12"/>
  <c r="L19" i="12"/>
  <c r="K19" i="12"/>
  <c r="D19" i="12"/>
  <c r="C19" i="12"/>
  <c r="B19" i="12"/>
  <c r="A19" i="12"/>
  <c r="T18" i="12"/>
  <c r="S18" i="12"/>
  <c r="N18" i="12"/>
  <c r="M18" i="12"/>
  <c r="L18" i="12"/>
  <c r="K18" i="12"/>
  <c r="D18" i="12"/>
  <c r="C18" i="12"/>
  <c r="G18" i="12"/>
  <c r="B18" i="12"/>
  <c r="A18" i="12"/>
  <c r="T17" i="12"/>
  <c r="S17" i="12"/>
  <c r="N17" i="12"/>
  <c r="M17" i="12"/>
  <c r="L17" i="12"/>
  <c r="K17" i="12"/>
  <c r="D17" i="12"/>
  <c r="C17" i="12"/>
  <c r="G17" i="12" s="1"/>
  <c r="I17" i="12" s="1"/>
  <c r="O17" i="12" s="1"/>
  <c r="B17" i="12"/>
  <c r="A17" i="12"/>
  <c r="T16" i="12"/>
  <c r="S16" i="12"/>
  <c r="N16" i="12"/>
  <c r="M16" i="12"/>
  <c r="L16" i="12"/>
  <c r="K16" i="12"/>
  <c r="D16" i="12"/>
  <c r="C16" i="12"/>
  <c r="G16" i="12" s="1"/>
  <c r="H16" i="12"/>
  <c r="B16" i="12"/>
  <c r="A16" i="12"/>
  <c r="T15" i="12"/>
  <c r="S15" i="12"/>
  <c r="N15" i="12"/>
  <c r="M15" i="12"/>
  <c r="L15" i="12"/>
  <c r="K15" i="12"/>
  <c r="D15" i="12"/>
  <c r="C15" i="12"/>
  <c r="B15" i="12"/>
  <c r="A15" i="12"/>
  <c r="T14" i="12"/>
  <c r="S14" i="12"/>
  <c r="N14" i="12"/>
  <c r="M14" i="12"/>
  <c r="L14" i="12"/>
  <c r="K14" i="12"/>
  <c r="D14" i="12"/>
  <c r="C14" i="12"/>
  <c r="B14" i="12"/>
  <c r="A14" i="12"/>
  <c r="T13" i="12"/>
  <c r="S13" i="12"/>
  <c r="N13" i="12"/>
  <c r="M13" i="12"/>
  <c r="L13" i="12"/>
  <c r="K13" i="12"/>
  <c r="D13" i="12"/>
  <c r="C13" i="12"/>
  <c r="G13" i="12"/>
  <c r="B13" i="12"/>
  <c r="A13" i="12"/>
  <c r="T12" i="12"/>
  <c r="S12" i="12"/>
  <c r="N12" i="12"/>
  <c r="M12" i="12"/>
  <c r="L12" i="12"/>
  <c r="K12" i="12"/>
  <c r="D12" i="12"/>
  <c r="C12" i="12"/>
  <c r="B12" i="12"/>
  <c r="A12" i="12"/>
  <c r="T11" i="12"/>
  <c r="S11" i="12"/>
  <c r="N11" i="12"/>
  <c r="M11" i="12"/>
  <c r="L11" i="12"/>
  <c r="K11" i="12"/>
  <c r="D11" i="12"/>
  <c r="G11" i="12" s="1"/>
  <c r="C11" i="12"/>
  <c r="B11" i="12"/>
  <c r="A11" i="12"/>
  <c r="T10" i="12"/>
  <c r="S10" i="12"/>
  <c r="N10" i="12"/>
  <c r="M10" i="12"/>
  <c r="L10" i="12"/>
  <c r="K10" i="12"/>
  <c r="D10" i="12"/>
  <c r="C10" i="12"/>
  <c r="G10" i="12"/>
  <c r="B10" i="12"/>
  <c r="A10" i="12"/>
  <c r="T9" i="12"/>
  <c r="S9" i="12"/>
  <c r="N9" i="12"/>
  <c r="M9" i="12"/>
  <c r="L9" i="12"/>
  <c r="K9" i="12"/>
  <c r="D9" i="12"/>
  <c r="C9" i="12"/>
  <c r="B9" i="12"/>
  <c r="A9" i="12"/>
  <c r="T8" i="12"/>
  <c r="S8" i="12"/>
  <c r="N8" i="12"/>
  <c r="M8" i="12"/>
  <c r="L8" i="12"/>
  <c r="K8" i="12"/>
  <c r="D8" i="12"/>
  <c r="C8" i="12"/>
  <c r="B8" i="12"/>
  <c r="A8" i="12"/>
  <c r="G41" i="12"/>
  <c r="G39" i="12"/>
  <c r="G35" i="12"/>
  <c r="C21" i="2"/>
  <c r="C20" i="2"/>
  <c r="C44" i="2"/>
  <c r="C45" i="2"/>
  <c r="C46" i="2"/>
  <c r="C47" i="2"/>
  <c r="F44" i="2"/>
  <c r="F45" i="2"/>
  <c r="F46" i="2"/>
  <c r="F47" i="2"/>
  <c r="H44" i="2"/>
  <c r="H45" i="2"/>
  <c r="H46" i="2"/>
  <c r="H47" i="2"/>
  <c r="K44" i="2"/>
  <c r="K45" i="2"/>
  <c r="K46" i="2"/>
  <c r="K47" i="2"/>
  <c r="C31" i="2"/>
  <c r="C32" i="2"/>
  <c r="C33" i="2"/>
  <c r="D31" i="2"/>
  <c r="D32" i="2"/>
  <c r="D33" i="2"/>
  <c r="E31" i="2"/>
  <c r="E34" i="2" s="1"/>
  <c r="E32" i="2"/>
  <c r="E33" i="2"/>
  <c r="F31" i="2"/>
  <c r="F32" i="2"/>
  <c r="F33" i="2"/>
  <c r="G31" i="2"/>
  <c r="G32" i="2"/>
  <c r="G34" i="2" s="1"/>
  <c r="G33" i="2"/>
  <c r="H31" i="2"/>
  <c r="H32" i="2"/>
  <c r="H33" i="2"/>
  <c r="I31" i="2"/>
  <c r="I32" i="2"/>
  <c r="I33" i="2"/>
  <c r="J31" i="2"/>
  <c r="J34" i="2" s="1"/>
  <c r="J35" i="2" s="1"/>
  <c r="J32" i="2"/>
  <c r="J33" i="2"/>
  <c r="K31" i="2"/>
  <c r="K32" i="2"/>
  <c r="K33" i="2"/>
  <c r="C19" i="2"/>
  <c r="C22" i="2" s="1"/>
  <c r="C23" i="2" s="1"/>
  <c r="D19" i="2"/>
  <c r="D20" i="2"/>
  <c r="D21" i="2"/>
  <c r="E19" i="2"/>
  <c r="E22" i="2" s="1"/>
  <c r="E23" i="2" s="1"/>
  <c r="E20" i="2"/>
  <c r="E21" i="2"/>
  <c r="F19" i="2"/>
  <c r="F22" i="2" s="1"/>
  <c r="F23" i="2" s="1"/>
  <c r="F20" i="2"/>
  <c r="F21" i="2"/>
  <c r="G19" i="2"/>
  <c r="G20" i="2"/>
  <c r="G21" i="2"/>
  <c r="H19" i="2"/>
  <c r="H22" i="2" s="1"/>
  <c r="H20" i="2"/>
  <c r="H21" i="2"/>
  <c r="I19" i="2"/>
  <c r="I20" i="2"/>
  <c r="I21" i="2"/>
  <c r="J19" i="2"/>
  <c r="J20" i="2"/>
  <c r="J22" i="2" s="1"/>
  <c r="J23" i="2" s="1"/>
  <c r="J21" i="2"/>
  <c r="K19" i="2"/>
  <c r="K20" i="2"/>
  <c r="K21" i="2"/>
  <c r="C8" i="2"/>
  <c r="C10" i="2"/>
  <c r="C11" i="2" s="1"/>
  <c r="C9" i="2"/>
  <c r="D8" i="2"/>
  <c r="D9" i="2"/>
  <c r="E8" i="2"/>
  <c r="E9" i="2"/>
  <c r="F8" i="2"/>
  <c r="F9" i="2"/>
  <c r="G8" i="2"/>
  <c r="G10" i="2" s="1"/>
  <c r="G11" i="2" s="1"/>
  <c r="G9" i="2"/>
  <c r="H8" i="2"/>
  <c r="H9" i="2"/>
  <c r="I8" i="2"/>
  <c r="I9" i="2"/>
  <c r="J8" i="2"/>
  <c r="J10" i="2" s="1"/>
  <c r="J11" i="2" s="1"/>
  <c r="J9" i="2"/>
  <c r="K8" i="2"/>
  <c r="K9" i="2"/>
  <c r="D20" i="4"/>
  <c r="E20" i="4"/>
  <c r="E19" i="4"/>
  <c r="E22" i="4" s="1"/>
  <c r="E23" i="4" s="1"/>
  <c r="E21" i="4"/>
  <c r="F20" i="4"/>
  <c r="G20" i="4"/>
  <c r="H20" i="4"/>
  <c r="I20" i="4"/>
  <c r="I19" i="4"/>
  <c r="I21" i="4"/>
  <c r="J20" i="4"/>
  <c r="K20" i="4"/>
  <c r="C21" i="4"/>
  <c r="C20" i="4"/>
  <c r="K47" i="4"/>
  <c r="H47" i="4"/>
  <c r="F47" i="4"/>
  <c r="C47" i="4"/>
  <c r="K46" i="4"/>
  <c r="H46" i="4"/>
  <c r="F46" i="4"/>
  <c r="C46" i="4"/>
  <c r="K45" i="4"/>
  <c r="H45" i="4"/>
  <c r="H44" i="4"/>
  <c r="H48" i="4" s="1"/>
  <c r="H49" i="4" s="1"/>
  <c r="F45" i="4"/>
  <c r="C45" i="4"/>
  <c r="K44" i="4"/>
  <c r="K48" i="4"/>
  <c r="K49" i="4" s="1"/>
  <c r="F44" i="4"/>
  <c r="F48" i="4"/>
  <c r="F49" i="4" s="1"/>
  <c r="C44" i="4"/>
  <c r="C48" i="4" s="1"/>
  <c r="K33" i="4"/>
  <c r="J33" i="4"/>
  <c r="I33" i="4"/>
  <c r="H33" i="4"/>
  <c r="G33" i="4"/>
  <c r="G34" i="4" s="1"/>
  <c r="G35" i="4" s="1"/>
  <c r="F33" i="4"/>
  <c r="E33" i="4"/>
  <c r="D33" i="4"/>
  <c r="C33" i="4"/>
  <c r="K32" i="4"/>
  <c r="J32" i="4"/>
  <c r="I32" i="4"/>
  <c r="H32" i="4"/>
  <c r="G32" i="4"/>
  <c r="F32" i="4"/>
  <c r="E32" i="4"/>
  <c r="D32" i="4"/>
  <c r="C32" i="4"/>
  <c r="K31" i="4"/>
  <c r="K34" i="4" s="1"/>
  <c r="J31" i="4"/>
  <c r="J34" i="4" s="1"/>
  <c r="J35" i="4" s="1"/>
  <c r="I31" i="4"/>
  <c r="H31" i="4"/>
  <c r="G31" i="4"/>
  <c r="F31" i="4"/>
  <c r="F34" i="4" s="1"/>
  <c r="F35" i="4" s="1"/>
  <c r="E31" i="4"/>
  <c r="E34" i="4" s="1"/>
  <c r="E35" i="4" s="1"/>
  <c r="D31" i="4"/>
  <c r="C31" i="4"/>
  <c r="K21" i="4"/>
  <c r="J21" i="4"/>
  <c r="H21" i="4"/>
  <c r="G21" i="4"/>
  <c r="G22" i="4" s="1"/>
  <c r="G23" i="4" s="1"/>
  <c r="F21" i="4"/>
  <c r="D21" i="4"/>
  <c r="D19" i="4"/>
  <c r="K19" i="4"/>
  <c r="J19" i="4"/>
  <c r="J22" i="4" s="1"/>
  <c r="H19" i="4"/>
  <c r="G19" i="4"/>
  <c r="F19" i="4"/>
  <c r="F22" i="4"/>
  <c r="F23" i="4" s="1"/>
  <c r="C19" i="4"/>
  <c r="C22" i="4" s="1"/>
  <c r="K9" i="4"/>
  <c r="K8" i="4"/>
  <c r="K10" i="4" s="1"/>
  <c r="K11" i="4" s="1"/>
  <c r="J9" i="4"/>
  <c r="I9" i="4"/>
  <c r="H9" i="4"/>
  <c r="G9" i="4"/>
  <c r="G8" i="4"/>
  <c r="G10" i="4" s="1"/>
  <c r="G11" i="4" s="1"/>
  <c r="F9" i="4"/>
  <c r="E9" i="4"/>
  <c r="D9" i="4"/>
  <c r="C9" i="4"/>
  <c r="C8" i="4"/>
  <c r="C10" i="4" s="1"/>
  <c r="J8" i="4"/>
  <c r="J10" i="4" s="1"/>
  <c r="J11" i="4" s="1"/>
  <c r="I8" i="4"/>
  <c r="I10" i="4" s="1"/>
  <c r="I11" i="4" s="1"/>
  <c r="H8" i="4"/>
  <c r="F8" i="4"/>
  <c r="E8" i="4"/>
  <c r="D8" i="4"/>
  <c r="F10" i="4"/>
  <c r="F11" i="4" s="1"/>
  <c r="C44" i="6"/>
  <c r="C45" i="6"/>
  <c r="C46" i="6"/>
  <c r="C47" i="6"/>
  <c r="D44" i="6"/>
  <c r="D45" i="6"/>
  <c r="D46" i="6"/>
  <c r="D47" i="6"/>
  <c r="D48" i="6"/>
  <c r="D49" i="6" s="1"/>
  <c r="E44" i="6"/>
  <c r="E45" i="6"/>
  <c r="E46" i="6"/>
  <c r="E47" i="6"/>
  <c r="F44" i="6"/>
  <c r="F45" i="6"/>
  <c r="F46" i="6"/>
  <c r="F47" i="6"/>
  <c r="F48" i="6" s="1"/>
  <c r="F49" i="6"/>
  <c r="G44" i="6"/>
  <c r="G48" i="6" s="1"/>
  <c r="G49" i="6" s="1"/>
  <c r="G45" i="6"/>
  <c r="G46" i="6"/>
  <c r="G47" i="6"/>
  <c r="H44" i="6"/>
  <c r="H45" i="6"/>
  <c r="H46" i="6"/>
  <c r="H47" i="6"/>
  <c r="I44" i="6"/>
  <c r="I48" i="6" s="1"/>
  <c r="I45" i="6"/>
  <c r="I46" i="6"/>
  <c r="I47" i="6"/>
  <c r="C31" i="6"/>
  <c r="C32" i="6"/>
  <c r="C33" i="6"/>
  <c r="D31" i="6"/>
  <c r="D32" i="6"/>
  <c r="D33" i="6"/>
  <c r="E31" i="6"/>
  <c r="E32" i="6"/>
  <c r="E33" i="6"/>
  <c r="E34" i="6"/>
  <c r="E35" i="6" s="1"/>
  <c r="F31" i="6"/>
  <c r="F32" i="6"/>
  <c r="F34" i="6" s="1"/>
  <c r="F35" i="6" s="1"/>
  <c r="F33" i="6"/>
  <c r="G31" i="6"/>
  <c r="G32" i="6"/>
  <c r="G33" i="6"/>
  <c r="H31" i="6"/>
  <c r="H32" i="6"/>
  <c r="H33" i="6"/>
  <c r="I31" i="6"/>
  <c r="I32" i="6"/>
  <c r="I33" i="6"/>
  <c r="D21" i="6"/>
  <c r="E21" i="6"/>
  <c r="F21" i="6"/>
  <c r="G21" i="6"/>
  <c r="H21" i="6"/>
  <c r="I21" i="6"/>
  <c r="C21" i="6"/>
  <c r="I20" i="6"/>
  <c r="H20" i="6"/>
  <c r="H19" i="6"/>
  <c r="H22" i="6"/>
  <c r="G20" i="6"/>
  <c r="G19" i="6"/>
  <c r="F20" i="6"/>
  <c r="E20" i="6"/>
  <c r="D20" i="6"/>
  <c r="D19" i="6"/>
  <c r="D22" i="6"/>
  <c r="D23" i="6"/>
  <c r="C20" i="6"/>
  <c r="C19" i="6"/>
  <c r="C22" i="6" s="1"/>
  <c r="C23" i="6" s="1"/>
  <c r="I19" i="6"/>
  <c r="I22" i="6" s="1"/>
  <c r="I23" i="6" s="1"/>
  <c r="F19" i="6"/>
  <c r="E19" i="6"/>
  <c r="I9" i="6"/>
  <c r="I8" i="6"/>
  <c r="I10" i="6"/>
  <c r="I11" i="6"/>
  <c r="H9" i="6"/>
  <c r="G9" i="6"/>
  <c r="F9" i="6"/>
  <c r="E9" i="6"/>
  <c r="E8" i="6"/>
  <c r="E10" i="6" s="1"/>
  <c r="E11" i="6" s="1"/>
  <c r="D9" i="6"/>
  <c r="C9" i="6"/>
  <c r="H8" i="6"/>
  <c r="H10" i="6" s="1"/>
  <c r="G8" i="6"/>
  <c r="G10" i="6" s="1"/>
  <c r="G11" i="6" s="1"/>
  <c r="F8" i="6"/>
  <c r="F10" i="6" s="1"/>
  <c r="F11" i="6" s="1"/>
  <c r="D8" i="6"/>
  <c r="D10" i="6" s="1"/>
  <c r="D11" i="6" s="1"/>
  <c r="C8" i="6"/>
  <c r="C10" i="6" s="1"/>
  <c r="C11" i="6" s="1"/>
  <c r="C8" i="8"/>
  <c r="C9" i="8"/>
  <c r="I47" i="8"/>
  <c r="H47" i="8"/>
  <c r="G47" i="8"/>
  <c r="G44" i="8"/>
  <c r="G45" i="8"/>
  <c r="G46" i="8"/>
  <c r="G48" i="8"/>
  <c r="G49" i="8" s="1"/>
  <c r="F47" i="8"/>
  <c r="F48" i="8" s="1"/>
  <c r="F49" i="8" s="1"/>
  <c r="E47" i="8"/>
  <c r="D47" i="8"/>
  <c r="C47" i="8"/>
  <c r="I46" i="8"/>
  <c r="H46" i="8"/>
  <c r="F46" i="8"/>
  <c r="E46" i="8"/>
  <c r="D46" i="8"/>
  <c r="D48" i="8" s="1"/>
  <c r="D49" i="8" s="1"/>
  <c r="C46" i="8"/>
  <c r="I45" i="8"/>
  <c r="H45" i="8"/>
  <c r="F45" i="8"/>
  <c r="E45" i="8"/>
  <c r="D45" i="8"/>
  <c r="C45" i="8"/>
  <c r="I44" i="8"/>
  <c r="I48" i="8" s="1"/>
  <c r="I49" i="8" s="1"/>
  <c r="H44" i="8"/>
  <c r="H48" i="8" s="1"/>
  <c r="H49" i="8" s="1"/>
  <c r="F44" i="8"/>
  <c r="E44" i="8"/>
  <c r="D44" i="8"/>
  <c r="C44" i="8"/>
  <c r="I33" i="8"/>
  <c r="H33" i="8"/>
  <c r="G33" i="8"/>
  <c r="F33" i="8"/>
  <c r="E33" i="8"/>
  <c r="D33" i="8"/>
  <c r="C33" i="8"/>
  <c r="C31" i="8"/>
  <c r="C32" i="8"/>
  <c r="C34" i="8"/>
  <c r="I32" i="8"/>
  <c r="H32" i="8"/>
  <c r="H31" i="8"/>
  <c r="G32" i="8"/>
  <c r="F32" i="8"/>
  <c r="E32" i="8"/>
  <c r="D32" i="8"/>
  <c r="D34" i="8" s="1"/>
  <c r="D35" i="8" s="1"/>
  <c r="I31" i="8"/>
  <c r="G31" i="8"/>
  <c r="G34" i="8" s="1"/>
  <c r="F31" i="8"/>
  <c r="F34" i="8" s="1"/>
  <c r="F35" i="8" s="1"/>
  <c r="E31" i="8"/>
  <c r="D31" i="8"/>
  <c r="I21" i="8"/>
  <c r="H21" i="8"/>
  <c r="G21" i="8"/>
  <c r="F21" i="8"/>
  <c r="E21" i="8"/>
  <c r="E22" i="8" s="1"/>
  <c r="E23" i="8" s="1"/>
  <c r="D21" i="8"/>
  <c r="D19" i="8"/>
  <c r="D20" i="8"/>
  <c r="C21" i="8"/>
  <c r="I20" i="8"/>
  <c r="I19" i="8"/>
  <c r="I22" i="8"/>
  <c r="I23" i="8"/>
  <c r="H20" i="8"/>
  <c r="G20" i="8"/>
  <c r="F20" i="8"/>
  <c r="E20" i="8"/>
  <c r="C20" i="8"/>
  <c r="C22" i="8" s="1"/>
  <c r="H19" i="8"/>
  <c r="G19" i="8"/>
  <c r="G22" i="8" s="1"/>
  <c r="G23" i="8" s="1"/>
  <c r="F19" i="8"/>
  <c r="F22" i="8" s="1"/>
  <c r="F23" i="8" s="1"/>
  <c r="E19" i="8"/>
  <c r="C19" i="8"/>
  <c r="I9" i="8"/>
  <c r="H9" i="8"/>
  <c r="G9" i="8"/>
  <c r="G10" i="8" s="1"/>
  <c r="G11" i="8" s="1"/>
  <c r="F9" i="8"/>
  <c r="F8" i="8"/>
  <c r="F10" i="8"/>
  <c r="F11" i="8" s="1"/>
  <c r="E9" i="8"/>
  <c r="E8" i="8"/>
  <c r="E10" i="8"/>
  <c r="E11" i="8"/>
  <c r="D9" i="8"/>
  <c r="D10" i="8" s="1"/>
  <c r="D11" i="8" s="1"/>
  <c r="I8" i="8"/>
  <c r="H8" i="8"/>
  <c r="H10" i="8" s="1"/>
  <c r="H11" i="8" s="1"/>
  <c r="G8" i="8"/>
  <c r="D8" i="8"/>
  <c r="E67" i="11"/>
  <c r="G67" i="11" s="1"/>
  <c r="E68" i="11"/>
  <c r="E69" i="11"/>
  <c r="E70" i="11"/>
  <c r="E71" i="11"/>
  <c r="E72" i="11"/>
  <c r="E73" i="11"/>
  <c r="E74" i="11"/>
  <c r="E75" i="11"/>
  <c r="G75" i="11" s="1"/>
  <c r="H75" i="11" s="1"/>
  <c r="E66" i="11"/>
  <c r="G66" i="11" s="1"/>
  <c r="C46" i="11"/>
  <c r="D46" i="11"/>
  <c r="F46" i="11"/>
  <c r="C67" i="11"/>
  <c r="D67" i="11"/>
  <c r="F67" i="11"/>
  <c r="M67" i="11"/>
  <c r="C68" i="11"/>
  <c r="G68" i="11" s="1"/>
  <c r="D68" i="11"/>
  <c r="F68" i="11"/>
  <c r="M68" i="11"/>
  <c r="C69" i="11"/>
  <c r="D69" i="11"/>
  <c r="F69" i="11"/>
  <c r="N69" i="11"/>
  <c r="C70" i="11"/>
  <c r="G70" i="11" s="1"/>
  <c r="D70" i="11"/>
  <c r="F70" i="11"/>
  <c r="N70" i="11"/>
  <c r="C71" i="11"/>
  <c r="D71" i="11"/>
  <c r="G71" i="11" s="1"/>
  <c r="H71" i="11" s="1"/>
  <c r="F71" i="11"/>
  <c r="M71" i="11"/>
  <c r="C72" i="11"/>
  <c r="G72" i="11" s="1"/>
  <c r="I72" i="11" s="1"/>
  <c r="O72" i="11" s="1"/>
  <c r="D72" i="11"/>
  <c r="F72" i="11"/>
  <c r="N72" i="11"/>
  <c r="C73" i="11"/>
  <c r="D73" i="11"/>
  <c r="F73" i="11"/>
  <c r="C74" i="11"/>
  <c r="G74" i="11" s="1"/>
  <c r="I74" i="11" s="1"/>
  <c r="J74" i="11" s="1"/>
  <c r="D74" i="11"/>
  <c r="F74" i="11"/>
  <c r="C75" i="11"/>
  <c r="D75" i="11"/>
  <c r="F75" i="11"/>
  <c r="N75" i="11"/>
  <c r="C66" i="11"/>
  <c r="D66" i="11"/>
  <c r="F66" i="11"/>
  <c r="N66" i="11"/>
  <c r="C56" i="11"/>
  <c r="D56" i="11"/>
  <c r="F56" i="11"/>
  <c r="N56" i="11"/>
  <c r="C55" i="11"/>
  <c r="D55" i="11"/>
  <c r="F55" i="11"/>
  <c r="C54" i="11"/>
  <c r="G54" i="11" s="1"/>
  <c r="D54" i="11"/>
  <c r="F54" i="11"/>
  <c r="C53" i="11"/>
  <c r="D53" i="11"/>
  <c r="G53" i="11" s="1"/>
  <c r="H53" i="11" s="1"/>
  <c r="F53" i="11"/>
  <c r="N53" i="11"/>
  <c r="C52" i="11"/>
  <c r="G52" i="11" s="1"/>
  <c r="H52" i="11" s="1"/>
  <c r="D52" i="11"/>
  <c r="F52" i="11"/>
  <c r="N52" i="11"/>
  <c r="C51" i="11"/>
  <c r="D51" i="11"/>
  <c r="G51" i="11" s="1"/>
  <c r="H51" i="11" s="1"/>
  <c r="F51" i="11"/>
  <c r="M51" i="11"/>
  <c r="C50" i="11"/>
  <c r="G50" i="11" s="1"/>
  <c r="D50" i="11"/>
  <c r="F50" i="11"/>
  <c r="N50" i="11"/>
  <c r="C49" i="11"/>
  <c r="D49" i="11"/>
  <c r="G49" i="11" s="1"/>
  <c r="F49" i="11"/>
  <c r="N49" i="11"/>
  <c r="C48" i="11"/>
  <c r="D48" i="11"/>
  <c r="F48" i="11"/>
  <c r="M48" i="11"/>
  <c r="C47" i="11"/>
  <c r="G47" i="11" s="1"/>
  <c r="D47" i="11"/>
  <c r="F47" i="11"/>
  <c r="M47" i="11"/>
  <c r="N46" i="11"/>
  <c r="C37" i="11"/>
  <c r="D37" i="11"/>
  <c r="F37" i="11"/>
  <c r="N37" i="11"/>
  <c r="C36" i="11"/>
  <c r="G36" i="11" s="1"/>
  <c r="D36" i="11"/>
  <c r="F36" i="11"/>
  <c r="C35" i="11"/>
  <c r="D35" i="11"/>
  <c r="F35" i="11"/>
  <c r="C34" i="11"/>
  <c r="D34" i="11"/>
  <c r="G34" i="11" s="1"/>
  <c r="H34" i="11" s="1"/>
  <c r="F34" i="11"/>
  <c r="N34" i="11"/>
  <c r="C33" i="11"/>
  <c r="D33" i="11"/>
  <c r="F33" i="11"/>
  <c r="N33" i="11"/>
  <c r="C32" i="11"/>
  <c r="G32" i="11" s="1"/>
  <c r="H32" i="11" s="1"/>
  <c r="D32" i="11"/>
  <c r="F32" i="11"/>
  <c r="M32" i="11"/>
  <c r="C31" i="11"/>
  <c r="D31" i="11"/>
  <c r="F31" i="11"/>
  <c r="G31" i="11" s="1"/>
  <c r="N31" i="11"/>
  <c r="C30" i="11"/>
  <c r="G30" i="11" s="1"/>
  <c r="I30" i="11" s="1"/>
  <c r="D30" i="11"/>
  <c r="F30" i="11"/>
  <c r="N30" i="11"/>
  <c r="C29" i="11"/>
  <c r="D29" i="11"/>
  <c r="F29" i="11"/>
  <c r="M29" i="11"/>
  <c r="C28" i="11"/>
  <c r="D28" i="11"/>
  <c r="F28" i="11"/>
  <c r="G28" i="11"/>
  <c r="M28" i="11"/>
  <c r="C27" i="11"/>
  <c r="G27" i="11" s="1"/>
  <c r="D27" i="11"/>
  <c r="F27" i="11"/>
  <c r="N27" i="11"/>
  <c r="C13" i="11"/>
  <c r="G13" i="11" s="1"/>
  <c r="I13" i="11" s="1"/>
  <c r="O13" i="11" s="1"/>
  <c r="D13" i="11"/>
  <c r="M13" i="11"/>
  <c r="C12" i="11"/>
  <c r="G12" i="11" s="1"/>
  <c r="D12" i="11"/>
  <c r="N12" i="11"/>
  <c r="C11" i="11"/>
  <c r="D11" i="11"/>
  <c r="N11" i="11"/>
  <c r="C10" i="11"/>
  <c r="G10" i="11" s="1"/>
  <c r="D10" i="11"/>
  <c r="M10" i="11"/>
  <c r="C9" i="11"/>
  <c r="D9" i="11"/>
  <c r="M9" i="11"/>
  <c r="C8" i="11"/>
  <c r="G8" i="11" s="1"/>
  <c r="D8" i="11"/>
  <c r="N8" i="11"/>
  <c r="C14" i="11"/>
  <c r="D14" i="11"/>
  <c r="C15" i="11"/>
  <c r="D15" i="11"/>
  <c r="G15" i="11"/>
  <c r="I15" i="11" s="1"/>
  <c r="J15" i="11" s="1"/>
  <c r="H15" i="11"/>
  <c r="C16" i="11"/>
  <c r="D16" i="11"/>
  <c r="C17" i="11"/>
  <c r="G17" i="11" s="1"/>
  <c r="D17" i="11"/>
  <c r="C18" i="11"/>
  <c r="D18" i="11"/>
  <c r="A8" i="11"/>
  <c r="N14" i="11"/>
  <c r="N15" i="11"/>
  <c r="N18" i="11"/>
  <c r="K9" i="11"/>
  <c r="L9" i="11"/>
  <c r="N9" i="11"/>
  <c r="K10" i="11"/>
  <c r="L10" i="11"/>
  <c r="N10" i="11"/>
  <c r="K11" i="11"/>
  <c r="L11" i="11"/>
  <c r="M11" i="11"/>
  <c r="K12" i="11"/>
  <c r="L12" i="11"/>
  <c r="M12" i="11"/>
  <c r="K13" i="11"/>
  <c r="L13" i="11"/>
  <c r="N13" i="11"/>
  <c r="K14" i="11"/>
  <c r="L14" i="11"/>
  <c r="M14" i="11"/>
  <c r="K15" i="11"/>
  <c r="L15" i="11"/>
  <c r="M15" i="11"/>
  <c r="K16" i="11"/>
  <c r="L16" i="11"/>
  <c r="M16" i="11"/>
  <c r="N16" i="11"/>
  <c r="K17" i="11"/>
  <c r="L17" i="11"/>
  <c r="M17" i="11"/>
  <c r="N17" i="11"/>
  <c r="K18" i="11"/>
  <c r="L18" i="11"/>
  <c r="M18" i="11"/>
  <c r="L8" i="11"/>
  <c r="M8" i="11"/>
  <c r="K8" i="11"/>
  <c r="T66" i="11"/>
  <c r="T67" i="11"/>
  <c r="T68" i="11"/>
  <c r="T69" i="11"/>
  <c r="T70" i="11"/>
  <c r="T71" i="11"/>
  <c r="T72" i="11"/>
  <c r="T73" i="11"/>
  <c r="T74" i="11"/>
  <c r="T75" i="11"/>
  <c r="S67" i="11"/>
  <c r="S68" i="11"/>
  <c r="S69" i="11"/>
  <c r="S70" i="11"/>
  <c r="S71" i="11"/>
  <c r="S72" i="11"/>
  <c r="S73" i="11"/>
  <c r="S74" i="11"/>
  <c r="S75" i="11"/>
  <c r="S66" i="11"/>
  <c r="K67" i="11"/>
  <c r="L67" i="11"/>
  <c r="N67" i="11"/>
  <c r="K68" i="11"/>
  <c r="L68" i="11"/>
  <c r="N68" i="11"/>
  <c r="K69" i="11"/>
  <c r="L69" i="11"/>
  <c r="M69" i="11"/>
  <c r="K70" i="11"/>
  <c r="L70" i="11"/>
  <c r="M70" i="11"/>
  <c r="K71" i="11"/>
  <c r="L71" i="11"/>
  <c r="N71" i="11"/>
  <c r="K72" i="11"/>
  <c r="L72" i="11"/>
  <c r="M72" i="11"/>
  <c r="K73" i="11"/>
  <c r="L73" i="11"/>
  <c r="M73" i="11"/>
  <c r="N73" i="11"/>
  <c r="K74" i="11"/>
  <c r="L74" i="11"/>
  <c r="M74" i="11"/>
  <c r="N74" i="11"/>
  <c r="K75" i="11"/>
  <c r="L75" i="11"/>
  <c r="M75" i="11"/>
  <c r="L66" i="11"/>
  <c r="M66" i="11"/>
  <c r="K66" i="11"/>
  <c r="A67" i="11"/>
  <c r="B67" i="11"/>
  <c r="A68" i="11"/>
  <c r="B68" i="11"/>
  <c r="A69" i="11"/>
  <c r="B69" i="11"/>
  <c r="A70" i="11"/>
  <c r="B70" i="11"/>
  <c r="A71" i="11"/>
  <c r="B71" i="11"/>
  <c r="A72" i="11"/>
  <c r="B72" i="11"/>
  <c r="A73" i="11"/>
  <c r="B73" i="11"/>
  <c r="A74" i="11"/>
  <c r="B74" i="11"/>
  <c r="A75" i="11"/>
  <c r="B75" i="11"/>
  <c r="B66" i="11"/>
  <c r="A66" i="11"/>
  <c r="S47" i="11"/>
  <c r="T47" i="11"/>
  <c r="S48" i="11"/>
  <c r="T48" i="11"/>
  <c r="S49" i="11"/>
  <c r="T49" i="11"/>
  <c r="S50" i="11"/>
  <c r="T50" i="11"/>
  <c r="S51" i="11"/>
  <c r="T51" i="11"/>
  <c r="S52" i="11"/>
  <c r="T52" i="11"/>
  <c r="S53" i="11"/>
  <c r="T53" i="11"/>
  <c r="S54" i="11"/>
  <c r="T54" i="11"/>
  <c r="S55" i="11"/>
  <c r="T55" i="11"/>
  <c r="S56" i="11"/>
  <c r="T56" i="11"/>
  <c r="T46" i="11"/>
  <c r="S46" i="11"/>
  <c r="K47" i="11"/>
  <c r="L47" i="11"/>
  <c r="N47" i="11"/>
  <c r="K48" i="11"/>
  <c r="L48" i="11"/>
  <c r="N48" i="11"/>
  <c r="K49" i="11"/>
  <c r="L49" i="11"/>
  <c r="M49" i="11"/>
  <c r="K50" i="11"/>
  <c r="L50" i="11"/>
  <c r="M50" i="11"/>
  <c r="K51" i="11"/>
  <c r="L51" i="11"/>
  <c r="N51" i="11"/>
  <c r="K52" i="11"/>
  <c r="L52" i="11"/>
  <c r="M52" i="11"/>
  <c r="K53" i="11"/>
  <c r="L53" i="11"/>
  <c r="M53" i="11"/>
  <c r="K54" i="11"/>
  <c r="L54" i="11"/>
  <c r="M54" i="11"/>
  <c r="N54" i="11"/>
  <c r="K55" i="11"/>
  <c r="L55" i="11"/>
  <c r="M55" i="11"/>
  <c r="N55" i="11"/>
  <c r="K56" i="11"/>
  <c r="L56" i="11"/>
  <c r="M56" i="11"/>
  <c r="L46" i="11"/>
  <c r="M46" i="11"/>
  <c r="K46" i="11"/>
  <c r="A47" i="11"/>
  <c r="B47" i="11"/>
  <c r="A48" i="11"/>
  <c r="B48" i="11"/>
  <c r="A49" i="11"/>
  <c r="B49" i="11"/>
  <c r="A50" i="11"/>
  <c r="B50" i="11"/>
  <c r="A51" i="11"/>
  <c r="B51" i="11"/>
  <c r="A52" i="11"/>
  <c r="B52" i="11"/>
  <c r="A53" i="11"/>
  <c r="B53" i="11"/>
  <c r="A54" i="11"/>
  <c r="B54" i="11"/>
  <c r="A55" i="11"/>
  <c r="B55" i="11"/>
  <c r="A56" i="11"/>
  <c r="B56" i="11"/>
  <c r="B46" i="11"/>
  <c r="A46" i="11"/>
  <c r="S28" i="11"/>
  <c r="T28" i="11"/>
  <c r="S29" i="11"/>
  <c r="T29" i="11"/>
  <c r="S30" i="11"/>
  <c r="T30" i="11"/>
  <c r="S31" i="11"/>
  <c r="T31" i="11"/>
  <c r="S32" i="11"/>
  <c r="T32" i="11"/>
  <c r="S33" i="11"/>
  <c r="T33" i="11"/>
  <c r="S34" i="11"/>
  <c r="T34" i="11"/>
  <c r="S35" i="11"/>
  <c r="T35" i="11"/>
  <c r="S36" i="11"/>
  <c r="T36" i="11"/>
  <c r="S37" i="11"/>
  <c r="T37" i="11"/>
  <c r="T27" i="11"/>
  <c r="S27" i="11"/>
  <c r="K28" i="11"/>
  <c r="L28" i="11"/>
  <c r="N28" i="11"/>
  <c r="K29" i="11"/>
  <c r="L29" i="11"/>
  <c r="N29" i="11"/>
  <c r="K30" i="11"/>
  <c r="L30" i="11"/>
  <c r="M30" i="11"/>
  <c r="K31" i="11"/>
  <c r="L31" i="11"/>
  <c r="M31" i="11"/>
  <c r="K32" i="11"/>
  <c r="L32" i="11"/>
  <c r="N32" i="11"/>
  <c r="K33" i="11"/>
  <c r="L33" i="11"/>
  <c r="M33" i="11"/>
  <c r="K34" i="11"/>
  <c r="L34" i="11"/>
  <c r="M34" i="11"/>
  <c r="K35" i="11"/>
  <c r="L35" i="11"/>
  <c r="M35" i="11"/>
  <c r="N35" i="11"/>
  <c r="K36" i="11"/>
  <c r="L36" i="11"/>
  <c r="M36" i="11"/>
  <c r="N36" i="11"/>
  <c r="K37" i="11"/>
  <c r="L37" i="11"/>
  <c r="M37" i="11"/>
  <c r="L27" i="11"/>
  <c r="M27" i="11"/>
  <c r="K27" i="11"/>
  <c r="B28" i="11"/>
  <c r="B29" i="11"/>
  <c r="B30" i="11"/>
  <c r="B31" i="11"/>
  <c r="B32" i="11"/>
  <c r="B33" i="11"/>
  <c r="B34" i="11"/>
  <c r="B35" i="11"/>
  <c r="B36" i="11"/>
  <c r="B37" i="11"/>
  <c r="B27" i="11"/>
  <c r="A37" i="11"/>
  <c r="A28" i="11"/>
  <c r="A29" i="11"/>
  <c r="A30" i="11"/>
  <c r="A31" i="11"/>
  <c r="A32" i="11"/>
  <c r="A33" i="11"/>
  <c r="A34" i="11"/>
  <c r="A35" i="11"/>
  <c r="A36" i="11"/>
  <c r="A27" i="11"/>
  <c r="S9" i="11"/>
  <c r="T9" i="11"/>
  <c r="S10" i="11"/>
  <c r="T10" i="11"/>
  <c r="S11" i="11"/>
  <c r="T11" i="11"/>
  <c r="S12" i="11"/>
  <c r="T12" i="11"/>
  <c r="S13" i="11"/>
  <c r="T13" i="11"/>
  <c r="S14" i="11"/>
  <c r="T14" i="11"/>
  <c r="S15" i="11"/>
  <c r="T15" i="11"/>
  <c r="S16" i="11"/>
  <c r="T16" i="11"/>
  <c r="S17" i="11"/>
  <c r="T17" i="11"/>
  <c r="S18" i="11"/>
  <c r="T18" i="11"/>
  <c r="T8" i="11"/>
  <c r="S8" i="11"/>
  <c r="A18" i="11"/>
  <c r="B18" i="11"/>
  <c r="A17" i="11"/>
  <c r="B17" i="11"/>
  <c r="A9" i="11"/>
  <c r="B9" i="11"/>
  <c r="A10" i="11"/>
  <c r="B10" i="11"/>
  <c r="A11" i="11"/>
  <c r="B11" i="11"/>
  <c r="A12" i="11"/>
  <c r="B12" i="11"/>
  <c r="A13" i="11"/>
  <c r="B13" i="11"/>
  <c r="A14" i="11"/>
  <c r="B14" i="11"/>
  <c r="A15" i="11"/>
  <c r="B15" i="11"/>
  <c r="A16" i="11"/>
  <c r="B16" i="11"/>
  <c r="B8" i="11"/>
  <c r="G11" i="16"/>
  <c r="I11" i="16" s="1"/>
  <c r="O11" i="16" s="1"/>
  <c r="H11" i="16"/>
  <c r="G40" i="16"/>
  <c r="I40" i="16" s="1"/>
  <c r="G88" i="16"/>
  <c r="I65" i="16"/>
  <c r="O65" i="16" s="1"/>
  <c r="P65" i="16" s="1"/>
  <c r="R65" i="16" s="1"/>
  <c r="G16" i="16"/>
  <c r="I16" i="16" s="1"/>
  <c r="H38" i="16"/>
  <c r="I41" i="16"/>
  <c r="H89" i="16"/>
  <c r="C48" i="2"/>
  <c r="H48" i="2"/>
  <c r="K48" i="2"/>
  <c r="H74" i="12"/>
  <c r="G75" i="12"/>
  <c r="G9" i="11"/>
  <c r="I9" i="11" s="1"/>
  <c r="O9" i="11" s="1"/>
  <c r="Q9" i="11" s="1"/>
  <c r="G69" i="11"/>
  <c r="I69" i="11"/>
  <c r="J69" i="11" s="1"/>
  <c r="H69" i="11"/>
  <c r="E34" i="8"/>
  <c r="E35" i="8" s="1"/>
  <c r="C48" i="8"/>
  <c r="C49" i="8"/>
  <c r="E48" i="8"/>
  <c r="E49" i="8" s="1"/>
  <c r="I34" i="4"/>
  <c r="I35" i="4" s="1"/>
  <c r="I34" i="6"/>
  <c r="I35" i="6"/>
  <c r="C34" i="4"/>
  <c r="K35" i="4"/>
  <c r="E35" i="2"/>
  <c r="C34" i="2"/>
  <c r="C35" i="2" s="1"/>
  <c r="H10" i="4"/>
  <c r="H11" i="4" s="1"/>
  <c r="D34" i="4"/>
  <c r="D35" i="4"/>
  <c r="H10" i="2"/>
  <c r="H11" i="2"/>
  <c r="G48" i="11"/>
  <c r="I48" i="11"/>
  <c r="O48" i="11"/>
  <c r="P48" i="11"/>
  <c r="R48" i="11"/>
  <c r="H23" i="2"/>
  <c r="H49" i="2"/>
  <c r="G9" i="12"/>
  <c r="I34" i="16"/>
  <c r="J34" i="16" s="1"/>
  <c r="I56" i="12"/>
  <c r="O56" i="12" s="1"/>
  <c r="P56" i="12" s="1"/>
  <c r="R56" i="12" s="1"/>
  <c r="I29" i="12"/>
  <c r="O29" i="12" s="1"/>
  <c r="J29" i="12"/>
  <c r="O76" i="12"/>
  <c r="I16" i="12"/>
  <c r="O16" i="12" s="1"/>
  <c r="Q16" i="12" s="1"/>
  <c r="I77" i="12"/>
  <c r="G37" i="11"/>
  <c r="H37" i="11" s="1"/>
  <c r="I37" i="11"/>
  <c r="I75" i="11"/>
  <c r="I68" i="11"/>
  <c r="O68" i="11" s="1"/>
  <c r="P68" i="11" s="1"/>
  <c r="R68" i="11" s="1"/>
  <c r="G33" i="11"/>
  <c r="H33" i="11" s="1"/>
  <c r="G73" i="11"/>
  <c r="I70" i="11"/>
  <c r="J70" i="11" s="1"/>
  <c r="I10" i="8"/>
  <c r="I11" i="8" s="1"/>
  <c r="C23" i="8"/>
  <c r="H22" i="8"/>
  <c r="H23" i="8" s="1"/>
  <c r="G35" i="8"/>
  <c r="C23" i="4"/>
  <c r="E10" i="2"/>
  <c r="E11" i="2" s="1"/>
  <c r="H34" i="2"/>
  <c r="H35" i="2" s="1"/>
  <c r="I37" i="12"/>
  <c r="H37" i="12"/>
  <c r="G35" i="11"/>
  <c r="G55" i="11"/>
  <c r="G29" i="11"/>
  <c r="G46" i="11"/>
  <c r="H46" i="11"/>
  <c r="E22" i="6"/>
  <c r="C49" i="4"/>
  <c r="I49" i="6"/>
  <c r="E48" i="6"/>
  <c r="E49" i="6" s="1"/>
  <c r="K49" i="2"/>
  <c r="K22" i="2"/>
  <c r="K23" i="2"/>
  <c r="G22" i="2"/>
  <c r="G23" i="2" s="1"/>
  <c r="O57" i="12"/>
  <c r="Q57" i="12" s="1"/>
  <c r="P57" i="12"/>
  <c r="R57" i="12" s="1"/>
  <c r="I39" i="12"/>
  <c r="J39" i="12"/>
  <c r="H39" i="12"/>
  <c r="H41" i="12"/>
  <c r="I41" i="12"/>
  <c r="J41" i="12" s="1"/>
  <c r="I64" i="16"/>
  <c r="J64" i="16" s="1"/>
  <c r="O35" i="16"/>
  <c r="H35" i="16"/>
  <c r="H48" i="11"/>
  <c r="H9" i="11"/>
  <c r="H34" i="16"/>
  <c r="J11" i="16"/>
  <c r="I46" i="11"/>
  <c r="H68" i="11"/>
  <c r="I51" i="11"/>
  <c r="O51" i="11" s="1"/>
  <c r="J51" i="11"/>
  <c r="I33" i="11"/>
  <c r="O77" i="12"/>
  <c r="Q77" i="12" s="1"/>
  <c r="J77" i="12"/>
  <c r="O41" i="12"/>
  <c r="O74" i="11"/>
  <c r="H74" i="11"/>
  <c r="H70" i="11"/>
  <c r="I67" i="11"/>
  <c r="J67" i="11" s="1"/>
  <c r="H67" i="11"/>
  <c r="C35" i="8"/>
  <c r="I50" i="11"/>
  <c r="O50" i="11"/>
  <c r="Q50" i="11" s="1"/>
  <c r="H50" i="11"/>
  <c r="I27" i="11"/>
  <c r="J27" i="11" s="1"/>
  <c r="H27" i="11"/>
  <c r="J38" i="16"/>
  <c r="Q72" i="11"/>
  <c r="J72" i="11"/>
  <c r="Q38" i="16"/>
  <c r="P38" i="16"/>
  <c r="R38" i="16" s="1"/>
  <c r="P77" i="12"/>
  <c r="R77" i="12"/>
  <c r="P16" i="12"/>
  <c r="R16" i="12" s="1"/>
  <c r="J50" i="11"/>
  <c r="Q48" i="11"/>
  <c r="I22" i="16"/>
  <c r="O22" i="16" s="1"/>
  <c r="Q22" i="16" s="1"/>
  <c r="H22" i="16"/>
  <c r="G12" i="16"/>
  <c r="I12" i="16"/>
  <c r="J12" i="16" s="1"/>
  <c r="I14" i="16"/>
  <c r="J14" i="16" s="1"/>
  <c r="O14" i="16"/>
  <c r="G18" i="16"/>
  <c r="I18" i="16" s="1"/>
  <c r="I18" i="12"/>
  <c r="J18" i="12"/>
  <c r="H18" i="12"/>
  <c r="I11" i="12"/>
  <c r="H11" i="12"/>
  <c r="I13" i="12"/>
  <c r="H13" i="12"/>
  <c r="G8" i="12"/>
  <c r="I8" i="12"/>
  <c r="O8" i="12"/>
  <c r="I17" i="11"/>
  <c r="J17" i="11" s="1"/>
  <c r="O17" i="11"/>
  <c r="P17" i="11" s="1"/>
  <c r="H17" i="11"/>
  <c r="G18" i="11"/>
  <c r="H18" i="11"/>
  <c r="G14" i="11"/>
  <c r="H14" i="11" s="1"/>
  <c r="I14" i="11"/>
  <c r="J14" i="11"/>
  <c r="G11" i="11"/>
  <c r="H11" i="11" s="1"/>
  <c r="J17" i="12"/>
  <c r="I10" i="12"/>
  <c r="H10" i="12"/>
  <c r="G14" i="12"/>
  <c r="I14" i="12" s="1"/>
  <c r="O14" i="12" s="1"/>
  <c r="G19" i="12"/>
  <c r="I19" i="12" s="1"/>
  <c r="G15" i="12"/>
  <c r="H15" i="12" s="1"/>
  <c r="G20" i="12"/>
  <c r="H20" i="12" s="1"/>
  <c r="H61" i="16"/>
  <c r="I61" i="16"/>
  <c r="O61" i="16" s="1"/>
  <c r="P61" i="16" s="1"/>
  <c r="R61" i="16" s="1"/>
  <c r="I63" i="16"/>
  <c r="J63" i="16" s="1"/>
  <c r="O63" i="16"/>
  <c r="H63" i="16"/>
  <c r="O27" i="11"/>
  <c r="O37" i="12"/>
  <c r="J37" i="12"/>
  <c r="H83" i="12"/>
  <c r="I75" i="12"/>
  <c r="H75" i="12"/>
  <c r="H49" i="11"/>
  <c r="I49" i="11"/>
  <c r="J49" i="11" s="1"/>
  <c r="I66" i="11"/>
  <c r="O66" i="11" s="1"/>
  <c r="H66" i="11"/>
  <c r="H23" i="6"/>
  <c r="H53" i="12"/>
  <c r="P53" i="12" s="1"/>
  <c r="R53" i="12" s="1"/>
  <c r="I53" i="12"/>
  <c r="O53" i="12" s="1"/>
  <c r="Q53" i="12" s="1"/>
  <c r="H14" i="16"/>
  <c r="H18" i="16"/>
  <c r="I32" i="16"/>
  <c r="O32" i="16" s="1"/>
  <c r="Q32" i="16" s="1"/>
  <c r="H32" i="16"/>
  <c r="H37" i="16"/>
  <c r="I39" i="16"/>
  <c r="J39" i="16"/>
  <c r="H39" i="16"/>
  <c r="H59" i="16"/>
  <c r="P59" i="16" s="1"/>
  <c r="R59" i="16" s="1"/>
  <c r="I59" i="16"/>
  <c r="O59" i="16" s="1"/>
  <c r="H81" i="16"/>
  <c r="I81" i="16"/>
  <c r="H86" i="16"/>
  <c r="I86" i="16"/>
  <c r="J86" i="16" s="1"/>
  <c r="H87" i="16"/>
  <c r="O89" i="16"/>
  <c r="Q89" i="16" s="1"/>
  <c r="J89" i="16"/>
  <c r="H90" i="16"/>
  <c r="I90" i="16"/>
  <c r="J90" i="16" s="1"/>
  <c r="J57" i="12"/>
  <c r="O74" i="12"/>
  <c r="J74" i="12"/>
  <c r="H12" i="11"/>
  <c r="I12" i="11"/>
  <c r="O12" i="11" s="1"/>
  <c r="O83" i="12"/>
  <c r="Q56" i="12"/>
  <c r="O69" i="11"/>
  <c r="P69" i="11" s="1"/>
  <c r="R69" i="11" s="1"/>
  <c r="J65" i="16"/>
  <c r="H88" i="16"/>
  <c r="I88" i="16"/>
  <c r="I67" i="16"/>
  <c r="J67" i="16" s="1"/>
  <c r="H67" i="16"/>
  <c r="O34" i="16"/>
  <c r="Q34" i="16" s="1"/>
  <c r="I71" i="11"/>
  <c r="J71" i="11" s="1"/>
  <c r="C49" i="2"/>
  <c r="I35" i="12"/>
  <c r="H35" i="12"/>
  <c r="I72" i="12"/>
  <c r="H72" i="12"/>
  <c r="H15" i="16"/>
  <c r="H31" i="11"/>
  <c r="I31" i="11"/>
  <c r="J31" i="11" s="1"/>
  <c r="I34" i="11"/>
  <c r="I52" i="11"/>
  <c r="I33" i="12"/>
  <c r="H33" i="12"/>
  <c r="F10" i="2"/>
  <c r="F34" i="2"/>
  <c r="G10" i="16"/>
  <c r="G44" i="16"/>
  <c r="H44" i="16" s="1"/>
  <c r="I69" i="16"/>
  <c r="G70" i="16"/>
  <c r="I94" i="16"/>
  <c r="G16" i="11"/>
  <c r="H34" i="6"/>
  <c r="H35" i="6"/>
  <c r="C34" i="6"/>
  <c r="I22" i="4"/>
  <c r="I23" i="4" s="1"/>
  <c r="J23" i="4"/>
  <c r="K22" i="4"/>
  <c r="K23" i="4"/>
  <c r="K10" i="2"/>
  <c r="K11" i="2"/>
  <c r="D22" i="2"/>
  <c r="G35" i="2"/>
  <c r="G59" i="12"/>
  <c r="H59" i="12" s="1"/>
  <c r="G79" i="12"/>
  <c r="G80" i="12"/>
  <c r="J22" i="16"/>
  <c r="D34" i="6"/>
  <c r="D35" i="6" s="1"/>
  <c r="I22" i="2"/>
  <c r="I23" i="2"/>
  <c r="I34" i="2"/>
  <c r="I35" i="2" s="1"/>
  <c r="D34" i="2"/>
  <c r="D35" i="2" s="1"/>
  <c r="H76" i="12"/>
  <c r="G32" i="12"/>
  <c r="H32" i="12" s="1"/>
  <c r="G34" i="12"/>
  <c r="H34" i="12" s="1"/>
  <c r="G43" i="16"/>
  <c r="H43" i="16" s="1"/>
  <c r="G45" i="16"/>
  <c r="H45" i="16" s="1"/>
  <c r="G47" i="16"/>
  <c r="G83" i="16"/>
  <c r="H58" i="16"/>
  <c r="I58" i="16"/>
  <c r="I85" i="16"/>
  <c r="O85" i="16" s="1"/>
  <c r="P85" i="16" s="1"/>
  <c r="R85" i="16" s="1"/>
  <c r="H36" i="16"/>
  <c r="I36" i="16"/>
  <c r="O36" i="16"/>
  <c r="Q36" i="16" s="1"/>
  <c r="O18" i="12"/>
  <c r="Q18" i="12" s="1"/>
  <c r="I11" i="11"/>
  <c r="H19" i="12"/>
  <c r="J14" i="12"/>
  <c r="H14" i="12"/>
  <c r="I15" i="12"/>
  <c r="Q17" i="12"/>
  <c r="H79" i="12"/>
  <c r="I79" i="12"/>
  <c r="O79" i="12"/>
  <c r="Q79" i="12" s="1"/>
  <c r="P34" i="16"/>
  <c r="R34" i="16"/>
  <c r="J12" i="11"/>
  <c r="Q59" i="16"/>
  <c r="I44" i="16"/>
  <c r="O44" i="16"/>
  <c r="P44" i="16" s="1"/>
  <c r="R44" i="16" s="1"/>
  <c r="O86" i="16"/>
  <c r="P86" i="16" s="1"/>
  <c r="R86" i="16" s="1"/>
  <c r="O37" i="16"/>
  <c r="Q37" i="16"/>
  <c r="J37" i="16"/>
  <c r="I16" i="11"/>
  <c r="H16" i="11"/>
  <c r="J40" i="16"/>
  <c r="O40" i="16"/>
  <c r="O81" i="16"/>
  <c r="J81" i="16"/>
  <c r="O94" i="16"/>
  <c r="Q94" i="16" s="1"/>
  <c r="J94" i="16"/>
  <c r="P22" i="16"/>
  <c r="R22" i="16" s="1"/>
  <c r="O69" i="16"/>
  <c r="J69" i="16"/>
  <c r="F11" i="2"/>
  <c r="O31" i="11"/>
  <c r="H47" i="16"/>
  <c r="I47" i="16"/>
  <c r="O47" i="16" s="1"/>
  <c r="P47" i="16" s="1"/>
  <c r="R47" i="16" s="1"/>
  <c r="J47" i="16"/>
  <c r="I34" i="12"/>
  <c r="J34" i="12" s="1"/>
  <c r="O34" i="12"/>
  <c r="P89" i="16"/>
  <c r="R89" i="16" s="1"/>
  <c r="J62" i="16"/>
  <c r="J53" i="12"/>
  <c r="O49" i="11"/>
  <c r="P49" i="11" s="1"/>
  <c r="R49" i="11" s="1"/>
  <c r="I32" i="12"/>
  <c r="I80" i="12"/>
  <c r="J80" i="12" s="1"/>
  <c r="H80" i="12"/>
  <c r="P80" i="12"/>
  <c r="R80" i="12" s="1"/>
  <c r="J33" i="12"/>
  <c r="O33" i="12"/>
  <c r="Q33" i="12" s="1"/>
  <c r="J34" i="11"/>
  <c r="O34" i="11"/>
  <c r="P34" i="11"/>
  <c r="R34" i="11" s="1"/>
  <c r="Q74" i="12"/>
  <c r="P74" i="12"/>
  <c r="R74" i="12"/>
  <c r="O90" i="16"/>
  <c r="J87" i="16"/>
  <c r="O39" i="16"/>
  <c r="Q39" i="16"/>
  <c r="J32" i="16"/>
  <c r="J36" i="16"/>
  <c r="P18" i="12"/>
  <c r="R18" i="12" s="1"/>
  <c r="O11" i="11"/>
  <c r="Q11" i="11" s="1"/>
  <c r="P11" i="11"/>
  <c r="R11" i="11"/>
  <c r="J11" i="11"/>
  <c r="Q14" i="12"/>
  <c r="J19" i="12"/>
  <c r="O19" i="12"/>
  <c r="Q19" i="12" s="1"/>
  <c r="Q34" i="11"/>
  <c r="P94" i="16"/>
  <c r="R94" i="16" s="1"/>
  <c r="Q81" i="16"/>
  <c r="P81" i="16"/>
  <c r="R81" i="16"/>
  <c r="J79" i="12"/>
  <c r="O80" i="12"/>
  <c r="P87" i="16"/>
  <c r="R87" i="16"/>
  <c r="Q87" i="16"/>
  <c r="Q62" i="16"/>
  <c r="P69" i="16"/>
  <c r="R69" i="16"/>
  <c r="Q69" i="16"/>
  <c r="J16" i="11"/>
  <c r="O16" i="11"/>
  <c r="Q86" i="16"/>
  <c r="J44" i="16"/>
  <c r="Q85" i="16"/>
  <c r="P36" i="16"/>
  <c r="R36" i="16" s="1"/>
  <c r="P19" i="12"/>
  <c r="R19" i="12" s="1"/>
  <c r="Q80" i="12"/>
  <c r="Q63" i="16"/>
  <c r="P79" i="12"/>
  <c r="R79" i="12" s="1"/>
  <c r="P32" i="16"/>
  <c r="R32" i="16" s="1"/>
  <c r="Q61" i="16"/>
  <c r="H83" i="16"/>
  <c r="I83" i="16"/>
  <c r="J83" i="16" s="1"/>
  <c r="R17" i="11"/>
  <c r="Q17" i="11"/>
  <c r="J13" i="11"/>
  <c r="I43" i="16"/>
  <c r="I10" i="16"/>
  <c r="H10" i="16"/>
  <c r="P37" i="16"/>
  <c r="R37" i="16" s="1"/>
  <c r="O14" i="11"/>
  <c r="P14" i="11" s="1"/>
  <c r="R14" i="11" s="1"/>
  <c r="J8" i="12"/>
  <c r="J61" i="16"/>
  <c r="H8" i="12"/>
  <c r="Q68" i="11"/>
  <c r="Q65" i="16"/>
  <c r="J68" i="11"/>
  <c r="P50" i="11"/>
  <c r="R50" i="11" s="1"/>
  <c r="I18" i="11"/>
  <c r="H12" i="16"/>
  <c r="O12" i="16" s="1"/>
  <c r="I71" i="16"/>
  <c r="J71" i="16" s="1"/>
  <c r="H71" i="16"/>
  <c r="O39" i="12"/>
  <c r="P39" i="12" s="1"/>
  <c r="R39" i="12" s="1"/>
  <c r="I66" i="16"/>
  <c r="O66" i="16" s="1"/>
  <c r="H66" i="16"/>
  <c r="H13" i="11"/>
  <c r="J16" i="12"/>
  <c r="I51" i="12"/>
  <c r="H51" i="12"/>
  <c r="O64" i="16"/>
  <c r="J48" i="11"/>
  <c r="I53" i="11"/>
  <c r="H33" i="16"/>
  <c r="I33" i="16"/>
  <c r="O33" i="16" s="1"/>
  <c r="I92" i="16"/>
  <c r="O92" i="16" s="1"/>
  <c r="H92" i="16"/>
  <c r="G23" i="16"/>
  <c r="H23" i="16"/>
  <c r="I46" i="16"/>
  <c r="O38" i="18"/>
  <c r="P38" i="18"/>
  <c r="R38" i="18" s="1"/>
  <c r="G100" i="18"/>
  <c r="H100" i="18" s="1"/>
  <c r="I100" i="18"/>
  <c r="O100" i="18"/>
  <c r="G101" i="18"/>
  <c r="I101" i="18"/>
  <c r="O101" i="18"/>
  <c r="G36" i="18"/>
  <c r="I36" i="18" s="1"/>
  <c r="G40" i="18"/>
  <c r="H40" i="18" s="1"/>
  <c r="G44" i="18"/>
  <c r="H44" i="18" s="1"/>
  <c r="I44" i="18"/>
  <c r="G48" i="18"/>
  <c r="G62" i="18"/>
  <c r="G66" i="18"/>
  <c r="I66" i="18"/>
  <c r="O66" i="18"/>
  <c r="P66" i="18"/>
  <c r="G70" i="18"/>
  <c r="I70" i="18" s="1"/>
  <c r="O70" i="18" s="1"/>
  <c r="G74" i="18"/>
  <c r="I74" i="18"/>
  <c r="O74" i="18" s="1"/>
  <c r="P74" i="18" s="1"/>
  <c r="R74" i="18" s="1"/>
  <c r="H102" i="18"/>
  <c r="P22" i="18"/>
  <c r="Q22" i="18"/>
  <c r="Q8" i="18"/>
  <c r="P8" i="18"/>
  <c r="R8" i="18" s="1"/>
  <c r="Q14" i="18"/>
  <c r="P14" i="18"/>
  <c r="R14" i="18"/>
  <c r="G18" i="18"/>
  <c r="I18" i="18"/>
  <c r="I23" i="16"/>
  <c r="O23" i="16" s="1"/>
  <c r="O10" i="16"/>
  <c r="J10" i="16"/>
  <c r="O16" i="16"/>
  <c r="P16" i="16" s="1"/>
  <c r="J16" i="16"/>
  <c r="J19" i="16"/>
  <c r="O19" i="16"/>
  <c r="I20" i="16"/>
  <c r="H20" i="16"/>
  <c r="I21" i="16"/>
  <c r="J21" i="16" s="1"/>
  <c r="H21" i="16"/>
  <c r="J15" i="16"/>
  <c r="O15" i="16"/>
  <c r="H9" i="16"/>
  <c r="I9" i="16"/>
  <c r="O9" i="16" s="1"/>
  <c r="H16" i="16"/>
  <c r="H19" i="16"/>
  <c r="I13" i="16"/>
  <c r="H106" i="18"/>
  <c r="H104" i="18"/>
  <c r="H103" i="18"/>
  <c r="O25" i="18"/>
  <c r="Q25" i="18" s="1"/>
  <c r="I26" i="18"/>
  <c r="J26" i="18" s="1"/>
  <c r="G9" i="18"/>
  <c r="I9" i="18" s="1"/>
  <c r="O9" i="18" s="1"/>
  <c r="Q9" i="18" s="1"/>
  <c r="G11" i="18"/>
  <c r="I11" i="18"/>
  <c r="G13" i="18"/>
  <c r="H13" i="18" s="1"/>
  <c r="I13" i="18"/>
  <c r="J13" i="18" s="1"/>
  <c r="G15" i="18"/>
  <c r="I15" i="18"/>
  <c r="J15" i="18" s="1"/>
  <c r="O15" i="18"/>
  <c r="Q15" i="18" s="1"/>
  <c r="G17" i="18"/>
  <c r="G19" i="18"/>
  <c r="H19" i="18"/>
  <c r="G21" i="18"/>
  <c r="I21" i="18"/>
  <c r="O21" i="18"/>
  <c r="J104" i="18"/>
  <c r="J103" i="18"/>
  <c r="J106" i="18"/>
  <c r="J102" i="18"/>
  <c r="J52" i="18"/>
  <c r="H16" i="18"/>
  <c r="O16" i="18"/>
  <c r="H90" i="18"/>
  <c r="Q10" i="18"/>
  <c r="R10" i="18"/>
  <c r="J10" i="18"/>
  <c r="H50" i="18"/>
  <c r="H95" i="18"/>
  <c r="H10" i="18"/>
  <c r="H64" i="18"/>
  <c r="H98" i="18"/>
  <c r="H14" i="18"/>
  <c r="H22" i="18"/>
  <c r="I73" i="18"/>
  <c r="J98" i="18"/>
  <c r="O98" i="18"/>
  <c r="J100" i="18"/>
  <c r="J8" i="18"/>
  <c r="J12" i="18"/>
  <c r="I43" i="18"/>
  <c r="O43" i="18"/>
  <c r="P43" i="18"/>
  <c r="H65" i="18"/>
  <c r="P65" i="18" s="1"/>
  <c r="R65" i="18" s="1"/>
  <c r="I69" i="18"/>
  <c r="O69" i="18" s="1"/>
  <c r="P69" i="18" s="1"/>
  <c r="H76" i="18"/>
  <c r="H91" i="18"/>
  <c r="H8" i="18"/>
  <c r="H39" i="18"/>
  <c r="P39" i="18"/>
  <c r="I61" i="18"/>
  <c r="O61" i="18"/>
  <c r="P61" i="18"/>
  <c r="H92" i="18"/>
  <c r="P92" i="18"/>
  <c r="R92" i="18" s="1"/>
  <c r="I96" i="18"/>
  <c r="O96" i="18"/>
  <c r="H12" i="18"/>
  <c r="I47" i="18"/>
  <c r="J47" i="18" s="1"/>
  <c r="O47" i="18"/>
  <c r="P47" i="18"/>
  <c r="R47" i="18" s="1"/>
  <c r="H63" i="18"/>
  <c r="I88" i="18"/>
  <c r="O88" i="18"/>
  <c r="P88" i="18"/>
  <c r="R88" i="18" s="1"/>
  <c r="I94" i="18"/>
  <c r="H97" i="18"/>
  <c r="H101" i="18"/>
  <c r="I23" i="18"/>
  <c r="O23" i="18"/>
  <c r="H23" i="18"/>
  <c r="I35" i="18"/>
  <c r="O35" i="18"/>
  <c r="P35" i="18" s="1"/>
  <c r="R35" i="18" s="1"/>
  <c r="H35" i="18"/>
  <c r="I37" i="18"/>
  <c r="O37" i="18"/>
  <c r="P37" i="18"/>
  <c r="H37" i="18"/>
  <c r="J39" i="18"/>
  <c r="J63" i="18"/>
  <c r="J90" i="18"/>
  <c r="H36" i="18"/>
  <c r="I46" i="18"/>
  <c r="J46" i="18" s="1"/>
  <c r="O46" i="18" s="1"/>
  <c r="H46" i="18"/>
  <c r="J50" i="18"/>
  <c r="J64" i="18"/>
  <c r="J76" i="18"/>
  <c r="I89" i="18"/>
  <c r="O89" i="18"/>
  <c r="H89" i="18"/>
  <c r="J91" i="18"/>
  <c r="J95" i="18"/>
  <c r="J97" i="18"/>
  <c r="O97" i="18"/>
  <c r="J99" i="18"/>
  <c r="J101" i="18"/>
  <c r="H38" i="18"/>
  <c r="I48" i="18"/>
  <c r="J48" i="18" s="1"/>
  <c r="O48" i="18"/>
  <c r="P48" i="18" s="1"/>
  <c r="R48" i="18" s="1"/>
  <c r="H48" i="18"/>
  <c r="I62" i="18"/>
  <c r="O62" i="18" s="1"/>
  <c r="P62" i="18" s="1"/>
  <c r="H62" i="18"/>
  <c r="J66" i="18"/>
  <c r="J70" i="18"/>
  <c r="J74" i="18"/>
  <c r="O20" i="18"/>
  <c r="J20" i="18"/>
  <c r="J65" i="18"/>
  <c r="J92" i="18"/>
  <c r="J18" i="18"/>
  <c r="O18" i="18"/>
  <c r="H20" i="18"/>
  <c r="J22" i="18"/>
  <c r="J38" i="18"/>
  <c r="I45" i="18"/>
  <c r="I49" i="18"/>
  <c r="J49" i="18" s="1"/>
  <c r="O49" i="18"/>
  <c r="P49" i="18"/>
  <c r="I71" i="18"/>
  <c r="J71" i="18" s="1"/>
  <c r="O71" i="18" s="1"/>
  <c r="Q71" i="18" s="1"/>
  <c r="I75" i="18"/>
  <c r="H66" i="18"/>
  <c r="H74" i="18"/>
  <c r="H99" i="18"/>
  <c r="Q101" i="18"/>
  <c r="P101" i="18"/>
  <c r="R101" i="18" s="1"/>
  <c r="P97" i="18"/>
  <c r="R97" i="18"/>
  <c r="Q97" i="18"/>
  <c r="J73" i="18"/>
  <c r="O73" i="18"/>
  <c r="P73" i="18" s="1"/>
  <c r="O53" i="11"/>
  <c r="P53" i="11" s="1"/>
  <c r="J53" i="11"/>
  <c r="P64" i="16"/>
  <c r="R64" i="16"/>
  <c r="Q64" i="16"/>
  <c r="Q39" i="12"/>
  <c r="Q38" i="18"/>
  <c r="J92" i="16"/>
  <c r="J66" i="16"/>
  <c r="O46" i="16"/>
  <c r="J46" i="16"/>
  <c r="J33" i="16"/>
  <c r="O51" i="12"/>
  <c r="J51" i="12"/>
  <c r="Q14" i="11"/>
  <c r="O43" i="16"/>
  <c r="J43" i="16"/>
  <c r="H21" i="18"/>
  <c r="H15" i="18"/>
  <c r="H18" i="18"/>
  <c r="R22" i="18"/>
  <c r="P23" i="18"/>
  <c r="R23" i="18" s="1"/>
  <c r="Q23" i="18"/>
  <c r="P15" i="18"/>
  <c r="R15" i="18" s="1"/>
  <c r="P21" i="18"/>
  <c r="R21" i="18" s="1"/>
  <c r="Q21" i="18"/>
  <c r="P25" i="18"/>
  <c r="R25" i="18" s="1"/>
  <c r="P18" i="18"/>
  <c r="R18" i="18"/>
  <c r="Q18" i="18"/>
  <c r="J9" i="16"/>
  <c r="O20" i="16"/>
  <c r="J20" i="16"/>
  <c r="Q16" i="16"/>
  <c r="R16" i="16"/>
  <c r="Q15" i="16"/>
  <c r="P15" i="16"/>
  <c r="R15" i="16"/>
  <c r="P19" i="16"/>
  <c r="R19" i="16"/>
  <c r="Q19" i="16"/>
  <c r="J23" i="16"/>
  <c r="J13" i="16"/>
  <c r="O13" i="16"/>
  <c r="Q13" i="16" s="1"/>
  <c r="Q10" i="16"/>
  <c r="P10" i="16"/>
  <c r="R10" i="16" s="1"/>
  <c r="O13" i="18"/>
  <c r="P13" i="18" s="1"/>
  <c r="R13" i="18" s="1"/>
  <c r="I19" i="18"/>
  <c r="J19" i="18"/>
  <c r="O19" i="18" s="1"/>
  <c r="H11" i="18"/>
  <c r="Q106" i="18"/>
  <c r="R106" i="18"/>
  <c r="Q103" i="18"/>
  <c r="R103" i="18"/>
  <c r="Q104" i="18"/>
  <c r="R104" i="18"/>
  <c r="Q102" i="18"/>
  <c r="R102" i="18"/>
  <c r="Q52" i="18"/>
  <c r="R52" i="18"/>
  <c r="R73" i="18"/>
  <c r="Q73" i="18"/>
  <c r="P12" i="18"/>
  <c r="R12" i="18" s="1"/>
  <c r="Q12" i="18"/>
  <c r="J94" i="18"/>
  <c r="O94" i="18"/>
  <c r="Q94" i="18" s="1"/>
  <c r="J43" i="18"/>
  <c r="J96" i="18"/>
  <c r="J69" i="18"/>
  <c r="J88" i="18"/>
  <c r="J61" i="18"/>
  <c r="Q74" i="18"/>
  <c r="Q92" i="18"/>
  <c r="J89" i="18"/>
  <c r="R64" i="18"/>
  <c r="Q64" i="18"/>
  <c r="R63" i="18"/>
  <c r="Q63" i="18"/>
  <c r="J37" i="18"/>
  <c r="J23" i="18"/>
  <c r="J45" i="18"/>
  <c r="O45" i="18" s="1"/>
  <c r="R66" i="18"/>
  <c r="Q66" i="18"/>
  <c r="Q65" i="18"/>
  <c r="R99" i="18"/>
  <c r="Q99" i="18"/>
  <c r="R95" i="18"/>
  <c r="Q95" i="18"/>
  <c r="R91" i="18"/>
  <c r="Q91" i="18"/>
  <c r="R76" i="18"/>
  <c r="Q76" i="18"/>
  <c r="R50" i="18"/>
  <c r="Q50" i="18"/>
  <c r="R90" i="18"/>
  <c r="Q90" i="18"/>
  <c r="R39" i="18"/>
  <c r="Q39" i="18"/>
  <c r="J35" i="18"/>
  <c r="J21" i="18"/>
  <c r="Q33" i="16"/>
  <c r="P33" i="16"/>
  <c r="R33" i="16" s="1"/>
  <c r="P71" i="18"/>
  <c r="R71" i="18" s="1"/>
  <c r="Q43" i="16"/>
  <c r="P43" i="16"/>
  <c r="R43" i="16" s="1"/>
  <c r="Q46" i="16"/>
  <c r="P46" i="16"/>
  <c r="R46" i="16" s="1"/>
  <c r="Q53" i="11"/>
  <c r="R53" i="11"/>
  <c r="Q23" i="16"/>
  <c r="P23" i="16"/>
  <c r="R23" i="16" s="1"/>
  <c r="P20" i="16"/>
  <c r="R20" i="16"/>
  <c r="Q20" i="16"/>
  <c r="P13" i="16"/>
  <c r="R13" i="16" s="1"/>
  <c r="P9" i="16"/>
  <c r="R9" i="16"/>
  <c r="Q9" i="16"/>
  <c r="Q47" i="18"/>
  <c r="R69" i="18"/>
  <c r="Q69" i="18"/>
  <c r="R43" i="18"/>
  <c r="Q43" i="18"/>
  <c r="R61" i="18"/>
  <c r="Q61" i="18"/>
  <c r="Q88" i="18"/>
  <c r="R62" i="18"/>
  <c r="Q62" i="18"/>
  <c r="Q37" i="18"/>
  <c r="R37" i="18"/>
  <c r="R49" i="18"/>
  <c r="Q49" i="18"/>
  <c r="Q36" i="22" l="1"/>
  <c r="S36" i="22" s="1"/>
  <c r="I19" i="24"/>
  <c r="J19" i="24" s="1"/>
  <c r="Q44" i="26"/>
  <c r="S44" i="26" s="1"/>
  <c r="H17" i="26"/>
  <c r="H60" i="26"/>
  <c r="H64" i="26"/>
  <c r="H63" i="26"/>
  <c r="H11" i="26"/>
  <c r="I62" i="26"/>
  <c r="J62" i="26" s="1"/>
  <c r="I38" i="26"/>
  <c r="J38" i="26" s="1"/>
  <c r="H40" i="26"/>
  <c r="H34" i="26"/>
  <c r="H14" i="26"/>
  <c r="H89" i="26"/>
  <c r="I10" i="26"/>
  <c r="J10" i="26" s="1"/>
  <c r="I43" i="26"/>
  <c r="I41" i="26"/>
  <c r="J41" i="26" s="1"/>
  <c r="H88" i="26"/>
  <c r="I19" i="26"/>
  <c r="J19" i="26" s="1"/>
  <c r="H85" i="26"/>
  <c r="Q17" i="26"/>
  <c r="S17" i="26" s="1"/>
  <c r="H15" i="26"/>
  <c r="H44" i="26"/>
  <c r="H65" i="26"/>
  <c r="H36" i="26"/>
  <c r="H67" i="26"/>
  <c r="Q87" i="26"/>
  <c r="S87" i="26" s="1"/>
  <c r="I37" i="26"/>
  <c r="J37" i="26" s="1"/>
  <c r="H82" i="26"/>
  <c r="I16" i="26"/>
  <c r="J16" i="26" s="1"/>
  <c r="I58" i="26"/>
  <c r="J58" i="26" s="1"/>
  <c r="H59" i="26"/>
  <c r="Q14" i="26"/>
  <c r="S14" i="26" s="1"/>
  <c r="I35" i="26"/>
  <c r="J35" i="26" s="1"/>
  <c r="Q65" i="26"/>
  <c r="S65" i="26" s="1"/>
  <c r="Q89" i="26"/>
  <c r="S89" i="26" s="1"/>
  <c r="Q11" i="26"/>
  <c r="S11" i="26" s="1"/>
  <c r="J91" i="26"/>
  <c r="Q91" i="26"/>
  <c r="S91" i="26" s="1"/>
  <c r="Q61" i="26"/>
  <c r="S61" i="26" s="1"/>
  <c r="I8" i="26"/>
  <c r="J8" i="26" s="1"/>
  <c r="Q67" i="26"/>
  <c r="S67" i="26" s="1"/>
  <c r="Q85" i="26"/>
  <c r="S85" i="26" s="1"/>
  <c r="H84" i="26"/>
  <c r="H91" i="26"/>
  <c r="H61" i="26"/>
  <c r="H83" i="26"/>
  <c r="J60" i="26"/>
  <c r="Q60" i="26"/>
  <c r="S60" i="26" s="1"/>
  <c r="J90" i="26"/>
  <c r="Q90" i="26"/>
  <c r="S90" i="26" s="1"/>
  <c r="J82" i="26"/>
  <c r="Q82" i="26"/>
  <c r="S82" i="26" s="1"/>
  <c r="I12" i="26"/>
  <c r="J12" i="26" s="1"/>
  <c r="I42" i="26"/>
  <c r="I66" i="26"/>
  <c r="J66" i="26" s="1"/>
  <c r="I86" i="26"/>
  <c r="J86" i="26" s="1"/>
  <c r="R44" i="26"/>
  <c r="T44" i="26" s="1"/>
  <c r="H90" i="26"/>
  <c r="H33" i="26"/>
  <c r="I39" i="26"/>
  <c r="Q18" i="26"/>
  <c r="Q33" i="26"/>
  <c r="Q63" i="26"/>
  <c r="Q34" i="26"/>
  <c r="Q36" i="26"/>
  <c r="Q84" i="26"/>
  <c r="Q64" i="26"/>
  <c r="Q59" i="26"/>
  <c r="Q40" i="26"/>
  <c r="Q15" i="26"/>
  <c r="Q9" i="26"/>
  <c r="S9" i="26" s="1"/>
  <c r="Q13" i="26"/>
  <c r="Q88" i="26"/>
  <c r="Q83" i="26"/>
  <c r="I10" i="24"/>
  <c r="J10" i="24" s="1"/>
  <c r="J16" i="24"/>
  <c r="Q16" i="24"/>
  <c r="H9" i="24"/>
  <c r="R80" i="24"/>
  <c r="T80" i="24" s="1"/>
  <c r="Q79" i="24"/>
  <c r="Q9" i="24"/>
  <c r="S9" i="24" s="1"/>
  <c r="H35" i="24"/>
  <c r="H32" i="24"/>
  <c r="I34" i="24"/>
  <c r="J34" i="24" s="1"/>
  <c r="H42" i="24"/>
  <c r="H59" i="24"/>
  <c r="H53" i="24"/>
  <c r="H84" i="24"/>
  <c r="H77" i="24"/>
  <c r="H75" i="24"/>
  <c r="H74" i="24"/>
  <c r="H14" i="24"/>
  <c r="Q84" i="24"/>
  <c r="S84" i="24" s="1"/>
  <c r="H36" i="24"/>
  <c r="I12" i="24"/>
  <c r="J12" i="24" s="1"/>
  <c r="I18" i="24"/>
  <c r="J18" i="24" s="1"/>
  <c r="H40" i="24"/>
  <c r="Q31" i="24"/>
  <c r="S31" i="24" s="1"/>
  <c r="H58" i="24"/>
  <c r="Q55" i="24"/>
  <c r="S55" i="24" s="1"/>
  <c r="Q58" i="24"/>
  <c r="S58" i="24" s="1"/>
  <c r="H31" i="24"/>
  <c r="H63" i="24"/>
  <c r="H33" i="24"/>
  <c r="H82" i="24"/>
  <c r="Q63" i="24"/>
  <c r="S63" i="24" s="1"/>
  <c r="I78" i="24"/>
  <c r="J78" i="24" s="1"/>
  <c r="I17" i="24"/>
  <c r="J17" i="24" s="1"/>
  <c r="H52" i="24"/>
  <c r="Q10" i="24"/>
  <c r="S10" i="24" s="1"/>
  <c r="I13" i="24"/>
  <c r="J13" i="24" s="1"/>
  <c r="Q15" i="24"/>
  <c r="S15" i="24" s="1"/>
  <c r="I56" i="24"/>
  <c r="J56" i="24" s="1"/>
  <c r="H55" i="24"/>
  <c r="H20" i="24"/>
  <c r="I11" i="24"/>
  <c r="J11" i="24" s="1"/>
  <c r="I8" i="24"/>
  <c r="Q20" i="24"/>
  <c r="S20" i="24" s="1"/>
  <c r="Q19" i="24"/>
  <c r="S19" i="24" s="1"/>
  <c r="H15" i="24"/>
  <c r="H39" i="24"/>
  <c r="H62" i="24"/>
  <c r="H30" i="24"/>
  <c r="Q42" i="24"/>
  <c r="S42" i="24" s="1"/>
  <c r="Q52" i="24"/>
  <c r="S52" i="24" s="1"/>
  <c r="Q34" i="24"/>
  <c r="S34" i="24" s="1"/>
  <c r="Q36" i="24"/>
  <c r="S36" i="24" s="1"/>
  <c r="Q30" i="24"/>
  <c r="Q62" i="24"/>
  <c r="Q53" i="24"/>
  <c r="S53" i="24" s="1"/>
  <c r="Q39" i="24"/>
  <c r="I76" i="24"/>
  <c r="J76" i="24" s="1"/>
  <c r="H76" i="24"/>
  <c r="Q35" i="24"/>
  <c r="S35" i="24" s="1"/>
  <c r="J59" i="24"/>
  <c r="Q59" i="24"/>
  <c r="H37" i="24"/>
  <c r="I37" i="24"/>
  <c r="J37" i="24" s="1"/>
  <c r="Q32" i="24"/>
  <c r="Q77" i="24"/>
  <c r="J82" i="24"/>
  <c r="Q82" i="24"/>
  <c r="Q74" i="24"/>
  <c r="Q33" i="24"/>
  <c r="S33" i="24" s="1"/>
  <c r="H54" i="24"/>
  <c r="I54" i="24"/>
  <c r="J54" i="24" s="1"/>
  <c r="Q75" i="24"/>
  <c r="S75" i="24" s="1"/>
  <c r="I73" i="24"/>
  <c r="H73" i="24"/>
  <c r="H57" i="24"/>
  <c r="I57" i="24"/>
  <c r="J57" i="24" s="1"/>
  <c r="Q14" i="24"/>
  <c r="S14" i="24" s="1"/>
  <c r="I83" i="24"/>
  <c r="H83" i="24"/>
  <c r="H81" i="24"/>
  <c r="I81" i="24"/>
  <c r="I43" i="24"/>
  <c r="J43" i="24" s="1"/>
  <c r="H43" i="24"/>
  <c r="H41" i="24"/>
  <c r="I41" i="24"/>
  <c r="J41" i="24" s="1"/>
  <c r="H21" i="24"/>
  <c r="I21" i="24"/>
  <c r="J21" i="24" s="1"/>
  <c r="I61" i="24"/>
  <c r="H61" i="24"/>
  <c r="Q40" i="24"/>
  <c r="I34" i="22"/>
  <c r="J34" i="22" s="1"/>
  <c r="P19" i="18"/>
  <c r="R19" i="18" s="1"/>
  <c r="Q19" i="18"/>
  <c r="Q46" i="18"/>
  <c r="P46" i="18"/>
  <c r="R46" i="18" s="1"/>
  <c r="O18" i="11"/>
  <c r="J18" i="11"/>
  <c r="J72" i="12"/>
  <c r="O72" i="12"/>
  <c r="J13" i="12"/>
  <c r="O13" i="12"/>
  <c r="Q13" i="11"/>
  <c r="P13" i="11"/>
  <c r="R13" i="11" s="1"/>
  <c r="P20" i="18"/>
  <c r="R20" i="18" s="1"/>
  <c r="Q20" i="18"/>
  <c r="I17" i="18"/>
  <c r="H17" i="18"/>
  <c r="O10" i="12"/>
  <c r="J10" i="12"/>
  <c r="Q89" i="18"/>
  <c r="P89" i="18"/>
  <c r="R89" i="18" s="1"/>
  <c r="P96" i="18"/>
  <c r="R96" i="18" s="1"/>
  <c r="Q96" i="18"/>
  <c r="J36" i="18"/>
  <c r="O36" i="18"/>
  <c r="Q16" i="11"/>
  <c r="P16" i="11"/>
  <c r="R16" i="11" s="1"/>
  <c r="P74" i="11"/>
  <c r="R74" i="11" s="1"/>
  <c r="Q74" i="11"/>
  <c r="Q35" i="16"/>
  <c r="P35" i="16"/>
  <c r="R35" i="16" s="1"/>
  <c r="P12" i="11"/>
  <c r="R12" i="11" s="1"/>
  <c r="Q12" i="11"/>
  <c r="O75" i="18"/>
  <c r="J75" i="18"/>
  <c r="H73" i="11"/>
  <c r="I73" i="11"/>
  <c r="Q76" i="12"/>
  <c r="P76" i="12"/>
  <c r="R76" i="12" s="1"/>
  <c r="Q31" i="11"/>
  <c r="P31" i="11"/>
  <c r="R31" i="11" s="1"/>
  <c r="C35" i="6"/>
  <c r="J34" i="6"/>
  <c r="P45" i="18"/>
  <c r="R45" i="18" s="1"/>
  <c r="Q45" i="18"/>
  <c r="Q51" i="12"/>
  <c r="P51" i="12"/>
  <c r="R51" i="12" s="1"/>
  <c r="P16" i="18"/>
  <c r="R16" i="18" s="1"/>
  <c r="Q16" i="18"/>
  <c r="L22" i="2"/>
  <c r="D23" i="2"/>
  <c r="L23" i="2" s="1"/>
  <c r="Q27" i="11"/>
  <c r="P27" i="11"/>
  <c r="R27" i="11" s="1"/>
  <c r="Q29" i="12"/>
  <c r="P29" i="12"/>
  <c r="R29" i="12" s="1"/>
  <c r="O18" i="16"/>
  <c r="J18" i="16"/>
  <c r="Q66" i="16"/>
  <c r="P66" i="16"/>
  <c r="R66" i="16" s="1"/>
  <c r="Q48" i="18"/>
  <c r="P100" i="18"/>
  <c r="R100" i="18" s="1"/>
  <c r="Q100" i="18"/>
  <c r="P90" i="16"/>
  <c r="R90" i="16" s="1"/>
  <c r="Q90" i="16"/>
  <c r="Q40" i="16"/>
  <c r="Q98" i="18"/>
  <c r="P98" i="18"/>
  <c r="R98" i="18" s="1"/>
  <c r="J11" i="18"/>
  <c r="O11" i="18"/>
  <c r="O44" i="18"/>
  <c r="J44" i="18"/>
  <c r="P92" i="16"/>
  <c r="R92" i="16" s="1"/>
  <c r="Q92" i="16"/>
  <c r="P12" i="16"/>
  <c r="R12" i="16" s="1"/>
  <c r="Q12" i="16"/>
  <c r="P34" i="12"/>
  <c r="R34" i="12" s="1"/>
  <c r="Q34" i="12"/>
  <c r="Q14" i="16"/>
  <c r="P14" i="16"/>
  <c r="R14" i="16" s="1"/>
  <c r="Q13" i="18"/>
  <c r="P94" i="18"/>
  <c r="R94" i="18" s="1"/>
  <c r="Q70" i="18"/>
  <c r="O71" i="16"/>
  <c r="Q47" i="16"/>
  <c r="Q69" i="11"/>
  <c r="P33" i="12"/>
  <c r="R33" i="12" s="1"/>
  <c r="J48" i="8"/>
  <c r="I8" i="11"/>
  <c r="H8" i="11"/>
  <c r="J30" i="11"/>
  <c r="O30" i="11"/>
  <c r="I61" i="12"/>
  <c r="H61" i="12"/>
  <c r="Q41" i="12"/>
  <c r="P41" i="12"/>
  <c r="R41" i="12" s="1"/>
  <c r="H29" i="11"/>
  <c r="I29" i="11"/>
  <c r="P11" i="16"/>
  <c r="R11" i="16" s="1"/>
  <c r="Q11" i="16"/>
  <c r="I20" i="12"/>
  <c r="O52" i="11"/>
  <c r="J52" i="11"/>
  <c r="J35" i="12"/>
  <c r="O35" i="12"/>
  <c r="P63" i="16"/>
  <c r="R63" i="16" s="1"/>
  <c r="J11" i="12"/>
  <c r="O11" i="12"/>
  <c r="J9" i="11"/>
  <c r="H55" i="11"/>
  <c r="I55" i="11"/>
  <c r="O41" i="16"/>
  <c r="J41" i="16"/>
  <c r="O75" i="12"/>
  <c r="J75" i="12"/>
  <c r="Q8" i="12"/>
  <c r="P8" i="12"/>
  <c r="R8" i="12" s="1"/>
  <c r="P51" i="11"/>
  <c r="R51" i="11" s="1"/>
  <c r="Q51" i="11"/>
  <c r="H35" i="11"/>
  <c r="I35" i="11"/>
  <c r="O75" i="11"/>
  <c r="J75" i="11"/>
  <c r="J49" i="8"/>
  <c r="O83" i="16"/>
  <c r="I40" i="18"/>
  <c r="P9" i="11"/>
  <c r="R9" i="11" s="1"/>
  <c r="J58" i="16"/>
  <c r="O58" i="16"/>
  <c r="L34" i="2"/>
  <c r="F35" i="2"/>
  <c r="L35" i="2" s="1"/>
  <c r="J88" i="16"/>
  <c r="O88" i="16"/>
  <c r="Q66" i="11"/>
  <c r="P66" i="11"/>
  <c r="R66" i="11" s="1"/>
  <c r="P14" i="12"/>
  <c r="R14" i="12" s="1"/>
  <c r="H30" i="11"/>
  <c r="O37" i="11"/>
  <c r="J37" i="11"/>
  <c r="H11" i="6"/>
  <c r="J11" i="6" s="1"/>
  <c r="J10" i="6"/>
  <c r="H9" i="18"/>
  <c r="O32" i="12"/>
  <c r="J32" i="12"/>
  <c r="P9" i="18"/>
  <c r="R9" i="18" s="1"/>
  <c r="H70" i="18"/>
  <c r="P70" i="18" s="1"/>
  <c r="R70" i="18" s="1"/>
  <c r="O67" i="11"/>
  <c r="Q35" i="18"/>
  <c r="O21" i="16"/>
  <c r="O26" i="18"/>
  <c r="Q44" i="16"/>
  <c r="J66" i="11"/>
  <c r="I70" i="16"/>
  <c r="H70" i="16"/>
  <c r="Q83" i="12"/>
  <c r="P83" i="12"/>
  <c r="R83" i="12" s="1"/>
  <c r="J62" i="18"/>
  <c r="J9" i="18"/>
  <c r="Q49" i="11"/>
  <c r="P39" i="16"/>
  <c r="R39" i="16" s="1"/>
  <c r="O15" i="12"/>
  <c r="J15" i="12"/>
  <c r="O71" i="11"/>
  <c r="Q37" i="12"/>
  <c r="P37" i="12"/>
  <c r="R37" i="12" s="1"/>
  <c r="O33" i="11"/>
  <c r="J33" i="11"/>
  <c r="J46" i="11"/>
  <c r="O46" i="11"/>
  <c r="E23" i="6"/>
  <c r="O70" i="11"/>
  <c r="I9" i="12"/>
  <c r="H9" i="12"/>
  <c r="C35" i="4"/>
  <c r="L35" i="4" s="1"/>
  <c r="O15" i="11"/>
  <c r="I28" i="11"/>
  <c r="H28" i="11"/>
  <c r="F22" i="6"/>
  <c r="F23" i="6" s="1"/>
  <c r="H34" i="4"/>
  <c r="H35" i="4" s="1"/>
  <c r="I54" i="12"/>
  <c r="H54" i="12"/>
  <c r="G58" i="12"/>
  <c r="H40" i="16"/>
  <c r="P40" i="16" s="1"/>
  <c r="R40" i="16" s="1"/>
  <c r="H10" i="11"/>
  <c r="I10" i="11"/>
  <c r="I38" i="12"/>
  <c r="H38" i="12"/>
  <c r="I78" i="12"/>
  <c r="H78" i="12"/>
  <c r="H8" i="16"/>
  <c r="I8" i="16"/>
  <c r="I36" i="11"/>
  <c r="H36" i="11"/>
  <c r="H31" i="12"/>
  <c r="I31" i="12"/>
  <c r="I52" i="12"/>
  <c r="H52" i="12"/>
  <c r="H47" i="11"/>
  <c r="I47" i="11"/>
  <c r="H48" i="6"/>
  <c r="H49" i="6" s="1"/>
  <c r="G82" i="12"/>
  <c r="I34" i="8"/>
  <c r="I35" i="8" s="1"/>
  <c r="C10" i="8"/>
  <c r="C11" i="4"/>
  <c r="G55" i="12"/>
  <c r="O67" i="16"/>
  <c r="I59" i="12"/>
  <c r="I45" i="16"/>
  <c r="I32" i="11"/>
  <c r="J56" i="12"/>
  <c r="D10" i="4"/>
  <c r="D11" i="4" s="1"/>
  <c r="L48" i="4"/>
  <c r="I50" i="12"/>
  <c r="H50" i="12"/>
  <c r="J85" i="16"/>
  <c r="L49" i="4"/>
  <c r="H17" i="16"/>
  <c r="I17" i="16"/>
  <c r="J59" i="16"/>
  <c r="H62" i="16"/>
  <c r="P62" i="16" s="1"/>
  <c r="R62" i="16" s="1"/>
  <c r="H72" i="11"/>
  <c r="P72" i="11" s="1"/>
  <c r="R72" i="11" s="1"/>
  <c r="H17" i="12"/>
  <c r="P17" i="12" s="1"/>
  <c r="R17" i="12" s="1"/>
  <c r="H54" i="11"/>
  <c r="I54" i="11"/>
  <c r="H22" i="4"/>
  <c r="H23" i="4" s="1"/>
  <c r="G12" i="12"/>
  <c r="G40" i="12"/>
  <c r="G56" i="11"/>
  <c r="G36" i="12"/>
  <c r="I84" i="16"/>
  <c r="G82" i="16"/>
  <c r="G93" i="18"/>
  <c r="H77" i="18"/>
  <c r="I77" i="18"/>
  <c r="H24" i="18"/>
  <c r="I24" i="18"/>
  <c r="G78" i="18"/>
  <c r="G105" i="18"/>
  <c r="J74" i="22"/>
  <c r="Q74" i="22"/>
  <c r="G22" i="6"/>
  <c r="G23" i="6" s="1"/>
  <c r="E10" i="4"/>
  <c r="E11" i="4" s="1"/>
  <c r="D22" i="4"/>
  <c r="D23" i="4" s="1"/>
  <c r="L23" i="4" s="1"/>
  <c r="I10" i="2"/>
  <c r="I11" i="2" s="1"/>
  <c r="G57" i="16"/>
  <c r="G91" i="16"/>
  <c r="G41" i="18"/>
  <c r="G67" i="18"/>
  <c r="G68" i="16"/>
  <c r="G93" i="16"/>
  <c r="G72" i="18"/>
  <c r="C48" i="6"/>
  <c r="F48" i="2"/>
  <c r="G30" i="12"/>
  <c r="G62" i="12"/>
  <c r="G73" i="12"/>
  <c r="G68" i="18"/>
  <c r="D22" i="8"/>
  <c r="H34" i="8"/>
  <c r="G34" i="6"/>
  <c r="G35" i="6" s="1"/>
  <c r="D10" i="2"/>
  <c r="K34" i="2"/>
  <c r="K35" i="2" s="1"/>
  <c r="G60" i="12"/>
  <c r="H81" i="12"/>
  <c r="I81" i="12"/>
  <c r="G42" i="16"/>
  <c r="G56" i="16"/>
  <c r="G60" i="16"/>
  <c r="G42" i="18"/>
  <c r="H51" i="18"/>
  <c r="I51" i="18"/>
  <c r="I59" i="22"/>
  <c r="J59" i="22" s="1"/>
  <c r="Q107" i="22"/>
  <c r="S107" i="22" s="1"/>
  <c r="H68" i="20"/>
  <c r="I85" i="22"/>
  <c r="J85" i="22" s="1"/>
  <c r="I137" i="22"/>
  <c r="J137" i="22" s="1"/>
  <c r="I103" i="20"/>
  <c r="Q141" i="22"/>
  <c r="S141" i="22" s="1"/>
  <c r="I102" i="20"/>
  <c r="J102" i="20" s="1"/>
  <c r="Q37" i="22"/>
  <c r="H12" i="22"/>
  <c r="I35" i="22"/>
  <c r="Q32" i="22"/>
  <c r="S32" i="22" s="1"/>
  <c r="R141" i="22"/>
  <c r="T141" i="22" s="1"/>
  <c r="Q140" i="22"/>
  <c r="Q139" i="22"/>
  <c r="R108" i="22"/>
  <c r="T108" i="22" s="1"/>
  <c r="R110" i="22"/>
  <c r="T110" i="22" s="1"/>
  <c r="R107" i="22"/>
  <c r="T107" i="22" s="1"/>
  <c r="R72" i="22"/>
  <c r="T72" i="22" s="1"/>
  <c r="Q73" i="22"/>
  <c r="Q70" i="22"/>
  <c r="Q71" i="22"/>
  <c r="R36" i="22"/>
  <c r="T36" i="22" s="1"/>
  <c r="Q33" i="22"/>
  <c r="Q34" i="22"/>
  <c r="H104" i="22"/>
  <c r="H133" i="22"/>
  <c r="H28" i="22"/>
  <c r="Q28" i="22"/>
  <c r="S28" i="22" s="1"/>
  <c r="I56" i="22"/>
  <c r="J56" i="22" s="1"/>
  <c r="H101" i="22"/>
  <c r="I126" i="22"/>
  <c r="J126" i="22" s="1"/>
  <c r="I135" i="22"/>
  <c r="J135" i="22" s="1"/>
  <c r="H57" i="22"/>
  <c r="I18" i="22"/>
  <c r="J18" i="22" s="1"/>
  <c r="H51" i="22"/>
  <c r="I88" i="22"/>
  <c r="J88" i="22" s="1"/>
  <c r="H17" i="22"/>
  <c r="I92" i="22"/>
  <c r="J92" i="22" s="1"/>
  <c r="H138" i="22"/>
  <c r="I129" i="22"/>
  <c r="J129" i="22" s="1"/>
  <c r="H32" i="22"/>
  <c r="I9" i="22"/>
  <c r="J9" i="22" s="1"/>
  <c r="H27" i="22"/>
  <c r="I8" i="22"/>
  <c r="J8" i="22" s="1"/>
  <c r="H60" i="22"/>
  <c r="I69" i="22"/>
  <c r="J69" i="22" s="1"/>
  <c r="I46" i="22"/>
  <c r="J46" i="22" s="1"/>
  <c r="I20" i="22"/>
  <c r="J20" i="22" s="1"/>
  <c r="Q22" i="22"/>
  <c r="S22" i="22" s="1"/>
  <c r="H53" i="22"/>
  <c r="Q53" i="22" s="1"/>
  <c r="H120" i="22"/>
  <c r="H124" i="22"/>
  <c r="H95" i="22"/>
  <c r="H103" i="22"/>
  <c r="H94" i="22"/>
  <c r="I98" i="22"/>
  <c r="J98" i="22" s="1"/>
  <c r="Q67" i="22"/>
  <c r="S67" i="22" s="1"/>
  <c r="Q95" i="22"/>
  <c r="S95" i="22" s="1"/>
  <c r="I121" i="22"/>
  <c r="Q121" i="22" s="1"/>
  <c r="I132" i="22"/>
  <c r="J132" i="22" s="1"/>
  <c r="I99" i="22"/>
  <c r="J99" i="22" s="1"/>
  <c r="I89" i="22"/>
  <c r="J89" i="22" s="1"/>
  <c r="H19" i="22"/>
  <c r="H31" i="22"/>
  <c r="H67" i="22"/>
  <c r="I93" i="22"/>
  <c r="J93" i="22" s="1"/>
  <c r="I11" i="22"/>
  <c r="J11" i="22" s="1"/>
  <c r="I13" i="22"/>
  <c r="J13" i="22" s="1"/>
  <c r="H26" i="22"/>
  <c r="H102" i="22"/>
  <c r="J138" i="22"/>
  <c r="Q138" i="22"/>
  <c r="S138" i="22" s="1"/>
  <c r="I47" i="22"/>
  <c r="J47" i="22" s="1"/>
  <c r="Q59" i="22"/>
  <c r="S59" i="22" s="1"/>
  <c r="I50" i="22"/>
  <c r="J50" i="22" s="1"/>
  <c r="H16" i="22"/>
  <c r="H136" i="22"/>
  <c r="Q54" i="22"/>
  <c r="S54" i="22" s="1"/>
  <c r="Q17" i="22"/>
  <c r="S17" i="22" s="1"/>
  <c r="I130" i="22"/>
  <c r="I52" i="22"/>
  <c r="J52" i="22" s="1"/>
  <c r="H54" i="22"/>
  <c r="I14" i="22"/>
  <c r="J14" i="22" s="1"/>
  <c r="J91" i="22"/>
  <c r="Q91" i="22"/>
  <c r="S91" i="22" s="1"/>
  <c r="J58" i="22"/>
  <c r="Q58" i="22"/>
  <c r="S58" i="22" s="1"/>
  <c r="J48" i="22"/>
  <c r="Q48" i="22"/>
  <c r="J87" i="22"/>
  <c r="Q87" i="22"/>
  <c r="S87" i="22" s="1"/>
  <c r="Q127" i="22"/>
  <c r="S127" i="22" s="1"/>
  <c r="H123" i="22"/>
  <c r="H68" i="22"/>
  <c r="H91" i="22"/>
  <c r="H48" i="22"/>
  <c r="H127" i="22"/>
  <c r="I134" i="22"/>
  <c r="J134" i="22" s="1"/>
  <c r="Q60" i="22"/>
  <c r="S60" i="22" s="1"/>
  <c r="H23" i="22"/>
  <c r="H87" i="22"/>
  <c r="H58" i="22"/>
  <c r="Q51" i="22"/>
  <c r="S51" i="22" s="1"/>
  <c r="Q103" i="22"/>
  <c r="S103" i="22" s="1"/>
  <c r="Q23" i="22"/>
  <c r="S23" i="22" s="1"/>
  <c r="H10" i="22"/>
  <c r="H84" i="22"/>
  <c r="H24" i="22"/>
  <c r="Q24" i="22" s="1"/>
  <c r="S24" i="22" s="1"/>
  <c r="Q102" i="22"/>
  <c r="S102" i="22" s="1"/>
  <c r="Q27" i="22"/>
  <c r="S27" i="22" s="1"/>
  <c r="Q124" i="22"/>
  <c r="S124" i="22" s="1"/>
  <c r="Q57" i="22"/>
  <c r="S57" i="22" s="1"/>
  <c r="Q101" i="22"/>
  <c r="S101" i="22" s="1"/>
  <c r="Q84" i="22"/>
  <c r="S84" i="22" s="1"/>
  <c r="Q137" i="22"/>
  <c r="H55" i="22"/>
  <c r="I55" i="22"/>
  <c r="Q94" i="22"/>
  <c r="S94" i="22" s="1"/>
  <c r="Q31" i="22"/>
  <c r="H49" i="22"/>
  <c r="I49" i="22"/>
  <c r="J49" i="22" s="1"/>
  <c r="Q26" i="22"/>
  <c r="S26" i="22" s="1"/>
  <c r="Q68" i="22"/>
  <c r="H83" i="22"/>
  <c r="I83" i="22"/>
  <c r="Q120" i="22"/>
  <c r="S120" i="22" s="1"/>
  <c r="I30" i="22"/>
  <c r="H30" i="22"/>
  <c r="H122" i="22"/>
  <c r="I122" i="22"/>
  <c r="J122" i="22" s="1"/>
  <c r="H25" i="22"/>
  <c r="I25" i="22"/>
  <c r="J25" i="22" s="1"/>
  <c r="H21" i="22"/>
  <c r="I21" i="22"/>
  <c r="J21" i="22" s="1"/>
  <c r="Q133" i="22"/>
  <c r="Q16" i="22"/>
  <c r="H125" i="22"/>
  <c r="I125" i="22"/>
  <c r="H131" i="22"/>
  <c r="I131" i="22"/>
  <c r="I65" i="22"/>
  <c r="H65" i="22"/>
  <c r="H29" i="22"/>
  <c r="I29" i="22"/>
  <c r="H66" i="22"/>
  <c r="I66" i="22"/>
  <c r="J66" i="22" s="1"/>
  <c r="Q104" i="22"/>
  <c r="S104" i="22" s="1"/>
  <c r="I15" i="22"/>
  <c r="J15" i="22" s="1"/>
  <c r="H15" i="22"/>
  <c r="H62" i="22"/>
  <c r="I62" i="22"/>
  <c r="J62" i="22" s="1"/>
  <c r="Q123" i="22"/>
  <c r="I97" i="22"/>
  <c r="H97" i="22"/>
  <c r="H90" i="22"/>
  <c r="I90" i="22"/>
  <c r="I63" i="22"/>
  <c r="H63" i="22"/>
  <c r="Q12" i="22"/>
  <c r="H100" i="22"/>
  <c r="I100" i="22"/>
  <c r="H86" i="22"/>
  <c r="I86" i="22"/>
  <c r="H61" i="22"/>
  <c r="I61" i="22"/>
  <c r="H128" i="22"/>
  <c r="I128" i="22"/>
  <c r="J128" i="22" s="1"/>
  <c r="H96" i="22"/>
  <c r="I96" i="22"/>
  <c r="J96" i="22" s="1"/>
  <c r="Q136" i="22"/>
  <c r="Q10" i="22"/>
  <c r="R64" i="22"/>
  <c r="T64" i="22" s="1"/>
  <c r="Q19" i="22"/>
  <c r="H35" i="20"/>
  <c r="R134" i="20"/>
  <c r="T134" i="20" s="1"/>
  <c r="Q135" i="20"/>
  <c r="Q68" i="20"/>
  <c r="S68" i="20" s="1"/>
  <c r="H69" i="20"/>
  <c r="Q102" i="20"/>
  <c r="J70" i="20"/>
  <c r="Q70" i="20"/>
  <c r="I34" i="20"/>
  <c r="J34" i="20" s="1"/>
  <c r="H33" i="20"/>
  <c r="Q34" i="20"/>
  <c r="S34" i="20" s="1"/>
  <c r="Q69" i="20"/>
  <c r="Q33" i="20"/>
  <c r="S33" i="20" s="1"/>
  <c r="Q35" i="20"/>
  <c r="S35" i="20" s="1"/>
  <c r="O86" i="20"/>
  <c r="G122" i="20"/>
  <c r="I122" i="20" s="1"/>
  <c r="O94" i="20"/>
  <c r="O93" i="20"/>
  <c r="G115" i="20"/>
  <c r="I115" i="20" s="1"/>
  <c r="J115" i="20" s="1"/>
  <c r="G116" i="20"/>
  <c r="I116" i="20" s="1"/>
  <c r="J116" i="20" s="1"/>
  <c r="G96" i="20"/>
  <c r="I96" i="20" s="1"/>
  <c r="J96" i="20" s="1"/>
  <c r="G97" i="20"/>
  <c r="H97" i="20" s="1"/>
  <c r="O131" i="20"/>
  <c r="G15" i="20"/>
  <c r="I15" i="20" s="1"/>
  <c r="J15" i="20" s="1"/>
  <c r="G21" i="20"/>
  <c r="I21" i="20" s="1"/>
  <c r="J21" i="20" s="1"/>
  <c r="O21" i="20"/>
  <c r="G24" i="20"/>
  <c r="I24" i="20" s="1"/>
  <c r="J24" i="20" s="1"/>
  <c r="G47" i="20"/>
  <c r="I47" i="20" s="1"/>
  <c r="J47" i="20" s="1"/>
  <c r="G57" i="20"/>
  <c r="I57" i="20" s="1"/>
  <c r="J57" i="20" s="1"/>
  <c r="G84" i="20"/>
  <c r="I84" i="20" s="1"/>
  <c r="J84" i="20" s="1"/>
  <c r="O113" i="20"/>
  <c r="O125" i="20"/>
  <c r="G19" i="20"/>
  <c r="I19" i="20" s="1"/>
  <c r="J19" i="20" s="1"/>
  <c r="G46" i="20"/>
  <c r="I46" i="20" s="1"/>
  <c r="O47" i="20"/>
  <c r="O52" i="20"/>
  <c r="O99" i="20"/>
  <c r="O30" i="20"/>
  <c r="O55" i="20"/>
  <c r="O79" i="20"/>
  <c r="O81" i="20"/>
  <c r="G82" i="20"/>
  <c r="H82" i="20" s="1"/>
  <c r="O91" i="20"/>
  <c r="O92" i="20"/>
  <c r="G93" i="20"/>
  <c r="H93" i="20" s="1"/>
  <c r="O130" i="20"/>
  <c r="O62" i="20"/>
  <c r="O65" i="20"/>
  <c r="G133" i="20"/>
  <c r="I133" i="20" s="1"/>
  <c r="J133" i="20" s="1"/>
  <c r="G18" i="20"/>
  <c r="H18" i="20" s="1"/>
  <c r="G92" i="20"/>
  <c r="H92" i="20" s="1"/>
  <c r="O24" i="20"/>
  <c r="G25" i="20"/>
  <c r="I25" i="20" s="1"/>
  <c r="J25" i="20" s="1"/>
  <c r="O25" i="20"/>
  <c r="G44" i="20"/>
  <c r="O45" i="20"/>
  <c r="G52" i="20"/>
  <c r="H52" i="20" s="1"/>
  <c r="G59" i="20"/>
  <c r="H59" i="20" s="1"/>
  <c r="O60" i="20"/>
  <c r="G79" i="20"/>
  <c r="H79" i="20" s="1"/>
  <c r="G90" i="20"/>
  <c r="H90" i="20" s="1"/>
  <c r="O90" i="20"/>
  <c r="G123" i="20"/>
  <c r="H123" i="20" s="1"/>
  <c r="G124" i="20"/>
  <c r="I124" i="20" s="1"/>
  <c r="J124" i="20" s="1"/>
  <c r="O124" i="20"/>
  <c r="G125" i="20"/>
  <c r="H125" i="20" s="1"/>
  <c r="O126" i="20"/>
  <c r="G127" i="20"/>
  <c r="G128" i="20"/>
  <c r="H128" i="20" s="1"/>
  <c r="O128" i="20"/>
  <c r="G26" i="20"/>
  <c r="I26" i="20" s="1"/>
  <c r="J26" i="20" s="1"/>
  <c r="G129" i="20"/>
  <c r="H129" i="20" s="1"/>
  <c r="G63" i="20"/>
  <c r="H63" i="20" s="1"/>
  <c r="G98" i="20"/>
  <c r="I98" i="20" s="1"/>
  <c r="J98" i="20" s="1"/>
  <c r="O31" i="20"/>
  <c r="G32" i="20"/>
  <c r="H32" i="20" s="1"/>
  <c r="G10" i="20"/>
  <c r="O17" i="20"/>
  <c r="O46" i="20"/>
  <c r="O15" i="20"/>
  <c r="O48" i="20"/>
  <c r="G49" i="20"/>
  <c r="H49" i="20" s="1"/>
  <c r="G50" i="20"/>
  <c r="I50" i="20" s="1"/>
  <c r="J50" i="20" s="1"/>
  <c r="G85" i="20"/>
  <c r="I85" i="20" s="1"/>
  <c r="J85" i="20" s="1"/>
  <c r="G87" i="20"/>
  <c r="H87" i="20" s="1"/>
  <c r="G88" i="20"/>
  <c r="H88" i="20" s="1"/>
  <c r="G89" i="20"/>
  <c r="O119" i="20"/>
  <c r="O121" i="20"/>
  <c r="O122" i="20"/>
  <c r="G28" i="20"/>
  <c r="I28" i="20" s="1"/>
  <c r="J28" i="20" s="1"/>
  <c r="O29" i="20"/>
  <c r="G132" i="20"/>
  <c r="I132" i="20" s="1"/>
  <c r="J132" i="20" s="1"/>
  <c r="O67" i="20"/>
  <c r="G12" i="20"/>
  <c r="O14" i="20"/>
  <c r="G16" i="20"/>
  <c r="O16" i="20"/>
  <c r="G17" i="20"/>
  <c r="O19" i="20"/>
  <c r="G20" i="20"/>
  <c r="O20" i="20"/>
  <c r="O54" i="20"/>
  <c r="G56" i="20"/>
  <c r="O56" i="20"/>
  <c r="G58" i="20"/>
  <c r="G81" i="20"/>
  <c r="O85" i="20"/>
  <c r="G118" i="20"/>
  <c r="H118" i="20" s="1"/>
  <c r="G119" i="20"/>
  <c r="G120" i="20"/>
  <c r="O120" i="20"/>
  <c r="O123" i="20"/>
  <c r="O127" i="20"/>
  <c r="O61" i="20"/>
  <c r="G95" i="20"/>
  <c r="O63" i="20"/>
  <c r="O64" i="20"/>
  <c r="G65" i="20"/>
  <c r="O100" i="20"/>
  <c r="G66" i="20"/>
  <c r="I66" i="20" s="1"/>
  <c r="J66" i="20" s="1"/>
  <c r="O101" i="20"/>
  <c r="O9" i="20"/>
  <c r="O12" i="20"/>
  <c r="O13" i="20"/>
  <c r="G14" i="20"/>
  <c r="G23" i="20"/>
  <c r="O23" i="20"/>
  <c r="G53" i="20"/>
  <c r="O53" i="20"/>
  <c r="O57" i="20"/>
  <c r="O82" i="20"/>
  <c r="G83" i="20"/>
  <c r="G86" i="20"/>
  <c r="O117" i="20"/>
  <c r="O26" i="20"/>
  <c r="G61" i="20"/>
  <c r="H61" i="20" s="1"/>
  <c r="O95" i="20"/>
  <c r="G27" i="20"/>
  <c r="I27" i="20" s="1"/>
  <c r="J27" i="20" s="1"/>
  <c r="O27" i="20"/>
  <c r="O98" i="20"/>
  <c r="Q98" i="20" s="1"/>
  <c r="S98" i="20" s="1"/>
  <c r="G64" i="20"/>
  <c r="G31" i="20"/>
  <c r="I31" i="20" s="1"/>
  <c r="O8" i="20"/>
  <c r="G9" i="20"/>
  <c r="I9" i="20" s="1"/>
  <c r="J9" i="20" s="1"/>
  <c r="G11" i="20"/>
  <c r="H11" i="20" s="1"/>
  <c r="O18" i="20"/>
  <c r="G22" i="20"/>
  <c r="I22" i="20" s="1"/>
  <c r="J22" i="20" s="1"/>
  <c r="O44" i="20"/>
  <c r="G45" i="20"/>
  <c r="I45" i="20" s="1"/>
  <c r="J45" i="20" s="1"/>
  <c r="O50" i="20"/>
  <c r="G51" i="20"/>
  <c r="I51" i="20" s="1"/>
  <c r="J51" i="20" s="1"/>
  <c r="O51" i="20"/>
  <c r="O59" i="20"/>
  <c r="G60" i="20"/>
  <c r="O88" i="20"/>
  <c r="O116" i="20"/>
  <c r="G126" i="20"/>
  <c r="O96" i="20"/>
  <c r="G62" i="20"/>
  <c r="O28" i="20"/>
  <c r="G99" i="20"/>
  <c r="Q24" i="20"/>
  <c r="G8" i="20"/>
  <c r="I44" i="20"/>
  <c r="J44" i="20" s="1"/>
  <c r="H44" i="20"/>
  <c r="O83" i="20"/>
  <c r="I123" i="20"/>
  <c r="O10" i="20"/>
  <c r="G54" i="20"/>
  <c r="O87" i="20"/>
  <c r="O11" i="20"/>
  <c r="O22" i="20"/>
  <c r="O118" i="20"/>
  <c r="O97" i="20"/>
  <c r="G30" i="20"/>
  <c r="O32" i="20"/>
  <c r="G48" i="20"/>
  <c r="G55" i="20"/>
  <c r="O89" i="20"/>
  <c r="G91" i="20"/>
  <c r="G117" i="20"/>
  <c r="G29" i="20"/>
  <c r="O133" i="20"/>
  <c r="O58" i="20"/>
  <c r="G80" i="20"/>
  <c r="H80" i="20" s="1"/>
  <c r="O80" i="20"/>
  <c r="G94" i="20"/>
  <c r="G113" i="20"/>
  <c r="G114" i="20"/>
  <c r="I114" i="20" s="1"/>
  <c r="J114" i="20" s="1"/>
  <c r="O114" i="20"/>
  <c r="O115" i="20"/>
  <c r="G121" i="20"/>
  <c r="G130" i="20"/>
  <c r="G131" i="20"/>
  <c r="O132" i="20"/>
  <c r="G67" i="20"/>
  <c r="G13" i="20"/>
  <c r="H13" i="20" s="1"/>
  <c r="O49" i="20"/>
  <c r="O84" i="20"/>
  <c r="O129" i="20"/>
  <c r="G100" i="20"/>
  <c r="O66" i="20"/>
  <c r="G101" i="20"/>
  <c r="Q10" i="26" l="1"/>
  <c r="S10" i="26" s="1"/>
  <c r="Q38" i="26"/>
  <c r="Q62" i="26"/>
  <c r="S62" i="26" s="1"/>
  <c r="Q35" i="26"/>
  <c r="R35" i="26" s="1"/>
  <c r="T35" i="26" s="1"/>
  <c r="R65" i="26"/>
  <c r="T65" i="26" s="1"/>
  <c r="R91" i="26"/>
  <c r="T91" i="26" s="1"/>
  <c r="R17" i="26"/>
  <c r="T17" i="26" s="1"/>
  <c r="R61" i="26"/>
  <c r="T61" i="26" s="1"/>
  <c r="Q41" i="26"/>
  <c r="S41" i="26" s="1"/>
  <c r="R67" i="26"/>
  <c r="T67" i="26" s="1"/>
  <c r="Q37" i="26"/>
  <c r="R37" i="26" s="1"/>
  <c r="T37" i="26" s="1"/>
  <c r="R14" i="26"/>
  <c r="T14" i="26" s="1"/>
  <c r="Q19" i="26"/>
  <c r="R19" i="26" s="1"/>
  <c r="T19" i="26" s="1"/>
  <c r="R87" i="26"/>
  <c r="T87" i="26" s="1"/>
  <c r="J43" i="26"/>
  <c r="Q43" i="26"/>
  <c r="Q16" i="26"/>
  <c r="R89" i="26"/>
  <c r="T89" i="26" s="1"/>
  <c r="R11" i="26"/>
  <c r="T11" i="26" s="1"/>
  <c r="R90" i="26"/>
  <c r="T90" i="26" s="1"/>
  <c r="Q58" i="26"/>
  <c r="Q66" i="26"/>
  <c r="S66" i="26" s="1"/>
  <c r="R60" i="26"/>
  <c r="T60" i="26" s="1"/>
  <c r="R85" i="26"/>
  <c r="T85" i="26" s="1"/>
  <c r="Q8" i="26"/>
  <c r="S8" i="26" s="1"/>
  <c r="R62" i="26"/>
  <c r="T62" i="26" s="1"/>
  <c r="J39" i="26"/>
  <c r="Q39" i="26"/>
  <c r="R82" i="26"/>
  <c r="T82" i="26" s="1"/>
  <c r="Q12" i="26"/>
  <c r="S12" i="26" s="1"/>
  <c r="Q86" i="26"/>
  <c r="S86" i="26" s="1"/>
  <c r="J42" i="26"/>
  <c r="Q42" i="26"/>
  <c r="S33" i="26"/>
  <c r="R33" i="26"/>
  <c r="T33" i="26" s="1"/>
  <c r="S18" i="26"/>
  <c r="R18" i="26"/>
  <c r="T18" i="26" s="1"/>
  <c r="S84" i="26"/>
  <c r="R84" i="26"/>
  <c r="T84" i="26" s="1"/>
  <c r="S36" i="26"/>
  <c r="R36" i="26"/>
  <c r="T36" i="26" s="1"/>
  <c r="S38" i="26"/>
  <c r="R38" i="26"/>
  <c r="T38" i="26" s="1"/>
  <c r="S40" i="26"/>
  <c r="R40" i="26"/>
  <c r="T40" i="26" s="1"/>
  <c r="S59" i="26"/>
  <c r="R59" i="26"/>
  <c r="T59" i="26" s="1"/>
  <c r="S63" i="26"/>
  <c r="R63" i="26"/>
  <c r="T63" i="26" s="1"/>
  <c r="S83" i="26"/>
  <c r="R83" i="26"/>
  <c r="T83" i="26" s="1"/>
  <c r="S64" i="26"/>
  <c r="R64" i="26"/>
  <c r="T64" i="26" s="1"/>
  <c r="S34" i="26"/>
  <c r="R34" i="26"/>
  <c r="T34" i="26" s="1"/>
  <c r="S88" i="26"/>
  <c r="R88" i="26"/>
  <c r="T88" i="26" s="1"/>
  <c r="S13" i="26"/>
  <c r="R13" i="26"/>
  <c r="T13" i="26" s="1"/>
  <c r="R9" i="26"/>
  <c r="T9" i="26" s="1"/>
  <c r="S15" i="26"/>
  <c r="R15" i="26"/>
  <c r="T15" i="26" s="1"/>
  <c r="R9" i="24"/>
  <c r="T9" i="24" s="1"/>
  <c r="S16" i="24"/>
  <c r="R16" i="24"/>
  <c r="T16" i="24" s="1"/>
  <c r="S79" i="24"/>
  <c r="R79" i="24"/>
  <c r="T79" i="24" s="1"/>
  <c r="R84" i="24"/>
  <c r="T84" i="24" s="1"/>
  <c r="Q12" i="24"/>
  <c r="S12" i="24" s="1"/>
  <c r="R55" i="24"/>
  <c r="T55" i="24" s="1"/>
  <c r="R19" i="24"/>
  <c r="T19" i="24" s="1"/>
  <c r="Q17" i="24"/>
  <c r="S17" i="24" s="1"/>
  <c r="Q18" i="24"/>
  <c r="S18" i="24" s="1"/>
  <c r="Q78" i="24"/>
  <c r="R31" i="24"/>
  <c r="T31" i="24" s="1"/>
  <c r="Q11" i="24"/>
  <c r="S11" i="24" s="1"/>
  <c r="R63" i="24"/>
  <c r="T63" i="24" s="1"/>
  <c r="R58" i="24"/>
  <c r="T58" i="24" s="1"/>
  <c r="R36" i="24"/>
  <c r="T36" i="24" s="1"/>
  <c r="Q57" i="24"/>
  <c r="S57" i="24" s="1"/>
  <c r="Q13" i="24"/>
  <c r="Q56" i="24"/>
  <c r="R10" i="24"/>
  <c r="T10" i="24" s="1"/>
  <c r="R15" i="24"/>
  <c r="T15" i="24" s="1"/>
  <c r="R42" i="24"/>
  <c r="T42" i="24" s="1"/>
  <c r="R20" i="24"/>
  <c r="T20" i="24" s="1"/>
  <c r="J8" i="24"/>
  <c r="Q8" i="24"/>
  <c r="Q54" i="24"/>
  <c r="S54" i="24" s="1"/>
  <c r="R75" i="24"/>
  <c r="T75" i="24" s="1"/>
  <c r="R34" i="24"/>
  <c r="T34" i="24" s="1"/>
  <c r="Q76" i="24"/>
  <c r="S76" i="24" s="1"/>
  <c r="R52" i="24"/>
  <c r="T52" i="24" s="1"/>
  <c r="S62" i="24"/>
  <c r="R62" i="24"/>
  <c r="T62" i="24" s="1"/>
  <c r="S30" i="24"/>
  <c r="R30" i="24"/>
  <c r="T30" i="24" s="1"/>
  <c r="Q21" i="24"/>
  <c r="S21" i="24" s="1"/>
  <c r="R53" i="24"/>
  <c r="T53" i="24" s="1"/>
  <c r="S77" i="24"/>
  <c r="R77" i="24"/>
  <c r="T77" i="24" s="1"/>
  <c r="S39" i="24"/>
  <c r="R39" i="24"/>
  <c r="T39" i="24" s="1"/>
  <c r="J61" i="24"/>
  <c r="Q61" i="24"/>
  <c r="J81" i="24"/>
  <c r="Q81" i="24"/>
  <c r="Q41" i="24"/>
  <c r="R35" i="24"/>
  <c r="T35" i="24" s="1"/>
  <c r="Q43" i="24"/>
  <c r="J83" i="24"/>
  <c r="Q83" i="24"/>
  <c r="S32" i="24"/>
  <c r="R32" i="24"/>
  <c r="T32" i="24" s="1"/>
  <c r="S59" i="24"/>
  <c r="R59" i="24"/>
  <c r="T59" i="24" s="1"/>
  <c r="R33" i="24"/>
  <c r="T33" i="24" s="1"/>
  <c r="S74" i="24"/>
  <c r="R74" i="24"/>
  <c r="T74" i="24" s="1"/>
  <c r="R14" i="24"/>
  <c r="T14" i="24" s="1"/>
  <c r="R82" i="24"/>
  <c r="T82" i="24" s="1"/>
  <c r="S82" i="24"/>
  <c r="Q37" i="24"/>
  <c r="S40" i="24"/>
  <c r="R40" i="24"/>
  <c r="T40" i="24" s="1"/>
  <c r="J73" i="24"/>
  <c r="Q73" i="24"/>
  <c r="H115" i="20"/>
  <c r="Q85" i="22"/>
  <c r="S85" i="22" s="1"/>
  <c r="J103" i="20"/>
  <c r="Q103" i="20"/>
  <c r="I42" i="18"/>
  <c r="H42" i="18"/>
  <c r="D11" i="2"/>
  <c r="L11" i="2" s="1"/>
  <c r="L10" i="2"/>
  <c r="F49" i="2"/>
  <c r="L49" i="2" s="1"/>
  <c r="L48" i="2"/>
  <c r="I57" i="16"/>
  <c r="H57" i="16"/>
  <c r="H78" i="18"/>
  <c r="I78" i="18"/>
  <c r="I36" i="12"/>
  <c r="H36" i="12"/>
  <c r="J50" i="12"/>
  <c r="O50" i="12"/>
  <c r="H55" i="12"/>
  <c r="I55" i="12"/>
  <c r="H58" i="12"/>
  <c r="I58" i="12"/>
  <c r="Q15" i="11"/>
  <c r="P15" i="11"/>
  <c r="R15" i="11" s="1"/>
  <c r="P46" i="11"/>
  <c r="R46" i="11" s="1"/>
  <c r="Q46" i="11"/>
  <c r="P37" i="11"/>
  <c r="R37" i="11" s="1"/>
  <c r="Q37" i="11"/>
  <c r="P11" i="12"/>
  <c r="R11" i="12" s="1"/>
  <c r="Q11" i="12"/>
  <c r="Q18" i="16"/>
  <c r="P18" i="16"/>
  <c r="R18" i="16" s="1"/>
  <c r="O17" i="18"/>
  <c r="J17" i="18"/>
  <c r="P72" i="12"/>
  <c r="R72" i="12" s="1"/>
  <c r="Q72" i="12"/>
  <c r="H24" i="20"/>
  <c r="I60" i="16"/>
  <c r="H60" i="16"/>
  <c r="J48" i="6"/>
  <c r="C49" i="6"/>
  <c r="J49" i="6" s="1"/>
  <c r="O24" i="18"/>
  <c r="J24" i="18"/>
  <c r="H56" i="11"/>
  <c r="I56" i="11"/>
  <c r="L10" i="4"/>
  <c r="L34" i="4"/>
  <c r="P15" i="12"/>
  <c r="R15" i="12" s="1"/>
  <c r="Q15" i="12"/>
  <c r="O70" i="16"/>
  <c r="J70" i="16"/>
  <c r="O61" i="12"/>
  <c r="J61" i="12"/>
  <c r="P44" i="18"/>
  <c r="R44" i="18" s="1"/>
  <c r="Q44" i="18"/>
  <c r="H42" i="16"/>
  <c r="I42" i="16"/>
  <c r="J22" i="8"/>
  <c r="D23" i="8"/>
  <c r="J23" i="8" s="1"/>
  <c r="I93" i="16"/>
  <c r="H93" i="16"/>
  <c r="O77" i="18"/>
  <c r="J77" i="18"/>
  <c r="H12" i="12"/>
  <c r="I12" i="12"/>
  <c r="J17" i="16"/>
  <c r="O17" i="16"/>
  <c r="C11" i="8"/>
  <c r="J11" i="8" s="1"/>
  <c r="J10" i="8"/>
  <c r="O31" i="12"/>
  <c r="J31" i="12"/>
  <c r="Q33" i="11"/>
  <c r="P33" i="11"/>
  <c r="R33" i="11" s="1"/>
  <c r="P32" i="12"/>
  <c r="R32" i="12" s="1"/>
  <c r="Q32" i="12"/>
  <c r="Q58" i="16"/>
  <c r="P58" i="16"/>
  <c r="R58" i="16" s="1"/>
  <c r="J35" i="11"/>
  <c r="O35" i="11"/>
  <c r="P35" i="12"/>
  <c r="R35" i="12" s="1"/>
  <c r="Q35" i="12"/>
  <c r="P71" i="16"/>
  <c r="R71" i="16" s="1"/>
  <c r="Q71" i="16"/>
  <c r="O73" i="11"/>
  <c r="J73" i="11"/>
  <c r="L22" i="4"/>
  <c r="P18" i="11"/>
  <c r="R18" i="11" s="1"/>
  <c r="Q18" i="11"/>
  <c r="J81" i="12"/>
  <c r="O81" i="12"/>
  <c r="I68" i="18"/>
  <c r="H68" i="18"/>
  <c r="I68" i="16"/>
  <c r="H68" i="16"/>
  <c r="O32" i="11"/>
  <c r="J32" i="11"/>
  <c r="O38" i="12"/>
  <c r="J38" i="12"/>
  <c r="O9" i="12"/>
  <c r="J9" i="12"/>
  <c r="P26" i="18"/>
  <c r="R26" i="18" s="1"/>
  <c r="Q26" i="18"/>
  <c r="P41" i="16"/>
  <c r="R41" i="16" s="1"/>
  <c r="Q41" i="16"/>
  <c r="J29" i="11"/>
  <c r="O29" i="11"/>
  <c r="S74" i="22"/>
  <c r="R74" i="22"/>
  <c r="T74" i="22" s="1"/>
  <c r="I93" i="18"/>
  <c r="H93" i="18"/>
  <c r="J54" i="11"/>
  <c r="O54" i="11"/>
  <c r="J45" i="16"/>
  <c r="O45" i="16"/>
  <c r="I82" i="12"/>
  <c r="H82" i="12"/>
  <c r="O10" i="11"/>
  <c r="J10" i="11"/>
  <c r="Q70" i="11"/>
  <c r="P70" i="11"/>
  <c r="R70" i="11" s="1"/>
  <c r="Q21" i="16"/>
  <c r="P21" i="16"/>
  <c r="R21" i="16" s="1"/>
  <c r="J55" i="11"/>
  <c r="O55" i="11"/>
  <c r="O8" i="11"/>
  <c r="J8" i="11"/>
  <c r="H56" i="16"/>
  <c r="I56" i="16"/>
  <c r="I72" i="18"/>
  <c r="J72" i="18" s="1"/>
  <c r="O72" i="18" s="1"/>
  <c r="H72" i="18"/>
  <c r="L11" i="4"/>
  <c r="J78" i="12"/>
  <c r="O78" i="12"/>
  <c r="J54" i="12"/>
  <c r="O54" i="12"/>
  <c r="P75" i="11"/>
  <c r="R75" i="11" s="1"/>
  <c r="Q75" i="11"/>
  <c r="P75" i="12"/>
  <c r="R75" i="12" s="1"/>
  <c r="Q75" i="12"/>
  <c r="P11" i="18"/>
  <c r="R11" i="18" s="1"/>
  <c r="Q11" i="18"/>
  <c r="H73" i="12"/>
  <c r="I73" i="12"/>
  <c r="Q93" i="22"/>
  <c r="R93" i="22" s="1"/>
  <c r="T93" i="22" s="1"/>
  <c r="O51" i="18"/>
  <c r="J51" i="18"/>
  <c r="I60" i="12"/>
  <c r="H60" i="12"/>
  <c r="I62" i="12"/>
  <c r="H62" i="12"/>
  <c r="H41" i="18"/>
  <c r="I41" i="18"/>
  <c r="J41" i="18" s="1"/>
  <c r="O41" i="18" s="1"/>
  <c r="I82" i="16"/>
  <c r="H82" i="16"/>
  <c r="J59" i="12"/>
  <c r="O59" i="12"/>
  <c r="J36" i="11"/>
  <c r="O36" i="11"/>
  <c r="J22" i="6"/>
  <c r="Q71" i="11"/>
  <c r="P71" i="11"/>
  <c r="R71" i="11" s="1"/>
  <c r="Q88" i="16"/>
  <c r="P88" i="16"/>
  <c r="R88" i="16" s="1"/>
  <c r="O40" i="18"/>
  <c r="J40" i="18"/>
  <c r="Q52" i="11"/>
  <c r="P52" i="11"/>
  <c r="R52" i="11" s="1"/>
  <c r="J35" i="6"/>
  <c r="P75" i="18"/>
  <c r="R75" i="18" s="1"/>
  <c r="Q75" i="18"/>
  <c r="Q10" i="12"/>
  <c r="P10" i="12"/>
  <c r="R10" i="12" s="1"/>
  <c r="Q13" i="12"/>
  <c r="P13" i="12"/>
  <c r="R13" i="12" s="1"/>
  <c r="H35" i="8"/>
  <c r="J35" i="8" s="1"/>
  <c r="J34" i="8"/>
  <c r="H40" i="12"/>
  <c r="I40" i="12"/>
  <c r="J52" i="12"/>
  <c r="O52" i="12"/>
  <c r="Q30" i="11"/>
  <c r="P30" i="11"/>
  <c r="R30" i="11" s="1"/>
  <c r="I49" i="20"/>
  <c r="J49" i="20" s="1"/>
  <c r="H67" i="18"/>
  <c r="I67" i="18"/>
  <c r="J67" i="18" s="1"/>
  <c r="O67" i="18" s="1"/>
  <c r="H98" i="20"/>
  <c r="H30" i="12"/>
  <c r="I30" i="12"/>
  <c r="I91" i="16"/>
  <c r="H91" i="16"/>
  <c r="I105" i="18"/>
  <c r="H105" i="18"/>
  <c r="O84" i="16"/>
  <c r="J84" i="16"/>
  <c r="P67" i="16"/>
  <c r="R67" i="16" s="1"/>
  <c r="Q67" i="16"/>
  <c r="O47" i="11"/>
  <c r="J47" i="11"/>
  <c r="O8" i="16"/>
  <c r="J8" i="16"/>
  <c r="J28" i="11"/>
  <c r="O28" i="11"/>
  <c r="J23" i="6"/>
  <c r="Q67" i="11"/>
  <c r="P67" i="11"/>
  <c r="R67" i="11" s="1"/>
  <c r="P83" i="16"/>
  <c r="R83" i="16" s="1"/>
  <c r="Q83" i="16"/>
  <c r="J20" i="12"/>
  <c r="O20" i="12"/>
  <c r="Q36" i="18"/>
  <c r="P36" i="18"/>
  <c r="R36" i="18" s="1"/>
  <c r="H26" i="20"/>
  <c r="H31" i="20"/>
  <c r="J35" i="22"/>
  <c r="Q35" i="22"/>
  <c r="S37" i="22"/>
  <c r="R37" i="22"/>
  <c r="T37" i="22" s="1"/>
  <c r="R32" i="22"/>
  <c r="T32" i="22" s="1"/>
  <c r="S139" i="22"/>
  <c r="R139" i="22"/>
  <c r="T139" i="22" s="1"/>
  <c r="S140" i="22"/>
  <c r="R140" i="22"/>
  <c r="T140" i="22" s="1"/>
  <c r="S71" i="22"/>
  <c r="R71" i="22"/>
  <c r="T71" i="22" s="1"/>
  <c r="S70" i="22"/>
  <c r="R70" i="22"/>
  <c r="T70" i="22" s="1"/>
  <c r="S73" i="22"/>
  <c r="R73" i="22"/>
  <c r="T73" i="22" s="1"/>
  <c r="S34" i="22"/>
  <c r="R34" i="22"/>
  <c r="T34" i="22" s="1"/>
  <c r="S33" i="22"/>
  <c r="R33" i="22"/>
  <c r="T33" i="22" s="1"/>
  <c r="Q56" i="22"/>
  <c r="R28" i="22"/>
  <c r="T28" i="22" s="1"/>
  <c r="Q88" i="22"/>
  <c r="Q46" i="22"/>
  <c r="S46" i="22" s="1"/>
  <c r="Q126" i="22"/>
  <c r="R126" i="22" s="1"/>
  <c r="T126" i="22" s="1"/>
  <c r="Q135" i="22"/>
  <c r="S135" i="22" s="1"/>
  <c r="Q20" i="22"/>
  <c r="S20" i="22" s="1"/>
  <c r="Q18" i="22"/>
  <c r="S18" i="22" s="1"/>
  <c r="Q92" i="22"/>
  <c r="S92" i="22" s="1"/>
  <c r="Q132" i="22"/>
  <c r="S132" i="22" s="1"/>
  <c r="Q11" i="22"/>
  <c r="S11" i="22" s="1"/>
  <c r="Q69" i="22"/>
  <c r="S69" i="22" s="1"/>
  <c r="J121" i="22"/>
  <c r="R138" i="22"/>
  <c r="T138" i="22" s="1"/>
  <c r="R22" i="22"/>
  <c r="T22" i="22" s="1"/>
  <c r="Q98" i="22"/>
  <c r="S98" i="22" s="1"/>
  <c r="Q52" i="22"/>
  <c r="S52" i="22" s="1"/>
  <c r="Q129" i="22"/>
  <c r="R129" i="22" s="1"/>
  <c r="T129" i="22" s="1"/>
  <c r="Q9" i="22"/>
  <c r="S9" i="22" s="1"/>
  <c r="Q89" i="22"/>
  <c r="S89" i="22" s="1"/>
  <c r="R58" i="22"/>
  <c r="T58" i="22" s="1"/>
  <c r="Q99" i="22"/>
  <c r="S99" i="22" s="1"/>
  <c r="R95" i="22"/>
  <c r="T95" i="22" s="1"/>
  <c r="Q8" i="22"/>
  <c r="R102" i="22"/>
  <c r="T102" i="22" s="1"/>
  <c r="R127" i="22"/>
  <c r="T127" i="22" s="1"/>
  <c r="R103" i="22"/>
  <c r="T103" i="22" s="1"/>
  <c r="R59" i="22"/>
  <c r="T59" i="22" s="1"/>
  <c r="R67" i="22"/>
  <c r="T67" i="22" s="1"/>
  <c r="R54" i="22"/>
  <c r="T54" i="22" s="1"/>
  <c r="R60" i="22"/>
  <c r="T60" i="22" s="1"/>
  <c r="R17" i="22"/>
  <c r="T17" i="22" s="1"/>
  <c r="Q13" i="22"/>
  <c r="S13" i="22" s="1"/>
  <c r="R26" i="22"/>
  <c r="T26" i="22" s="1"/>
  <c r="R51" i="22"/>
  <c r="T51" i="22" s="1"/>
  <c r="R91" i="22"/>
  <c r="T91" i="22" s="1"/>
  <c r="Q47" i="22"/>
  <c r="S47" i="22" s="1"/>
  <c r="Q14" i="22"/>
  <c r="R14" i="22" s="1"/>
  <c r="T14" i="22" s="1"/>
  <c r="R24" i="22"/>
  <c r="T24" i="22" s="1"/>
  <c r="Q50" i="22"/>
  <c r="S50" i="22" s="1"/>
  <c r="J130" i="22"/>
  <c r="Q130" i="22"/>
  <c r="R23" i="22"/>
  <c r="T23" i="22" s="1"/>
  <c r="Q134" i="22"/>
  <c r="S48" i="22"/>
  <c r="R48" i="22"/>
  <c r="T48" i="22" s="1"/>
  <c r="R87" i="22"/>
  <c r="T87" i="22" s="1"/>
  <c r="R27" i="22"/>
  <c r="T27" i="22" s="1"/>
  <c r="R84" i="22"/>
  <c r="T84" i="22" s="1"/>
  <c r="R101" i="22"/>
  <c r="T101" i="22" s="1"/>
  <c r="R124" i="22"/>
  <c r="T124" i="22" s="1"/>
  <c r="S137" i="22"/>
  <c r="R137" i="22"/>
  <c r="T137" i="22" s="1"/>
  <c r="Q21" i="22"/>
  <c r="S21" i="22" s="1"/>
  <c r="R57" i="22"/>
  <c r="T57" i="22" s="1"/>
  <c r="Q49" i="22"/>
  <c r="S49" i="22" s="1"/>
  <c r="Q122" i="22"/>
  <c r="S122" i="22" s="1"/>
  <c r="R85" i="22"/>
  <c r="T85" i="22" s="1"/>
  <c r="Q25" i="22"/>
  <c r="S136" i="22"/>
  <c r="R136" i="22"/>
  <c r="T136" i="22" s="1"/>
  <c r="S56" i="22"/>
  <c r="R56" i="22"/>
  <c r="T56" i="22" s="1"/>
  <c r="S93" i="22"/>
  <c r="J100" i="22"/>
  <c r="Q100" i="22"/>
  <c r="J90" i="22"/>
  <c r="Q90" i="22"/>
  <c r="S68" i="22"/>
  <c r="R68" i="22"/>
  <c r="T68" i="22" s="1"/>
  <c r="Q15" i="22"/>
  <c r="R94" i="22"/>
  <c r="T94" i="22" s="1"/>
  <c r="S12" i="22"/>
  <c r="R12" i="22"/>
  <c r="T12" i="22" s="1"/>
  <c r="J30" i="22"/>
  <c r="Q30" i="22"/>
  <c r="S16" i="22"/>
  <c r="R16" i="22"/>
  <c r="T16" i="22" s="1"/>
  <c r="J83" i="22"/>
  <c r="Q83" i="22"/>
  <c r="J97" i="22"/>
  <c r="Q97" i="22"/>
  <c r="R120" i="22"/>
  <c r="T120" i="22" s="1"/>
  <c r="J55" i="22"/>
  <c r="Q55" i="22"/>
  <c r="S126" i="22"/>
  <c r="S10" i="22"/>
  <c r="R10" i="22"/>
  <c r="T10" i="22" s="1"/>
  <c r="J86" i="22"/>
  <c r="Q86" i="22"/>
  <c r="R104" i="22"/>
  <c r="T104" i="22" s="1"/>
  <c r="Q66" i="22"/>
  <c r="S133" i="22"/>
  <c r="R133" i="22"/>
  <c r="T133" i="22" s="1"/>
  <c r="Q62" i="22"/>
  <c r="S31" i="22"/>
  <c r="R31" i="22"/>
  <c r="T31" i="22" s="1"/>
  <c r="Q96" i="22"/>
  <c r="J125" i="22"/>
  <c r="Q125" i="22"/>
  <c r="S123" i="22"/>
  <c r="R123" i="22"/>
  <c r="T123" i="22" s="1"/>
  <c r="J65" i="22"/>
  <c r="Q65" i="22"/>
  <c r="S88" i="22"/>
  <c r="R88" i="22"/>
  <c r="T88" i="22" s="1"/>
  <c r="R46" i="22"/>
  <c r="T46" i="22" s="1"/>
  <c r="J61" i="22"/>
  <c r="Q61" i="22"/>
  <c r="S19" i="22"/>
  <c r="R19" i="22"/>
  <c r="T19" i="22" s="1"/>
  <c r="J29" i="22"/>
  <c r="Q29" i="22"/>
  <c r="J63" i="22"/>
  <c r="Q63" i="22"/>
  <c r="Q128" i="22"/>
  <c r="J131" i="22"/>
  <c r="Q131" i="22"/>
  <c r="S121" i="22"/>
  <c r="R121" i="22"/>
  <c r="T121" i="22" s="1"/>
  <c r="S53" i="22"/>
  <c r="R53" i="22"/>
  <c r="T53" i="22" s="1"/>
  <c r="R35" i="20"/>
  <c r="T35" i="20" s="1"/>
  <c r="S135" i="20"/>
  <c r="R135" i="20"/>
  <c r="T135" i="20" s="1"/>
  <c r="R34" i="20"/>
  <c r="T34" i="20" s="1"/>
  <c r="R68" i="20"/>
  <c r="T68" i="20" s="1"/>
  <c r="S102" i="20"/>
  <c r="R102" i="20"/>
  <c r="T102" i="20" s="1"/>
  <c r="R33" i="20"/>
  <c r="T33" i="20" s="1"/>
  <c r="S70" i="20"/>
  <c r="R70" i="20"/>
  <c r="T70" i="20" s="1"/>
  <c r="S69" i="20"/>
  <c r="R69" i="20"/>
  <c r="T69" i="20" s="1"/>
  <c r="I32" i="20"/>
  <c r="J32" i="20" s="1"/>
  <c r="I92" i="20"/>
  <c r="H15" i="20"/>
  <c r="H47" i="20"/>
  <c r="Q96" i="20"/>
  <c r="S96" i="20" s="1"/>
  <c r="I79" i="20"/>
  <c r="J79" i="20" s="1"/>
  <c r="H124" i="20"/>
  <c r="Q124" i="20"/>
  <c r="R124" i="20" s="1"/>
  <c r="T124" i="20" s="1"/>
  <c r="Q21" i="20"/>
  <c r="S21" i="20" s="1"/>
  <c r="H9" i="20"/>
  <c r="I18" i="20"/>
  <c r="J18" i="20" s="1"/>
  <c r="H21" i="20"/>
  <c r="H85" i="20"/>
  <c r="H57" i="20"/>
  <c r="H27" i="20"/>
  <c r="Q27" i="20" s="1"/>
  <c r="H19" i="20"/>
  <c r="I97" i="20"/>
  <c r="J97" i="20" s="1"/>
  <c r="H51" i="20"/>
  <c r="I80" i="20"/>
  <c r="J80" i="20" s="1"/>
  <c r="I61" i="20"/>
  <c r="J61" i="20" s="1"/>
  <c r="H28" i="20"/>
  <c r="H46" i="20"/>
  <c r="H22" i="20"/>
  <c r="H50" i="20"/>
  <c r="H84" i="20"/>
  <c r="Q84" i="20"/>
  <c r="S84" i="20" s="1"/>
  <c r="H25" i="20"/>
  <c r="H45" i="20"/>
  <c r="J122" i="20"/>
  <c r="Q122" i="20"/>
  <c r="R122" i="20" s="1"/>
  <c r="T122" i="20" s="1"/>
  <c r="H132" i="20"/>
  <c r="H133" i="20"/>
  <c r="I129" i="20"/>
  <c r="J129" i="20" s="1"/>
  <c r="Q51" i="20"/>
  <c r="S51" i="20" s="1"/>
  <c r="I87" i="20"/>
  <c r="J87" i="20" s="1"/>
  <c r="I90" i="20"/>
  <c r="J90" i="20" s="1"/>
  <c r="I52" i="20"/>
  <c r="J52" i="20" s="1"/>
  <c r="I93" i="20"/>
  <c r="J93" i="20" s="1"/>
  <c r="H116" i="20"/>
  <c r="H122" i="20"/>
  <c r="I118" i="20"/>
  <c r="J118" i="20" s="1"/>
  <c r="Q25" i="20"/>
  <c r="S25" i="20" s="1"/>
  <c r="I88" i="20"/>
  <c r="J88" i="20" s="1"/>
  <c r="I128" i="20"/>
  <c r="J128" i="20" s="1"/>
  <c r="Q28" i="20"/>
  <c r="S28" i="20" s="1"/>
  <c r="H96" i="20"/>
  <c r="Q114" i="20"/>
  <c r="S114" i="20" s="1"/>
  <c r="Q26" i="20"/>
  <c r="S26" i="20" s="1"/>
  <c r="I63" i="20"/>
  <c r="J63" i="20" s="1"/>
  <c r="I82" i="20"/>
  <c r="J82" i="20" s="1"/>
  <c r="R98" i="20"/>
  <c r="T98" i="20" s="1"/>
  <c r="Q85" i="20"/>
  <c r="S85" i="20" s="1"/>
  <c r="Q15" i="20"/>
  <c r="H66" i="20"/>
  <c r="H114" i="20"/>
  <c r="I125" i="20"/>
  <c r="J125" i="20" s="1"/>
  <c r="I59" i="20"/>
  <c r="J59" i="20" s="1"/>
  <c r="I10" i="20"/>
  <c r="J10" i="20" s="1"/>
  <c r="H10" i="20"/>
  <c r="Q49" i="20"/>
  <c r="S49" i="20" s="1"/>
  <c r="I11" i="20"/>
  <c r="J11" i="20" s="1"/>
  <c r="H89" i="20"/>
  <c r="I89" i="20"/>
  <c r="J89" i="20" s="1"/>
  <c r="Q47" i="20"/>
  <c r="I127" i="20"/>
  <c r="H127" i="20"/>
  <c r="I64" i="20"/>
  <c r="H64" i="20"/>
  <c r="H86" i="20"/>
  <c r="I86" i="20"/>
  <c r="I14" i="20"/>
  <c r="H14" i="20"/>
  <c r="I83" i="20"/>
  <c r="J83" i="20" s="1"/>
  <c r="H83" i="20"/>
  <c r="I53" i="20"/>
  <c r="J53" i="20" s="1"/>
  <c r="H53" i="20"/>
  <c r="I65" i="20"/>
  <c r="H65" i="20"/>
  <c r="H95" i="20"/>
  <c r="I95" i="20"/>
  <c r="J95" i="20" s="1"/>
  <c r="I20" i="20"/>
  <c r="H20" i="20"/>
  <c r="I16" i="20"/>
  <c r="J16" i="20" s="1"/>
  <c r="H16" i="20"/>
  <c r="I12" i="20"/>
  <c r="H12" i="20"/>
  <c r="I13" i="20"/>
  <c r="J13" i="20" s="1"/>
  <c r="H62" i="20"/>
  <c r="I62" i="20"/>
  <c r="Q19" i="20"/>
  <c r="H120" i="20"/>
  <c r="I120" i="20"/>
  <c r="J120" i="20" s="1"/>
  <c r="I81" i="20"/>
  <c r="H81" i="20"/>
  <c r="H56" i="20"/>
  <c r="I56" i="20"/>
  <c r="J56" i="20" s="1"/>
  <c r="Q116" i="20"/>
  <c r="S116" i="20" s="1"/>
  <c r="H99" i="20"/>
  <c r="I99" i="20"/>
  <c r="H126" i="20"/>
  <c r="I126" i="20"/>
  <c r="I60" i="20"/>
  <c r="H60" i="20"/>
  <c r="Q50" i="20"/>
  <c r="S50" i="20" s="1"/>
  <c r="Q57" i="20"/>
  <c r="S57" i="20" s="1"/>
  <c r="I23" i="20"/>
  <c r="J23" i="20" s="1"/>
  <c r="H23" i="20"/>
  <c r="I119" i="20"/>
  <c r="H119" i="20"/>
  <c r="H58" i="20"/>
  <c r="I58" i="20"/>
  <c r="J58" i="20" s="1"/>
  <c r="I17" i="20"/>
  <c r="H17" i="20"/>
  <c r="Q46" i="20"/>
  <c r="J46" i="20"/>
  <c r="Q132" i="20"/>
  <c r="S132" i="20" s="1"/>
  <c r="H117" i="20"/>
  <c r="I117" i="20"/>
  <c r="H48" i="20"/>
  <c r="I48" i="20"/>
  <c r="J123" i="20"/>
  <c r="Q123" i="20"/>
  <c r="H8" i="20"/>
  <c r="I8" i="20"/>
  <c r="Q44" i="20"/>
  <c r="H100" i="20"/>
  <c r="I100" i="20"/>
  <c r="I131" i="20"/>
  <c r="H131" i="20"/>
  <c r="H130" i="20"/>
  <c r="I130" i="20"/>
  <c r="Q133" i="20"/>
  <c r="S133" i="20" s="1"/>
  <c r="H91" i="20"/>
  <c r="I91" i="20"/>
  <c r="Q22" i="20"/>
  <c r="S22" i="20" s="1"/>
  <c r="Q92" i="20"/>
  <c r="J92" i="20"/>
  <c r="Q9" i="20"/>
  <c r="H101" i="20"/>
  <c r="I101" i="20"/>
  <c r="H121" i="20"/>
  <c r="I121" i="20"/>
  <c r="H113" i="20"/>
  <c r="I113" i="20"/>
  <c r="H29" i="20"/>
  <c r="I29" i="20"/>
  <c r="H30" i="20"/>
  <c r="I30" i="20"/>
  <c r="J31" i="20"/>
  <c r="Q31" i="20"/>
  <c r="I54" i="20"/>
  <c r="H54" i="20"/>
  <c r="Q66" i="20"/>
  <c r="S66" i="20" s="1"/>
  <c r="H67" i="20"/>
  <c r="I67" i="20"/>
  <c r="Q115" i="20"/>
  <c r="S115" i="20" s="1"/>
  <c r="H94" i="20"/>
  <c r="I94" i="20"/>
  <c r="I55" i="20"/>
  <c r="H55" i="20"/>
  <c r="S24" i="20"/>
  <c r="R24" i="20"/>
  <c r="T24" i="20" s="1"/>
  <c r="R84" i="20"/>
  <c r="T84" i="20" s="1"/>
  <c r="Q45" i="20"/>
  <c r="R10" i="26" l="1"/>
  <c r="T10" i="26" s="1"/>
  <c r="R8" i="26"/>
  <c r="T8" i="26" s="1"/>
  <c r="S35" i="26"/>
  <c r="R41" i="26"/>
  <c r="T41" i="26" s="1"/>
  <c r="S19" i="26"/>
  <c r="S37" i="26"/>
  <c r="S43" i="26"/>
  <c r="R43" i="26"/>
  <c r="T43" i="26" s="1"/>
  <c r="R86" i="26"/>
  <c r="T86" i="26" s="1"/>
  <c r="R12" i="26"/>
  <c r="T12" i="26" s="1"/>
  <c r="S58" i="26"/>
  <c r="R58" i="26"/>
  <c r="T58" i="26" s="1"/>
  <c r="R66" i="26"/>
  <c r="T66" i="26" s="1"/>
  <c r="S16" i="26"/>
  <c r="R16" i="26"/>
  <c r="T16" i="26" s="1"/>
  <c r="S42" i="26"/>
  <c r="R42" i="26"/>
  <c r="T42" i="26" s="1"/>
  <c r="S39" i="26"/>
  <c r="R39" i="26"/>
  <c r="T39" i="26" s="1"/>
  <c r="R12" i="24"/>
  <c r="T12" i="24" s="1"/>
  <c r="R18" i="24"/>
  <c r="T18" i="24" s="1"/>
  <c r="R17" i="24"/>
  <c r="T17" i="24" s="1"/>
  <c r="R57" i="24"/>
  <c r="T57" i="24" s="1"/>
  <c r="S78" i="24"/>
  <c r="R78" i="24"/>
  <c r="T78" i="24" s="1"/>
  <c r="R11" i="24"/>
  <c r="T11" i="24" s="1"/>
  <c r="S13" i="24"/>
  <c r="R13" i="24"/>
  <c r="T13" i="24" s="1"/>
  <c r="S56" i="24"/>
  <c r="R56" i="24"/>
  <c r="T56" i="24" s="1"/>
  <c r="S8" i="24"/>
  <c r="R8" i="24"/>
  <c r="T8" i="24" s="1"/>
  <c r="R54" i="24"/>
  <c r="T54" i="24" s="1"/>
  <c r="R76" i="24"/>
  <c r="T76" i="24" s="1"/>
  <c r="R21" i="24"/>
  <c r="T21" i="24" s="1"/>
  <c r="S61" i="24"/>
  <c r="R61" i="24"/>
  <c r="T61" i="24" s="1"/>
  <c r="S37" i="24"/>
  <c r="R37" i="24"/>
  <c r="T37" i="24" s="1"/>
  <c r="S41" i="24"/>
  <c r="R41" i="24"/>
  <c r="T41" i="24" s="1"/>
  <c r="S81" i="24"/>
  <c r="R81" i="24"/>
  <c r="T81" i="24" s="1"/>
  <c r="S73" i="24"/>
  <c r="R73" i="24"/>
  <c r="T73" i="24" s="1"/>
  <c r="S83" i="24"/>
  <c r="R83" i="24"/>
  <c r="T83" i="24" s="1"/>
  <c r="S43" i="24"/>
  <c r="R43" i="24"/>
  <c r="T43" i="24" s="1"/>
  <c r="P41" i="18"/>
  <c r="R41" i="18" s="1"/>
  <c r="Q41" i="18"/>
  <c r="Q54" i="11"/>
  <c r="P54" i="11"/>
  <c r="R54" i="11" s="1"/>
  <c r="Q97" i="20"/>
  <c r="S97" i="20" s="1"/>
  <c r="Q8" i="16"/>
  <c r="P8" i="16"/>
  <c r="R8" i="16" s="1"/>
  <c r="O105" i="18"/>
  <c r="J105" i="18"/>
  <c r="J73" i="12"/>
  <c r="O73" i="12"/>
  <c r="P54" i="12"/>
  <c r="R54" i="12" s="1"/>
  <c r="Q54" i="12"/>
  <c r="Q32" i="11"/>
  <c r="P32" i="11"/>
  <c r="R32" i="11" s="1"/>
  <c r="Q35" i="11"/>
  <c r="P35" i="11"/>
  <c r="R35" i="11" s="1"/>
  <c r="O36" i="12"/>
  <c r="J36" i="12"/>
  <c r="Q36" i="11"/>
  <c r="P36" i="11"/>
  <c r="R36" i="11" s="1"/>
  <c r="P31" i="12"/>
  <c r="R31" i="12" s="1"/>
  <c r="Q31" i="12"/>
  <c r="P77" i="18"/>
  <c r="R77" i="18" s="1"/>
  <c r="Q77" i="18"/>
  <c r="O60" i="16"/>
  <c r="J60" i="16"/>
  <c r="J58" i="12"/>
  <c r="O58" i="12"/>
  <c r="O78" i="18"/>
  <c r="J78" i="18"/>
  <c r="Q47" i="11"/>
  <c r="P47" i="11"/>
  <c r="R47" i="11" s="1"/>
  <c r="O91" i="16"/>
  <c r="J91" i="16"/>
  <c r="J62" i="12"/>
  <c r="O62" i="12"/>
  <c r="P78" i="12"/>
  <c r="R78" i="12" s="1"/>
  <c r="Q78" i="12"/>
  <c r="Q8" i="11"/>
  <c r="P8" i="11"/>
  <c r="R8" i="11" s="1"/>
  <c r="P10" i="11"/>
  <c r="R10" i="11" s="1"/>
  <c r="Q10" i="11"/>
  <c r="O93" i="18"/>
  <c r="J93" i="18"/>
  <c r="O68" i="16"/>
  <c r="J68" i="16"/>
  <c r="O56" i="11"/>
  <c r="J56" i="11"/>
  <c r="O42" i="18"/>
  <c r="J42" i="18"/>
  <c r="O30" i="12"/>
  <c r="J30" i="12"/>
  <c r="Q52" i="12"/>
  <c r="P52" i="12"/>
  <c r="R52" i="12" s="1"/>
  <c r="P40" i="18"/>
  <c r="R40" i="18" s="1"/>
  <c r="Q40" i="18"/>
  <c r="Q59" i="12"/>
  <c r="P59" i="12"/>
  <c r="R59" i="12" s="1"/>
  <c r="P55" i="11"/>
  <c r="R55" i="11" s="1"/>
  <c r="Q55" i="11"/>
  <c r="Q73" i="11"/>
  <c r="P73" i="11"/>
  <c r="R73" i="11" s="1"/>
  <c r="J93" i="16"/>
  <c r="O93" i="16"/>
  <c r="Q61" i="12"/>
  <c r="P61" i="12"/>
  <c r="R61" i="12" s="1"/>
  <c r="O55" i="12"/>
  <c r="J55" i="12"/>
  <c r="S103" i="20"/>
  <c r="R103" i="20"/>
  <c r="T103" i="20" s="1"/>
  <c r="Q129" i="20"/>
  <c r="S129" i="20" s="1"/>
  <c r="J60" i="12"/>
  <c r="O60" i="12"/>
  <c r="J82" i="12"/>
  <c r="O82" i="12"/>
  <c r="Q9" i="12"/>
  <c r="P9" i="12"/>
  <c r="R9" i="12" s="1"/>
  <c r="O68" i="18"/>
  <c r="J68" i="18"/>
  <c r="Q17" i="16"/>
  <c r="P17" i="16"/>
  <c r="R17" i="16" s="1"/>
  <c r="O57" i="16"/>
  <c r="J57" i="16"/>
  <c r="S122" i="20"/>
  <c r="O40" i="12"/>
  <c r="J40" i="12"/>
  <c r="Q45" i="16"/>
  <c r="P45" i="16"/>
  <c r="R45" i="16" s="1"/>
  <c r="P70" i="16"/>
  <c r="R70" i="16" s="1"/>
  <c r="Q70" i="16"/>
  <c r="P24" i="18"/>
  <c r="R24" i="18" s="1"/>
  <c r="Q24" i="18"/>
  <c r="P50" i="12"/>
  <c r="R50" i="12" s="1"/>
  <c r="Q50" i="12"/>
  <c r="O56" i="16"/>
  <c r="J56" i="16"/>
  <c r="Q79" i="20"/>
  <c r="Q28" i="11"/>
  <c r="P28" i="11"/>
  <c r="R28" i="11" s="1"/>
  <c r="Q29" i="11"/>
  <c r="P29" i="11"/>
  <c r="R29" i="11" s="1"/>
  <c r="Q81" i="12"/>
  <c r="P81" i="12"/>
  <c r="R81" i="12" s="1"/>
  <c r="Q20" i="12"/>
  <c r="P20" i="12"/>
  <c r="R20" i="12" s="1"/>
  <c r="Q84" i="16"/>
  <c r="P84" i="16"/>
  <c r="R84" i="16" s="1"/>
  <c r="P67" i="18"/>
  <c r="R67" i="18" s="1"/>
  <c r="Q67" i="18"/>
  <c r="O82" i="16"/>
  <c r="J82" i="16"/>
  <c r="P51" i="18"/>
  <c r="R51" i="18" s="1"/>
  <c r="Q51" i="18"/>
  <c r="Q72" i="18"/>
  <c r="P72" i="18"/>
  <c r="R72" i="18" s="1"/>
  <c r="P38" i="12"/>
  <c r="R38" i="12" s="1"/>
  <c r="Q38" i="12"/>
  <c r="J12" i="12"/>
  <c r="O12" i="12"/>
  <c r="J42" i="16"/>
  <c r="O42" i="16"/>
  <c r="P17" i="18"/>
  <c r="R17" i="18" s="1"/>
  <c r="Q17" i="18"/>
  <c r="R21" i="20"/>
  <c r="T21" i="20" s="1"/>
  <c r="Q32" i="20"/>
  <c r="S32" i="20" s="1"/>
  <c r="S35" i="22"/>
  <c r="R35" i="22"/>
  <c r="T35" i="22" s="1"/>
  <c r="R18" i="22"/>
  <c r="T18" i="22" s="1"/>
  <c r="R135" i="22"/>
  <c r="T135" i="22" s="1"/>
  <c r="R20" i="22"/>
  <c r="T20" i="22" s="1"/>
  <c r="S129" i="22"/>
  <c r="R132" i="22"/>
  <c r="T132" i="22" s="1"/>
  <c r="R92" i="22"/>
  <c r="T92" i="22" s="1"/>
  <c r="R11" i="22"/>
  <c r="T11" i="22" s="1"/>
  <c r="R69" i="22"/>
  <c r="T69" i="22" s="1"/>
  <c r="R52" i="22"/>
  <c r="T52" i="22" s="1"/>
  <c r="R99" i="22"/>
  <c r="T99" i="22" s="1"/>
  <c r="R9" i="22"/>
  <c r="T9" i="22" s="1"/>
  <c r="R98" i="22"/>
  <c r="T98" i="22" s="1"/>
  <c r="R89" i="22"/>
  <c r="T89" i="22" s="1"/>
  <c r="S8" i="22"/>
  <c r="R8" i="22"/>
  <c r="T8" i="22" s="1"/>
  <c r="R13" i="22"/>
  <c r="T13" i="22" s="1"/>
  <c r="R47" i="22"/>
  <c r="T47" i="22" s="1"/>
  <c r="S14" i="22"/>
  <c r="R50" i="22"/>
  <c r="T50" i="22" s="1"/>
  <c r="S130" i="22"/>
  <c r="R130" i="22"/>
  <c r="T130" i="22" s="1"/>
  <c r="S134" i="22"/>
  <c r="R134" i="22"/>
  <c r="T134" i="22" s="1"/>
  <c r="R122" i="22"/>
  <c r="T122" i="22" s="1"/>
  <c r="S25" i="22"/>
  <c r="R25" i="22"/>
  <c r="T25" i="22" s="1"/>
  <c r="R49" i="22"/>
  <c r="T49" i="22" s="1"/>
  <c r="R21" i="22"/>
  <c r="T21" i="22" s="1"/>
  <c r="S83" i="22"/>
  <c r="R83" i="22"/>
  <c r="T83" i="22" s="1"/>
  <c r="S131" i="22"/>
  <c r="R131" i="22"/>
  <c r="T131" i="22" s="1"/>
  <c r="S90" i="22"/>
  <c r="R90" i="22"/>
  <c r="T90" i="22" s="1"/>
  <c r="S65" i="22"/>
  <c r="R65" i="22"/>
  <c r="T65" i="22" s="1"/>
  <c r="S100" i="22"/>
  <c r="R100" i="22"/>
  <c r="T100" i="22" s="1"/>
  <c r="S125" i="22"/>
  <c r="R125" i="22"/>
  <c r="T125" i="22" s="1"/>
  <c r="S66" i="22"/>
  <c r="R66" i="22"/>
  <c r="T66" i="22" s="1"/>
  <c r="S128" i="22"/>
  <c r="R128" i="22"/>
  <c r="T128" i="22" s="1"/>
  <c r="S96" i="22"/>
  <c r="R96" i="22"/>
  <c r="T96" i="22" s="1"/>
  <c r="S86" i="22"/>
  <c r="R86" i="22"/>
  <c r="T86" i="22" s="1"/>
  <c r="S55" i="22"/>
  <c r="R55" i="22"/>
  <c r="T55" i="22" s="1"/>
  <c r="S15" i="22"/>
  <c r="R15" i="22"/>
  <c r="T15" i="22" s="1"/>
  <c r="S63" i="22"/>
  <c r="R63" i="22"/>
  <c r="T63" i="22" s="1"/>
  <c r="S97" i="22"/>
  <c r="R97" i="22"/>
  <c r="T97" i="22" s="1"/>
  <c r="S30" i="22"/>
  <c r="R30" i="22"/>
  <c r="T30" i="22" s="1"/>
  <c r="S29" i="22"/>
  <c r="R29" i="22"/>
  <c r="T29" i="22" s="1"/>
  <c r="S61" i="22"/>
  <c r="R61" i="22"/>
  <c r="T61" i="22" s="1"/>
  <c r="S62" i="22"/>
  <c r="R62" i="22"/>
  <c r="T62" i="22" s="1"/>
  <c r="Q118" i="20"/>
  <c r="S118" i="20" s="1"/>
  <c r="Q87" i="20"/>
  <c r="S87" i="20" s="1"/>
  <c r="S124" i="20"/>
  <c r="Q80" i="20"/>
  <c r="S80" i="20" s="1"/>
  <c r="R25" i="20"/>
  <c r="T25" i="20" s="1"/>
  <c r="R96" i="20"/>
  <c r="T96" i="20" s="1"/>
  <c r="Q18" i="20"/>
  <c r="S18" i="20" s="1"/>
  <c r="Q11" i="20"/>
  <c r="S11" i="20" s="1"/>
  <c r="R51" i="20"/>
  <c r="T51" i="20" s="1"/>
  <c r="Q61" i="20"/>
  <c r="Q90" i="20"/>
  <c r="S90" i="20" s="1"/>
  <c r="Q93" i="20"/>
  <c r="R93" i="20" s="1"/>
  <c r="T93" i="20" s="1"/>
  <c r="Q10" i="20"/>
  <c r="S10" i="20" s="1"/>
  <c r="Q88" i="20"/>
  <c r="S88" i="20" s="1"/>
  <c r="Q95" i="20"/>
  <c r="S95" i="20" s="1"/>
  <c r="Q125" i="20"/>
  <c r="S125" i="20" s="1"/>
  <c r="Q128" i="20"/>
  <c r="S128" i="20" s="1"/>
  <c r="Q13" i="20"/>
  <c r="S13" i="20" s="1"/>
  <c r="Q83" i="20"/>
  <c r="S83" i="20" s="1"/>
  <c r="R114" i="20"/>
  <c r="T114" i="20" s="1"/>
  <c r="R85" i="20"/>
  <c r="T85" i="20" s="1"/>
  <c r="Q89" i="20"/>
  <c r="S89" i="20" s="1"/>
  <c r="R49" i="20"/>
  <c r="T49" i="20" s="1"/>
  <c r="Q52" i="20"/>
  <c r="S52" i="20" s="1"/>
  <c r="R28" i="20"/>
  <c r="T28" i="20" s="1"/>
  <c r="Q63" i="20"/>
  <c r="Q59" i="20"/>
  <c r="S59" i="20" s="1"/>
  <c r="R15" i="20"/>
  <c r="T15" i="20" s="1"/>
  <c r="S15" i="20"/>
  <c r="Q58" i="20"/>
  <c r="S58" i="20" s="1"/>
  <c r="R26" i="20"/>
  <c r="T26" i="20" s="1"/>
  <c r="R50" i="20"/>
  <c r="T50" i="20" s="1"/>
  <c r="R116" i="20"/>
  <c r="T116" i="20" s="1"/>
  <c r="Q82" i="20"/>
  <c r="S82" i="20" s="1"/>
  <c r="Q127" i="20"/>
  <c r="J127" i="20"/>
  <c r="S47" i="20"/>
  <c r="R47" i="20"/>
  <c r="T47" i="20" s="1"/>
  <c r="Q53" i="20"/>
  <c r="R132" i="20"/>
  <c r="T132" i="20" s="1"/>
  <c r="S27" i="20"/>
  <c r="R27" i="20"/>
  <c r="T27" i="20" s="1"/>
  <c r="J81" i="20"/>
  <c r="Q81" i="20"/>
  <c r="J12" i="20"/>
  <c r="Q12" i="20"/>
  <c r="J65" i="20"/>
  <c r="Q65" i="20"/>
  <c r="J99" i="20"/>
  <c r="Q99" i="20"/>
  <c r="S79" i="20"/>
  <c r="R79" i="20"/>
  <c r="T79" i="20" s="1"/>
  <c r="J20" i="20"/>
  <c r="Q20" i="20"/>
  <c r="S46" i="20"/>
  <c r="R46" i="20"/>
  <c r="T46" i="20" s="1"/>
  <c r="J17" i="20"/>
  <c r="Q17" i="20"/>
  <c r="J119" i="20"/>
  <c r="Q119" i="20"/>
  <c r="R57" i="20"/>
  <c r="T57" i="20" s="1"/>
  <c r="J60" i="20"/>
  <c r="Q60" i="20"/>
  <c r="Q56" i="20"/>
  <c r="J14" i="20"/>
  <c r="Q14" i="20"/>
  <c r="J64" i="20"/>
  <c r="Q64" i="20"/>
  <c r="J126" i="20"/>
  <c r="Q126" i="20"/>
  <c r="Q23" i="20"/>
  <c r="S19" i="20"/>
  <c r="R19" i="20"/>
  <c r="T19" i="20" s="1"/>
  <c r="J62" i="20"/>
  <c r="Q62" i="20"/>
  <c r="Q120" i="20"/>
  <c r="Q16" i="20"/>
  <c r="J86" i="20"/>
  <c r="Q86" i="20"/>
  <c r="R115" i="20"/>
  <c r="T115" i="20" s="1"/>
  <c r="R66" i="20"/>
  <c r="T66" i="20" s="1"/>
  <c r="J54" i="20"/>
  <c r="Q54" i="20"/>
  <c r="S31" i="20"/>
  <c r="R31" i="20"/>
  <c r="T31" i="20" s="1"/>
  <c r="J30" i="20"/>
  <c r="Q30" i="20"/>
  <c r="J113" i="20"/>
  <c r="Q113" i="20"/>
  <c r="R87" i="20"/>
  <c r="T87" i="20" s="1"/>
  <c r="R133" i="20"/>
  <c r="T133" i="20" s="1"/>
  <c r="S44" i="20"/>
  <c r="R44" i="20"/>
  <c r="T44" i="20" s="1"/>
  <c r="S61" i="20"/>
  <c r="R61" i="20"/>
  <c r="T61" i="20" s="1"/>
  <c r="J101" i="20"/>
  <c r="Q101" i="20"/>
  <c r="J91" i="20"/>
  <c r="Q91" i="20"/>
  <c r="J131" i="20"/>
  <c r="Q131" i="20"/>
  <c r="J8" i="20"/>
  <c r="Q8" i="20"/>
  <c r="J117" i="20"/>
  <c r="Q117" i="20"/>
  <c r="J94" i="20"/>
  <c r="Q94" i="20"/>
  <c r="J67" i="20"/>
  <c r="Q67" i="20"/>
  <c r="J29" i="20"/>
  <c r="Q29" i="20"/>
  <c r="J121" i="20"/>
  <c r="Q121" i="20"/>
  <c r="S9" i="20"/>
  <c r="R9" i="20"/>
  <c r="T9" i="20" s="1"/>
  <c r="J130" i="20"/>
  <c r="Q130" i="20"/>
  <c r="R118" i="20"/>
  <c r="T118" i="20" s="1"/>
  <c r="R125" i="20"/>
  <c r="T125" i="20" s="1"/>
  <c r="J55" i="20"/>
  <c r="Q55" i="20"/>
  <c r="R92" i="20"/>
  <c r="T92" i="20" s="1"/>
  <c r="S92" i="20"/>
  <c r="R22" i="20"/>
  <c r="T22" i="20" s="1"/>
  <c r="J100" i="20"/>
  <c r="Q100" i="20"/>
  <c r="S123" i="20"/>
  <c r="R123" i="20"/>
  <c r="T123" i="20" s="1"/>
  <c r="J48" i="20"/>
  <c r="Q48" i="20"/>
  <c r="S45" i="20"/>
  <c r="R45" i="20"/>
  <c r="T45" i="20" s="1"/>
  <c r="Q12" i="12" l="1"/>
  <c r="P12" i="12"/>
  <c r="R12" i="12" s="1"/>
  <c r="P56" i="16"/>
  <c r="R56" i="16" s="1"/>
  <c r="Q56" i="16"/>
  <c r="Q56" i="11"/>
  <c r="P56" i="11"/>
  <c r="R56" i="11" s="1"/>
  <c r="P105" i="18"/>
  <c r="R105" i="18" s="1"/>
  <c r="Q105" i="18"/>
  <c r="P82" i="16"/>
  <c r="R82" i="16" s="1"/>
  <c r="Q82" i="16"/>
  <c r="P68" i="18"/>
  <c r="R68" i="18" s="1"/>
  <c r="Q68" i="18"/>
  <c r="P57" i="16"/>
  <c r="R57" i="16" s="1"/>
  <c r="Q57" i="16"/>
  <c r="Q73" i="12"/>
  <c r="P73" i="12"/>
  <c r="R73" i="12" s="1"/>
  <c r="P78" i="18"/>
  <c r="R78" i="18" s="1"/>
  <c r="Q78" i="18"/>
  <c r="P62" i="12"/>
  <c r="R62" i="12" s="1"/>
  <c r="Q62" i="12"/>
  <c r="P58" i="12"/>
  <c r="R58" i="12" s="1"/>
  <c r="Q58" i="12"/>
  <c r="Q82" i="12"/>
  <c r="P82" i="12"/>
  <c r="R82" i="12" s="1"/>
  <c r="Q55" i="12"/>
  <c r="P55" i="12"/>
  <c r="R55" i="12" s="1"/>
  <c r="P93" i="18"/>
  <c r="R93" i="18" s="1"/>
  <c r="Q93" i="18"/>
  <c r="R32" i="20"/>
  <c r="T32" i="20" s="1"/>
  <c r="R129" i="20"/>
  <c r="T129" i="20" s="1"/>
  <c r="Q40" i="12"/>
  <c r="P40" i="12"/>
  <c r="R40" i="12" s="1"/>
  <c r="P68" i="16"/>
  <c r="R68" i="16" s="1"/>
  <c r="Q68" i="16"/>
  <c r="P30" i="12"/>
  <c r="R30" i="12" s="1"/>
  <c r="Q30" i="12"/>
  <c r="R59" i="20"/>
  <c r="T59" i="20" s="1"/>
  <c r="S93" i="20"/>
  <c r="R88" i="20"/>
  <c r="T88" i="20" s="1"/>
  <c r="Q42" i="16"/>
  <c r="P42" i="16"/>
  <c r="R42" i="16" s="1"/>
  <c r="P60" i="12"/>
  <c r="R60" i="12" s="1"/>
  <c r="Q60" i="12"/>
  <c r="P42" i="18"/>
  <c r="R42" i="18" s="1"/>
  <c r="Q42" i="18"/>
  <c r="P91" i="16"/>
  <c r="R91" i="16" s="1"/>
  <c r="Q91" i="16"/>
  <c r="Q60" i="16"/>
  <c r="P60" i="16"/>
  <c r="R60" i="16" s="1"/>
  <c r="P36" i="12"/>
  <c r="R36" i="12" s="1"/>
  <c r="Q36" i="12"/>
  <c r="R97" i="20"/>
  <c r="T97" i="20" s="1"/>
  <c r="P93" i="16"/>
  <c r="R93" i="16" s="1"/>
  <c r="Q93" i="16"/>
  <c r="R95" i="20"/>
  <c r="T95" i="20" s="1"/>
  <c r="R11" i="20"/>
  <c r="T11" i="20" s="1"/>
  <c r="R18" i="20"/>
  <c r="T18" i="20" s="1"/>
  <c r="R80" i="20"/>
  <c r="T80" i="20" s="1"/>
  <c r="R90" i="20"/>
  <c r="T90" i="20" s="1"/>
  <c r="R83" i="20"/>
  <c r="T83" i="20" s="1"/>
  <c r="R10" i="20"/>
  <c r="T10" i="20" s="1"/>
  <c r="R58" i="20"/>
  <c r="T58" i="20" s="1"/>
  <c r="R52" i="20"/>
  <c r="T52" i="20" s="1"/>
  <c r="R128" i="20"/>
  <c r="T128" i="20" s="1"/>
  <c r="R13" i="20"/>
  <c r="T13" i="20" s="1"/>
  <c r="R89" i="20"/>
  <c r="T89" i="20" s="1"/>
  <c r="S63" i="20"/>
  <c r="R63" i="20"/>
  <c r="T63" i="20" s="1"/>
  <c r="R82" i="20"/>
  <c r="T82" i="20" s="1"/>
  <c r="R53" i="20"/>
  <c r="T53" i="20" s="1"/>
  <c r="S53" i="20"/>
  <c r="R127" i="20"/>
  <c r="T127" i="20" s="1"/>
  <c r="S127" i="20"/>
  <c r="S120" i="20"/>
  <c r="R120" i="20"/>
  <c r="T120" i="20" s="1"/>
  <c r="S17" i="20"/>
  <c r="R17" i="20"/>
  <c r="T17" i="20" s="1"/>
  <c r="S20" i="20"/>
  <c r="R20" i="20"/>
  <c r="T20" i="20" s="1"/>
  <c r="S99" i="20"/>
  <c r="R99" i="20"/>
  <c r="T99" i="20" s="1"/>
  <c r="R86" i="20"/>
  <c r="T86" i="20" s="1"/>
  <c r="S86" i="20"/>
  <c r="S62" i="20"/>
  <c r="R62" i="20"/>
  <c r="T62" i="20" s="1"/>
  <c r="S23" i="20"/>
  <c r="R23" i="20"/>
  <c r="T23" i="20" s="1"/>
  <c r="S64" i="20"/>
  <c r="R64" i="20"/>
  <c r="T64" i="20" s="1"/>
  <c r="S56" i="20"/>
  <c r="R56" i="20"/>
  <c r="T56" i="20" s="1"/>
  <c r="S12" i="20"/>
  <c r="R12" i="20"/>
  <c r="T12" i="20" s="1"/>
  <c r="S126" i="20"/>
  <c r="R126" i="20"/>
  <c r="T126" i="20" s="1"/>
  <c r="S119" i="20"/>
  <c r="R119" i="20"/>
  <c r="T119" i="20" s="1"/>
  <c r="S16" i="20"/>
  <c r="R16" i="20"/>
  <c r="T16" i="20" s="1"/>
  <c r="S14" i="20"/>
  <c r="R14" i="20"/>
  <c r="T14" i="20" s="1"/>
  <c r="S60" i="20"/>
  <c r="R60" i="20"/>
  <c r="T60" i="20" s="1"/>
  <c r="S65" i="20"/>
  <c r="R65" i="20"/>
  <c r="T65" i="20" s="1"/>
  <c r="R81" i="20"/>
  <c r="T81" i="20" s="1"/>
  <c r="S81" i="20"/>
  <c r="S67" i="20"/>
  <c r="R67" i="20"/>
  <c r="T67" i="20" s="1"/>
  <c r="S101" i="20"/>
  <c r="R101" i="20"/>
  <c r="T101" i="20" s="1"/>
  <c r="S29" i="20"/>
  <c r="R29" i="20"/>
  <c r="T29" i="20" s="1"/>
  <c r="S113" i="20"/>
  <c r="R113" i="20"/>
  <c r="T113" i="20" s="1"/>
  <c r="R94" i="20"/>
  <c r="T94" i="20" s="1"/>
  <c r="S94" i="20"/>
  <c r="S8" i="20"/>
  <c r="R8" i="20"/>
  <c r="T8" i="20" s="1"/>
  <c r="S131" i="20"/>
  <c r="R131" i="20"/>
  <c r="T131" i="20" s="1"/>
  <c r="R55" i="20"/>
  <c r="T55" i="20" s="1"/>
  <c r="S55" i="20"/>
  <c r="S91" i="20"/>
  <c r="R91" i="20"/>
  <c r="T91" i="20" s="1"/>
  <c r="S48" i="20"/>
  <c r="R48" i="20"/>
  <c r="T48" i="20" s="1"/>
  <c r="S100" i="20"/>
  <c r="R100" i="20"/>
  <c r="T100" i="20" s="1"/>
  <c r="S130" i="20"/>
  <c r="R130" i="20"/>
  <c r="T130" i="20" s="1"/>
  <c r="S121" i="20"/>
  <c r="R121" i="20"/>
  <c r="T121" i="20" s="1"/>
  <c r="S117" i="20"/>
  <c r="R117" i="20"/>
  <c r="T117" i="20" s="1"/>
  <c r="S30" i="20"/>
  <c r="R30" i="20"/>
  <c r="T30" i="20" s="1"/>
  <c r="S54" i="20"/>
  <c r="R54" i="20"/>
  <c r="T54"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Sophie Labaste</author>
  </authors>
  <commentList>
    <comment ref="P7" authorId="0" shapeId="0" xr:uid="{149E45D9-BCFD-5640-8D50-AC3751D8FC73}">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P32" authorId="0" shapeId="0" xr:uid="{EECE4FDE-C939-8947-8FB5-354F6B672871}">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P57" authorId="0" shapeId="0" xr:uid="{A2E98643-E1BB-1746-B94E-C57C7FAA4599}">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P81" authorId="0" shapeId="0" xr:uid="{DCD2D80D-7F30-9B43-9C13-6C53FE8A948E}">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D6" authorId="0" shapeId="0" xr:uid="{00000000-0006-0000-0900-000001000000}">
      <text>
        <r>
          <rPr>
            <b/>
            <sz val="9"/>
            <color indexed="81"/>
            <rFont val="Verdana"/>
            <family val="2"/>
          </rPr>
          <t>May Mauseth:</t>
        </r>
        <r>
          <rPr>
            <sz val="9"/>
            <color indexed="81"/>
            <rFont val="Verdana"/>
            <family val="2"/>
          </rPr>
          <t xml:space="preserve">
Savers</t>
        </r>
      </text>
    </comment>
    <comment ref="E6" authorId="0" shapeId="0" xr:uid="{00000000-0006-0000-0900-000002000000}">
      <text>
        <r>
          <rPr>
            <b/>
            <sz val="9"/>
            <color indexed="81"/>
            <rFont val="Verdana"/>
            <family val="2"/>
          </rPr>
          <t>May Mauseth:</t>
        </r>
        <r>
          <rPr>
            <sz val="9"/>
            <color indexed="81"/>
            <rFont val="Verdana"/>
            <family val="2"/>
          </rPr>
          <t xml:space="preserve">
Daily saver plus</t>
        </r>
      </text>
    </comment>
    <comment ref="F6" authorId="0" shapeId="0" xr:uid="{00000000-0006-0000-0900-000003000000}">
      <text>
        <r>
          <rPr>
            <b/>
            <sz val="9"/>
            <color indexed="81"/>
            <rFont val="Verdana"/>
            <family val="2"/>
          </rPr>
          <t>May Mauseth:</t>
        </r>
        <r>
          <rPr>
            <sz val="9"/>
            <color indexed="81"/>
            <rFont val="Verdana"/>
            <family val="2"/>
          </rPr>
          <t xml:space="preserve">
Flexi Saver
</t>
        </r>
      </text>
    </comment>
    <comment ref="G6" authorId="0" shapeId="0" xr:uid="{00000000-0006-0000-0900-000004000000}">
      <text>
        <r>
          <rPr>
            <b/>
            <sz val="9"/>
            <color indexed="81"/>
            <rFont val="Verdana"/>
            <family val="2"/>
          </rPr>
          <t>May Mauseth:</t>
        </r>
        <r>
          <rPr>
            <sz val="9"/>
            <color indexed="81"/>
            <rFont val="Verdana"/>
            <family val="2"/>
          </rPr>
          <t xml:space="preserve">
Click Easy</t>
        </r>
      </text>
    </comment>
    <comment ref="H6" authorId="0" shapeId="0" xr:uid="{00000000-0006-0000-0900-000005000000}">
      <text>
        <r>
          <rPr>
            <b/>
            <sz val="9"/>
            <color indexed="81"/>
            <rFont val="Verdana"/>
            <family val="2"/>
          </rPr>
          <t>May Mauseth:</t>
        </r>
        <r>
          <rPr>
            <sz val="9"/>
            <color indexed="81"/>
            <rFont val="Verdana"/>
            <family val="2"/>
          </rPr>
          <t xml:space="preserve">
Advantage</t>
        </r>
      </text>
    </comment>
    <comment ref="J6" authorId="0" shapeId="0" xr:uid="{00000000-0006-0000-0900-000006000000}">
      <text>
        <r>
          <rPr>
            <b/>
            <sz val="9"/>
            <color indexed="81"/>
            <rFont val="Verdana"/>
            <family val="2"/>
          </rPr>
          <t>May Mauseth:</t>
        </r>
        <r>
          <rPr>
            <sz val="9"/>
            <color indexed="81"/>
            <rFont val="Verdana"/>
            <family val="2"/>
          </rPr>
          <t xml:space="preserve">
No term contract</t>
        </r>
      </text>
    </comment>
    <comment ref="D27" authorId="0" shapeId="0" xr:uid="{00000000-0006-0000-0900-000007000000}">
      <text>
        <r>
          <rPr>
            <b/>
            <sz val="9"/>
            <color indexed="81"/>
            <rFont val="Verdana"/>
            <family val="2"/>
          </rPr>
          <t>May Mauseth:</t>
        </r>
        <r>
          <rPr>
            <sz val="9"/>
            <color indexed="81"/>
            <rFont val="Verdana"/>
            <family val="2"/>
          </rPr>
          <t xml:space="preserve">
Savers</t>
        </r>
      </text>
    </comment>
    <comment ref="E27" authorId="0" shapeId="0" xr:uid="{00000000-0006-0000-0900-000008000000}">
      <text>
        <r>
          <rPr>
            <b/>
            <sz val="9"/>
            <color indexed="81"/>
            <rFont val="Verdana"/>
            <family val="2"/>
          </rPr>
          <t>May Mauseth:</t>
        </r>
        <r>
          <rPr>
            <sz val="9"/>
            <color indexed="81"/>
            <rFont val="Verdana"/>
            <family val="2"/>
          </rPr>
          <t xml:space="preserve">
Daily saver plus</t>
        </r>
      </text>
    </comment>
    <comment ref="F27" authorId="0" shapeId="0" xr:uid="{00000000-0006-0000-0900-000009000000}">
      <text>
        <r>
          <rPr>
            <b/>
            <sz val="9"/>
            <color indexed="81"/>
            <rFont val="Verdana"/>
            <family val="2"/>
          </rPr>
          <t>May Mauseth:</t>
        </r>
        <r>
          <rPr>
            <sz val="9"/>
            <color indexed="81"/>
            <rFont val="Verdana"/>
            <family val="2"/>
          </rPr>
          <t xml:space="preserve">
Flexi Saver
</t>
        </r>
      </text>
    </comment>
    <comment ref="G27" authorId="0" shapeId="0" xr:uid="{00000000-0006-0000-0900-00000A000000}">
      <text>
        <r>
          <rPr>
            <b/>
            <sz val="9"/>
            <color indexed="81"/>
            <rFont val="Verdana"/>
            <family val="2"/>
          </rPr>
          <t>May Mauseth:</t>
        </r>
        <r>
          <rPr>
            <sz val="9"/>
            <color indexed="81"/>
            <rFont val="Verdana"/>
            <family val="2"/>
          </rPr>
          <t xml:space="preserve">
Click Easy</t>
        </r>
      </text>
    </comment>
    <comment ref="H27" authorId="0" shapeId="0" xr:uid="{00000000-0006-0000-0900-00000B000000}">
      <text>
        <r>
          <rPr>
            <b/>
            <sz val="9"/>
            <color indexed="81"/>
            <rFont val="Verdana"/>
            <family val="2"/>
          </rPr>
          <t>May Mauseth:</t>
        </r>
        <r>
          <rPr>
            <sz val="9"/>
            <color indexed="81"/>
            <rFont val="Verdana"/>
            <family val="2"/>
          </rPr>
          <t xml:space="preserve">
Advantage</t>
        </r>
      </text>
    </comment>
    <comment ref="J27" authorId="0" shapeId="0" xr:uid="{00000000-0006-0000-0900-00000C000000}">
      <text>
        <r>
          <rPr>
            <b/>
            <sz val="9"/>
            <color indexed="81"/>
            <rFont val="Verdana"/>
            <family val="2"/>
          </rPr>
          <t>May Mauseth:</t>
        </r>
        <r>
          <rPr>
            <sz val="9"/>
            <color indexed="81"/>
            <rFont val="Verdana"/>
            <family val="2"/>
          </rPr>
          <t xml:space="preserve">
No term contract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D6" authorId="0" shapeId="0" xr:uid="{00000000-0006-0000-0A00-000001000000}">
      <text>
        <r>
          <rPr>
            <b/>
            <sz val="9"/>
            <color indexed="81"/>
            <rFont val="Verdana"/>
            <family val="2"/>
          </rPr>
          <t>May Johnston:</t>
        </r>
        <r>
          <rPr>
            <sz val="9"/>
            <color indexed="81"/>
            <rFont val="Verdana"/>
            <family val="2"/>
          </rPr>
          <t xml:space="preserve">
AGL Select</t>
        </r>
      </text>
    </comment>
    <comment ref="E6" authorId="0" shapeId="0" xr:uid="{00000000-0006-0000-0A00-000002000000}">
      <text>
        <r>
          <rPr>
            <b/>
            <sz val="9"/>
            <color indexed="81"/>
            <rFont val="Verdana"/>
            <family val="2"/>
          </rPr>
          <t>May Johnston:</t>
        </r>
        <r>
          <rPr>
            <sz val="9"/>
            <color indexed="81"/>
            <rFont val="Verdana"/>
            <family val="2"/>
          </rPr>
          <t xml:space="preserve">
Daily Saver</t>
        </r>
      </text>
    </comment>
    <comment ref="F6" authorId="0" shapeId="0" xr:uid="{00000000-0006-0000-0A00-000003000000}">
      <text>
        <r>
          <rPr>
            <b/>
            <sz val="9"/>
            <color indexed="81"/>
            <rFont val="Verdana"/>
            <family val="2"/>
          </rPr>
          <t>May Johnston:</t>
        </r>
        <r>
          <rPr>
            <sz val="9"/>
            <color indexed="81"/>
            <rFont val="Verdana"/>
            <family val="2"/>
          </rPr>
          <t xml:space="preserve">
Everyday saver</t>
        </r>
      </text>
    </comment>
    <comment ref="G6" authorId="0" shapeId="0" xr:uid="{00000000-0006-0000-0A00-000004000000}">
      <text>
        <r>
          <rPr>
            <b/>
            <sz val="9"/>
            <color indexed="81"/>
            <rFont val="Verdana"/>
            <family val="2"/>
          </rPr>
          <t>May Johnston:</t>
        </r>
        <r>
          <rPr>
            <sz val="9"/>
            <color indexed="81"/>
            <rFont val="Verdana"/>
            <family val="2"/>
          </rPr>
          <t xml:space="preserve">
Click Easy</t>
        </r>
      </text>
    </comment>
    <comment ref="H6" authorId="0" shapeId="0" xr:uid="{00000000-0006-0000-0A00-000005000000}">
      <text>
        <r>
          <rPr>
            <b/>
            <sz val="9"/>
            <color indexed="81"/>
            <rFont val="Verdana"/>
            <family val="2"/>
          </rPr>
          <t>May Johnston:</t>
        </r>
        <r>
          <rPr>
            <sz val="9"/>
            <color indexed="81"/>
            <rFont val="Verdana"/>
            <family val="2"/>
          </rPr>
          <t xml:space="preserve">
Lumo Advantage</t>
        </r>
      </text>
    </comment>
    <comment ref="I6" authorId="0" shapeId="0" xr:uid="{00000000-0006-0000-0A00-000006000000}">
      <text>
        <r>
          <rPr>
            <b/>
            <sz val="9"/>
            <color indexed="81"/>
            <rFont val="Verdana"/>
            <family val="2"/>
          </rPr>
          <t>May Johnston:</t>
        </r>
        <r>
          <rPr>
            <sz val="9"/>
            <color indexed="81"/>
            <rFont val="Verdana"/>
            <family val="2"/>
          </rPr>
          <t xml:space="preserve">
10 percent</t>
        </r>
      </text>
    </comment>
    <comment ref="A20" authorId="0" shapeId="0" xr:uid="{00000000-0006-0000-0A00-000007000000}">
      <text>
        <r>
          <rPr>
            <b/>
            <sz val="9"/>
            <color indexed="81"/>
            <rFont val="Verdana"/>
            <family val="2"/>
          </rPr>
          <t>May Johnston:</t>
        </r>
        <r>
          <rPr>
            <sz val="9"/>
            <color indexed="81"/>
            <rFont val="Verdana"/>
            <family val="2"/>
          </rPr>
          <t xml:space="preserve">
Voluntary TOU tariff.
Peak: weekdays 4-8pm
Shoulder: weekdays 7am-4pm and 8-10pm, weekends 7am-10pm
Off-peak: All days 10pm-7am</t>
        </r>
      </text>
    </comment>
    <comment ref="D27" authorId="0" shapeId="0" xr:uid="{00000000-0006-0000-0A00-000008000000}">
      <text>
        <r>
          <rPr>
            <b/>
            <sz val="9"/>
            <color indexed="81"/>
            <rFont val="Verdana"/>
            <family val="2"/>
          </rPr>
          <t>May Johnston:</t>
        </r>
        <r>
          <rPr>
            <sz val="9"/>
            <color indexed="81"/>
            <rFont val="Verdana"/>
            <family val="2"/>
          </rPr>
          <t xml:space="preserve">
AGL Select</t>
        </r>
      </text>
    </comment>
    <comment ref="E27" authorId="0" shapeId="0" xr:uid="{00000000-0006-0000-0A00-000009000000}">
      <text>
        <r>
          <rPr>
            <b/>
            <sz val="9"/>
            <color indexed="81"/>
            <rFont val="Verdana"/>
            <family val="2"/>
          </rPr>
          <t>May Johnston:</t>
        </r>
        <r>
          <rPr>
            <sz val="9"/>
            <color indexed="81"/>
            <rFont val="Verdana"/>
            <family val="2"/>
          </rPr>
          <t xml:space="preserve">
Daily Saver Plus</t>
        </r>
      </text>
    </comment>
    <comment ref="F27" authorId="0" shapeId="0" xr:uid="{00000000-0006-0000-0A00-00000A000000}">
      <text>
        <r>
          <rPr>
            <b/>
            <sz val="9"/>
            <color indexed="81"/>
            <rFont val="Verdana"/>
            <family val="2"/>
          </rPr>
          <t>May Johnston:</t>
        </r>
        <r>
          <rPr>
            <sz val="9"/>
            <color indexed="81"/>
            <rFont val="Verdana"/>
            <family val="2"/>
          </rPr>
          <t xml:space="preserve">
Everyday saver</t>
        </r>
      </text>
    </comment>
    <comment ref="G27" authorId="0" shapeId="0" xr:uid="{00000000-0006-0000-0A00-00000B000000}">
      <text>
        <r>
          <rPr>
            <b/>
            <sz val="9"/>
            <color indexed="81"/>
            <rFont val="Arial"/>
            <family val="2"/>
          </rPr>
          <t>May Johnston:</t>
        </r>
        <r>
          <rPr>
            <sz val="9"/>
            <color indexed="81"/>
            <rFont val="Arial"/>
            <family val="2"/>
          </rPr>
          <t xml:space="preserve">
Click Easy</t>
        </r>
      </text>
    </comment>
    <comment ref="H27" authorId="0" shapeId="0" xr:uid="{00000000-0006-0000-0A00-00000C000000}">
      <text>
        <r>
          <rPr>
            <b/>
            <sz val="9"/>
            <color indexed="81"/>
            <rFont val="Verdana"/>
            <family val="2"/>
          </rPr>
          <t>May Johnston:</t>
        </r>
        <r>
          <rPr>
            <sz val="9"/>
            <color indexed="81"/>
            <rFont val="Verdana"/>
            <family val="2"/>
          </rPr>
          <t xml:space="preserve">
Lumo Advantage</t>
        </r>
      </text>
    </comment>
    <comment ref="I27" authorId="0" shapeId="0" xr:uid="{00000000-0006-0000-0A00-00000D000000}">
      <text>
        <r>
          <rPr>
            <b/>
            <sz val="9"/>
            <color indexed="81"/>
            <rFont val="Verdana"/>
            <family val="2"/>
          </rPr>
          <t>May Johnston:</t>
        </r>
        <r>
          <rPr>
            <sz val="9"/>
            <color indexed="81"/>
            <rFont val="Verdana"/>
            <family val="2"/>
          </rPr>
          <t xml:space="preserve">
10 percent</t>
        </r>
      </text>
    </comment>
    <comment ref="I28" authorId="0" shapeId="0" xr:uid="{00000000-0006-0000-0A00-00000E000000}">
      <text>
        <r>
          <rPr>
            <b/>
            <sz val="9"/>
            <color indexed="81"/>
            <rFont val="Verdana"/>
            <family val="2"/>
          </rPr>
          <t>May Johnston:</t>
        </r>
        <r>
          <rPr>
            <sz val="9"/>
            <color indexed="81"/>
            <rFont val="Verdana"/>
            <family val="2"/>
          </rPr>
          <t xml:space="preserve">
Does not apply to controlled off peak load</t>
        </r>
      </text>
    </comment>
    <comment ref="G31" authorId="0" shapeId="0" xr:uid="{00000000-0006-0000-0A00-00000F000000}">
      <text>
        <r>
          <rPr>
            <b/>
            <sz val="9"/>
            <color indexed="81"/>
            <rFont val="Arial"/>
            <family val="2"/>
          </rPr>
          <t>May Johnston:</t>
        </r>
        <r>
          <rPr>
            <sz val="9"/>
            <color indexed="81"/>
            <rFont val="Arial"/>
            <family val="2"/>
          </rPr>
          <t xml:space="preserve">
For customers receiving monthly bills by email only</t>
        </r>
      </text>
    </comment>
    <comment ref="D33" authorId="0" shapeId="0" xr:uid="{00000000-0006-0000-0A00-000010000000}">
      <text>
        <r>
          <rPr>
            <b/>
            <sz val="9"/>
            <color indexed="81"/>
            <rFont val="Verdana"/>
            <family val="2"/>
          </rPr>
          <t>May Johnston:</t>
        </r>
        <r>
          <rPr>
            <sz val="9"/>
            <color indexed="81"/>
            <rFont val="Verdana"/>
            <family val="2"/>
          </rPr>
          <t xml:space="preserve">
$50 AGL living voucher and a further 2% off usage if bills paid by direct debit </t>
        </r>
      </text>
    </comment>
    <comment ref="E33" authorId="0" shapeId="0" xr:uid="{00000000-0006-0000-0A00-000011000000}">
      <text>
        <r>
          <rPr>
            <b/>
            <sz val="9"/>
            <color indexed="81"/>
            <rFont val="Verdana"/>
            <family val="2"/>
          </rPr>
          <t>May Johnston:</t>
        </r>
        <r>
          <rPr>
            <sz val="9"/>
            <color indexed="81"/>
            <rFont val="Verdana"/>
            <family val="2"/>
          </rPr>
          <t xml:space="preserve">
1% off usage for direct debit
</t>
        </r>
      </text>
    </comment>
    <comment ref="G33" authorId="1" shapeId="0" xr:uid="{00000000-0006-0000-0A00-000012000000}">
      <text>
        <r>
          <rPr>
            <b/>
            <sz val="9"/>
            <color indexed="81"/>
            <rFont val="Verdana"/>
            <family val="2"/>
          </rPr>
          <t>May Mauseth:</t>
        </r>
        <r>
          <rPr>
            <sz val="9"/>
            <color indexed="81"/>
            <rFont val="Verdana"/>
            <family val="2"/>
          </rPr>
          <t xml:space="preserve">
$25 sin-up bonus and $25 credit after 12 months</t>
        </r>
      </text>
    </comment>
    <comment ref="I33" authorId="0" shapeId="0" xr:uid="{00000000-0006-0000-0A00-000013000000}">
      <text>
        <r>
          <rPr>
            <b/>
            <sz val="9"/>
            <color indexed="81"/>
            <rFont val="Verdana"/>
            <family val="2"/>
          </rPr>
          <t>May Johnston:</t>
        </r>
        <r>
          <rPr>
            <sz val="9"/>
            <color indexed="81"/>
            <rFont val="Verdana"/>
            <family val="2"/>
          </rPr>
          <t xml:space="preserve">
$20 account cred for customers agreeing to direct debit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D6" authorId="0" shapeId="0" xr:uid="{00000000-0006-0000-0B00-000001000000}">
      <text>
        <r>
          <rPr>
            <b/>
            <sz val="9"/>
            <color indexed="81"/>
            <rFont val="Verdana"/>
            <family val="2"/>
          </rPr>
          <t>May Johnston:</t>
        </r>
        <r>
          <rPr>
            <sz val="9"/>
            <color indexed="81"/>
            <rFont val="Verdana"/>
            <family val="2"/>
          </rPr>
          <t xml:space="preserve">
AGL Select</t>
        </r>
      </text>
    </comment>
    <comment ref="E6" authorId="0" shapeId="0" xr:uid="{00000000-0006-0000-0B00-000002000000}">
      <text>
        <r>
          <rPr>
            <b/>
            <sz val="9"/>
            <color indexed="81"/>
            <rFont val="Verdana"/>
            <family val="2"/>
          </rPr>
          <t>May Johnston:</t>
        </r>
        <r>
          <rPr>
            <sz val="9"/>
            <color indexed="81"/>
            <rFont val="Verdana"/>
            <family val="2"/>
          </rPr>
          <t xml:space="preserve">
Daily Saver</t>
        </r>
      </text>
    </comment>
    <comment ref="F6" authorId="0" shapeId="0" xr:uid="{00000000-0006-0000-0B00-000003000000}">
      <text>
        <r>
          <rPr>
            <b/>
            <sz val="9"/>
            <color indexed="81"/>
            <rFont val="Verdana"/>
            <family val="2"/>
          </rPr>
          <t>May Johnston:</t>
        </r>
        <r>
          <rPr>
            <sz val="9"/>
            <color indexed="81"/>
            <rFont val="Verdana"/>
            <family val="2"/>
          </rPr>
          <t xml:space="preserve">
Everyday saver</t>
        </r>
      </text>
    </comment>
    <comment ref="G6" authorId="0" shapeId="0" xr:uid="{00000000-0006-0000-0B00-000004000000}">
      <text>
        <r>
          <rPr>
            <b/>
            <sz val="9"/>
            <color indexed="81"/>
            <rFont val="Verdana"/>
            <family val="2"/>
          </rPr>
          <t>May Johnston:</t>
        </r>
        <r>
          <rPr>
            <sz val="9"/>
            <color indexed="81"/>
            <rFont val="Verdana"/>
            <family val="2"/>
          </rPr>
          <t xml:space="preserve">
Smart Saver 10</t>
        </r>
      </text>
    </comment>
    <comment ref="H6" authorId="0" shapeId="0" xr:uid="{00000000-0006-0000-0B00-000005000000}">
      <text>
        <r>
          <rPr>
            <b/>
            <sz val="9"/>
            <color indexed="81"/>
            <rFont val="Verdana"/>
            <family val="2"/>
          </rPr>
          <t>May Johnston:</t>
        </r>
        <r>
          <rPr>
            <sz val="9"/>
            <color indexed="81"/>
            <rFont val="Verdana"/>
            <family val="2"/>
          </rPr>
          <t xml:space="preserve">
Click Easy</t>
        </r>
      </text>
    </comment>
    <comment ref="I6" authorId="0" shapeId="0" xr:uid="{00000000-0006-0000-0B00-000006000000}">
      <text>
        <r>
          <rPr>
            <b/>
            <sz val="9"/>
            <color indexed="81"/>
            <rFont val="Verdana"/>
            <family val="2"/>
          </rPr>
          <t>May Johnston:</t>
        </r>
        <r>
          <rPr>
            <sz val="9"/>
            <color indexed="81"/>
            <rFont val="Verdana"/>
            <family val="2"/>
          </rPr>
          <t xml:space="preserve">
Lumo Velocity</t>
        </r>
      </text>
    </comment>
    <comment ref="J6" authorId="0" shapeId="0" xr:uid="{00000000-0006-0000-0B00-000007000000}">
      <text>
        <r>
          <rPr>
            <b/>
            <sz val="9"/>
            <color indexed="81"/>
            <rFont val="Verdana"/>
            <family val="2"/>
          </rPr>
          <t>May Johnston:</t>
        </r>
        <r>
          <rPr>
            <sz val="9"/>
            <color indexed="81"/>
            <rFont val="Verdana"/>
            <family val="2"/>
          </rPr>
          <t xml:space="preserve">
8 percent</t>
        </r>
      </text>
    </comment>
    <comment ref="K6" authorId="0" shapeId="0" xr:uid="{00000000-0006-0000-0B00-000008000000}">
      <text>
        <r>
          <rPr>
            <b/>
            <sz val="9"/>
            <color indexed="81"/>
            <rFont val="Verdana"/>
            <family val="2"/>
          </rPr>
          <t>May Johnston:</t>
        </r>
        <r>
          <rPr>
            <sz val="9"/>
            <color indexed="81"/>
            <rFont val="Verdana"/>
            <family val="2"/>
          </rPr>
          <t xml:space="preserve">
In Home Smart Saver</t>
        </r>
      </text>
    </comment>
    <comment ref="G8" authorId="0" shapeId="0" xr:uid="{00000000-0006-0000-0B00-000009000000}">
      <text>
        <r>
          <rPr>
            <b/>
            <sz val="9"/>
            <color indexed="81"/>
            <rFont val="Verdana"/>
            <family val="2"/>
          </rPr>
          <t>May Johnston:</t>
        </r>
        <r>
          <rPr>
            <sz val="9"/>
            <color indexed="81"/>
            <rFont val="Verdana"/>
            <family val="2"/>
          </rPr>
          <t xml:space="preserve">
Tariff stipulates $16.80 per month</t>
        </r>
      </text>
    </comment>
    <comment ref="G13" authorId="0" shapeId="0" xr:uid="{00000000-0006-0000-0B00-00000A000000}">
      <text>
        <r>
          <rPr>
            <b/>
            <sz val="9"/>
            <color indexed="81"/>
            <rFont val="Verdana"/>
            <family val="2"/>
          </rPr>
          <t>May Johnston:</t>
        </r>
        <r>
          <rPr>
            <sz val="9"/>
            <color indexed="81"/>
            <rFont val="Verdana"/>
            <family val="2"/>
          </rPr>
          <t xml:space="preserve">
Tariff stipulates $16.80 per month</t>
        </r>
      </text>
    </comment>
    <comment ref="G18" authorId="0" shapeId="0" xr:uid="{00000000-0006-0000-0B00-00000B000000}">
      <text>
        <r>
          <rPr>
            <b/>
            <sz val="9"/>
            <color indexed="81"/>
            <rFont val="Verdana"/>
            <family val="2"/>
          </rPr>
          <t>May Johnston:</t>
        </r>
        <r>
          <rPr>
            <sz val="9"/>
            <color indexed="81"/>
            <rFont val="Verdana"/>
            <family val="2"/>
          </rPr>
          <t xml:space="preserve">
Tariff stipulates $16.80 per month</t>
        </r>
      </text>
    </comment>
    <comment ref="A20" authorId="0" shapeId="0" xr:uid="{00000000-0006-0000-0B00-00000C000000}">
      <text>
        <r>
          <rPr>
            <b/>
            <sz val="9"/>
            <color indexed="81"/>
            <rFont val="Verdana"/>
            <family val="2"/>
          </rPr>
          <t>May Johnston:</t>
        </r>
        <r>
          <rPr>
            <sz val="9"/>
            <color indexed="81"/>
            <rFont val="Verdana"/>
            <family val="2"/>
          </rPr>
          <t xml:space="preserve">
Voluntary TOU tariff.
Peak: weekdays 4-8pm
Shoulder: weekdays 7am-4pm and 8-10pm, weekends 7am-10pm
Off-peak: All days 10pm-7am</t>
        </r>
      </text>
    </comment>
    <comment ref="G24" authorId="1" shapeId="0" xr:uid="{00000000-0006-0000-0B00-00000D000000}">
      <text>
        <r>
          <rPr>
            <b/>
            <sz val="9"/>
            <color indexed="81"/>
            <rFont val="Verdana"/>
            <family val="2"/>
          </rPr>
          <t>May Mauseth:</t>
        </r>
        <r>
          <rPr>
            <sz val="9"/>
            <color indexed="81"/>
            <rFont val="Verdana"/>
            <family val="2"/>
          </rPr>
          <t xml:space="preserve">
Tariff stipulates $38.11 per month</t>
        </r>
      </text>
    </comment>
    <comment ref="D27" authorId="0" shapeId="0" xr:uid="{00000000-0006-0000-0B00-00000E000000}">
      <text>
        <r>
          <rPr>
            <b/>
            <sz val="9"/>
            <color indexed="81"/>
            <rFont val="Verdana"/>
            <family val="2"/>
          </rPr>
          <t>May Johnston:</t>
        </r>
        <r>
          <rPr>
            <sz val="9"/>
            <color indexed="81"/>
            <rFont val="Verdana"/>
            <family val="2"/>
          </rPr>
          <t xml:space="preserve">
AGL Select</t>
        </r>
      </text>
    </comment>
    <comment ref="E27" authorId="0" shapeId="0" xr:uid="{00000000-0006-0000-0B00-00000F000000}">
      <text>
        <r>
          <rPr>
            <b/>
            <sz val="9"/>
            <color indexed="81"/>
            <rFont val="Verdana"/>
            <family val="2"/>
          </rPr>
          <t>May Johnston:</t>
        </r>
        <r>
          <rPr>
            <sz val="9"/>
            <color indexed="81"/>
            <rFont val="Verdana"/>
            <family val="2"/>
          </rPr>
          <t xml:space="preserve">
Daily Saver</t>
        </r>
      </text>
    </comment>
    <comment ref="F27" authorId="0" shapeId="0" xr:uid="{00000000-0006-0000-0B00-000010000000}">
      <text>
        <r>
          <rPr>
            <b/>
            <sz val="9"/>
            <color indexed="81"/>
            <rFont val="Verdana"/>
            <family val="2"/>
          </rPr>
          <t>May Johnston:</t>
        </r>
        <r>
          <rPr>
            <sz val="9"/>
            <color indexed="81"/>
            <rFont val="Verdana"/>
            <family val="2"/>
          </rPr>
          <t xml:space="preserve">
Everyday saver</t>
        </r>
      </text>
    </comment>
    <comment ref="G27" authorId="0" shapeId="0" xr:uid="{00000000-0006-0000-0B00-000011000000}">
      <text>
        <r>
          <rPr>
            <b/>
            <sz val="9"/>
            <color indexed="81"/>
            <rFont val="Verdana"/>
            <family val="2"/>
          </rPr>
          <t>May Johnston:</t>
        </r>
        <r>
          <rPr>
            <sz val="9"/>
            <color indexed="81"/>
            <rFont val="Verdana"/>
            <family val="2"/>
          </rPr>
          <t xml:space="preserve">
Smart Saver 10</t>
        </r>
      </text>
    </comment>
    <comment ref="H27" authorId="0" shapeId="0" xr:uid="{00000000-0006-0000-0B00-000012000000}">
      <text>
        <r>
          <rPr>
            <b/>
            <sz val="9"/>
            <color indexed="81"/>
            <rFont val="Arial"/>
            <family val="2"/>
          </rPr>
          <t>May Johnston:</t>
        </r>
        <r>
          <rPr>
            <sz val="9"/>
            <color indexed="81"/>
            <rFont val="Arial"/>
            <family val="2"/>
          </rPr>
          <t xml:space="preserve">
Click Easy</t>
        </r>
      </text>
    </comment>
    <comment ref="I27" authorId="0" shapeId="0" xr:uid="{00000000-0006-0000-0B00-000013000000}">
      <text>
        <r>
          <rPr>
            <b/>
            <sz val="9"/>
            <color indexed="81"/>
            <rFont val="Verdana"/>
            <family val="2"/>
          </rPr>
          <t>May Johnston:</t>
        </r>
        <r>
          <rPr>
            <sz val="9"/>
            <color indexed="81"/>
            <rFont val="Verdana"/>
            <family val="2"/>
          </rPr>
          <t xml:space="preserve">
Lumo Velocity</t>
        </r>
      </text>
    </comment>
    <comment ref="J27" authorId="0" shapeId="0" xr:uid="{00000000-0006-0000-0B00-000014000000}">
      <text>
        <r>
          <rPr>
            <b/>
            <sz val="9"/>
            <color indexed="81"/>
            <rFont val="Verdana"/>
            <family val="2"/>
          </rPr>
          <t>May Johnston:</t>
        </r>
        <r>
          <rPr>
            <sz val="9"/>
            <color indexed="81"/>
            <rFont val="Verdana"/>
            <family val="2"/>
          </rPr>
          <t xml:space="preserve">
8 percent</t>
        </r>
      </text>
    </comment>
    <comment ref="K27" authorId="0" shapeId="0" xr:uid="{00000000-0006-0000-0B00-000015000000}">
      <text>
        <r>
          <rPr>
            <b/>
            <sz val="9"/>
            <color indexed="81"/>
            <rFont val="Verdana"/>
            <family val="2"/>
          </rPr>
          <t>May Johnston:</t>
        </r>
        <r>
          <rPr>
            <sz val="9"/>
            <color indexed="81"/>
            <rFont val="Verdana"/>
            <family val="2"/>
          </rPr>
          <t xml:space="preserve">
In Home Smart Saver</t>
        </r>
      </text>
    </comment>
    <comment ref="B28" authorId="0" shapeId="0" xr:uid="{00000000-0006-0000-0B00-000016000000}">
      <text>
        <r>
          <rPr>
            <b/>
            <sz val="9"/>
            <color indexed="81"/>
            <rFont val="Verdana"/>
            <family val="2"/>
          </rPr>
          <t>May Johnston:</t>
        </r>
        <r>
          <rPr>
            <sz val="9"/>
            <color indexed="81"/>
            <rFont val="Verdana"/>
            <family val="2"/>
          </rPr>
          <t xml:space="preserve">
These discounts are applied to the energy consumption only and do not reduce the supply charge.</t>
        </r>
      </text>
    </comment>
    <comment ref="J28" authorId="0" shapeId="0" xr:uid="{00000000-0006-0000-0B00-000017000000}">
      <text>
        <r>
          <rPr>
            <b/>
            <sz val="9"/>
            <color indexed="81"/>
            <rFont val="Verdana"/>
            <family val="2"/>
          </rPr>
          <t>May Johnston:</t>
        </r>
        <r>
          <rPr>
            <sz val="9"/>
            <color indexed="81"/>
            <rFont val="Verdana"/>
            <family val="2"/>
          </rPr>
          <t xml:space="preserve">
Does not apply to controlled off peak load</t>
        </r>
      </text>
    </comment>
    <comment ref="B29" authorId="0" shapeId="0" xr:uid="{00000000-0006-0000-0B00-000018000000}">
      <text>
        <r>
          <rPr>
            <b/>
            <sz val="9"/>
            <color indexed="81"/>
            <rFont val="Verdana"/>
            <family val="2"/>
          </rPr>
          <t>May Johnston:</t>
        </r>
        <r>
          <rPr>
            <sz val="9"/>
            <color indexed="81"/>
            <rFont val="Verdana"/>
            <family val="2"/>
          </rPr>
          <t xml:space="preserve">
Length of contract</t>
        </r>
      </text>
    </comment>
    <comment ref="B30" authorId="0" shapeId="0" xr:uid="{00000000-0006-0000-0B00-000019000000}">
      <text>
        <r>
          <rPr>
            <b/>
            <sz val="9"/>
            <color indexed="81"/>
            <rFont val="Verdana"/>
            <family val="2"/>
          </rPr>
          <t>May Johnston:</t>
        </r>
        <r>
          <rPr>
            <sz val="9"/>
            <color indexed="81"/>
            <rFont val="Verdana"/>
            <family val="2"/>
          </rPr>
          <t xml:space="preserve">
These are max fees. The amount usually decreases for every year into the contract term. </t>
        </r>
      </text>
    </comment>
    <comment ref="B31" authorId="0" shapeId="0" xr:uid="{00000000-0006-0000-0B00-00001A000000}">
      <text>
        <r>
          <rPr>
            <b/>
            <sz val="9"/>
            <color indexed="81"/>
            <rFont val="Verdana"/>
            <family val="2"/>
          </rPr>
          <t>May Johnston:</t>
        </r>
        <r>
          <rPr>
            <sz val="9"/>
            <color indexed="81"/>
            <rFont val="Verdana"/>
            <family val="2"/>
          </rPr>
          <t xml:space="preserve">
Most retailers, but not all, apply these discounts to the whole bill (including supply charge).</t>
        </r>
      </text>
    </comment>
    <comment ref="H31" authorId="0" shapeId="0" xr:uid="{00000000-0006-0000-0B00-00001B000000}">
      <text>
        <r>
          <rPr>
            <b/>
            <sz val="9"/>
            <color indexed="81"/>
            <rFont val="Arial"/>
            <family val="2"/>
          </rPr>
          <t>May Johnston:</t>
        </r>
        <r>
          <rPr>
            <sz val="9"/>
            <color indexed="81"/>
            <rFont val="Arial"/>
            <family val="2"/>
          </rPr>
          <t xml:space="preserve">
For customers receiving monthly bills by email only</t>
        </r>
      </text>
    </comment>
    <comment ref="B32" authorId="0" shapeId="0" xr:uid="{00000000-0006-0000-0B00-00001C000000}">
      <text>
        <r>
          <rPr>
            <b/>
            <sz val="9"/>
            <color indexed="81"/>
            <rFont val="Verdana"/>
            <family val="2"/>
          </rPr>
          <t>May Johnston:</t>
        </r>
        <r>
          <rPr>
            <sz val="9"/>
            <color indexed="81"/>
            <rFont val="Verdana"/>
            <family val="2"/>
          </rPr>
          <t xml:space="preserve">
Fee charged if bills have not been payed in full by due date.</t>
        </r>
      </text>
    </comment>
    <comment ref="B33" authorId="0" shapeId="0" xr:uid="{00000000-0006-0000-0B00-00001D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D33" authorId="0" shapeId="0" xr:uid="{00000000-0006-0000-0B00-00001E000000}">
      <text>
        <r>
          <rPr>
            <b/>
            <sz val="9"/>
            <color indexed="81"/>
            <rFont val="Verdana"/>
            <family val="2"/>
          </rPr>
          <t>May Johnston:</t>
        </r>
        <r>
          <rPr>
            <sz val="9"/>
            <color indexed="81"/>
            <rFont val="Verdana"/>
            <family val="2"/>
          </rPr>
          <t xml:space="preserve">
$50 AGL living voucher and a further 2% off usage if bills paid by direct debit </t>
        </r>
      </text>
    </comment>
    <comment ref="E33" authorId="0" shapeId="0" xr:uid="{00000000-0006-0000-0B00-00001F000000}">
      <text>
        <r>
          <rPr>
            <b/>
            <sz val="9"/>
            <color indexed="81"/>
            <rFont val="Verdana"/>
            <family val="2"/>
          </rPr>
          <t>May Johnston:</t>
        </r>
        <r>
          <rPr>
            <sz val="9"/>
            <color indexed="81"/>
            <rFont val="Verdana"/>
            <family val="2"/>
          </rPr>
          <t xml:space="preserve">
1% off usage for direct debit
1% off usage for dual fuel</t>
        </r>
      </text>
    </comment>
    <comment ref="H33" authorId="1" shapeId="0" xr:uid="{00000000-0006-0000-0B00-000020000000}">
      <text>
        <r>
          <rPr>
            <b/>
            <sz val="9"/>
            <color indexed="81"/>
            <rFont val="Verdana"/>
            <family val="2"/>
          </rPr>
          <t>May Mauseth:</t>
        </r>
        <r>
          <rPr>
            <sz val="9"/>
            <color indexed="81"/>
            <rFont val="Verdana"/>
            <family val="2"/>
          </rPr>
          <t xml:space="preserve">
$25 sin-up bonus and $25 credit after 12 months</t>
        </r>
      </text>
    </comment>
    <comment ref="I33" authorId="0" shapeId="0" xr:uid="{00000000-0006-0000-0B00-000021000000}">
      <text>
        <r>
          <rPr>
            <b/>
            <sz val="9"/>
            <color indexed="81"/>
            <rFont val="Verdana"/>
            <family val="2"/>
          </rPr>
          <t>May Johnston:</t>
        </r>
        <r>
          <rPr>
            <sz val="9"/>
            <color indexed="81"/>
            <rFont val="Verdana"/>
            <family val="2"/>
          </rPr>
          <t xml:space="preserve">
Customers earn velocity points and access an online shopping program</t>
        </r>
      </text>
    </comment>
    <comment ref="J33" authorId="0" shapeId="0" xr:uid="{00000000-0006-0000-0B00-000022000000}">
      <text>
        <r>
          <rPr>
            <b/>
            <sz val="9"/>
            <color indexed="81"/>
            <rFont val="Verdana"/>
            <family val="2"/>
          </rPr>
          <t>May Johnston:</t>
        </r>
        <r>
          <rPr>
            <sz val="9"/>
            <color indexed="81"/>
            <rFont val="Verdana"/>
            <family val="2"/>
          </rPr>
          <t xml:space="preserve">
$20 account cred for customers agreeing to direct debit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D6" authorId="0" shapeId="0" xr:uid="{00000000-0006-0000-0C00-000001000000}">
      <text>
        <r>
          <rPr>
            <b/>
            <sz val="9"/>
            <color indexed="81"/>
            <rFont val="Verdana"/>
            <family val="2"/>
          </rPr>
          <t>May Johnston:</t>
        </r>
        <r>
          <rPr>
            <sz val="9"/>
            <color indexed="81"/>
            <rFont val="Verdana"/>
            <family val="2"/>
          </rPr>
          <t xml:space="preserve">
AGL Advantage 10</t>
        </r>
      </text>
    </comment>
    <comment ref="E6" authorId="0" shapeId="0" xr:uid="{00000000-0006-0000-0C00-000002000000}">
      <text>
        <r>
          <rPr>
            <b/>
            <sz val="9"/>
            <color indexed="81"/>
            <rFont val="Verdana"/>
            <family val="2"/>
          </rPr>
          <t>May Johnston:</t>
        </r>
        <r>
          <rPr>
            <sz val="9"/>
            <color indexed="81"/>
            <rFont val="Verdana"/>
            <family val="2"/>
          </rPr>
          <t xml:space="preserve">
Daily Saver</t>
        </r>
      </text>
    </comment>
    <comment ref="F6" authorId="0" shapeId="0" xr:uid="{00000000-0006-0000-0C00-000003000000}">
      <text>
        <r>
          <rPr>
            <b/>
            <sz val="9"/>
            <color indexed="81"/>
            <rFont val="Verdana"/>
            <family val="2"/>
          </rPr>
          <t>May Johnston:</t>
        </r>
        <r>
          <rPr>
            <sz val="9"/>
            <color indexed="81"/>
            <rFont val="Verdana"/>
            <family val="2"/>
          </rPr>
          <t xml:space="preserve">
Go for more</t>
        </r>
      </text>
    </comment>
    <comment ref="G6" authorId="0" shapeId="0" xr:uid="{00000000-0006-0000-0C00-000004000000}">
      <text>
        <r>
          <rPr>
            <b/>
            <sz val="9"/>
            <color indexed="81"/>
            <rFont val="Verdana"/>
            <family val="2"/>
          </rPr>
          <t>May Johnston:</t>
        </r>
        <r>
          <rPr>
            <sz val="9"/>
            <color indexed="81"/>
            <rFont val="Verdana"/>
            <family val="2"/>
          </rPr>
          <t xml:space="preserve">
Smart Saver 12</t>
        </r>
      </text>
    </comment>
    <comment ref="H6" authorId="0" shapeId="0" xr:uid="{00000000-0006-0000-0C00-000005000000}">
      <text>
        <r>
          <rPr>
            <b/>
            <sz val="9"/>
            <color indexed="81"/>
            <rFont val="Verdana"/>
            <family val="2"/>
          </rPr>
          <t>May Johnston:</t>
        </r>
        <r>
          <rPr>
            <sz val="9"/>
            <color indexed="81"/>
            <rFont val="Verdana"/>
            <family val="2"/>
          </rPr>
          <t xml:space="preserve">
Click Easy</t>
        </r>
      </text>
    </comment>
    <comment ref="I6" authorId="0" shapeId="0" xr:uid="{00000000-0006-0000-0C00-000006000000}">
      <text>
        <r>
          <rPr>
            <b/>
            <sz val="9"/>
            <color indexed="81"/>
            <rFont val="Verdana"/>
            <family val="2"/>
          </rPr>
          <t>May Johnston:</t>
        </r>
        <r>
          <rPr>
            <sz val="9"/>
            <color indexed="81"/>
            <rFont val="Verdana"/>
            <family val="2"/>
          </rPr>
          <t xml:space="preserve">
Lumo Velocity/Express</t>
        </r>
      </text>
    </comment>
    <comment ref="J6" authorId="0" shapeId="0" xr:uid="{00000000-0006-0000-0C00-000007000000}">
      <text>
        <r>
          <rPr>
            <b/>
            <sz val="9"/>
            <color indexed="81"/>
            <rFont val="Verdana"/>
            <family val="2"/>
          </rPr>
          <t>May Johnston:</t>
        </r>
        <r>
          <rPr>
            <sz val="9"/>
            <color indexed="81"/>
            <rFont val="Verdana"/>
            <family val="2"/>
          </rPr>
          <t xml:space="preserve">
12 percent</t>
        </r>
      </text>
    </comment>
    <comment ref="K6" authorId="0" shapeId="0" xr:uid="{00000000-0006-0000-0C00-000008000000}">
      <text>
        <r>
          <rPr>
            <b/>
            <sz val="9"/>
            <color indexed="81"/>
            <rFont val="Verdana"/>
            <family val="2"/>
          </rPr>
          <t>May Johnston:</t>
        </r>
        <r>
          <rPr>
            <sz val="9"/>
            <color indexed="81"/>
            <rFont val="Verdana"/>
            <family val="2"/>
          </rPr>
          <t xml:space="preserve">
In Home Smart Saver</t>
        </r>
      </text>
    </comment>
    <comment ref="L6" authorId="0" shapeId="0" xr:uid="{00000000-0006-0000-0C00-000009000000}">
      <text>
        <r>
          <rPr>
            <b/>
            <sz val="9"/>
            <color indexed="81"/>
            <rFont val="Verdana"/>
            <family val="2"/>
          </rPr>
          <t>May Johnston:</t>
        </r>
        <r>
          <rPr>
            <sz val="9"/>
            <color indexed="81"/>
            <rFont val="Verdana"/>
            <family val="2"/>
          </rPr>
          <t xml:space="preserve">
8% discount</t>
        </r>
      </text>
    </comment>
    <comment ref="G8" authorId="0" shapeId="0" xr:uid="{00000000-0006-0000-0C00-00000A000000}">
      <text>
        <r>
          <rPr>
            <b/>
            <sz val="9"/>
            <color indexed="81"/>
            <rFont val="Verdana"/>
            <family val="2"/>
          </rPr>
          <t>May Johnston:</t>
        </r>
        <r>
          <rPr>
            <sz val="9"/>
            <color indexed="81"/>
            <rFont val="Verdana"/>
            <family val="2"/>
          </rPr>
          <t xml:space="preserve">
Tariff stipulates $8.73 per month</t>
        </r>
      </text>
    </comment>
    <comment ref="K8" authorId="0" shapeId="0" xr:uid="{00000000-0006-0000-0C00-00000B000000}">
      <text>
        <r>
          <rPr>
            <b/>
            <sz val="9"/>
            <color indexed="81"/>
            <rFont val="Verdana"/>
            <family val="2"/>
          </rPr>
          <t>May Johnston:</t>
        </r>
        <r>
          <rPr>
            <sz val="9"/>
            <color indexed="81"/>
            <rFont val="Verdana"/>
            <family val="2"/>
          </rPr>
          <t xml:space="preserve">
Tariff stipulates $8.756 per month</t>
        </r>
      </text>
    </comment>
    <comment ref="G13" authorId="0" shapeId="0" xr:uid="{00000000-0006-0000-0C00-00000C000000}">
      <text>
        <r>
          <rPr>
            <b/>
            <sz val="9"/>
            <color indexed="81"/>
            <rFont val="Verdana"/>
            <family val="2"/>
          </rPr>
          <t>May Johnston:</t>
        </r>
        <r>
          <rPr>
            <sz val="9"/>
            <color indexed="81"/>
            <rFont val="Verdana"/>
            <family val="2"/>
          </rPr>
          <t xml:space="preserve">
Tariff stipulates $8.73 per month</t>
        </r>
      </text>
    </comment>
    <comment ref="K13" authorId="0" shapeId="0" xr:uid="{00000000-0006-0000-0C00-00000D000000}">
      <text>
        <r>
          <rPr>
            <b/>
            <sz val="9"/>
            <color indexed="81"/>
            <rFont val="Verdana"/>
            <family val="2"/>
          </rPr>
          <t>May Johnston:</t>
        </r>
        <r>
          <rPr>
            <sz val="9"/>
            <color indexed="81"/>
            <rFont val="Verdana"/>
            <family val="2"/>
          </rPr>
          <t xml:space="preserve">
Tariff stipulates $8.756 per month</t>
        </r>
      </text>
    </comment>
    <comment ref="G18" authorId="0" shapeId="0" xr:uid="{00000000-0006-0000-0C00-00000E000000}">
      <text>
        <r>
          <rPr>
            <b/>
            <sz val="9"/>
            <color indexed="81"/>
            <rFont val="Verdana"/>
            <family val="2"/>
          </rPr>
          <t>May Johnston:</t>
        </r>
        <r>
          <rPr>
            <sz val="9"/>
            <color indexed="81"/>
            <rFont val="Verdana"/>
            <family val="2"/>
          </rPr>
          <t xml:space="preserve">
Tariff stipulates $8.73 per month</t>
        </r>
      </text>
    </comment>
    <comment ref="K18" authorId="0" shapeId="0" xr:uid="{00000000-0006-0000-0C00-00000F000000}">
      <text>
        <r>
          <rPr>
            <b/>
            <sz val="9"/>
            <color indexed="81"/>
            <rFont val="Verdana"/>
            <family val="2"/>
          </rPr>
          <t>May Johnston:</t>
        </r>
        <r>
          <rPr>
            <sz val="9"/>
            <color indexed="81"/>
            <rFont val="Verdana"/>
            <family val="2"/>
          </rPr>
          <t xml:space="preserve">
Tariff stipulates $8.756 per month</t>
        </r>
      </text>
    </comment>
    <comment ref="A20" authorId="0" shapeId="0" xr:uid="{00000000-0006-0000-0C00-000010000000}">
      <text>
        <r>
          <rPr>
            <b/>
            <sz val="9"/>
            <color indexed="81"/>
            <rFont val="Verdana"/>
            <family val="2"/>
          </rPr>
          <t>May Johnston:</t>
        </r>
        <r>
          <rPr>
            <sz val="9"/>
            <color indexed="81"/>
            <rFont val="Verdana"/>
            <family val="2"/>
          </rPr>
          <t xml:space="preserve">
Voluntary TOU tariff.
Peak: weekdays 4-8pm
Shoulder: weekdays 7am-4pm and 8-10pm, weekends 7am-10pm
Off-peak: All days 10pm-7am</t>
        </r>
      </text>
    </comment>
    <comment ref="D27" authorId="0" shapeId="0" xr:uid="{00000000-0006-0000-0C00-000011000000}">
      <text>
        <r>
          <rPr>
            <b/>
            <sz val="9"/>
            <color indexed="81"/>
            <rFont val="Verdana"/>
            <family val="2"/>
          </rPr>
          <t>May Johnston:</t>
        </r>
        <r>
          <rPr>
            <sz val="9"/>
            <color indexed="81"/>
            <rFont val="Verdana"/>
            <family val="2"/>
          </rPr>
          <t xml:space="preserve">
AGL Advantage 10</t>
        </r>
      </text>
    </comment>
    <comment ref="E27" authorId="0" shapeId="0" xr:uid="{00000000-0006-0000-0C00-000012000000}">
      <text>
        <r>
          <rPr>
            <b/>
            <sz val="9"/>
            <color indexed="81"/>
            <rFont val="Verdana"/>
            <family val="2"/>
          </rPr>
          <t>May Johnston:</t>
        </r>
        <r>
          <rPr>
            <sz val="9"/>
            <color indexed="81"/>
            <rFont val="Verdana"/>
            <family val="2"/>
          </rPr>
          <t xml:space="preserve">
Daily Saver</t>
        </r>
      </text>
    </comment>
    <comment ref="F27" authorId="0" shapeId="0" xr:uid="{00000000-0006-0000-0C00-000013000000}">
      <text>
        <r>
          <rPr>
            <b/>
            <sz val="9"/>
            <color indexed="81"/>
            <rFont val="Verdana"/>
            <family val="2"/>
          </rPr>
          <t>May Johnston:</t>
        </r>
        <r>
          <rPr>
            <sz val="9"/>
            <color indexed="81"/>
            <rFont val="Verdana"/>
            <family val="2"/>
          </rPr>
          <t xml:space="preserve">
Go for more</t>
        </r>
      </text>
    </comment>
    <comment ref="G27" authorId="0" shapeId="0" xr:uid="{00000000-0006-0000-0C00-000014000000}">
      <text>
        <r>
          <rPr>
            <b/>
            <sz val="9"/>
            <color indexed="81"/>
            <rFont val="Verdana"/>
            <family val="2"/>
          </rPr>
          <t>May Johnston:</t>
        </r>
        <r>
          <rPr>
            <sz val="9"/>
            <color indexed="81"/>
            <rFont val="Verdana"/>
            <family val="2"/>
          </rPr>
          <t xml:space="preserve">
Smart Saver 12</t>
        </r>
      </text>
    </comment>
    <comment ref="H27" authorId="0" shapeId="0" xr:uid="{00000000-0006-0000-0C00-000015000000}">
      <text>
        <r>
          <rPr>
            <b/>
            <sz val="9"/>
            <color indexed="81"/>
            <rFont val="Arial"/>
            <family val="2"/>
          </rPr>
          <t>May Johnston:</t>
        </r>
        <r>
          <rPr>
            <sz val="9"/>
            <color indexed="81"/>
            <rFont val="Arial"/>
            <family val="2"/>
          </rPr>
          <t xml:space="preserve">
Click Easy</t>
        </r>
      </text>
    </comment>
    <comment ref="I27" authorId="0" shapeId="0" xr:uid="{00000000-0006-0000-0C00-000016000000}">
      <text>
        <r>
          <rPr>
            <b/>
            <sz val="9"/>
            <color indexed="81"/>
            <rFont val="Verdana"/>
            <family val="2"/>
          </rPr>
          <t>May Johnston:</t>
        </r>
        <r>
          <rPr>
            <sz val="9"/>
            <color indexed="81"/>
            <rFont val="Verdana"/>
            <family val="2"/>
          </rPr>
          <t xml:space="preserve">
Lumo Velocity/Express</t>
        </r>
      </text>
    </comment>
    <comment ref="J27" authorId="0" shapeId="0" xr:uid="{00000000-0006-0000-0C00-000017000000}">
      <text>
        <r>
          <rPr>
            <b/>
            <sz val="9"/>
            <color indexed="81"/>
            <rFont val="Verdana"/>
            <family val="2"/>
          </rPr>
          <t>May Johnston:</t>
        </r>
        <r>
          <rPr>
            <sz val="9"/>
            <color indexed="81"/>
            <rFont val="Verdana"/>
            <family val="2"/>
          </rPr>
          <t xml:space="preserve">
12 percent</t>
        </r>
      </text>
    </comment>
    <comment ref="K27" authorId="0" shapeId="0" xr:uid="{00000000-0006-0000-0C00-000018000000}">
      <text>
        <r>
          <rPr>
            <b/>
            <sz val="9"/>
            <color indexed="81"/>
            <rFont val="Verdana"/>
            <family val="2"/>
          </rPr>
          <t>May Johnston:</t>
        </r>
        <r>
          <rPr>
            <sz val="9"/>
            <color indexed="81"/>
            <rFont val="Verdana"/>
            <family val="2"/>
          </rPr>
          <t xml:space="preserve">
In Home Smart Saver</t>
        </r>
      </text>
    </comment>
    <comment ref="L27" authorId="0" shapeId="0" xr:uid="{00000000-0006-0000-0C00-000019000000}">
      <text>
        <r>
          <rPr>
            <b/>
            <sz val="9"/>
            <color indexed="81"/>
            <rFont val="Verdana"/>
            <family val="2"/>
          </rPr>
          <t>May Johnston:</t>
        </r>
        <r>
          <rPr>
            <sz val="9"/>
            <color indexed="81"/>
            <rFont val="Verdana"/>
            <family val="2"/>
          </rPr>
          <t xml:space="preserve">
8% discount</t>
        </r>
      </text>
    </comment>
    <comment ref="B28" authorId="0" shapeId="0" xr:uid="{00000000-0006-0000-0C00-00001A000000}">
      <text>
        <r>
          <rPr>
            <b/>
            <sz val="9"/>
            <color indexed="81"/>
            <rFont val="Verdana"/>
            <family val="2"/>
          </rPr>
          <t>May Johnston:</t>
        </r>
        <r>
          <rPr>
            <sz val="9"/>
            <color indexed="81"/>
            <rFont val="Verdana"/>
            <family val="2"/>
          </rPr>
          <t xml:space="preserve">
These discounts are applied to the energy consumption only and do not reduce the supply charge.</t>
        </r>
      </text>
    </comment>
    <comment ref="J28" authorId="0" shapeId="0" xr:uid="{00000000-0006-0000-0C00-00001B000000}">
      <text>
        <r>
          <rPr>
            <b/>
            <sz val="9"/>
            <color indexed="81"/>
            <rFont val="Verdana"/>
            <family val="2"/>
          </rPr>
          <t>May Johnston:</t>
        </r>
        <r>
          <rPr>
            <sz val="9"/>
            <color indexed="81"/>
            <rFont val="Verdana"/>
            <family val="2"/>
          </rPr>
          <t xml:space="preserve">
Does not apply to controlled off peak load</t>
        </r>
      </text>
    </comment>
    <comment ref="B29" authorId="0" shapeId="0" xr:uid="{00000000-0006-0000-0C00-00001C000000}">
      <text>
        <r>
          <rPr>
            <b/>
            <sz val="9"/>
            <color indexed="81"/>
            <rFont val="Verdana"/>
            <family val="2"/>
          </rPr>
          <t>May Johnston:</t>
        </r>
        <r>
          <rPr>
            <sz val="9"/>
            <color indexed="81"/>
            <rFont val="Verdana"/>
            <family val="2"/>
          </rPr>
          <t xml:space="preserve">
Length of contract</t>
        </r>
      </text>
    </comment>
    <comment ref="I29" authorId="0" shapeId="0" xr:uid="{00000000-0006-0000-0C00-00001D000000}">
      <text>
        <r>
          <rPr>
            <b/>
            <sz val="9"/>
            <color indexed="81"/>
            <rFont val="Verdana"/>
            <family val="2"/>
          </rPr>
          <t>May Johnston:</t>
        </r>
        <r>
          <rPr>
            <sz val="9"/>
            <color indexed="81"/>
            <rFont val="Verdana"/>
            <family val="2"/>
          </rPr>
          <t xml:space="preserve">
Lumo Product disclosure statement does not state length of contract</t>
        </r>
      </text>
    </comment>
    <comment ref="B30" authorId="0" shapeId="0" xr:uid="{00000000-0006-0000-0C00-00001E000000}">
      <text>
        <r>
          <rPr>
            <b/>
            <sz val="9"/>
            <color indexed="81"/>
            <rFont val="Verdana"/>
            <family val="2"/>
          </rPr>
          <t>May Johnston:</t>
        </r>
        <r>
          <rPr>
            <sz val="9"/>
            <color indexed="81"/>
            <rFont val="Verdana"/>
            <family val="2"/>
          </rPr>
          <t xml:space="preserve">
These are max fees. The amount usually decreases for every year into the contract term. </t>
        </r>
      </text>
    </comment>
    <comment ref="I30" authorId="0" shapeId="0" xr:uid="{00000000-0006-0000-0C00-00001F000000}">
      <text>
        <r>
          <rPr>
            <b/>
            <sz val="9"/>
            <color indexed="81"/>
            <rFont val="Verdana"/>
            <family val="2"/>
          </rPr>
          <t>May Johnston:</t>
        </r>
        <r>
          <rPr>
            <sz val="9"/>
            <color indexed="81"/>
            <rFont val="Verdana"/>
            <family val="2"/>
          </rPr>
          <t xml:space="preserve">
Fee depending on contract: Velocity/Express</t>
        </r>
      </text>
    </comment>
    <comment ref="B31" authorId="0" shapeId="0" xr:uid="{00000000-0006-0000-0C00-000020000000}">
      <text>
        <r>
          <rPr>
            <b/>
            <sz val="9"/>
            <color indexed="81"/>
            <rFont val="Verdana"/>
            <family val="2"/>
          </rPr>
          <t>May Johnston:</t>
        </r>
        <r>
          <rPr>
            <sz val="9"/>
            <color indexed="81"/>
            <rFont val="Verdana"/>
            <family val="2"/>
          </rPr>
          <t xml:space="preserve">
Most retailers, but not all, apply these discounts to the whole bill (including supply charge).</t>
        </r>
      </text>
    </comment>
    <comment ref="H31" authorId="0" shapeId="0" xr:uid="{00000000-0006-0000-0C00-000021000000}">
      <text>
        <r>
          <rPr>
            <b/>
            <sz val="9"/>
            <color indexed="81"/>
            <rFont val="Arial"/>
            <family val="2"/>
          </rPr>
          <t>May Johnston:</t>
        </r>
        <r>
          <rPr>
            <sz val="9"/>
            <color indexed="81"/>
            <rFont val="Arial"/>
            <family val="2"/>
          </rPr>
          <t xml:space="preserve">
For customers receiving bills online only</t>
        </r>
      </text>
    </comment>
    <comment ref="B32" authorId="0" shapeId="0" xr:uid="{00000000-0006-0000-0C00-000022000000}">
      <text>
        <r>
          <rPr>
            <b/>
            <sz val="9"/>
            <color indexed="81"/>
            <rFont val="Verdana"/>
            <family val="2"/>
          </rPr>
          <t>May Johnston:</t>
        </r>
        <r>
          <rPr>
            <sz val="9"/>
            <color indexed="81"/>
            <rFont val="Verdana"/>
            <family val="2"/>
          </rPr>
          <t xml:space="preserve">
Fee charged if bills have not been payed in full by due date.</t>
        </r>
      </text>
    </comment>
    <comment ref="I32" authorId="0" shapeId="0" xr:uid="{00000000-0006-0000-0C00-000023000000}">
      <text>
        <r>
          <rPr>
            <b/>
            <sz val="9"/>
            <color indexed="81"/>
            <rFont val="Verdana"/>
            <family val="2"/>
          </rPr>
          <t>May Johnston:</t>
        </r>
        <r>
          <rPr>
            <sz val="9"/>
            <color indexed="81"/>
            <rFont val="Verdana"/>
            <family val="2"/>
          </rPr>
          <t xml:space="preserve">
Lumo Product disclosure statement does not state whether late payment fees apply</t>
        </r>
      </text>
    </comment>
    <comment ref="B33" authorId="0" shapeId="0" xr:uid="{00000000-0006-0000-0C00-000024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D33" authorId="0" shapeId="0" xr:uid="{00000000-0006-0000-0C00-000025000000}">
      <text>
        <r>
          <rPr>
            <b/>
            <sz val="9"/>
            <color indexed="81"/>
            <rFont val="Verdana"/>
            <family val="2"/>
          </rPr>
          <t>May Johnston:</t>
        </r>
        <r>
          <rPr>
            <sz val="9"/>
            <color indexed="81"/>
            <rFont val="Verdana"/>
            <family val="2"/>
          </rPr>
          <t xml:space="preserve">
$50 voucher for AGL Assist or AGL shop (min. spending amount requirement)</t>
        </r>
      </text>
    </comment>
    <comment ref="E33" authorId="0" shapeId="0" xr:uid="{00000000-0006-0000-0C00-000026000000}">
      <text>
        <r>
          <rPr>
            <b/>
            <sz val="9"/>
            <color indexed="81"/>
            <rFont val="Verdana"/>
            <family val="2"/>
          </rPr>
          <t>May Johnston:</t>
        </r>
        <r>
          <rPr>
            <sz val="9"/>
            <color indexed="81"/>
            <rFont val="Verdana"/>
            <family val="2"/>
          </rPr>
          <t xml:space="preserve">
1% off usage for direct debit
1% off usage for dual fuel</t>
        </r>
      </text>
    </comment>
    <comment ref="I33" authorId="0" shapeId="0" xr:uid="{00000000-0006-0000-0C00-000027000000}">
      <text>
        <r>
          <rPr>
            <b/>
            <sz val="9"/>
            <color indexed="81"/>
            <rFont val="Verdana"/>
            <family val="2"/>
          </rPr>
          <t>May Johnston:</t>
        </r>
        <r>
          <rPr>
            <sz val="9"/>
            <color indexed="81"/>
            <rFont val="Verdana"/>
            <family val="2"/>
          </rPr>
          <t xml:space="preserve">
Customers earn velocity or american express card points</t>
        </r>
      </text>
    </comment>
    <comment ref="J33" authorId="0" shapeId="0" xr:uid="{00000000-0006-0000-0C00-000028000000}">
      <text>
        <r>
          <rPr>
            <b/>
            <sz val="9"/>
            <color indexed="81"/>
            <rFont val="Verdana"/>
            <family val="2"/>
          </rPr>
          <t>May Johnston:</t>
        </r>
        <r>
          <rPr>
            <sz val="9"/>
            <color indexed="81"/>
            <rFont val="Verdana"/>
            <family val="2"/>
          </rPr>
          <t xml:space="preserve">
$20 account cred for customers agreeing to direct debit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Sophie Labaste</author>
  </authors>
  <commentList>
    <comment ref="P7" authorId="0" shapeId="0" xr:uid="{2E40A9D5-6128-1040-81B1-695FD0852141}">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P29" authorId="0" shapeId="0" xr:uid="{2977714A-A928-E54D-864D-1A9B2601DE18}">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P51" authorId="0" shapeId="0" xr:uid="{632E6421-B958-474E-88AE-B08CB2C3DB86}">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P72" authorId="0" shapeId="0" xr:uid="{4D2AADEF-8546-CE4F-872F-D60BEF27F90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s>
  <commentList>
    <comment ref="P7" authorId="0" shapeId="0" xr:uid="{95398518-A8B1-8946-9B52-C0A3BF7C0F40}">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2" authorId="1" shapeId="0" xr:uid="{56E673C1-8D43-B846-A8C0-10BB4F11F401}">
      <text>
        <r>
          <rPr>
            <sz val="10"/>
            <color rgb="FF000000"/>
            <rFont val="Tahoma"/>
            <family val="2"/>
          </rPr>
          <t>Includes membership fee</t>
        </r>
      </text>
    </comment>
    <comment ref="P45" authorId="0" shapeId="0" xr:uid="{1661BBDD-FA54-AF4F-9C9C-E0A7EDE5EAE8}">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P82" authorId="0" shapeId="0" xr:uid="{E5147087-0EAC-9347-8184-BBD5F226EC41}">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P119" authorId="0" shapeId="0" xr:uid="{7447F85B-3D35-864B-A3F1-7733F66AE24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s>
  <commentList>
    <comment ref="P7" authorId="0" shapeId="0" xr:uid="{C392E136-4D93-BF40-99F7-EE0D6DF54C53}">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3" authorId="1" shapeId="0" xr:uid="{E897A4BA-6601-664D-98EB-095B18B58D8C}">
      <text>
        <r>
          <rPr>
            <sz val="10"/>
            <color rgb="FF000000"/>
            <rFont val="Tahoma"/>
            <family val="2"/>
          </rPr>
          <t xml:space="preserve">Includes membership fee
</t>
        </r>
      </text>
    </comment>
    <comment ref="C25" authorId="1" shapeId="0" xr:uid="{4BC946F7-52F5-E846-B572-63AC94E488DC}">
      <text>
        <r>
          <rPr>
            <sz val="10"/>
            <color rgb="FF000000"/>
            <rFont val="Tahoma"/>
            <family val="2"/>
          </rPr>
          <t>Includes membership fee</t>
        </r>
      </text>
    </comment>
    <comment ref="P43" authorId="0" shapeId="0" xr:uid="{B5F798FE-53AC-EC45-A14F-22571B203CCE}">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P78" authorId="0" shapeId="0" xr:uid="{CBEF4644-C3B4-8348-9C2B-A6F6BF28C770}">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P112" authorId="0" shapeId="0" xr:uid="{CFD9830D-1316-D344-96D7-2242A2E694C0}">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Michael  John Thompson</author>
  </authors>
  <commentList>
    <comment ref="O14" authorId="0" shapeId="0" xr:uid="{A1565DD5-CF43-3E41-A3A5-AC0CABABFCBC}">
      <text>
        <r>
          <rPr>
            <sz val="10"/>
            <color rgb="FF000000"/>
            <rFont val="Tahoma"/>
            <family val="2"/>
          </rPr>
          <t xml:space="preserve">Discount applied after GST
</t>
        </r>
      </text>
    </comment>
    <comment ref="P14" authorId="0" shapeId="0" xr:uid="{66080938-6CEF-1F44-AACB-3EF17C80F7D2}">
      <text>
        <r>
          <rPr>
            <sz val="10"/>
            <color rgb="FF000000"/>
            <rFont val="Tahoma"/>
            <family val="2"/>
          </rPr>
          <t>Discount applied after GST</t>
        </r>
      </text>
    </comment>
    <comment ref="O18" authorId="0" shapeId="0" xr:uid="{A3B61366-EFE9-8D4F-8D69-9A9254A32A05}">
      <text>
        <r>
          <rPr>
            <sz val="10"/>
            <color rgb="FF000000"/>
            <rFont val="Tahoma"/>
            <family val="2"/>
          </rPr>
          <t xml:space="preserve">Discounts applied after GST
</t>
        </r>
      </text>
    </comment>
    <comment ref="P18" authorId="0" shapeId="0" xr:uid="{447F1094-1AAC-4D4D-A40B-B87C48F075ED}">
      <text>
        <r>
          <rPr>
            <sz val="10"/>
            <color rgb="FF000000"/>
            <rFont val="Tahoma"/>
            <family val="2"/>
          </rPr>
          <t>Discounts applied after GST</t>
        </r>
      </text>
    </comment>
    <comment ref="Q18" authorId="0" shapeId="0" xr:uid="{4D7BC064-D78F-6040-A538-63B73C6FFA3F}">
      <text>
        <r>
          <rPr>
            <sz val="10"/>
            <color rgb="FF000000"/>
            <rFont val="Tahoma"/>
            <family val="2"/>
          </rPr>
          <t xml:space="preserve">Discounts applied after GST
</t>
        </r>
      </text>
    </comment>
    <comment ref="R18" authorId="0" shapeId="0" xr:uid="{F758CF01-0EA4-7B4C-8D69-C74F3469BBA7}">
      <text>
        <r>
          <rPr>
            <sz val="10"/>
            <color rgb="FF000000"/>
            <rFont val="Tahoma"/>
            <family val="2"/>
          </rPr>
          <t>Discounts applied after GST</t>
        </r>
      </text>
    </comment>
    <comment ref="O19" authorId="0" shapeId="0" xr:uid="{AA7E339C-D2AB-3546-B756-070B78918CFA}">
      <text>
        <r>
          <rPr>
            <sz val="10"/>
            <color rgb="FF000000"/>
            <rFont val="Tahoma"/>
            <family val="2"/>
          </rPr>
          <t>Discounts applied after GST</t>
        </r>
      </text>
    </comment>
    <comment ref="P19" authorId="0" shapeId="0" xr:uid="{FECB88F1-3925-DD46-BC94-CE0BEF83B097}">
      <text>
        <r>
          <rPr>
            <sz val="10"/>
            <color rgb="FF000000"/>
            <rFont val="Tahoma"/>
            <family val="34"/>
          </rPr>
          <t xml:space="preserve">Discounts applied after GST
</t>
        </r>
      </text>
    </comment>
    <comment ref="Q19" authorId="0" shapeId="0" xr:uid="{1574FA3D-4916-3C4E-8ACA-24B7911EA401}">
      <text>
        <r>
          <rPr>
            <sz val="10"/>
            <color rgb="FF000000"/>
            <rFont val="Verdana"/>
            <family val="2"/>
          </rPr>
          <t>Discounts applied after GST</t>
        </r>
        <r>
          <rPr>
            <sz val="10"/>
            <color rgb="FF000000"/>
            <rFont val="Verdana"/>
            <family val="2"/>
          </rPr>
          <t xml:space="preserve">
</t>
        </r>
      </text>
    </comment>
    <comment ref="R19" authorId="0" shapeId="0" xr:uid="{84CDB441-15DA-C94D-881F-2278FF3D9ACB}">
      <text>
        <r>
          <rPr>
            <sz val="10"/>
            <color rgb="FF000000"/>
            <rFont val="Verdana"/>
            <family val="2"/>
          </rPr>
          <t>Discounts applied after GST</t>
        </r>
        <r>
          <rPr>
            <sz val="10"/>
            <color rgb="FF000000"/>
            <rFont val="Verdana"/>
            <family val="2"/>
          </rPr>
          <t xml:space="preserve">
</t>
        </r>
      </text>
    </comment>
    <comment ref="C24" authorId="0" shapeId="0" xr:uid="{BB3DF5D2-25D6-954F-A4C1-F4A86B6FC73A}">
      <text>
        <r>
          <rPr>
            <sz val="10"/>
            <color rgb="FF000000"/>
            <rFont val="Tahoma"/>
            <family val="2"/>
          </rPr>
          <t xml:space="preserve">Includes membership fee
</t>
        </r>
      </text>
    </comment>
    <comment ref="C26" authorId="0" shapeId="0" xr:uid="{6C344989-12E8-DD4C-A4D5-668E6DB2A1AD}">
      <text>
        <r>
          <rPr>
            <sz val="10"/>
            <color rgb="FF000000"/>
            <rFont val="Tahoma"/>
            <family val="2"/>
          </rPr>
          <t>Includes membership fee</t>
        </r>
      </text>
    </comment>
    <comment ref="O41" authorId="0" shapeId="0" xr:uid="{36BEE1E9-A8C9-F248-A3C5-B07F31893947}">
      <text>
        <r>
          <rPr>
            <sz val="10"/>
            <color rgb="FF000000"/>
            <rFont val="Verdana"/>
            <family val="2"/>
          </rPr>
          <t xml:space="preserve">Discounts applied after GST
</t>
        </r>
      </text>
    </comment>
    <comment ref="P41" authorId="0" shapeId="0" xr:uid="{8837C675-40CF-A345-8084-43AEAB646C20}">
      <text>
        <r>
          <rPr>
            <sz val="10"/>
            <color rgb="FF000000"/>
            <rFont val="Verdana"/>
            <family val="2"/>
          </rPr>
          <t xml:space="preserve">Discounts applied after GST
</t>
        </r>
      </text>
    </comment>
    <comment ref="Q41" authorId="0" shapeId="0" xr:uid="{40884CD0-65DF-3B44-A43E-8F2DEDA652FD}">
      <text>
        <r>
          <rPr>
            <sz val="10"/>
            <color rgb="FF000000"/>
            <rFont val="Verdana"/>
            <family val="2"/>
          </rPr>
          <t xml:space="preserve">Discounts applied after GST
</t>
        </r>
      </text>
    </comment>
    <comment ref="R41" authorId="0" shapeId="0" xr:uid="{4FEA320B-CA88-1244-9D43-679545B1599A}">
      <text>
        <r>
          <rPr>
            <sz val="10"/>
            <color rgb="FF000000"/>
            <rFont val="Verdana"/>
            <family val="2"/>
          </rPr>
          <t>Discounts applied after GST</t>
        </r>
        <r>
          <rPr>
            <sz val="10"/>
            <color rgb="FF000000"/>
            <rFont val="Verdana"/>
            <family val="2"/>
          </rPr>
          <t xml:space="preserve">
</t>
        </r>
      </text>
    </comment>
    <comment ref="O45" authorId="0" shapeId="0" xr:uid="{E47FE97A-5EF3-9A47-98E7-4397673AF321}">
      <text>
        <r>
          <rPr>
            <sz val="10"/>
            <color rgb="FF000000"/>
            <rFont val="Verdana"/>
            <family val="2"/>
          </rPr>
          <t>Discounts applied after GST</t>
        </r>
        <r>
          <rPr>
            <sz val="10"/>
            <color rgb="FF000000"/>
            <rFont val="Verdana"/>
            <family val="2"/>
          </rPr>
          <t xml:space="preserve">
</t>
        </r>
      </text>
    </comment>
    <comment ref="P45" authorId="0" shapeId="0" xr:uid="{34C359B8-185E-B344-8BBE-47CC0391554C}">
      <text>
        <r>
          <rPr>
            <sz val="10"/>
            <color rgb="FF000000"/>
            <rFont val="Verdana"/>
            <family val="2"/>
          </rPr>
          <t xml:space="preserve">Discounts applied after GST
</t>
        </r>
      </text>
    </comment>
    <comment ref="Q45" authorId="0" shapeId="0" xr:uid="{B0731108-0AD4-854D-8EAF-9098753FC6D0}">
      <text>
        <r>
          <rPr>
            <sz val="10"/>
            <color rgb="FF000000"/>
            <rFont val="Verdana"/>
            <family val="2"/>
          </rPr>
          <t>Discounts applied after GST</t>
        </r>
        <r>
          <rPr>
            <sz val="10"/>
            <color rgb="FF000000"/>
            <rFont val="Verdana"/>
            <family val="2"/>
          </rPr>
          <t xml:space="preserve">
</t>
        </r>
      </text>
    </comment>
    <comment ref="R45" authorId="0" shapeId="0" xr:uid="{6AB2CB83-9EE6-724E-977E-5FA4D3AB570A}">
      <text>
        <r>
          <rPr>
            <sz val="10"/>
            <color rgb="FF000000"/>
            <rFont val="Verdana"/>
            <family val="2"/>
          </rPr>
          <t>Discounts applied after GST</t>
        </r>
        <r>
          <rPr>
            <sz val="10"/>
            <color rgb="FF000000"/>
            <rFont val="Verdana"/>
            <family val="2"/>
          </rPr>
          <t xml:space="preserve">
</t>
        </r>
      </text>
    </comment>
    <comment ref="O46" authorId="0" shapeId="0" xr:uid="{96502DEA-F169-B04E-B46A-87BE168E6E08}">
      <text>
        <r>
          <rPr>
            <sz val="10"/>
            <color rgb="FF000000"/>
            <rFont val="Verdana"/>
            <family val="2"/>
          </rPr>
          <t xml:space="preserve">Discounts applied after GST
</t>
        </r>
      </text>
    </comment>
    <comment ref="P46" authorId="0" shapeId="0" xr:uid="{F8BF150A-ECF7-3A48-B70D-DB2A4110E923}">
      <text>
        <r>
          <rPr>
            <sz val="10"/>
            <color rgb="FF000000"/>
            <rFont val="Verdana"/>
            <family val="2"/>
          </rPr>
          <t xml:space="preserve">Discounts applied after GST
</t>
        </r>
      </text>
    </comment>
    <comment ref="Q46" authorId="0" shapeId="0" xr:uid="{F72F559E-C6E6-9E4A-8DE7-2395CDE192BB}">
      <text>
        <r>
          <rPr>
            <sz val="10"/>
            <color rgb="FF000000"/>
            <rFont val="Verdana"/>
            <family val="2"/>
          </rPr>
          <t xml:space="preserve">Discounts applied after GST
</t>
        </r>
      </text>
    </comment>
    <comment ref="R46" authorId="0" shapeId="0" xr:uid="{C4A49D5F-0439-FD47-B3EC-52668CB2090D}">
      <text>
        <r>
          <rPr>
            <sz val="10"/>
            <color rgb="FF000000"/>
            <rFont val="Verdana"/>
            <family val="2"/>
          </rPr>
          <t xml:space="preserve">Discounts applied after GST
</t>
        </r>
      </text>
    </comment>
    <comment ref="O67" authorId="0" shapeId="0" xr:uid="{947B11B5-6518-ED49-895E-F68B352442A2}">
      <text>
        <r>
          <rPr>
            <sz val="10"/>
            <color rgb="FF000000"/>
            <rFont val="Verdana"/>
            <family val="2"/>
          </rPr>
          <t>Discounts applied after GST</t>
        </r>
      </text>
    </comment>
    <comment ref="P67" authorId="0" shapeId="0" xr:uid="{8FB69D70-7A67-5B4E-B9F3-9EF52471B492}">
      <text>
        <r>
          <rPr>
            <sz val="10"/>
            <color rgb="FF000000"/>
            <rFont val="Tahoma"/>
            <family val="2"/>
          </rPr>
          <t>Discounts applied after GST</t>
        </r>
      </text>
    </comment>
    <comment ref="Q67" authorId="0" shapeId="0" xr:uid="{36064C0F-2ED2-4B4E-8562-FCB9EC668C77}">
      <text>
        <r>
          <rPr>
            <sz val="10"/>
            <color rgb="FF000000"/>
            <rFont val="Verdana"/>
            <family val="2"/>
          </rPr>
          <t>Discounts applied after GST</t>
        </r>
        <r>
          <rPr>
            <sz val="10"/>
            <color rgb="FF000000"/>
            <rFont val="Verdana"/>
            <family val="2"/>
          </rPr>
          <t xml:space="preserve">
</t>
        </r>
      </text>
    </comment>
    <comment ref="R67" authorId="0" shapeId="0" xr:uid="{5B848806-726F-3C4A-9322-84D18AEC19B5}">
      <text>
        <r>
          <rPr>
            <sz val="10"/>
            <color rgb="FF000000"/>
            <rFont val="Verdana"/>
            <family val="2"/>
          </rPr>
          <t>Discounts applied after GST</t>
        </r>
        <r>
          <rPr>
            <sz val="10"/>
            <color rgb="FF000000"/>
            <rFont val="Verdana"/>
            <family val="2"/>
          </rPr>
          <t xml:space="preserve">
</t>
        </r>
      </text>
    </comment>
    <comment ref="O71" authorId="0" shapeId="0" xr:uid="{01EF932A-625E-9B4C-8033-177F608CD348}">
      <text>
        <r>
          <rPr>
            <sz val="10"/>
            <color rgb="FF000000"/>
            <rFont val="Verdana"/>
            <family val="2"/>
          </rPr>
          <t>Discounts applied after GST</t>
        </r>
      </text>
    </comment>
    <comment ref="P71" authorId="0" shapeId="0" xr:uid="{A979F50A-B063-D942-9C4E-EAB2B1C6B2FA}">
      <text>
        <r>
          <rPr>
            <sz val="10"/>
            <color rgb="FF000000"/>
            <rFont val="Tahoma"/>
            <family val="2"/>
          </rPr>
          <t>Discounts applied after GST</t>
        </r>
      </text>
    </comment>
    <comment ref="Q71" authorId="0" shapeId="0" xr:uid="{E9DF58DC-4290-4146-B208-963461CC2434}">
      <text>
        <r>
          <rPr>
            <sz val="10"/>
            <color rgb="FF000000"/>
            <rFont val="Verdana"/>
            <family val="2"/>
          </rPr>
          <t xml:space="preserve">Discounts applied after GST
</t>
        </r>
      </text>
    </comment>
    <comment ref="R71" authorId="0" shapeId="0" xr:uid="{A1FEA450-2225-664E-BE45-CE25F1557386}">
      <text>
        <r>
          <rPr>
            <sz val="10"/>
            <color rgb="FF000000"/>
            <rFont val="Verdana"/>
            <family val="2"/>
          </rPr>
          <t xml:space="preserve">Discounts applied after GST
</t>
        </r>
      </text>
    </comment>
    <comment ref="O72" authorId="0" shapeId="0" xr:uid="{7EC58BF9-3D79-CB4C-841B-6A737D70C3D3}">
      <text>
        <r>
          <rPr>
            <sz val="10"/>
            <color rgb="FF000000"/>
            <rFont val="Verdana"/>
            <family val="2"/>
          </rPr>
          <t>Discounts applied after GST</t>
        </r>
      </text>
    </comment>
    <comment ref="P72" authorId="0" shapeId="0" xr:uid="{F72E8ABC-8F5B-B64A-B006-47E1F86280F8}">
      <text>
        <r>
          <rPr>
            <sz val="10"/>
            <color rgb="FF000000"/>
            <rFont val="Tahoma"/>
            <family val="2"/>
          </rPr>
          <t>Discounts applied after GST</t>
        </r>
      </text>
    </comment>
    <comment ref="Q72" authorId="0" shapeId="0" xr:uid="{524F35D1-54C3-FF49-ADDA-E1F25D44FA48}">
      <text>
        <r>
          <rPr>
            <sz val="10"/>
            <color rgb="FF000000"/>
            <rFont val="Verdana"/>
            <family val="2"/>
          </rPr>
          <t xml:space="preserve">Discounts applied after GST
</t>
        </r>
      </text>
    </comment>
    <comment ref="R72" authorId="0" shapeId="0" xr:uid="{FF7C2147-5CC2-DC4A-94BA-A70C19526677}">
      <text>
        <r>
          <rPr>
            <sz val="10"/>
            <color rgb="FF000000"/>
            <rFont val="Verdana"/>
            <family val="2"/>
          </rPr>
          <t xml:space="preserve">Discounts applied after GST
</t>
        </r>
      </text>
    </comment>
    <comment ref="O94" authorId="0" shapeId="0" xr:uid="{DB395F14-2B8A-6D46-9ED5-220405F5D292}">
      <text>
        <r>
          <rPr>
            <sz val="10"/>
            <color rgb="FF000000"/>
            <rFont val="Tahoma"/>
            <family val="2"/>
          </rPr>
          <t>Discounts applied after GST</t>
        </r>
      </text>
    </comment>
    <comment ref="P94" authorId="0" shapeId="0" xr:uid="{D0710E60-7443-C245-84CB-F4D5050C9D46}">
      <text>
        <r>
          <rPr>
            <sz val="10"/>
            <color rgb="FF000000"/>
            <rFont val="Verdana"/>
            <family val="2"/>
          </rPr>
          <t xml:space="preserve">Discounts applied after GST
</t>
        </r>
      </text>
    </comment>
    <comment ref="Q94" authorId="0" shapeId="0" xr:uid="{858E3C7D-C639-6A43-A598-7A99087F48E8}">
      <text>
        <r>
          <rPr>
            <sz val="10"/>
            <color rgb="FF000000"/>
            <rFont val="Verdana"/>
            <family val="2"/>
          </rPr>
          <t xml:space="preserve">Discounts applied after GST
</t>
        </r>
      </text>
    </comment>
    <comment ref="R94" authorId="0" shapeId="0" xr:uid="{3A19C936-4B92-C046-98B1-ED680177EF4C}">
      <text>
        <r>
          <rPr>
            <sz val="10"/>
            <color rgb="FF000000"/>
            <rFont val="Verdana"/>
            <family val="2"/>
          </rPr>
          <t>Discounts applied after GST</t>
        </r>
        <r>
          <rPr>
            <sz val="10"/>
            <color rgb="FF000000"/>
            <rFont val="Verdana"/>
            <family val="2"/>
          </rPr>
          <t xml:space="preserve">
</t>
        </r>
      </text>
    </comment>
    <comment ref="O97" authorId="0" shapeId="0" xr:uid="{F3FC2684-1B00-904B-A648-A5F4AD6B5EDF}">
      <text>
        <r>
          <rPr>
            <sz val="10"/>
            <color rgb="FF000000"/>
            <rFont val="Verdana"/>
            <family val="2"/>
          </rPr>
          <t xml:space="preserve">Discounts applied after GST
</t>
        </r>
      </text>
    </comment>
    <comment ref="P97" authorId="0" shapeId="0" xr:uid="{1F2768AA-369C-E84C-B911-B022C70C6AF7}">
      <text>
        <r>
          <rPr>
            <sz val="10"/>
            <color rgb="FF000000"/>
            <rFont val="Verdana"/>
            <family val="2"/>
          </rPr>
          <t xml:space="preserve">Discounts applied after GST
</t>
        </r>
      </text>
    </comment>
    <comment ref="Q97" authorId="0" shapeId="0" xr:uid="{71FE1A2F-3C5D-7F4D-AC8C-DC7CA5AFDA54}">
      <text>
        <r>
          <rPr>
            <sz val="10"/>
            <color rgb="FF000000"/>
            <rFont val="Verdana"/>
            <family val="2"/>
          </rPr>
          <t>Discounts applied after GST</t>
        </r>
        <r>
          <rPr>
            <sz val="10"/>
            <color rgb="FF000000"/>
            <rFont val="Verdana"/>
            <family val="2"/>
          </rPr>
          <t xml:space="preserve">
</t>
        </r>
      </text>
    </comment>
    <comment ref="R97" authorId="0" shapeId="0" xr:uid="{B4CEBEB8-823E-894A-B1CD-CFAC471EA519}">
      <text>
        <r>
          <rPr>
            <sz val="10"/>
            <color rgb="FF000000"/>
            <rFont val="Verdana"/>
            <family val="2"/>
          </rPr>
          <t>Discounts applied after GST</t>
        </r>
        <r>
          <rPr>
            <sz val="10"/>
            <color rgb="FF000000"/>
            <rFont val="Verdana"/>
            <family val="2"/>
          </rPr>
          <t xml:space="preserve">
</t>
        </r>
      </text>
    </comment>
    <comment ref="O98" authorId="0" shapeId="0" xr:uid="{22DD0E91-41B0-9C40-92D2-059129CC725E}">
      <text>
        <r>
          <rPr>
            <sz val="10"/>
            <color rgb="FF000000"/>
            <rFont val="Verdana"/>
            <family val="2"/>
          </rPr>
          <t xml:space="preserve">Discounts applied after GST
</t>
        </r>
      </text>
    </comment>
    <comment ref="P98" authorId="0" shapeId="0" xr:uid="{8DB18490-E2B6-0D4C-BF7D-B6C130630DD1}">
      <text>
        <r>
          <rPr>
            <sz val="10"/>
            <color rgb="FF000000"/>
            <rFont val="Verdana"/>
            <family val="2"/>
          </rPr>
          <t xml:space="preserve">Discounts applied after GST
</t>
        </r>
      </text>
    </comment>
    <comment ref="Q98" authorId="0" shapeId="0" xr:uid="{D1C61BF7-9C36-1248-8985-2AF190A06EFE}">
      <text>
        <r>
          <rPr>
            <sz val="10"/>
            <color rgb="FF000000"/>
            <rFont val="Verdana"/>
            <family val="2"/>
          </rPr>
          <t xml:space="preserve">Discounts applied after GST
</t>
        </r>
      </text>
    </comment>
    <comment ref="R98" authorId="0" shapeId="0" xr:uid="{390CCDA0-47FC-5F4D-8D29-F288D7F6A175}">
      <text>
        <r>
          <rPr>
            <sz val="10"/>
            <color rgb="FF000000"/>
            <rFont val="Verdana"/>
            <family val="2"/>
          </rPr>
          <t xml:space="preserve">Discounts applied after GST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C7" authorId="0" shapeId="0" xr:uid="{00000000-0006-0000-0300-000001000000}">
      <text>
        <r>
          <rPr>
            <b/>
            <sz val="9"/>
            <color indexed="81"/>
            <rFont val="Verdana"/>
            <family val="2"/>
          </rPr>
          <t>May Johnston:</t>
        </r>
        <r>
          <rPr>
            <sz val="9"/>
            <color indexed="81"/>
            <rFont val="Verdana"/>
            <family val="2"/>
          </rPr>
          <t xml:space="preserve">
AGL Select</t>
        </r>
      </text>
    </comment>
    <comment ref="D7" authorId="1" shapeId="0" xr:uid="{00000000-0006-0000-0300-000002000000}">
      <text>
        <r>
          <rPr>
            <b/>
            <sz val="9"/>
            <color indexed="81"/>
            <rFont val="Verdana"/>
            <family val="2"/>
          </rPr>
          <t>May Mauseth:</t>
        </r>
        <r>
          <rPr>
            <sz val="9"/>
            <color indexed="81"/>
            <rFont val="Verdana"/>
            <family val="2"/>
          </rPr>
          <t xml:space="preserve">
Daily saver plus</t>
        </r>
      </text>
    </comment>
    <comment ref="E7" authorId="0" shapeId="0" xr:uid="{00000000-0006-0000-0300-000003000000}">
      <text>
        <r>
          <rPr>
            <b/>
            <sz val="9"/>
            <color indexed="81"/>
            <rFont val="Verdana"/>
            <family val="2"/>
          </rPr>
          <t>May Johnston:</t>
        </r>
        <r>
          <rPr>
            <sz val="9"/>
            <color indexed="81"/>
            <rFont val="Verdana"/>
            <family val="2"/>
          </rPr>
          <t xml:space="preserve">
Everyday saver</t>
        </r>
      </text>
    </comment>
    <comment ref="F7" authorId="0" shapeId="0" xr:uid="{00000000-0006-0000-0300-000004000000}">
      <text>
        <r>
          <rPr>
            <b/>
            <sz val="9"/>
            <color indexed="81"/>
            <rFont val="Arial"/>
            <family val="2"/>
          </rPr>
          <t>May Johnston:</t>
        </r>
        <r>
          <rPr>
            <sz val="9"/>
            <color indexed="81"/>
            <rFont val="Arial"/>
            <family val="2"/>
          </rPr>
          <t xml:space="preserve">
Click Easy</t>
        </r>
      </text>
    </comment>
    <comment ref="G7" authorId="0" shapeId="0" xr:uid="{00000000-0006-0000-0300-000005000000}">
      <text>
        <r>
          <rPr>
            <b/>
            <sz val="9"/>
            <color indexed="81"/>
            <rFont val="Verdana"/>
            <family val="2"/>
          </rPr>
          <t>May Johnston:</t>
        </r>
        <r>
          <rPr>
            <sz val="9"/>
            <color indexed="81"/>
            <rFont val="Verdana"/>
            <family val="2"/>
          </rPr>
          <t xml:space="preserve">
Lumo Advantage</t>
        </r>
      </text>
    </comment>
    <comment ref="H7" authorId="0" shapeId="0" xr:uid="{00000000-0006-0000-0300-000006000000}">
      <text>
        <r>
          <rPr>
            <b/>
            <sz val="9"/>
            <color indexed="81"/>
            <rFont val="Verdana"/>
            <family val="2"/>
          </rPr>
          <t>May Johnston:</t>
        </r>
        <r>
          <rPr>
            <sz val="9"/>
            <color indexed="81"/>
            <rFont val="Verdana"/>
            <family val="2"/>
          </rPr>
          <t xml:space="preserve">
10 percent</t>
        </r>
      </text>
    </comment>
    <comment ref="A43" authorId="0" shapeId="0" xr:uid="{00000000-0006-0000-0300-000007000000}">
      <text>
        <r>
          <rPr>
            <b/>
            <sz val="9"/>
            <color indexed="81"/>
            <rFont val="Verdana"/>
            <family val="2"/>
          </rPr>
          <t>May Johnston:</t>
        </r>
        <r>
          <rPr>
            <sz val="9"/>
            <color indexed="81"/>
            <rFont val="Verdana"/>
            <family val="2"/>
          </rPr>
          <t xml:space="preserve">
Voluntary TOU tariff.
Peak: weekdays 4-8pm
Shoulder: weekdays 7am-4pm and 8-10pm, weekends 7am-10pm
Off-peak: All days 10pm-7am</t>
        </r>
      </text>
    </comment>
    <comment ref="C52" authorId="1" shapeId="0" xr:uid="{00000000-0006-0000-0300-000008000000}">
      <text>
        <r>
          <rPr>
            <b/>
            <sz val="9"/>
            <color rgb="FF000000"/>
            <rFont val="Verdana"/>
            <family val="2"/>
          </rPr>
          <t>May Mauseth:</t>
        </r>
        <r>
          <rPr>
            <sz val="9"/>
            <color rgb="FF000000"/>
            <rFont val="Verdana"/>
            <family val="2"/>
          </rPr>
          <t xml:space="preserve">
</t>
        </r>
        <r>
          <rPr>
            <sz val="9"/>
            <color rgb="FF000000"/>
            <rFont val="Verdana"/>
            <family val="2"/>
          </rPr>
          <t>Savers</t>
        </r>
      </text>
    </comment>
    <comment ref="D52" authorId="1" shapeId="0" xr:uid="{00000000-0006-0000-0300-000009000000}">
      <text>
        <r>
          <rPr>
            <b/>
            <sz val="9"/>
            <color indexed="81"/>
            <rFont val="Verdana"/>
            <family val="2"/>
          </rPr>
          <t>May Mauseth:</t>
        </r>
        <r>
          <rPr>
            <sz val="9"/>
            <color indexed="81"/>
            <rFont val="Verdana"/>
            <family val="2"/>
          </rPr>
          <t xml:space="preserve">
Daily saver plus</t>
        </r>
      </text>
    </comment>
    <comment ref="E52" authorId="1" shapeId="0" xr:uid="{00000000-0006-0000-0300-00000A000000}">
      <text>
        <r>
          <rPr>
            <b/>
            <sz val="9"/>
            <color indexed="81"/>
            <rFont val="Verdana"/>
            <family val="2"/>
          </rPr>
          <t>May Mauseth:</t>
        </r>
        <r>
          <rPr>
            <sz val="9"/>
            <color indexed="81"/>
            <rFont val="Verdana"/>
            <family val="2"/>
          </rPr>
          <t xml:space="preserve">
Flexi Saver
</t>
        </r>
      </text>
    </comment>
    <comment ref="F52" authorId="1" shapeId="0" xr:uid="{00000000-0006-0000-0300-00000B000000}">
      <text>
        <r>
          <rPr>
            <b/>
            <sz val="9"/>
            <color rgb="FF000000"/>
            <rFont val="Verdana"/>
            <family val="2"/>
          </rPr>
          <t>May Mauseth:</t>
        </r>
        <r>
          <rPr>
            <sz val="9"/>
            <color rgb="FF000000"/>
            <rFont val="Verdana"/>
            <family val="2"/>
          </rPr>
          <t xml:space="preserve">
</t>
        </r>
        <r>
          <rPr>
            <sz val="9"/>
            <color rgb="FF000000"/>
            <rFont val="Verdana"/>
            <family val="2"/>
          </rPr>
          <t>Click Easy</t>
        </r>
      </text>
    </comment>
    <comment ref="G52" authorId="1" shapeId="0" xr:uid="{00000000-0006-0000-0300-00000C000000}">
      <text>
        <r>
          <rPr>
            <b/>
            <sz val="9"/>
            <color indexed="81"/>
            <rFont val="Verdana"/>
            <family val="2"/>
          </rPr>
          <t>May Mauseth:</t>
        </r>
        <r>
          <rPr>
            <sz val="9"/>
            <color indexed="81"/>
            <rFont val="Verdana"/>
            <family val="2"/>
          </rPr>
          <t xml:space="preserve">
Advantage</t>
        </r>
      </text>
    </comment>
    <comment ref="I52" authorId="1" shapeId="0" xr:uid="{00000000-0006-0000-0300-00000D000000}">
      <text>
        <r>
          <rPr>
            <b/>
            <sz val="9"/>
            <color indexed="81"/>
            <rFont val="Verdana"/>
            <family val="2"/>
          </rPr>
          <t>May Mauseth:</t>
        </r>
        <r>
          <rPr>
            <sz val="9"/>
            <color indexed="81"/>
            <rFont val="Verdana"/>
            <family val="2"/>
          </rPr>
          <t xml:space="preserve">
No term contract</t>
        </r>
      </text>
    </comment>
    <comment ref="B53" authorId="0" shapeId="0" xr:uid="{00000000-0006-0000-0300-00000E000000}">
      <text>
        <r>
          <rPr>
            <b/>
            <sz val="9"/>
            <color indexed="81"/>
            <rFont val="Verdana"/>
            <family val="2"/>
          </rPr>
          <t>May Johnston:</t>
        </r>
        <r>
          <rPr>
            <sz val="9"/>
            <color indexed="81"/>
            <rFont val="Verdana"/>
            <family val="2"/>
          </rPr>
          <t xml:space="preserve">
These discounts are applied to the energy consumption only and do not reduce the supply charge.</t>
        </r>
      </text>
    </comment>
    <comment ref="B54" authorId="0" shapeId="0" xr:uid="{00000000-0006-0000-0300-00000F000000}">
      <text>
        <r>
          <rPr>
            <b/>
            <sz val="9"/>
            <color indexed="81"/>
            <rFont val="Verdana"/>
            <family val="2"/>
          </rPr>
          <t>May Johnston:</t>
        </r>
        <r>
          <rPr>
            <sz val="9"/>
            <color indexed="81"/>
            <rFont val="Verdana"/>
            <family val="2"/>
          </rPr>
          <t xml:space="preserve">
Length of contract</t>
        </r>
      </text>
    </comment>
    <comment ref="B55" authorId="0" shapeId="0" xr:uid="{00000000-0006-0000-0300-000010000000}">
      <text>
        <r>
          <rPr>
            <b/>
            <sz val="9"/>
            <color indexed="81"/>
            <rFont val="Verdana"/>
            <family val="2"/>
          </rPr>
          <t>May Johnston:</t>
        </r>
        <r>
          <rPr>
            <sz val="9"/>
            <color indexed="81"/>
            <rFont val="Verdana"/>
            <family val="2"/>
          </rPr>
          <t xml:space="preserve">
These are max fees. The amount usually decreases for every year into the contract term. </t>
        </r>
      </text>
    </comment>
    <comment ref="B56" authorId="0" shapeId="0" xr:uid="{00000000-0006-0000-0300-000011000000}">
      <text>
        <r>
          <rPr>
            <b/>
            <sz val="9"/>
            <color indexed="81"/>
            <rFont val="Verdana"/>
            <family val="2"/>
          </rPr>
          <t>May Johnston:</t>
        </r>
        <r>
          <rPr>
            <sz val="9"/>
            <color indexed="81"/>
            <rFont val="Verdana"/>
            <family val="2"/>
          </rPr>
          <t xml:space="preserve">
Most retailers, but not all, apply these discounts to the whole bill (including supply charge).</t>
        </r>
      </text>
    </comment>
    <comment ref="B57" authorId="0" shapeId="0" xr:uid="{00000000-0006-0000-0300-000012000000}">
      <text>
        <r>
          <rPr>
            <b/>
            <sz val="9"/>
            <color indexed="81"/>
            <rFont val="Verdana"/>
            <family val="2"/>
          </rPr>
          <t>May Johnston:</t>
        </r>
        <r>
          <rPr>
            <sz val="9"/>
            <color indexed="81"/>
            <rFont val="Verdana"/>
            <family val="2"/>
          </rPr>
          <t xml:space="preserve">
Fee charged if bills have not been payed in full by due date.</t>
        </r>
      </text>
    </comment>
    <comment ref="B58" authorId="0" shapeId="0" xr:uid="{00000000-0006-0000-0300-000013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C7" authorId="0" shapeId="0" xr:uid="{00000000-0006-0000-0400-000001000000}">
      <text>
        <r>
          <rPr>
            <b/>
            <sz val="9"/>
            <color indexed="81"/>
            <rFont val="Verdana"/>
            <family val="2"/>
          </rPr>
          <t>May Johnston:</t>
        </r>
        <r>
          <rPr>
            <sz val="9"/>
            <color indexed="81"/>
            <rFont val="Verdana"/>
            <family val="2"/>
          </rPr>
          <t xml:space="preserve">
AGL Select</t>
        </r>
      </text>
    </comment>
    <comment ref="D7" authorId="0" shapeId="0" xr:uid="{00000000-0006-0000-0400-000002000000}">
      <text>
        <r>
          <rPr>
            <b/>
            <sz val="9"/>
            <color indexed="81"/>
            <rFont val="Verdana"/>
            <family val="2"/>
          </rPr>
          <t>May Johnston:</t>
        </r>
        <r>
          <rPr>
            <sz val="9"/>
            <color indexed="81"/>
            <rFont val="Verdana"/>
            <family val="2"/>
          </rPr>
          <t xml:space="preserve">
Daily Saver</t>
        </r>
      </text>
    </comment>
    <comment ref="E7" authorId="0" shapeId="0" xr:uid="{00000000-0006-0000-0400-000003000000}">
      <text>
        <r>
          <rPr>
            <b/>
            <sz val="9"/>
            <color indexed="81"/>
            <rFont val="Verdana"/>
            <family val="2"/>
          </rPr>
          <t>May Johnston:</t>
        </r>
        <r>
          <rPr>
            <sz val="9"/>
            <color indexed="81"/>
            <rFont val="Verdana"/>
            <family val="2"/>
          </rPr>
          <t xml:space="preserve">
Everyday saver</t>
        </r>
      </text>
    </comment>
    <comment ref="F7" authorId="0" shapeId="0" xr:uid="{00000000-0006-0000-0400-000004000000}">
      <text>
        <r>
          <rPr>
            <b/>
            <sz val="9"/>
            <color indexed="81"/>
            <rFont val="Arial"/>
            <family val="2"/>
          </rPr>
          <t>May Johnston:</t>
        </r>
        <r>
          <rPr>
            <sz val="9"/>
            <color indexed="81"/>
            <rFont val="Arial"/>
            <family val="2"/>
          </rPr>
          <t xml:space="preserve">
Click Easy</t>
        </r>
      </text>
    </comment>
    <comment ref="G7" authorId="0" shapeId="0" xr:uid="{00000000-0006-0000-0400-000005000000}">
      <text>
        <r>
          <rPr>
            <b/>
            <sz val="9"/>
            <color indexed="81"/>
            <rFont val="Verdana"/>
            <family val="2"/>
          </rPr>
          <t>May Johnston:</t>
        </r>
        <r>
          <rPr>
            <sz val="9"/>
            <color indexed="81"/>
            <rFont val="Verdana"/>
            <family val="2"/>
          </rPr>
          <t xml:space="preserve">
Lumo Advantage</t>
        </r>
      </text>
    </comment>
    <comment ref="H7" authorId="0" shapeId="0" xr:uid="{00000000-0006-0000-0400-000006000000}">
      <text>
        <r>
          <rPr>
            <b/>
            <sz val="9"/>
            <color indexed="81"/>
            <rFont val="Verdana"/>
            <family val="2"/>
          </rPr>
          <t>May Johnston:</t>
        </r>
        <r>
          <rPr>
            <sz val="9"/>
            <color indexed="81"/>
            <rFont val="Verdana"/>
            <family val="2"/>
          </rPr>
          <t xml:space="preserve">
10 percent</t>
        </r>
      </text>
    </comment>
    <comment ref="A43" authorId="0" shapeId="0" xr:uid="{00000000-0006-0000-0400-000007000000}">
      <text>
        <r>
          <rPr>
            <b/>
            <sz val="9"/>
            <color indexed="81"/>
            <rFont val="Verdana"/>
            <family val="2"/>
          </rPr>
          <t>May Johnston:</t>
        </r>
        <r>
          <rPr>
            <sz val="9"/>
            <color indexed="81"/>
            <rFont val="Verdana"/>
            <family val="2"/>
          </rPr>
          <t xml:space="preserve">
Voluntary TOU tariff.
Peak: weekdays 4-8pm
Shoulder: weekdays 7am-4pm and 8-10pm, weekends 7am-10pm
Off-peak: All days 10pm-7am</t>
        </r>
      </text>
    </comment>
    <comment ref="C52" authorId="0" shapeId="0" xr:uid="{00000000-0006-0000-0400-000008000000}">
      <text>
        <r>
          <rPr>
            <b/>
            <sz val="9"/>
            <color indexed="81"/>
            <rFont val="Verdana"/>
            <family val="2"/>
          </rPr>
          <t>May Johnston:</t>
        </r>
        <r>
          <rPr>
            <sz val="9"/>
            <color indexed="81"/>
            <rFont val="Verdana"/>
            <family val="2"/>
          </rPr>
          <t xml:space="preserve">
AGL Select</t>
        </r>
      </text>
    </comment>
    <comment ref="D52" authorId="0" shapeId="0" xr:uid="{00000000-0006-0000-0400-000009000000}">
      <text>
        <r>
          <rPr>
            <b/>
            <sz val="9"/>
            <color indexed="81"/>
            <rFont val="Verdana"/>
            <family val="2"/>
          </rPr>
          <t>May Johnston:</t>
        </r>
        <r>
          <rPr>
            <sz val="9"/>
            <color indexed="81"/>
            <rFont val="Verdana"/>
            <family val="2"/>
          </rPr>
          <t xml:space="preserve">
Daily Saver Plus</t>
        </r>
      </text>
    </comment>
    <comment ref="E52" authorId="0" shapeId="0" xr:uid="{00000000-0006-0000-0400-00000A000000}">
      <text>
        <r>
          <rPr>
            <b/>
            <sz val="9"/>
            <color indexed="81"/>
            <rFont val="Verdana"/>
            <family val="2"/>
          </rPr>
          <t>May Johnston:</t>
        </r>
        <r>
          <rPr>
            <sz val="9"/>
            <color indexed="81"/>
            <rFont val="Verdana"/>
            <family val="2"/>
          </rPr>
          <t xml:space="preserve">
Everyday saver</t>
        </r>
      </text>
    </comment>
    <comment ref="F52" authorId="0" shapeId="0" xr:uid="{00000000-0006-0000-0400-00000B000000}">
      <text>
        <r>
          <rPr>
            <b/>
            <sz val="9"/>
            <color indexed="81"/>
            <rFont val="Arial"/>
            <family val="2"/>
          </rPr>
          <t>May Johnston:</t>
        </r>
        <r>
          <rPr>
            <sz val="9"/>
            <color indexed="81"/>
            <rFont val="Arial"/>
            <family val="2"/>
          </rPr>
          <t xml:space="preserve">
Click Easy</t>
        </r>
      </text>
    </comment>
    <comment ref="G52" authorId="0" shapeId="0" xr:uid="{00000000-0006-0000-0400-00000C000000}">
      <text>
        <r>
          <rPr>
            <b/>
            <sz val="9"/>
            <color indexed="81"/>
            <rFont val="Verdana"/>
            <family val="2"/>
          </rPr>
          <t>May Johnston:</t>
        </r>
        <r>
          <rPr>
            <sz val="9"/>
            <color indexed="81"/>
            <rFont val="Verdana"/>
            <family val="2"/>
          </rPr>
          <t xml:space="preserve">
Lumo Advantage</t>
        </r>
      </text>
    </comment>
    <comment ref="H52" authorId="0" shapeId="0" xr:uid="{00000000-0006-0000-0400-00000D000000}">
      <text>
        <r>
          <rPr>
            <b/>
            <sz val="9"/>
            <color indexed="81"/>
            <rFont val="Verdana"/>
            <family val="2"/>
          </rPr>
          <t>May Johnston:</t>
        </r>
        <r>
          <rPr>
            <sz val="9"/>
            <color indexed="81"/>
            <rFont val="Verdana"/>
            <family val="2"/>
          </rPr>
          <t xml:space="preserve">
10 percent</t>
        </r>
      </text>
    </comment>
    <comment ref="B53" authorId="0" shapeId="0" xr:uid="{00000000-0006-0000-0400-00000E000000}">
      <text>
        <r>
          <rPr>
            <b/>
            <sz val="9"/>
            <color indexed="81"/>
            <rFont val="Verdana"/>
            <family val="2"/>
          </rPr>
          <t>May Johnston:</t>
        </r>
        <r>
          <rPr>
            <sz val="9"/>
            <color indexed="81"/>
            <rFont val="Verdana"/>
            <family val="2"/>
          </rPr>
          <t xml:space="preserve">
These discounts are applied to the energy consumption only and do not reduce the supply charge.</t>
        </r>
      </text>
    </comment>
    <comment ref="H53" authorId="0" shapeId="0" xr:uid="{00000000-0006-0000-0400-00000F000000}">
      <text>
        <r>
          <rPr>
            <b/>
            <sz val="9"/>
            <color indexed="81"/>
            <rFont val="Verdana"/>
            <family val="2"/>
          </rPr>
          <t>May Johnston:</t>
        </r>
        <r>
          <rPr>
            <sz val="9"/>
            <color indexed="81"/>
            <rFont val="Verdana"/>
            <family val="2"/>
          </rPr>
          <t xml:space="preserve">
Does not apply to controlled off peak load</t>
        </r>
      </text>
    </comment>
    <comment ref="B54" authorId="0" shapeId="0" xr:uid="{00000000-0006-0000-0400-000010000000}">
      <text>
        <r>
          <rPr>
            <b/>
            <sz val="9"/>
            <color indexed="81"/>
            <rFont val="Verdana"/>
            <family val="2"/>
          </rPr>
          <t>May Johnston:</t>
        </r>
        <r>
          <rPr>
            <sz val="9"/>
            <color indexed="81"/>
            <rFont val="Verdana"/>
            <family val="2"/>
          </rPr>
          <t xml:space="preserve">
Length of contract</t>
        </r>
      </text>
    </comment>
    <comment ref="B55" authorId="0" shapeId="0" xr:uid="{00000000-0006-0000-0400-000011000000}">
      <text>
        <r>
          <rPr>
            <b/>
            <sz val="9"/>
            <color indexed="81"/>
            <rFont val="Verdana"/>
            <family val="2"/>
          </rPr>
          <t>May Johnston:</t>
        </r>
        <r>
          <rPr>
            <sz val="9"/>
            <color indexed="81"/>
            <rFont val="Verdana"/>
            <family val="2"/>
          </rPr>
          <t xml:space="preserve">
These are max fees. The amount usually decreases for every year into the contract term. </t>
        </r>
      </text>
    </comment>
    <comment ref="B56" authorId="0" shapeId="0" xr:uid="{00000000-0006-0000-0400-000012000000}">
      <text>
        <r>
          <rPr>
            <b/>
            <sz val="9"/>
            <color indexed="81"/>
            <rFont val="Verdana"/>
            <family val="2"/>
          </rPr>
          <t>May Johnston:</t>
        </r>
        <r>
          <rPr>
            <sz val="9"/>
            <color indexed="81"/>
            <rFont val="Verdana"/>
            <family val="2"/>
          </rPr>
          <t xml:space="preserve">
Most retailers, but not all, apply these discounts to the whole bill (including supply charge).</t>
        </r>
      </text>
    </comment>
    <comment ref="F56" authorId="0" shapeId="0" xr:uid="{00000000-0006-0000-0400-000013000000}">
      <text>
        <r>
          <rPr>
            <b/>
            <sz val="9"/>
            <color indexed="81"/>
            <rFont val="Arial"/>
            <family val="2"/>
          </rPr>
          <t>May Johnston:</t>
        </r>
        <r>
          <rPr>
            <sz val="9"/>
            <color indexed="81"/>
            <rFont val="Arial"/>
            <family val="2"/>
          </rPr>
          <t xml:space="preserve">
For customers receiving monthly bills by email only</t>
        </r>
      </text>
    </comment>
    <comment ref="B57" authorId="0" shapeId="0" xr:uid="{00000000-0006-0000-0400-000014000000}">
      <text>
        <r>
          <rPr>
            <b/>
            <sz val="9"/>
            <color indexed="81"/>
            <rFont val="Verdana"/>
            <family val="2"/>
          </rPr>
          <t>May Johnston:</t>
        </r>
        <r>
          <rPr>
            <sz val="9"/>
            <color indexed="81"/>
            <rFont val="Verdana"/>
            <family val="2"/>
          </rPr>
          <t xml:space="preserve">
Fee charged if bills have not been payed in full by due date.</t>
        </r>
      </text>
    </comment>
    <comment ref="B58" authorId="0" shapeId="0" xr:uid="{00000000-0006-0000-0400-000015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C58" authorId="0" shapeId="0" xr:uid="{00000000-0006-0000-0400-000016000000}">
      <text>
        <r>
          <rPr>
            <b/>
            <sz val="9"/>
            <color indexed="81"/>
            <rFont val="Verdana"/>
            <family val="2"/>
          </rPr>
          <t>May Johnston:</t>
        </r>
        <r>
          <rPr>
            <sz val="9"/>
            <color indexed="81"/>
            <rFont val="Verdana"/>
            <family val="2"/>
          </rPr>
          <t xml:space="preserve">
$50 AGL living voucher and a further 2% off usage if bills paid by direct debit </t>
        </r>
      </text>
    </comment>
    <comment ref="D58" authorId="0" shapeId="0" xr:uid="{00000000-0006-0000-0400-000017000000}">
      <text>
        <r>
          <rPr>
            <b/>
            <sz val="9"/>
            <color indexed="81"/>
            <rFont val="Verdana"/>
            <family val="2"/>
          </rPr>
          <t>May Johnston:</t>
        </r>
        <r>
          <rPr>
            <sz val="9"/>
            <color indexed="81"/>
            <rFont val="Verdana"/>
            <family val="2"/>
          </rPr>
          <t xml:space="preserve">
1% off usage for direct debit
</t>
        </r>
      </text>
    </comment>
    <comment ref="F58" authorId="1" shapeId="0" xr:uid="{00000000-0006-0000-0400-000018000000}">
      <text>
        <r>
          <rPr>
            <b/>
            <sz val="9"/>
            <color indexed="81"/>
            <rFont val="Verdana"/>
            <family val="2"/>
          </rPr>
          <t>May Mauseth:</t>
        </r>
        <r>
          <rPr>
            <sz val="9"/>
            <color indexed="81"/>
            <rFont val="Verdana"/>
            <family val="2"/>
          </rPr>
          <t xml:space="preserve">
$25 sin-up bonus and $25 credit after 12 months</t>
        </r>
      </text>
    </comment>
    <comment ref="H58" authorId="0" shapeId="0" xr:uid="{00000000-0006-0000-0400-000019000000}">
      <text>
        <r>
          <rPr>
            <b/>
            <sz val="9"/>
            <color indexed="81"/>
            <rFont val="Verdana"/>
            <family val="2"/>
          </rPr>
          <t>May Johnston:</t>
        </r>
        <r>
          <rPr>
            <sz val="9"/>
            <color indexed="81"/>
            <rFont val="Verdana"/>
            <family val="2"/>
          </rPr>
          <t xml:space="preserve">
$20 account cred for customers agreeing to direct debit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C7" authorId="0" shapeId="0" xr:uid="{00000000-0006-0000-0500-000001000000}">
      <text>
        <r>
          <rPr>
            <b/>
            <sz val="9"/>
            <color indexed="81"/>
            <rFont val="Verdana"/>
            <family val="2"/>
          </rPr>
          <t>May Johnston:</t>
        </r>
        <r>
          <rPr>
            <sz val="9"/>
            <color indexed="81"/>
            <rFont val="Verdana"/>
            <family val="2"/>
          </rPr>
          <t xml:space="preserve">
AGL Select</t>
        </r>
      </text>
    </comment>
    <comment ref="D7" authorId="0" shapeId="0" xr:uid="{00000000-0006-0000-0500-000002000000}">
      <text>
        <r>
          <rPr>
            <b/>
            <sz val="9"/>
            <color indexed="81"/>
            <rFont val="Verdana"/>
            <family val="2"/>
          </rPr>
          <t>May Johnston:</t>
        </r>
        <r>
          <rPr>
            <sz val="9"/>
            <color indexed="81"/>
            <rFont val="Verdana"/>
            <family val="2"/>
          </rPr>
          <t xml:space="preserve">
Daily Saver</t>
        </r>
      </text>
    </comment>
    <comment ref="E7" authorId="0" shapeId="0" xr:uid="{00000000-0006-0000-0500-000003000000}">
      <text>
        <r>
          <rPr>
            <b/>
            <sz val="9"/>
            <color indexed="81"/>
            <rFont val="Verdana"/>
            <family val="2"/>
          </rPr>
          <t>May Johnston:</t>
        </r>
        <r>
          <rPr>
            <sz val="9"/>
            <color indexed="81"/>
            <rFont val="Verdana"/>
            <family val="2"/>
          </rPr>
          <t xml:space="preserve">
Everyday saver</t>
        </r>
      </text>
    </comment>
    <comment ref="F7" authorId="0" shapeId="0" xr:uid="{00000000-0006-0000-0500-000004000000}">
      <text>
        <r>
          <rPr>
            <b/>
            <sz val="9"/>
            <color indexed="81"/>
            <rFont val="Verdana"/>
            <family val="2"/>
          </rPr>
          <t>May Johnston:</t>
        </r>
        <r>
          <rPr>
            <sz val="9"/>
            <color indexed="81"/>
            <rFont val="Verdana"/>
            <family val="2"/>
          </rPr>
          <t xml:space="preserve">
Smart Saver 10</t>
        </r>
      </text>
    </comment>
    <comment ref="G7" authorId="0" shapeId="0" xr:uid="{00000000-0006-0000-0500-000005000000}">
      <text>
        <r>
          <rPr>
            <b/>
            <sz val="9"/>
            <color indexed="81"/>
            <rFont val="Arial"/>
            <family val="2"/>
          </rPr>
          <t>May Johnston:</t>
        </r>
        <r>
          <rPr>
            <sz val="9"/>
            <color indexed="81"/>
            <rFont val="Arial"/>
            <family val="2"/>
          </rPr>
          <t xml:space="preserve">
Click Easy</t>
        </r>
      </text>
    </comment>
    <comment ref="H7" authorId="0" shapeId="0" xr:uid="{00000000-0006-0000-0500-000006000000}">
      <text>
        <r>
          <rPr>
            <b/>
            <sz val="9"/>
            <color indexed="81"/>
            <rFont val="Verdana"/>
            <family val="2"/>
          </rPr>
          <t>May Johnston:</t>
        </r>
        <r>
          <rPr>
            <sz val="9"/>
            <color indexed="81"/>
            <rFont val="Verdana"/>
            <family val="2"/>
          </rPr>
          <t xml:space="preserve">
Lumo Velocity</t>
        </r>
      </text>
    </comment>
    <comment ref="I7" authorId="0" shapeId="0" xr:uid="{00000000-0006-0000-0500-000007000000}">
      <text>
        <r>
          <rPr>
            <b/>
            <sz val="9"/>
            <color indexed="81"/>
            <rFont val="Verdana"/>
            <family val="2"/>
          </rPr>
          <t>May Johnston:</t>
        </r>
        <r>
          <rPr>
            <sz val="9"/>
            <color indexed="81"/>
            <rFont val="Verdana"/>
            <family val="2"/>
          </rPr>
          <t xml:space="preserve">
8 percent</t>
        </r>
      </text>
    </comment>
    <comment ref="J7" authorId="0" shapeId="0" xr:uid="{00000000-0006-0000-0500-000008000000}">
      <text>
        <r>
          <rPr>
            <b/>
            <sz val="9"/>
            <color indexed="81"/>
            <rFont val="Verdana"/>
            <family val="2"/>
          </rPr>
          <t>May Johnston:</t>
        </r>
        <r>
          <rPr>
            <sz val="9"/>
            <color indexed="81"/>
            <rFont val="Verdana"/>
            <family val="2"/>
          </rPr>
          <t xml:space="preserve">
In Home Smart Saver</t>
        </r>
      </text>
    </comment>
    <comment ref="A43" authorId="0" shapeId="0" xr:uid="{00000000-0006-0000-0500-000009000000}">
      <text>
        <r>
          <rPr>
            <b/>
            <sz val="9"/>
            <color indexed="81"/>
            <rFont val="Verdana"/>
            <family val="2"/>
          </rPr>
          <t>May Johnston:</t>
        </r>
        <r>
          <rPr>
            <sz val="9"/>
            <color indexed="81"/>
            <rFont val="Verdana"/>
            <family val="2"/>
          </rPr>
          <t xml:space="preserve">
Voluntary TOU tariff.
Peak: weekdays 4-8pm
Shoulder: weekdays 7am-4pm and 8-10pm, weekends 7am-10pm
Off-peak: All days 10pm-7am</t>
        </r>
      </text>
    </comment>
    <comment ref="C52" authorId="0" shapeId="0" xr:uid="{00000000-0006-0000-0500-00000A000000}">
      <text>
        <r>
          <rPr>
            <b/>
            <sz val="9"/>
            <color indexed="81"/>
            <rFont val="Verdana"/>
            <family val="2"/>
          </rPr>
          <t>May Johnston:</t>
        </r>
        <r>
          <rPr>
            <sz val="9"/>
            <color indexed="81"/>
            <rFont val="Verdana"/>
            <family val="2"/>
          </rPr>
          <t xml:space="preserve">
AGL Select</t>
        </r>
      </text>
    </comment>
    <comment ref="D52" authorId="0" shapeId="0" xr:uid="{00000000-0006-0000-0500-00000B000000}">
      <text>
        <r>
          <rPr>
            <b/>
            <sz val="9"/>
            <color indexed="81"/>
            <rFont val="Verdana"/>
            <family val="2"/>
          </rPr>
          <t>May Johnston:</t>
        </r>
        <r>
          <rPr>
            <sz val="9"/>
            <color indexed="81"/>
            <rFont val="Verdana"/>
            <family val="2"/>
          </rPr>
          <t xml:space="preserve">
Daily Saver</t>
        </r>
      </text>
    </comment>
    <comment ref="E52" authorId="0" shapeId="0" xr:uid="{00000000-0006-0000-0500-00000C000000}">
      <text>
        <r>
          <rPr>
            <b/>
            <sz val="9"/>
            <color indexed="81"/>
            <rFont val="Verdana"/>
            <family val="2"/>
          </rPr>
          <t>May Johnston:</t>
        </r>
        <r>
          <rPr>
            <sz val="9"/>
            <color indexed="81"/>
            <rFont val="Verdana"/>
            <family val="2"/>
          </rPr>
          <t xml:space="preserve">
Everyday saver</t>
        </r>
      </text>
    </comment>
    <comment ref="F52" authorId="0" shapeId="0" xr:uid="{00000000-0006-0000-0500-00000D000000}">
      <text>
        <r>
          <rPr>
            <b/>
            <sz val="9"/>
            <color indexed="81"/>
            <rFont val="Verdana"/>
            <family val="2"/>
          </rPr>
          <t>May Johnston:</t>
        </r>
        <r>
          <rPr>
            <sz val="9"/>
            <color indexed="81"/>
            <rFont val="Verdana"/>
            <family val="2"/>
          </rPr>
          <t xml:space="preserve">
Smart Saver 10</t>
        </r>
      </text>
    </comment>
    <comment ref="G52" authorId="0" shapeId="0" xr:uid="{00000000-0006-0000-0500-00000E000000}">
      <text>
        <r>
          <rPr>
            <b/>
            <sz val="9"/>
            <color indexed="81"/>
            <rFont val="Arial"/>
            <family val="2"/>
          </rPr>
          <t>May Johnston:</t>
        </r>
        <r>
          <rPr>
            <sz val="9"/>
            <color indexed="81"/>
            <rFont val="Arial"/>
            <family val="2"/>
          </rPr>
          <t xml:space="preserve">
Click Easy</t>
        </r>
      </text>
    </comment>
    <comment ref="H52" authorId="0" shapeId="0" xr:uid="{00000000-0006-0000-0500-00000F000000}">
      <text>
        <r>
          <rPr>
            <b/>
            <sz val="9"/>
            <color indexed="81"/>
            <rFont val="Verdana"/>
            <family val="2"/>
          </rPr>
          <t>May Johnston:</t>
        </r>
        <r>
          <rPr>
            <sz val="9"/>
            <color indexed="81"/>
            <rFont val="Verdana"/>
            <family val="2"/>
          </rPr>
          <t xml:space="preserve">
Lumo Velocity</t>
        </r>
      </text>
    </comment>
    <comment ref="I52" authorId="0" shapeId="0" xr:uid="{00000000-0006-0000-0500-000010000000}">
      <text>
        <r>
          <rPr>
            <b/>
            <sz val="9"/>
            <color indexed="81"/>
            <rFont val="Verdana"/>
            <family val="2"/>
          </rPr>
          <t>May Johnston:</t>
        </r>
        <r>
          <rPr>
            <sz val="9"/>
            <color indexed="81"/>
            <rFont val="Verdana"/>
            <family val="2"/>
          </rPr>
          <t xml:space="preserve">
8 percent</t>
        </r>
      </text>
    </comment>
    <comment ref="J52" authorId="0" shapeId="0" xr:uid="{00000000-0006-0000-0500-000011000000}">
      <text>
        <r>
          <rPr>
            <b/>
            <sz val="9"/>
            <color indexed="81"/>
            <rFont val="Verdana"/>
            <family val="2"/>
          </rPr>
          <t>May Johnston:</t>
        </r>
        <r>
          <rPr>
            <sz val="9"/>
            <color indexed="81"/>
            <rFont val="Verdana"/>
            <family val="2"/>
          </rPr>
          <t xml:space="preserve">
In Home Smart Saver</t>
        </r>
      </text>
    </comment>
    <comment ref="B53" authorId="0" shapeId="0" xr:uid="{00000000-0006-0000-0500-000012000000}">
      <text>
        <r>
          <rPr>
            <b/>
            <sz val="9"/>
            <color indexed="81"/>
            <rFont val="Verdana"/>
            <family val="2"/>
          </rPr>
          <t>May Johnston:</t>
        </r>
        <r>
          <rPr>
            <sz val="9"/>
            <color indexed="81"/>
            <rFont val="Verdana"/>
            <family val="2"/>
          </rPr>
          <t xml:space="preserve">
These discounts are applied to the energy consumption only and do not reduce the supply charge.</t>
        </r>
      </text>
    </comment>
    <comment ref="I53" authorId="0" shapeId="0" xr:uid="{00000000-0006-0000-0500-000013000000}">
      <text>
        <r>
          <rPr>
            <b/>
            <sz val="9"/>
            <color indexed="81"/>
            <rFont val="Verdana"/>
            <family val="2"/>
          </rPr>
          <t>May Johnston:</t>
        </r>
        <r>
          <rPr>
            <sz val="9"/>
            <color indexed="81"/>
            <rFont val="Verdana"/>
            <family val="2"/>
          </rPr>
          <t xml:space="preserve">
Does not apply to controlled off peak load</t>
        </r>
      </text>
    </comment>
    <comment ref="B54" authorId="0" shapeId="0" xr:uid="{00000000-0006-0000-0500-000014000000}">
      <text>
        <r>
          <rPr>
            <b/>
            <sz val="9"/>
            <color indexed="81"/>
            <rFont val="Verdana"/>
            <family val="2"/>
          </rPr>
          <t>May Johnston:</t>
        </r>
        <r>
          <rPr>
            <sz val="9"/>
            <color indexed="81"/>
            <rFont val="Verdana"/>
            <family val="2"/>
          </rPr>
          <t xml:space="preserve">
Length of contract</t>
        </r>
      </text>
    </comment>
    <comment ref="B55" authorId="0" shapeId="0" xr:uid="{00000000-0006-0000-0500-000015000000}">
      <text>
        <r>
          <rPr>
            <b/>
            <sz val="9"/>
            <color indexed="81"/>
            <rFont val="Verdana"/>
            <family val="2"/>
          </rPr>
          <t>May Johnston:</t>
        </r>
        <r>
          <rPr>
            <sz val="9"/>
            <color indexed="81"/>
            <rFont val="Verdana"/>
            <family val="2"/>
          </rPr>
          <t xml:space="preserve">
These are max fees. The amount usually decreases for every year into the contract term. </t>
        </r>
      </text>
    </comment>
    <comment ref="B56" authorId="0" shapeId="0" xr:uid="{00000000-0006-0000-0500-000016000000}">
      <text>
        <r>
          <rPr>
            <b/>
            <sz val="9"/>
            <color indexed="81"/>
            <rFont val="Verdana"/>
            <family val="2"/>
          </rPr>
          <t>May Johnston:</t>
        </r>
        <r>
          <rPr>
            <sz val="9"/>
            <color indexed="81"/>
            <rFont val="Verdana"/>
            <family val="2"/>
          </rPr>
          <t xml:space="preserve">
Most retailers, but not all, apply these discounts to the whole bill (including supply charge).</t>
        </r>
      </text>
    </comment>
    <comment ref="G56" authorId="0" shapeId="0" xr:uid="{00000000-0006-0000-0500-000017000000}">
      <text>
        <r>
          <rPr>
            <b/>
            <sz val="9"/>
            <color indexed="81"/>
            <rFont val="Arial"/>
            <family val="2"/>
          </rPr>
          <t>May Johnston:</t>
        </r>
        <r>
          <rPr>
            <sz val="9"/>
            <color indexed="81"/>
            <rFont val="Arial"/>
            <family val="2"/>
          </rPr>
          <t xml:space="preserve">
For customers receiving monthly bills by email only</t>
        </r>
      </text>
    </comment>
    <comment ref="B57" authorId="0" shapeId="0" xr:uid="{00000000-0006-0000-0500-000018000000}">
      <text>
        <r>
          <rPr>
            <b/>
            <sz val="9"/>
            <color indexed="81"/>
            <rFont val="Verdana"/>
            <family val="2"/>
          </rPr>
          <t>May Johnston:</t>
        </r>
        <r>
          <rPr>
            <sz val="9"/>
            <color indexed="81"/>
            <rFont val="Verdana"/>
            <family val="2"/>
          </rPr>
          <t xml:space="preserve">
Fee charged if bills have not been payed in full by due date.</t>
        </r>
      </text>
    </comment>
    <comment ref="B58" authorId="0" shapeId="0" xr:uid="{00000000-0006-0000-0500-000019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C58" authorId="0" shapeId="0" xr:uid="{00000000-0006-0000-0500-00001A000000}">
      <text>
        <r>
          <rPr>
            <b/>
            <sz val="9"/>
            <color indexed="81"/>
            <rFont val="Verdana"/>
            <family val="2"/>
          </rPr>
          <t>May Johnston:</t>
        </r>
        <r>
          <rPr>
            <sz val="9"/>
            <color indexed="81"/>
            <rFont val="Verdana"/>
            <family val="2"/>
          </rPr>
          <t xml:space="preserve">
$50 AGL living voucher and a further 2% off usage if bills paid by direct debit </t>
        </r>
      </text>
    </comment>
    <comment ref="D58" authorId="0" shapeId="0" xr:uid="{00000000-0006-0000-0500-00001B000000}">
      <text>
        <r>
          <rPr>
            <b/>
            <sz val="9"/>
            <color indexed="81"/>
            <rFont val="Verdana"/>
            <family val="2"/>
          </rPr>
          <t>May Johnston:</t>
        </r>
        <r>
          <rPr>
            <sz val="9"/>
            <color indexed="81"/>
            <rFont val="Verdana"/>
            <family val="2"/>
          </rPr>
          <t xml:space="preserve">
1% off usage for direct debit
1% off usage for dual fuel</t>
        </r>
      </text>
    </comment>
    <comment ref="G58" authorId="1" shapeId="0" xr:uid="{00000000-0006-0000-0500-00001C000000}">
      <text>
        <r>
          <rPr>
            <b/>
            <sz val="9"/>
            <color indexed="81"/>
            <rFont val="Verdana"/>
            <family val="2"/>
          </rPr>
          <t>May Mauseth:</t>
        </r>
        <r>
          <rPr>
            <sz val="9"/>
            <color indexed="81"/>
            <rFont val="Verdana"/>
            <family val="2"/>
          </rPr>
          <t xml:space="preserve">
$25 sin-up bonus and $25 credit after 12 months</t>
        </r>
      </text>
    </comment>
    <comment ref="H58" authorId="0" shapeId="0" xr:uid="{00000000-0006-0000-0500-00001D000000}">
      <text>
        <r>
          <rPr>
            <b/>
            <sz val="9"/>
            <color indexed="81"/>
            <rFont val="Verdana"/>
            <family val="2"/>
          </rPr>
          <t>May Johnston:</t>
        </r>
        <r>
          <rPr>
            <sz val="9"/>
            <color indexed="81"/>
            <rFont val="Verdana"/>
            <family val="2"/>
          </rPr>
          <t xml:space="preserve">
Customers earn velocity points and access an online shopping program</t>
        </r>
      </text>
    </comment>
    <comment ref="I58" authorId="0" shapeId="0" xr:uid="{00000000-0006-0000-0500-00001E000000}">
      <text>
        <r>
          <rPr>
            <b/>
            <sz val="9"/>
            <color indexed="81"/>
            <rFont val="Verdana"/>
            <family val="2"/>
          </rPr>
          <t>May Johnston:</t>
        </r>
        <r>
          <rPr>
            <sz val="9"/>
            <color indexed="81"/>
            <rFont val="Verdana"/>
            <family val="2"/>
          </rPr>
          <t xml:space="preserve">
$20 account cred for customers agreeing to direct debit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C7" authorId="0" shapeId="0" xr:uid="{00000000-0006-0000-0600-000001000000}">
      <text>
        <r>
          <rPr>
            <b/>
            <sz val="9"/>
            <color indexed="81"/>
            <rFont val="Verdana"/>
            <family val="2"/>
          </rPr>
          <t>May Johnston:</t>
        </r>
        <r>
          <rPr>
            <sz val="9"/>
            <color indexed="81"/>
            <rFont val="Verdana"/>
            <family val="2"/>
          </rPr>
          <t xml:space="preserve">
AGL Advantage 10</t>
        </r>
      </text>
    </comment>
    <comment ref="D7" authorId="0" shapeId="0" xr:uid="{00000000-0006-0000-0600-000002000000}">
      <text>
        <r>
          <rPr>
            <b/>
            <sz val="9"/>
            <color indexed="81"/>
            <rFont val="Verdana"/>
            <family val="2"/>
          </rPr>
          <t>May Johnston:</t>
        </r>
        <r>
          <rPr>
            <sz val="9"/>
            <color indexed="81"/>
            <rFont val="Verdana"/>
            <family val="2"/>
          </rPr>
          <t xml:space="preserve">
Daily Saver</t>
        </r>
      </text>
    </comment>
    <comment ref="E7" authorId="0" shapeId="0" xr:uid="{00000000-0006-0000-0600-000003000000}">
      <text>
        <r>
          <rPr>
            <b/>
            <sz val="9"/>
            <color indexed="81"/>
            <rFont val="Verdana"/>
            <family val="2"/>
          </rPr>
          <t>May Johnston:</t>
        </r>
        <r>
          <rPr>
            <sz val="9"/>
            <color indexed="81"/>
            <rFont val="Verdana"/>
            <family val="2"/>
          </rPr>
          <t xml:space="preserve">
Go for more</t>
        </r>
      </text>
    </comment>
    <comment ref="F7" authorId="0" shapeId="0" xr:uid="{00000000-0006-0000-0600-000004000000}">
      <text>
        <r>
          <rPr>
            <b/>
            <sz val="9"/>
            <color indexed="81"/>
            <rFont val="Verdana"/>
            <family val="2"/>
          </rPr>
          <t>May Johnston:</t>
        </r>
        <r>
          <rPr>
            <sz val="9"/>
            <color indexed="81"/>
            <rFont val="Verdana"/>
            <family val="2"/>
          </rPr>
          <t xml:space="preserve">
Smart Saver 12</t>
        </r>
      </text>
    </comment>
    <comment ref="G7" authorId="0" shapeId="0" xr:uid="{00000000-0006-0000-0600-000005000000}">
      <text>
        <r>
          <rPr>
            <b/>
            <sz val="9"/>
            <color indexed="81"/>
            <rFont val="Verdana"/>
            <family val="2"/>
          </rPr>
          <t>May Johnston:</t>
        </r>
        <r>
          <rPr>
            <sz val="9"/>
            <color indexed="81"/>
            <rFont val="Verdana"/>
            <family val="2"/>
          </rPr>
          <t xml:space="preserve">
Click Easy</t>
        </r>
      </text>
    </comment>
    <comment ref="I7" authorId="0" shapeId="0" xr:uid="{00000000-0006-0000-0600-000006000000}">
      <text>
        <r>
          <rPr>
            <b/>
            <sz val="9"/>
            <color indexed="81"/>
            <rFont val="Verdana"/>
            <family val="2"/>
          </rPr>
          <t>May Johnston:</t>
        </r>
        <r>
          <rPr>
            <sz val="9"/>
            <color indexed="81"/>
            <rFont val="Verdana"/>
            <family val="2"/>
          </rPr>
          <t xml:space="preserve">
12 percent</t>
        </r>
      </text>
    </comment>
    <comment ref="J7" authorId="0" shapeId="0" xr:uid="{00000000-0006-0000-0600-000007000000}">
      <text>
        <r>
          <rPr>
            <b/>
            <sz val="9"/>
            <color indexed="81"/>
            <rFont val="Verdana"/>
            <family val="2"/>
          </rPr>
          <t>May Johnston:</t>
        </r>
        <r>
          <rPr>
            <sz val="9"/>
            <color indexed="81"/>
            <rFont val="Verdana"/>
            <family val="2"/>
          </rPr>
          <t xml:space="preserve">
In Home Smart Saver</t>
        </r>
      </text>
    </comment>
    <comment ref="K7" authorId="0" shapeId="0" xr:uid="{00000000-0006-0000-0600-000008000000}">
      <text>
        <r>
          <rPr>
            <b/>
            <sz val="9"/>
            <color indexed="81"/>
            <rFont val="Verdana"/>
            <family val="2"/>
          </rPr>
          <t>May Johnston:</t>
        </r>
        <r>
          <rPr>
            <sz val="9"/>
            <color indexed="81"/>
            <rFont val="Verdana"/>
            <family val="2"/>
          </rPr>
          <t xml:space="preserve">
8% discount</t>
        </r>
      </text>
    </comment>
    <comment ref="A43" authorId="0" shapeId="0" xr:uid="{00000000-0006-0000-0600-000009000000}">
      <text>
        <r>
          <rPr>
            <b/>
            <sz val="9"/>
            <color indexed="81"/>
            <rFont val="Verdana"/>
            <family val="2"/>
          </rPr>
          <t>May Johnston:</t>
        </r>
        <r>
          <rPr>
            <sz val="9"/>
            <color indexed="81"/>
            <rFont val="Verdana"/>
            <family val="2"/>
          </rPr>
          <t xml:space="preserve">
Voluntary TOU tariff.
Peak: weekdays 4-8pm
Shoulder: weekdays 7am-4pm and 8-10pm, weekends 7am-10pm
Off-peak: All days 10pm-7am</t>
        </r>
      </text>
    </comment>
    <comment ref="C52" authorId="0" shapeId="0" xr:uid="{00000000-0006-0000-0600-00000A000000}">
      <text>
        <r>
          <rPr>
            <b/>
            <sz val="9"/>
            <color indexed="81"/>
            <rFont val="Verdana"/>
            <family val="2"/>
          </rPr>
          <t>May Johnston:</t>
        </r>
        <r>
          <rPr>
            <sz val="9"/>
            <color indexed="81"/>
            <rFont val="Verdana"/>
            <family val="2"/>
          </rPr>
          <t xml:space="preserve">
AGL Advantage 10</t>
        </r>
      </text>
    </comment>
    <comment ref="D52" authorId="0" shapeId="0" xr:uid="{00000000-0006-0000-0600-00000B000000}">
      <text>
        <r>
          <rPr>
            <b/>
            <sz val="9"/>
            <color indexed="81"/>
            <rFont val="Verdana"/>
            <family val="2"/>
          </rPr>
          <t>May Johnston:</t>
        </r>
        <r>
          <rPr>
            <sz val="9"/>
            <color indexed="81"/>
            <rFont val="Verdana"/>
            <family val="2"/>
          </rPr>
          <t xml:space="preserve">
Daily Saver</t>
        </r>
      </text>
    </comment>
    <comment ref="E52" authorId="0" shapeId="0" xr:uid="{00000000-0006-0000-0600-00000C000000}">
      <text>
        <r>
          <rPr>
            <b/>
            <sz val="9"/>
            <color indexed="81"/>
            <rFont val="Verdana"/>
            <family val="2"/>
          </rPr>
          <t>May Johnston:</t>
        </r>
        <r>
          <rPr>
            <sz val="9"/>
            <color indexed="81"/>
            <rFont val="Verdana"/>
            <family val="2"/>
          </rPr>
          <t xml:space="preserve">
Go for more</t>
        </r>
      </text>
    </comment>
    <comment ref="F52" authorId="0" shapeId="0" xr:uid="{00000000-0006-0000-0600-00000D000000}">
      <text>
        <r>
          <rPr>
            <b/>
            <sz val="9"/>
            <color indexed="81"/>
            <rFont val="Verdana"/>
            <family val="2"/>
          </rPr>
          <t>May Johnston:</t>
        </r>
        <r>
          <rPr>
            <sz val="9"/>
            <color indexed="81"/>
            <rFont val="Verdana"/>
            <family val="2"/>
          </rPr>
          <t xml:space="preserve">
Smart Saver 12</t>
        </r>
      </text>
    </comment>
    <comment ref="G52" authorId="0" shapeId="0" xr:uid="{00000000-0006-0000-0600-00000E000000}">
      <text>
        <r>
          <rPr>
            <b/>
            <sz val="9"/>
            <color indexed="81"/>
            <rFont val="Verdana"/>
            <family val="2"/>
          </rPr>
          <t>May Johnston:</t>
        </r>
        <r>
          <rPr>
            <sz val="9"/>
            <color indexed="81"/>
            <rFont val="Verdana"/>
            <family val="2"/>
          </rPr>
          <t xml:space="preserve">
Click Easy</t>
        </r>
      </text>
    </comment>
    <comment ref="H52" authorId="0" shapeId="0" xr:uid="{00000000-0006-0000-0600-00000F000000}">
      <text>
        <r>
          <rPr>
            <b/>
            <sz val="9"/>
            <color indexed="81"/>
            <rFont val="Verdana"/>
            <family val="2"/>
          </rPr>
          <t>May Johnston:</t>
        </r>
        <r>
          <rPr>
            <sz val="9"/>
            <color indexed="81"/>
            <rFont val="Verdana"/>
            <family val="2"/>
          </rPr>
          <t xml:space="preserve">
Lumo Velocity/Express</t>
        </r>
      </text>
    </comment>
    <comment ref="I52" authorId="0" shapeId="0" xr:uid="{00000000-0006-0000-0600-000010000000}">
      <text>
        <r>
          <rPr>
            <b/>
            <sz val="9"/>
            <color indexed="81"/>
            <rFont val="Verdana"/>
            <family val="2"/>
          </rPr>
          <t>May Johnston:</t>
        </r>
        <r>
          <rPr>
            <sz val="9"/>
            <color indexed="81"/>
            <rFont val="Verdana"/>
            <family val="2"/>
          </rPr>
          <t xml:space="preserve">
12 percent</t>
        </r>
      </text>
    </comment>
    <comment ref="J52" authorId="0" shapeId="0" xr:uid="{00000000-0006-0000-0600-000011000000}">
      <text>
        <r>
          <rPr>
            <b/>
            <sz val="9"/>
            <color indexed="81"/>
            <rFont val="Verdana"/>
            <family val="2"/>
          </rPr>
          <t>May Johnston:</t>
        </r>
        <r>
          <rPr>
            <sz val="9"/>
            <color indexed="81"/>
            <rFont val="Verdana"/>
            <family val="2"/>
          </rPr>
          <t xml:space="preserve">
In Home Smart Saver</t>
        </r>
      </text>
    </comment>
    <comment ref="K52" authorId="0" shapeId="0" xr:uid="{00000000-0006-0000-0600-000012000000}">
      <text>
        <r>
          <rPr>
            <b/>
            <sz val="9"/>
            <color indexed="81"/>
            <rFont val="Verdana"/>
            <family val="2"/>
          </rPr>
          <t>May Johnston:</t>
        </r>
        <r>
          <rPr>
            <sz val="9"/>
            <color indexed="81"/>
            <rFont val="Verdana"/>
            <family val="2"/>
          </rPr>
          <t xml:space="preserve">
8% discount</t>
        </r>
      </text>
    </comment>
    <comment ref="B53" authorId="0" shapeId="0" xr:uid="{00000000-0006-0000-0600-000013000000}">
      <text>
        <r>
          <rPr>
            <b/>
            <sz val="9"/>
            <color indexed="81"/>
            <rFont val="Verdana"/>
            <family val="2"/>
          </rPr>
          <t>May Johnston:</t>
        </r>
        <r>
          <rPr>
            <sz val="9"/>
            <color indexed="81"/>
            <rFont val="Verdana"/>
            <family val="2"/>
          </rPr>
          <t xml:space="preserve">
These discounts are applied to the energy consumption only and do not reduce the supply charge.</t>
        </r>
      </text>
    </comment>
    <comment ref="I53" authorId="0" shapeId="0" xr:uid="{00000000-0006-0000-0600-000014000000}">
      <text>
        <r>
          <rPr>
            <b/>
            <sz val="9"/>
            <color indexed="81"/>
            <rFont val="Verdana"/>
            <family val="2"/>
          </rPr>
          <t>May Johnston:</t>
        </r>
        <r>
          <rPr>
            <sz val="9"/>
            <color indexed="81"/>
            <rFont val="Verdana"/>
            <family val="2"/>
          </rPr>
          <t xml:space="preserve">
Does not apply to controlled off peak load</t>
        </r>
      </text>
    </comment>
    <comment ref="B54" authorId="0" shapeId="0" xr:uid="{00000000-0006-0000-0600-000015000000}">
      <text>
        <r>
          <rPr>
            <b/>
            <sz val="9"/>
            <color indexed="81"/>
            <rFont val="Verdana"/>
            <family val="2"/>
          </rPr>
          <t>May Johnston:</t>
        </r>
        <r>
          <rPr>
            <sz val="9"/>
            <color indexed="81"/>
            <rFont val="Verdana"/>
            <family val="2"/>
          </rPr>
          <t xml:space="preserve">
Length of contract</t>
        </r>
      </text>
    </comment>
    <comment ref="H54" authorId="0" shapeId="0" xr:uid="{00000000-0006-0000-0600-000016000000}">
      <text>
        <r>
          <rPr>
            <b/>
            <sz val="9"/>
            <color indexed="81"/>
            <rFont val="Verdana"/>
            <family val="2"/>
          </rPr>
          <t>May Johnston:</t>
        </r>
        <r>
          <rPr>
            <sz val="9"/>
            <color indexed="81"/>
            <rFont val="Verdana"/>
            <family val="2"/>
          </rPr>
          <t xml:space="preserve">
Lumo Product disclosure statement does not state length of contract</t>
        </r>
      </text>
    </comment>
    <comment ref="B55" authorId="0" shapeId="0" xr:uid="{00000000-0006-0000-0600-000017000000}">
      <text>
        <r>
          <rPr>
            <b/>
            <sz val="9"/>
            <color indexed="81"/>
            <rFont val="Verdana"/>
            <family val="2"/>
          </rPr>
          <t>May Johnston:</t>
        </r>
        <r>
          <rPr>
            <sz val="9"/>
            <color indexed="81"/>
            <rFont val="Verdana"/>
            <family val="2"/>
          </rPr>
          <t xml:space="preserve">
These are max fees. The amount usually decreases for every year into the contract term. </t>
        </r>
      </text>
    </comment>
    <comment ref="H55" authorId="0" shapeId="0" xr:uid="{00000000-0006-0000-0600-000018000000}">
      <text>
        <r>
          <rPr>
            <b/>
            <sz val="9"/>
            <color indexed="81"/>
            <rFont val="Verdana"/>
            <family val="2"/>
          </rPr>
          <t>May Johnston:</t>
        </r>
        <r>
          <rPr>
            <sz val="9"/>
            <color indexed="81"/>
            <rFont val="Verdana"/>
            <family val="2"/>
          </rPr>
          <t xml:space="preserve">
Fee depending on contract: Velocity/Express</t>
        </r>
      </text>
    </comment>
    <comment ref="B56" authorId="0" shapeId="0" xr:uid="{00000000-0006-0000-0600-000019000000}">
      <text>
        <r>
          <rPr>
            <b/>
            <sz val="9"/>
            <color indexed="81"/>
            <rFont val="Verdana"/>
            <family val="2"/>
          </rPr>
          <t>May Johnston:</t>
        </r>
        <r>
          <rPr>
            <sz val="9"/>
            <color indexed="81"/>
            <rFont val="Verdana"/>
            <family val="2"/>
          </rPr>
          <t xml:space="preserve">
Most retailers, but not all, apply these discounts to the whole bill (including supply charge).</t>
        </r>
      </text>
    </comment>
    <comment ref="G56" authorId="0" shapeId="0" xr:uid="{00000000-0006-0000-0600-00001A000000}">
      <text>
        <r>
          <rPr>
            <b/>
            <sz val="9"/>
            <color indexed="81"/>
            <rFont val="Arial"/>
            <family val="2"/>
          </rPr>
          <t>May Johnston:</t>
        </r>
        <r>
          <rPr>
            <sz val="9"/>
            <color indexed="81"/>
            <rFont val="Arial"/>
            <family val="2"/>
          </rPr>
          <t xml:space="preserve">
For customers receiving bills online only</t>
        </r>
      </text>
    </comment>
    <comment ref="B57" authorId="0" shapeId="0" xr:uid="{00000000-0006-0000-0600-00001B000000}">
      <text>
        <r>
          <rPr>
            <b/>
            <sz val="9"/>
            <color indexed="81"/>
            <rFont val="Verdana"/>
            <family val="2"/>
          </rPr>
          <t>May Johnston:</t>
        </r>
        <r>
          <rPr>
            <sz val="9"/>
            <color indexed="81"/>
            <rFont val="Verdana"/>
            <family val="2"/>
          </rPr>
          <t xml:space="preserve">
Fee charged if bills have not been payed in full by due date.</t>
        </r>
      </text>
    </comment>
    <comment ref="H57" authorId="0" shapeId="0" xr:uid="{00000000-0006-0000-0600-00001C000000}">
      <text>
        <r>
          <rPr>
            <b/>
            <sz val="9"/>
            <color indexed="81"/>
            <rFont val="Verdana"/>
            <family val="2"/>
          </rPr>
          <t>May Johnston:</t>
        </r>
        <r>
          <rPr>
            <sz val="9"/>
            <color indexed="81"/>
            <rFont val="Verdana"/>
            <family val="2"/>
          </rPr>
          <t xml:space="preserve">
Lumo Product disclosure statement does not state whether late payment fees apply</t>
        </r>
      </text>
    </comment>
    <comment ref="B58" authorId="0" shapeId="0" xr:uid="{00000000-0006-0000-0600-00001D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C58" authorId="0" shapeId="0" xr:uid="{00000000-0006-0000-0600-00001E000000}">
      <text>
        <r>
          <rPr>
            <b/>
            <sz val="9"/>
            <color indexed="81"/>
            <rFont val="Verdana"/>
            <family val="2"/>
          </rPr>
          <t>May Johnston:</t>
        </r>
        <r>
          <rPr>
            <sz val="9"/>
            <color indexed="81"/>
            <rFont val="Verdana"/>
            <family val="2"/>
          </rPr>
          <t xml:space="preserve">
$50 voucher for AGL Assist or AGL shop (min. spending amount requirement)</t>
        </r>
      </text>
    </comment>
    <comment ref="D58" authorId="0" shapeId="0" xr:uid="{00000000-0006-0000-0600-00001F000000}">
      <text>
        <r>
          <rPr>
            <b/>
            <sz val="9"/>
            <color indexed="81"/>
            <rFont val="Verdana"/>
            <family val="2"/>
          </rPr>
          <t>May Johnston:</t>
        </r>
        <r>
          <rPr>
            <sz val="9"/>
            <color indexed="81"/>
            <rFont val="Verdana"/>
            <family val="2"/>
          </rPr>
          <t xml:space="preserve">
1% off usage for direct debit
1% off usage for dual fuel</t>
        </r>
      </text>
    </comment>
    <comment ref="H58" authorId="0" shapeId="0" xr:uid="{00000000-0006-0000-0600-000020000000}">
      <text>
        <r>
          <rPr>
            <b/>
            <sz val="9"/>
            <color indexed="81"/>
            <rFont val="Verdana"/>
            <family val="2"/>
          </rPr>
          <t>May Johnston:</t>
        </r>
        <r>
          <rPr>
            <sz val="9"/>
            <color indexed="81"/>
            <rFont val="Verdana"/>
            <family val="2"/>
          </rPr>
          <t xml:space="preserve">
Customers earn velocity or american express card points</t>
        </r>
      </text>
    </comment>
    <comment ref="I58" authorId="0" shapeId="0" xr:uid="{00000000-0006-0000-0600-000021000000}">
      <text>
        <r>
          <rPr>
            <b/>
            <sz val="9"/>
            <color indexed="81"/>
            <rFont val="Verdana"/>
            <family val="2"/>
          </rPr>
          <t>May Johnston:</t>
        </r>
        <r>
          <rPr>
            <sz val="9"/>
            <color indexed="81"/>
            <rFont val="Verdana"/>
            <family val="2"/>
          </rPr>
          <t xml:space="preserve">
$20 account cred for customers agreeing to direct debit</t>
        </r>
      </text>
    </comment>
  </commentList>
</comments>
</file>

<file path=xl/sharedStrings.xml><?xml version="1.0" encoding="utf-8"?>
<sst xmlns="http://schemas.openxmlformats.org/spreadsheetml/2006/main" count="12037" uniqueCount="1169">
  <si>
    <t>Guaranteed discount off usage (%)</t>
    <phoneticPr fontId="7" type="noConversion"/>
  </si>
  <si>
    <t>POT discount off bill (%)</t>
    <phoneticPr fontId="7" type="noConversion"/>
  </si>
  <si>
    <t>POT discount off usage (%)</t>
    <phoneticPr fontId="7" type="noConversion"/>
  </si>
  <si>
    <t>Supply charge</t>
  </si>
  <si>
    <t>Peak</t>
    <phoneticPr fontId="7" type="noConversion"/>
  </si>
  <si>
    <t>Peak balance</t>
  </si>
  <si>
    <t>Annual bill (excl GST)</t>
  </si>
  <si>
    <t>Guaranteed discount off bill (%)</t>
  </si>
  <si>
    <t>Guaranteed discount off usage (%)</t>
  </si>
  <si>
    <t>POT discount off bill (%)</t>
  </si>
  <si>
    <t>POT discount off usage (%)</t>
  </si>
  <si>
    <t>Dual Fuel discount off usage (%)</t>
    <phoneticPr fontId="7" type="noConversion"/>
  </si>
  <si>
    <t>Contract length (months)</t>
    <phoneticPr fontId="7" type="noConversion"/>
  </si>
  <si>
    <t>ETF (Y/N)</t>
    <phoneticPr fontId="7" type="noConversion"/>
  </si>
  <si>
    <t>Limited benefit period? (months)</t>
    <phoneticPr fontId="7" type="noConversion"/>
  </si>
  <si>
    <t>Other Direct Debit Incentive (y/n)</t>
    <phoneticPr fontId="7" type="noConversion"/>
  </si>
  <si>
    <t>DISCLAIMER:</t>
  </si>
  <si>
    <t>July 2016</t>
    <phoneticPr fontId="7" type="noConversion"/>
  </si>
  <si>
    <t>AGL</t>
    <phoneticPr fontId="7" type="noConversion"/>
  </si>
  <si>
    <t xml:space="preserve">$25 credit if signing up online </t>
    <phoneticPr fontId="7" type="noConversion"/>
  </si>
  <si>
    <t>Controlled</t>
    <phoneticPr fontId="7" type="noConversion"/>
  </si>
  <si>
    <t>https://connectto.dodo.com/EnergySignup2015/pricefactsheet/GetPdfDocument?filepath=PriceFactSheets%5cEnergex%5cConsumer%5cPower%5cEnergex+Residential+Electricity+Market+Offer+2016-04-18.pdf</t>
  </si>
  <si>
    <t>Simply Energy</t>
    <phoneticPr fontId="7" type="noConversion"/>
  </si>
  <si>
    <t>No term</t>
    <phoneticPr fontId="7" type="noConversion"/>
  </si>
  <si>
    <t>Not available</t>
    <phoneticPr fontId="7" type="noConversion"/>
  </si>
  <si>
    <t>Saver</t>
    <phoneticPr fontId="7" type="noConversion"/>
  </si>
  <si>
    <t>Urth Energy</t>
    <phoneticPr fontId="7" type="noConversion"/>
  </si>
  <si>
    <t>Diamond Energy</t>
    <phoneticPr fontId="7" type="noConversion"/>
  </si>
  <si>
    <t>Pay on time discount</t>
    <phoneticPr fontId="7" type="noConversion"/>
  </si>
  <si>
    <t>net</t>
    <phoneticPr fontId="7" type="noConversion"/>
  </si>
  <si>
    <t>Annual bill incl conditional discounts (excl GST)</t>
    <phoneticPr fontId="7" type="noConversion"/>
  </si>
  <si>
    <t>Annual consumption only</t>
    <phoneticPr fontId="7" type="noConversion"/>
  </si>
  <si>
    <t>https://www.simplyenergy.com.au/docs/default-source/pdf/resources/qld/price-fact-sheets/marketofferrates(mor)/epfs-simply-no-term-fee-qld-eo.pdf?sfvrsn=4</t>
  </si>
  <si>
    <t>https://www.originenergy.com.au/content/dam/origin/residential/docs/energy-price-fact-sheets/qld/20160616/QLD_Electricity_Residential_Energex_OriginSaver8.PDF</t>
  </si>
  <si>
    <t>Changed</t>
    <phoneticPr fontId="7" type="noConversion"/>
  </si>
  <si>
    <t>n</t>
    <phoneticPr fontId="7" type="noConversion"/>
  </si>
  <si>
    <t>Changed</t>
    <phoneticPr fontId="7" type="noConversion"/>
  </si>
  <si>
    <t>https://lumoenergy.com.au/~/media/lumo-energy/pdfs/20160701_pfs_qld_lumoadvantage.ashx</t>
  </si>
  <si>
    <t>Shoulder (c/kWh)</t>
    <phoneticPr fontId="7" type="noConversion"/>
  </si>
  <si>
    <t>Split week tariff: Shoulder - weekdays (c/kWh)</t>
    <phoneticPr fontId="7" type="noConversion"/>
  </si>
  <si>
    <t>Controlled load/ Tariff 31</t>
    <phoneticPr fontId="7" type="noConversion"/>
  </si>
  <si>
    <t>Controlled load/ Tariff 33</t>
    <phoneticPr fontId="7" type="noConversion"/>
  </si>
  <si>
    <t>Peak</t>
    <phoneticPr fontId="7" type="noConversion"/>
  </si>
  <si>
    <t>Off-Peak</t>
  </si>
  <si>
    <t>TOU/ Tariff 12</t>
    <phoneticPr fontId="7" type="noConversion"/>
  </si>
  <si>
    <t>Insert shoulder proportion (%):</t>
    <phoneticPr fontId="7" type="noConversion"/>
  </si>
  <si>
    <t>Peak 2nd block</t>
    <phoneticPr fontId="7" type="noConversion"/>
  </si>
  <si>
    <t>Time structure Code</t>
    <phoneticPr fontId="7" type="noConversion"/>
  </si>
  <si>
    <t>Seasonal? (y/n)</t>
    <phoneticPr fontId="7" type="noConversion"/>
  </si>
  <si>
    <t>Annual bill incl guaranteed discounts (incl GST)</t>
    <phoneticPr fontId="7" type="noConversion"/>
  </si>
  <si>
    <t>Annual bill incl conditional discounts (incl GST)</t>
    <phoneticPr fontId="7" type="noConversion"/>
  </si>
  <si>
    <t>Controlled load</t>
  </si>
  <si>
    <t>Insert controlled off-peak proportion (%):</t>
  </si>
  <si>
    <t>Peak</t>
    <phoneticPr fontId="7" type="noConversion"/>
  </si>
  <si>
    <t>https://www.simplyenergy.com.au/docs/default-source/pdf/resources/qld/price-fact-sheets/marketofferrates(mor)/epfs-simply-no-term-fee-qld-eo.pdf?sfvrsn=5</t>
  </si>
  <si>
    <t>Account establishment fee</t>
    <phoneticPr fontId="7" type="noConversion"/>
  </si>
  <si>
    <t>St Vincent de Paul Society, Queensland Tariff-Tracking Project, Workbook 3: Electricity Market Offers</t>
    <phoneticPr fontId="7" type="noConversion"/>
  </si>
  <si>
    <t>Negotiated offer</t>
    <phoneticPr fontId="7" type="noConversion"/>
  </si>
  <si>
    <t>http://www.sanctuaryenergy.com.au/pdf/2015Updates/PriceFactSheet_SAN123262MR.pdf</t>
  </si>
  <si>
    <t>Peak 2nd rate (c/kWh)</t>
    <phoneticPr fontId="7" type="noConversion"/>
  </si>
  <si>
    <t>Shoulder</t>
    <phoneticPr fontId="7" type="noConversion"/>
  </si>
  <si>
    <t>Click Energy</t>
    <phoneticPr fontId="7" type="noConversion"/>
  </si>
  <si>
    <t>Green (y/n/o)</t>
    <phoneticPr fontId="7" type="noConversion"/>
  </si>
  <si>
    <t>Green note</t>
    <phoneticPr fontId="7" type="noConversion"/>
  </si>
  <si>
    <t>Guaranteed discount off bill (%)</t>
    <phoneticPr fontId="7" type="noConversion"/>
  </si>
  <si>
    <t>EnergyAustralia</t>
    <phoneticPr fontId="7" type="noConversion"/>
  </si>
  <si>
    <t>Powerdirect</t>
    <phoneticPr fontId="7" type="noConversion"/>
  </si>
  <si>
    <t>10 percent</t>
    <phoneticPr fontId="7" type="noConversion"/>
  </si>
  <si>
    <t>Controlled</t>
    <phoneticPr fontId="7" type="noConversion"/>
  </si>
  <si>
    <t>TOU</t>
    <phoneticPr fontId="7" type="noConversion"/>
  </si>
  <si>
    <t>E-billing only</t>
    <phoneticPr fontId="7" type="noConversion"/>
  </si>
  <si>
    <t>Service fee ($ per month)</t>
    <phoneticPr fontId="7" type="noConversion"/>
  </si>
  <si>
    <t>Other incentives</t>
    <phoneticPr fontId="7" type="noConversion"/>
  </si>
  <si>
    <t>Incentive type</t>
    <phoneticPr fontId="7" type="noConversion"/>
  </si>
  <si>
    <t xml:space="preserve">St Vincent de Paul Society, Queensland Tariff-Tracking Project, Workbook 3: Electricity Market Offers </t>
    <phoneticPr fontId="7" type="noConversion"/>
  </si>
  <si>
    <t>TOU</t>
    <phoneticPr fontId="7" type="noConversion"/>
  </si>
  <si>
    <t>o</t>
    <phoneticPr fontId="7" type="noConversion"/>
  </si>
  <si>
    <t>N</t>
    <phoneticPr fontId="7" type="noConversion"/>
  </si>
  <si>
    <t>QLD-TOU-12</t>
    <phoneticPr fontId="7" type="noConversion"/>
  </si>
  <si>
    <t>n</t>
    <phoneticPr fontId="7" type="noConversion"/>
  </si>
  <si>
    <t>o</t>
    <phoneticPr fontId="7" type="noConversion"/>
  </si>
  <si>
    <t>N</t>
    <phoneticPr fontId="7" type="noConversion"/>
  </si>
  <si>
    <t>Annual bill (incl GST)</t>
    <phoneticPr fontId="7" type="noConversion"/>
  </si>
  <si>
    <t>Online sign up required to qualify for e-bill discount</t>
    <phoneticPr fontId="7" type="noConversion"/>
  </si>
  <si>
    <t>http://www.urthenergy.com.au/client_images/1811650.pdf</t>
  </si>
  <si>
    <t>Lumo Energy</t>
    <phoneticPr fontId="7" type="noConversion"/>
  </si>
  <si>
    <t>Advantage</t>
    <phoneticPr fontId="7" type="noConversion"/>
  </si>
  <si>
    <t>Access to Lumo Advantage online shopping program</t>
    <phoneticPr fontId="7" type="noConversion"/>
  </si>
  <si>
    <t>y</t>
    <phoneticPr fontId="7" type="noConversion"/>
  </si>
  <si>
    <t>N</t>
    <phoneticPr fontId="7" type="noConversion"/>
  </si>
  <si>
    <t>QLD</t>
    <phoneticPr fontId="7" type="noConversion"/>
  </si>
  <si>
    <t>Energex</t>
    <phoneticPr fontId="7" type="noConversion"/>
  </si>
  <si>
    <t>Single</t>
    <phoneticPr fontId="7" type="noConversion"/>
  </si>
  <si>
    <t>nso</t>
    <phoneticPr fontId="7" type="noConversion"/>
  </si>
  <si>
    <t>Annual bill incl guaranteed discounts (excl GST)</t>
    <phoneticPr fontId="7" type="noConversion"/>
  </si>
  <si>
    <t xml:space="preserve">*Analysis of bills (inc GST). Note that consumption level/pattern can be varied by user. </t>
    <phoneticPr fontId="7" type="noConversion"/>
  </si>
  <si>
    <t>5% off usage</t>
    <phoneticPr fontId="7" type="noConversion"/>
  </si>
  <si>
    <t>https://www.simplyenergy.com.au/docs/default-source/pdf/resources/qld/price-fact-sheets/marketofferrates(mor)/epfs-simply-no-term-fee-qld-eo.pdf?sfvrsn=3</t>
  </si>
  <si>
    <t>n</t>
    <phoneticPr fontId="7" type="noConversion"/>
  </si>
  <si>
    <t>5% off bill</t>
    <phoneticPr fontId="7" type="noConversion"/>
  </si>
  <si>
    <t>http://www.sanctuaryenergy.com.au/pdf/2015Updates/PriceFactSheet_SAN123260MR.pdf</t>
  </si>
  <si>
    <t>Shoulder</t>
  </si>
  <si>
    <t>Off-peak</t>
  </si>
  <si>
    <t>n/a</t>
    <phoneticPr fontId="7" type="noConversion"/>
  </si>
  <si>
    <t>Tariff 11</t>
    <phoneticPr fontId="7" type="noConversion"/>
  </si>
  <si>
    <t>Tariff 31</t>
    <phoneticPr fontId="7" type="noConversion"/>
  </si>
  <si>
    <t>Approx. incentive value ($)</t>
    <phoneticPr fontId="7" type="noConversion"/>
  </si>
  <si>
    <t>Dual fuel condition? (Y/N)</t>
    <phoneticPr fontId="7" type="noConversion"/>
  </si>
  <si>
    <t>Off peak 2nd rate (c/kWh)</t>
    <phoneticPr fontId="7" type="noConversion"/>
  </si>
  <si>
    <t>Single or peak rate (c/kWh)</t>
    <phoneticPr fontId="7" type="noConversion"/>
  </si>
  <si>
    <t>block type</t>
  </si>
  <si>
    <t>Peak 1st step (kWh)</t>
    <phoneticPr fontId="7" type="noConversion"/>
  </si>
  <si>
    <t xml:space="preserve">Savers </t>
    <phoneticPr fontId="7" type="noConversion"/>
  </si>
  <si>
    <t>Account credit</t>
    <phoneticPr fontId="7" type="noConversion"/>
  </si>
  <si>
    <t>Peak 2nd step (kWh)</t>
    <phoneticPr fontId="7" type="noConversion"/>
  </si>
  <si>
    <t>Peak 3rd rate (c/kWh)</t>
    <phoneticPr fontId="7" type="noConversion"/>
  </si>
  <si>
    <t>Peak 3rd step (kWh)</t>
    <phoneticPr fontId="7" type="noConversion"/>
  </si>
  <si>
    <t>Peak 4th rate (c/kWh)</t>
    <phoneticPr fontId="7" type="noConversion"/>
  </si>
  <si>
    <t>People Power</t>
    <phoneticPr fontId="7" type="noConversion"/>
  </si>
  <si>
    <t>Monthly e-billing only.</t>
    <phoneticPr fontId="7" type="noConversion"/>
  </si>
  <si>
    <t>https://www.clickenergy.com.au/energy-price-fact-sheets/energex/click-people-power/263/</t>
  </si>
  <si>
    <t>Insert quarterly consumption (kWh):</t>
  </si>
  <si>
    <t>Offer</t>
  </si>
  <si>
    <t>https://secure.energyaustralia.com.au/EnergyPriceFactSheets/Docs/EPFS/E_R_Q_GEASY_EX_12_50_01-07-2016.pdf</t>
  </si>
  <si>
    <t>Sanctuary Energy</t>
    <phoneticPr fontId="7" type="noConversion"/>
  </si>
  <si>
    <t>Cont' off peak 2nd rate</t>
    <phoneticPr fontId="7" type="noConversion"/>
  </si>
  <si>
    <t>Additional discounts</t>
    <phoneticPr fontId="7" type="noConversion"/>
  </si>
  <si>
    <t xml:space="preserve">without prior written permission from the St Vincent de Paul Society. </t>
  </si>
  <si>
    <t>Off-peak consumption</t>
    <phoneticPr fontId="7" type="noConversion"/>
  </si>
  <si>
    <t>Tariff 33</t>
    <phoneticPr fontId="7" type="noConversion"/>
  </si>
  <si>
    <t>no</t>
    <phoneticPr fontId="7" type="noConversion"/>
  </si>
  <si>
    <t>2 years</t>
    <phoneticPr fontId="7" type="noConversion"/>
  </si>
  <si>
    <t>Split week tariff: Shoulder - weekends (c/kWh)</t>
    <phoneticPr fontId="7" type="noConversion"/>
  </si>
  <si>
    <t>Annual bill incl guaranteed discounts</t>
  </si>
  <si>
    <t>Annual bill incl conditional discounts</t>
  </si>
  <si>
    <t>Contract length (months)</t>
  </si>
  <si>
    <t>Exit fee (yes/no)</t>
  </si>
  <si>
    <t>SOUTH EAST QUEENSLAND, ENERGEX NETWORK</t>
    <phoneticPr fontId="7" type="noConversion"/>
  </si>
  <si>
    <t>Seasonal shoulder: off peak season rate (c/kWh)</t>
    <phoneticPr fontId="7" type="noConversion"/>
  </si>
  <si>
    <t>would like to obtain information about energy offers available to you as a customer, go to the Australian Energy Regulator’s 'Energy Made Easy"</t>
    <phoneticPr fontId="7" type="noConversion"/>
  </si>
  <si>
    <t>website or contact the energy retailers directly.</t>
    <phoneticPr fontId="7" type="noConversion"/>
  </si>
  <si>
    <t>Single rate/ Tariff 11</t>
    <phoneticPr fontId="7" type="noConversion"/>
  </si>
  <si>
    <t>Energex</t>
    <phoneticPr fontId="7" type="noConversion"/>
  </si>
  <si>
    <t>Summer or winter peak (s/w)</t>
    <phoneticPr fontId="7" type="noConversion"/>
  </si>
  <si>
    <t>Number of peak months</t>
    <phoneticPr fontId="7" type="noConversion"/>
  </si>
  <si>
    <t>solar (net/gross)</t>
  </si>
  <si>
    <t>FIT (c/kWh)</t>
    <phoneticPr fontId="7" type="noConversion"/>
  </si>
  <si>
    <t>The main purpose of this workbook is to provide consumer advocates with a tool to track and analyse</t>
  </si>
  <si>
    <t>Origin Energy</t>
    <phoneticPr fontId="7" type="noConversion"/>
  </si>
  <si>
    <t>QLD-Single 1</t>
    <phoneticPr fontId="7" type="noConversion"/>
  </si>
  <si>
    <t>n</t>
    <phoneticPr fontId="7" type="noConversion"/>
  </si>
  <si>
    <t>o</t>
    <phoneticPr fontId="7" type="noConversion"/>
  </si>
  <si>
    <t>N</t>
    <phoneticPr fontId="7" type="noConversion"/>
  </si>
  <si>
    <t>Controlled</t>
    <phoneticPr fontId="7" type="noConversion"/>
  </si>
  <si>
    <t>State</t>
    <phoneticPr fontId="7" type="noConversion"/>
  </si>
  <si>
    <t>DB</t>
    <phoneticPr fontId="7" type="noConversion"/>
  </si>
  <si>
    <t>DB Zone</t>
    <phoneticPr fontId="7" type="noConversion"/>
  </si>
  <si>
    <t>Meter type</t>
    <phoneticPr fontId="7" type="noConversion"/>
  </si>
  <si>
    <t>QLD</t>
    <phoneticPr fontId="7" type="noConversion"/>
  </si>
  <si>
    <t>QLD-Controlled 1</t>
    <phoneticPr fontId="7" type="noConversion"/>
  </si>
  <si>
    <t>net</t>
    <phoneticPr fontId="7" type="noConversion"/>
  </si>
  <si>
    <t>o</t>
    <phoneticPr fontId="7" type="noConversion"/>
  </si>
  <si>
    <t>Unchanged</t>
    <phoneticPr fontId="7" type="noConversion"/>
  </si>
  <si>
    <t>QLD-Controlled 2</t>
    <phoneticPr fontId="7" type="noConversion"/>
  </si>
  <si>
    <t>QLD-TOU-12</t>
    <phoneticPr fontId="7" type="noConversion"/>
  </si>
  <si>
    <t>Restricted eligibility? (n/so/nso)</t>
    <phoneticPr fontId="7" type="noConversion"/>
  </si>
  <si>
    <t>Bill impacts for all network areas July 2013</t>
    <phoneticPr fontId="7" type="noConversion"/>
  </si>
  <si>
    <t>Solar meter fee (c/day)</t>
    <phoneticPr fontId="7" type="noConversion"/>
  </si>
  <si>
    <t>Retailer</t>
  </si>
  <si>
    <t>Name</t>
    <phoneticPr fontId="7" type="noConversion"/>
  </si>
  <si>
    <t>10% off usage</t>
    <phoneticPr fontId="7" type="noConversion"/>
  </si>
  <si>
    <t>no</t>
    <phoneticPr fontId="7" type="noConversion"/>
  </si>
  <si>
    <t>$50 welcome credit</t>
    <phoneticPr fontId="7" type="noConversion"/>
  </si>
  <si>
    <t>Account credit</t>
  </si>
  <si>
    <t>Supply (c/day)</t>
  </si>
  <si>
    <t xml:space="preserve">this workbook or for any loss, economic or otherwise, suffered as a result of reliance on the information presented in this workbook. If you </t>
    <phoneticPr fontId="0" type="noConversion"/>
  </si>
  <si>
    <t xml:space="preserve">The St Vincent de Paul Society and Alviss Consulting Pty Ltd do not accept liability for any action taken based on the information provided in  </t>
    <phoneticPr fontId="0" type="noConversion"/>
  </si>
  <si>
    <t>Average</t>
    <phoneticPr fontId="7" type="noConversion"/>
  </si>
  <si>
    <t>2% off usage</t>
    <phoneticPr fontId="7" type="noConversion"/>
  </si>
  <si>
    <t>c/kWh off-peak</t>
  </si>
  <si>
    <t>Insert shoulder proportion (%):</t>
  </si>
  <si>
    <t xml:space="preserve">Peak </t>
    <phoneticPr fontId="7" type="noConversion"/>
  </si>
  <si>
    <t>yes</t>
    <phoneticPr fontId="7" type="noConversion"/>
  </si>
  <si>
    <t>no</t>
    <phoneticPr fontId="7" type="noConversion"/>
  </si>
  <si>
    <t>no</t>
    <phoneticPr fontId="7" type="noConversion"/>
  </si>
  <si>
    <t>Changed</t>
    <phoneticPr fontId="7" type="noConversion"/>
  </si>
  <si>
    <t>QLD</t>
    <phoneticPr fontId="7" type="noConversion"/>
  </si>
  <si>
    <t>2) Monitor the impact tariff changes have on household bills and energy affordability</t>
  </si>
  <si>
    <t>Integral</t>
    <phoneticPr fontId="7" type="noConversion"/>
  </si>
  <si>
    <t>Energy Aus</t>
    <phoneticPr fontId="7" type="noConversion"/>
  </si>
  <si>
    <t>$12</t>
    <phoneticPr fontId="7" type="noConversion"/>
  </si>
  <si>
    <t>$9.1</t>
    <phoneticPr fontId="7" type="noConversion"/>
  </si>
  <si>
    <t>5% off usage</t>
    <phoneticPr fontId="7" type="noConversion"/>
  </si>
  <si>
    <t>10% off usage</t>
    <phoneticPr fontId="7" type="noConversion"/>
  </si>
  <si>
    <t>$75</t>
    <phoneticPr fontId="7" type="noConversion"/>
  </si>
  <si>
    <t>no</t>
    <phoneticPr fontId="7" type="noConversion"/>
  </si>
  <si>
    <t>Electricity Market Offers July 2014 (inc GST)</t>
    <phoneticPr fontId="7" type="noConversion"/>
  </si>
  <si>
    <t>Queensland Tariff-Tracking Project, St Vincent de Paul Society</t>
    <phoneticPr fontId="0" type="noConversion"/>
  </si>
  <si>
    <t>DD discount off bill (%)</t>
    <phoneticPr fontId="7" type="noConversion"/>
  </si>
  <si>
    <t>DD discount off usage (%)</t>
    <phoneticPr fontId="7" type="noConversion"/>
  </si>
  <si>
    <t>E-bill discount off bill (%)</t>
    <phoneticPr fontId="7" type="noConversion"/>
  </si>
  <si>
    <t>E-bill discount off usage (%)</t>
    <phoneticPr fontId="7" type="noConversion"/>
  </si>
  <si>
    <t>Dual Fuel discount off bill (%)</t>
    <phoneticPr fontId="7" type="noConversion"/>
  </si>
  <si>
    <t>July 2014</t>
    <phoneticPr fontId="21" type="noConversion"/>
  </si>
  <si>
    <t>By May Mauseth Johnston, Alviss Consulting Pty Ltd</t>
    <phoneticPr fontId="0" type="noConversion"/>
  </si>
  <si>
    <t>Fixed term</t>
  </si>
  <si>
    <t>ETF</t>
  </si>
  <si>
    <t>Off peak 1st step (kWh)</t>
    <phoneticPr fontId="7" type="noConversion"/>
  </si>
  <si>
    <t>Seasonal Off-peak: Off-peak rate (c/kWh)</t>
    <phoneticPr fontId="7" type="noConversion"/>
  </si>
  <si>
    <t>Cont' off peak</t>
    <phoneticPr fontId="7" type="noConversion"/>
  </si>
  <si>
    <t xml:space="preserve">in the workbook is not provided as financial advice. While we have taken great care to ensure accuracy of the information provided in this </t>
  </si>
  <si>
    <t>http://diamondenergy.com.au/wp-content/uploads/2015/07/DER-Energy-Price-Fact-Sheet-QRS-EG.pdf</t>
  </si>
  <si>
    <t>minimum payment for the quarter (monthly charge multiplied by 3) is included, and multiplied by 4 for the annual bill</t>
    <phoneticPr fontId="7" type="noConversion"/>
  </si>
  <si>
    <t>Powerdirect</t>
    <phoneticPr fontId="7" type="noConversion"/>
  </si>
  <si>
    <t>no</t>
    <phoneticPr fontId="7" type="noConversion"/>
  </si>
  <si>
    <t>yes</t>
    <phoneticPr fontId="7" type="noConversion"/>
  </si>
  <si>
    <t>12% off usage</t>
    <phoneticPr fontId="7" type="noConversion"/>
  </si>
  <si>
    <t xml:space="preserve">This workbook is copyright. All works contained in it are St Vincent de Paul Society and Alviss Consulting’s  </t>
    <phoneticPr fontId="21" type="noConversion"/>
  </si>
  <si>
    <t>Tariff 31</t>
    <phoneticPr fontId="7" type="noConversion"/>
  </si>
  <si>
    <t>$157.50/$163</t>
    <phoneticPr fontId="7" type="noConversion"/>
  </si>
  <si>
    <t>no</t>
    <phoneticPr fontId="7" type="noConversion"/>
  </si>
  <si>
    <t>yes</t>
    <phoneticPr fontId="7" type="noConversion"/>
  </si>
  <si>
    <t>Insert quarterly consumption (KWh):</t>
  </si>
  <si>
    <t>Cont' off peak 1st step (kWh)</t>
    <phoneticPr fontId="7" type="noConversion"/>
  </si>
  <si>
    <t>4% off usage</t>
    <phoneticPr fontId="7" type="noConversion"/>
  </si>
  <si>
    <t>no</t>
    <phoneticPr fontId="7" type="noConversion"/>
  </si>
  <si>
    <t xml:space="preserve">*All spreadsheets are locked (apart from the interactive red cells), in order to ensure that formulas are not accidently </t>
    <phoneticPr fontId="7" type="noConversion"/>
  </si>
  <si>
    <t>*All calculations of quarterly supply charge are based on c/day multiplied by 91days</t>
    <phoneticPr fontId="7" type="noConversion"/>
  </si>
  <si>
    <t>Bill impacts for all network areas July 2015</t>
    <phoneticPr fontId="7" type="noConversion"/>
  </si>
  <si>
    <t>*All supply charges published as monthly charges have been divided by 30.5 days.</t>
    <phoneticPr fontId="7" type="noConversion"/>
  </si>
  <si>
    <t>3) Tariff 33: Controlled Supply (also known as Economy), available for a minimum of 18 hours per day</t>
    <phoneticPr fontId="7" type="noConversion"/>
  </si>
  <si>
    <t>Tariff 33</t>
    <phoneticPr fontId="7" type="noConversion"/>
  </si>
  <si>
    <t>2 years</t>
    <phoneticPr fontId="7" type="noConversion"/>
  </si>
  <si>
    <t>Aus P&amp;G</t>
    <phoneticPr fontId="7" type="noConversion"/>
  </si>
  <si>
    <t>Click</t>
    <phoneticPr fontId="7" type="noConversion"/>
  </si>
  <si>
    <t>Residential tariffs</t>
    <phoneticPr fontId="7" type="noConversion"/>
  </si>
  <si>
    <t xml:space="preserve">c/kWh </t>
    <phoneticPr fontId="7" type="noConversion"/>
  </si>
  <si>
    <t xml:space="preserve">Click </t>
  </si>
  <si>
    <t>no</t>
  </si>
  <si>
    <t>7% off bill</t>
    <phoneticPr fontId="7" type="noConversion"/>
  </si>
  <si>
    <t>Discounts</t>
    <phoneticPr fontId="7" type="noConversion"/>
  </si>
  <si>
    <t>1 year</t>
    <phoneticPr fontId="7" type="noConversion"/>
  </si>
  <si>
    <t>Tariff 11</t>
    <phoneticPr fontId="7" type="noConversion"/>
  </si>
  <si>
    <t>All consumption/peak</t>
    <phoneticPr fontId="7" type="noConversion"/>
  </si>
  <si>
    <t>$157.50</t>
    <phoneticPr fontId="7" type="noConversion"/>
  </si>
  <si>
    <t>no</t>
    <phoneticPr fontId="7" type="noConversion"/>
  </si>
  <si>
    <t>this analysis include the three most common electricity offers based on meter type:</t>
  </si>
  <si>
    <t>Project outputs</t>
  </si>
  <si>
    <t>Dodo Power &amp; Gas</t>
    <phoneticPr fontId="7" type="noConversion"/>
  </si>
  <si>
    <t>Market offer</t>
    <phoneticPr fontId="7" type="noConversion"/>
  </si>
  <si>
    <t>E-billing</t>
    <phoneticPr fontId="7" type="noConversion"/>
  </si>
  <si>
    <t>y</t>
    <phoneticPr fontId="7" type="noConversion"/>
  </si>
  <si>
    <t>n</t>
    <phoneticPr fontId="7" type="noConversion"/>
  </si>
  <si>
    <t xml:space="preserve">no parts may be adapted, reproduced, copied, stored, distributed, published or put to commercial use </t>
    <phoneticPr fontId="21" type="noConversion"/>
  </si>
  <si>
    <t>ID</t>
  </si>
  <si>
    <t>Timestamp</t>
    <phoneticPr fontId="7" type="noConversion"/>
  </si>
  <si>
    <t>Effective from</t>
    <phoneticPr fontId="7" type="noConversion"/>
  </si>
  <si>
    <t>Solar (y/n)</t>
    <phoneticPr fontId="7" type="noConversion"/>
  </si>
  <si>
    <t>Electricity Market Offers July 2015 (exc GST)</t>
    <phoneticPr fontId="7" type="noConversion"/>
  </si>
  <si>
    <t>no</t>
    <phoneticPr fontId="7" type="noConversion"/>
  </si>
  <si>
    <t>*As domestic electricity offers currently depend on the type of metering installed at the premises,</t>
  </si>
  <si>
    <t>Annual bill</t>
  </si>
  <si>
    <t>Insert peak proportion (%):</t>
  </si>
  <si>
    <t>changes to domestic energy offers in Queensland.  If regularly updated, this tariff-tracking tool can be used to:</t>
    <phoneticPr fontId="7" type="noConversion"/>
  </si>
  <si>
    <t>changed. The spreadsheets containing the tariff data are hidden.</t>
    <phoneticPr fontId="7" type="noConversion"/>
  </si>
  <si>
    <t>1) Tariff 11: Single rate (also known as flat rate)</t>
    <phoneticPr fontId="7" type="noConversion"/>
  </si>
  <si>
    <t xml:space="preserve">workbook, it is suitable for use only as a research and advocacy tool. We do not accept any legal responsibility for errors or inaccuracies. </t>
  </si>
  <si>
    <t>Lumo</t>
    <phoneticPr fontId="7" type="noConversion"/>
  </si>
  <si>
    <t>Insert off-peak proportion (%):</t>
  </si>
  <si>
    <t>Acknowledgement:</t>
    <phoneticPr fontId="10" type="noConversion"/>
  </si>
  <si>
    <t>c/per day fixed charges</t>
    <phoneticPr fontId="7" type="noConversion"/>
  </si>
  <si>
    <t>intellectual property and subject to copyright. Apart from any use permitted under the Copyright Act 1968 (Ctw),</t>
    <phoneticPr fontId="21" type="noConversion"/>
  </si>
  <si>
    <t>10% off usage</t>
    <phoneticPr fontId="7" type="noConversion"/>
  </si>
  <si>
    <t>yes</t>
    <phoneticPr fontId="7" type="noConversion"/>
  </si>
  <si>
    <t>Energy Aus</t>
    <phoneticPr fontId="7" type="noConversion"/>
  </si>
  <si>
    <t>c/kWh Controlled off-peak</t>
    <phoneticPr fontId="7" type="noConversion"/>
  </si>
  <si>
    <t>Origin</t>
    <phoneticPr fontId="7" type="noConversion"/>
  </si>
  <si>
    <t>There is also a voluntary Time of Use tariff (Tariff 12)</t>
    <phoneticPr fontId="7" type="noConversion"/>
  </si>
  <si>
    <t>no</t>
    <phoneticPr fontId="7" type="noConversion"/>
  </si>
  <si>
    <t>Seasonal peak: off-peak rate (c/kWh)</t>
    <phoneticPr fontId="7" type="noConversion"/>
  </si>
  <si>
    <t>Off-peak rate (c/kWh)</t>
    <phoneticPr fontId="7" type="noConversion"/>
  </si>
  <si>
    <t>Off peak 3rd step (kWh)</t>
    <phoneticPr fontId="7" type="noConversion"/>
  </si>
  <si>
    <t>Off peak 4th rate (c/kWh)</t>
    <phoneticPr fontId="7" type="noConversion"/>
  </si>
  <si>
    <t>July 2013</t>
    <phoneticPr fontId="21" type="noConversion"/>
  </si>
  <si>
    <t>yes</t>
    <phoneticPr fontId="7" type="noConversion"/>
  </si>
  <si>
    <t>10% off usage</t>
    <phoneticPr fontId="7" type="noConversion"/>
  </si>
  <si>
    <t>(quarterly off peak consumption charge divided by 3) is less than the monthly minimum payment. If so, the</t>
    <phoneticPr fontId="7" type="noConversion"/>
  </si>
  <si>
    <t>Electricity Market Offers July 2012 (inc GST)</t>
    <phoneticPr fontId="7" type="noConversion"/>
  </si>
  <si>
    <t>Other features</t>
  </si>
  <si>
    <t>Purpose of project</t>
  </si>
  <si>
    <t>8% off usage</t>
    <phoneticPr fontId="7" type="noConversion"/>
  </si>
  <si>
    <t xml:space="preserve">relied upon. The workbook is not an appropriate substitute for obtaining an offer from an energy retailer.  The information presented </t>
  </si>
  <si>
    <t>3 years</t>
    <phoneticPr fontId="7" type="noConversion"/>
  </si>
  <si>
    <t>Tab colours:</t>
  </si>
  <si>
    <t>July 2012</t>
    <phoneticPr fontId="21" type="noConversion"/>
  </si>
  <si>
    <t>c/kWh peak</t>
    <phoneticPr fontId="7" type="noConversion"/>
  </si>
  <si>
    <t>c/per day fixed charges</t>
  </si>
  <si>
    <t>Fixed charges</t>
  </si>
  <si>
    <t>Quarterly bill</t>
  </si>
  <si>
    <t>2 years</t>
    <phoneticPr fontId="7" type="noConversion"/>
  </si>
  <si>
    <t>Up to $75</t>
    <phoneticPr fontId="7" type="noConversion"/>
  </si>
  <si>
    <t>yes</t>
    <phoneticPr fontId="7" type="noConversion"/>
  </si>
  <si>
    <t>$50</t>
    <phoneticPr fontId="7" type="noConversion"/>
  </si>
  <si>
    <t>3% off usage</t>
    <phoneticPr fontId="7" type="noConversion"/>
  </si>
  <si>
    <t>6% off usage</t>
    <phoneticPr fontId="7" type="noConversion"/>
  </si>
  <si>
    <t>1% off usage</t>
    <phoneticPr fontId="7" type="noConversion"/>
  </si>
  <si>
    <t>c/kWh peak shoulder</t>
    <phoneticPr fontId="7" type="noConversion"/>
  </si>
  <si>
    <t xml:space="preserve">The energy offers, tariffs and bill calculations presented in this workbook should be used as a general guide only and should not be </t>
  </si>
  <si>
    <t>no</t>
    <phoneticPr fontId="7" type="noConversion"/>
  </si>
  <si>
    <t>Pay on time discount</t>
  </si>
  <si>
    <t>Late payment fee</t>
    <phoneticPr fontId="7" type="noConversion"/>
  </si>
  <si>
    <t xml:space="preserve">Other </t>
  </si>
  <si>
    <t>Comments</t>
    <phoneticPr fontId="7" type="noConversion"/>
  </si>
  <si>
    <t>Source</t>
    <phoneticPr fontId="7" type="noConversion"/>
  </si>
  <si>
    <t>Update status</t>
    <phoneticPr fontId="7" type="noConversion"/>
  </si>
  <si>
    <t>Electricity Market Offers July 2013 (inc GST)</t>
    <phoneticPr fontId="7" type="noConversion"/>
  </si>
  <si>
    <t>10% off bill</t>
    <phoneticPr fontId="7" type="noConversion"/>
  </si>
  <si>
    <t>3 years</t>
    <phoneticPr fontId="7" type="noConversion"/>
  </si>
  <si>
    <t>no</t>
    <phoneticPr fontId="7" type="noConversion"/>
  </si>
  <si>
    <t>3% off bill</t>
    <phoneticPr fontId="7" type="noConversion"/>
  </si>
  <si>
    <t>Off peak 2nd step (kWh)</t>
    <phoneticPr fontId="7" type="noConversion"/>
  </si>
  <si>
    <t>Off peak 3rd rate (c/kWh)</t>
    <phoneticPr fontId="7" type="noConversion"/>
  </si>
  <si>
    <t>https://www.agl.com.au/-/media/AGLData/DistributorData/PDFs/PriceFactSheet_AGL168780MR.pdf</t>
    <phoneticPr fontId="7" type="noConversion"/>
  </si>
  <si>
    <t>https://lumoenergy.com.au/~/media/lumo-energy/pdfs/20160701_pfs_qld_lumoadvantage.ashx</t>
    <phoneticPr fontId="7" type="noConversion"/>
  </si>
  <si>
    <t xml:space="preserve">*Calculations of potential minimum charges for Tariffs 31 and 33 are based on whether monthy consumption </t>
    <phoneticPr fontId="7" type="noConversion"/>
  </si>
  <si>
    <t>3 years</t>
    <phoneticPr fontId="7" type="noConversion"/>
  </si>
  <si>
    <t>Up to $90</t>
    <phoneticPr fontId="7" type="noConversion"/>
  </si>
  <si>
    <t>no</t>
    <phoneticPr fontId="7" type="noConversion"/>
  </si>
  <si>
    <t>no</t>
    <phoneticPr fontId="7" type="noConversion"/>
  </si>
  <si>
    <t>12% off usage</t>
    <phoneticPr fontId="7" type="noConversion"/>
  </si>
  <si>
    <t>Up to $88</t>
    <phoneticPr fontId="7" type="noConversion"/>
  </si>
  <si>
    <t>$10</t>
    <phoneticPr fontId="7" type="noConversion"/>
  </si>
  <si>
    <t>10% off usage</t>
    <phoneticPr fontId="7" type="noConversion"/>
  </si>
  <si>
    <t>Energex</t>
    <phoneticPr fontId="7" type="noConversion"/>
  </si>
  <si>
    <t>Single</t>
    <phoneticPr fontId="7" type="noConversion"/>
  </si>
  <si>
    <t>https://www.simplyenergy.com.au/docs/default-source/pdf/resources/qld/price-fact-sheets/marketofferrates(mor)/epfs-simply-no-term-fee-qld-eo.pdf?sfvrsn=2</t>
    <phoneticPr fontId="7" type="noConversion"/>
  </si>
  <si>
    <t>http://diamondenergy.com.au/wp-content/uploads/2015/07/DER-Energy-Price-Fact-Sheet-QRS-EG.pdf</t>
    <phoneticPr fontId="7" type="noConversion"/>
  </si>
  <si>
    <t>https://www.agl.com.au/-/media/AGLData/DistributorData/PDFs/PriceFactSheet_AGL168800MR.pdf</t>
  </si>
  <si>
    <t xml:space="preserve">St Vincent de Paul Society, Queensland Tariff-Tracking Project, Workbook 3: Electricity Market Offers </t>
    <phoneticPr fontId="7" type="noConversion"/>
  </si>
  <si>
    <t>AGL</t>
    <phoneticPr fontId="7" type="noConversion"/>
  </si>
  <si>
    <t>Origin</t>
    <phoneticPr fontId="7" type="noConversion"/>
  </si>
  <si>
    <t>TRU</t>
    <phoneticPr fontId="7" type="noConversion"/>
  </si>
  <si>
    <t>8% off usage</t>
    <phoneticPr fontId="7" type="noConversion"/>
  </si>
  <si>
    <t>Bill impacts for all network areas July 2012</t>
    <phoneticPr fontId="7" type="noConversion"/>
  </si>
  <si>
    <t>Dodo</t>
    <phoneticPr fontId="7" type="noConversion"/>
  </si>
  <si>
    <t>https://www.agl.com.au/-/media/AGLData/DistributorData/PDFs/PriceFactSheet_AGL169560MR.pdf</t>
  </si>
  <si>
    <t>no</t>
    <phoneticPr fontId="7" type="noConversion"/>
  </si>
  <si>
    <t>This workbook contains:</t>
  </si>
  <si>
    <t>proportions (%) can be adjusted. All red cells contain variables for the user to insert</t>
  </si>
  <si>
    <t>2% off usage</t>
    <phoneticPr fontId="7" type="noConversion"/>
  </si>
  <si>
    <t>http://www.sanctuaryenergy.com.au/pdf/2015Updates/PriceFactSheet_SAN123262MR.pdf</t>
    <phoneticPr fontId="7" type="noConversion"/>
  </si>
  <si>
    <t>http://www.urthenergy.com.au/client_images/1811650.pdf</t>
    <phoneticPr fontId="7" type="noConversion"/>
  </si>
  <si>
    <t>10% off bill</t>
    <phoneticPr fontId="7" type="noConversion"/>
  </si>
  <si>
    <t>Up to $40</t>
    <phoneticPr fontId="7" type="noConversion"/>
  </si>
  <si>
    <t>8% off bill</t>
    <phoneticPr fontId="7" type="noConversion"/>
  </si>
  <si>
    <t>Tariff 12</t>
    <phoneticPr fontId="7" type="noConversion"/>
  </si>
  <si>
    <t xml:space="preserve">c/kWh - peak </t>
    <phoneticPr fontId="7" type="noConversion"/>
  </si>
  <si>
    <t>Up to $48</t>
    <phoneticPr fontId="7" type="noConversion"/>
  </si>
  <si>
    <t>$90</t>
    <phoneticPr fontId="7" type="noConversion"/>
  </si>
  <si>
    <t>3% off bill</t>
    <phoneticPr fontId="7" type="noConversion"/>
  </si>
  <si>
    <t>3 years</t>
    <phoneticPr fontId="7" type="noConversion"/>
  </si>
  <si>
    <t>6% off bill</t>
    <phoneticPr fontId="7" type="noConversion"/>
  </si>
  <si>
    <t xml:space="preserve">1) Inform the community about changes to energy retail prices and increase consumer awareness </t>
  </si>
  <si>
    <t>no</t>
    <phoneticPr fontId="7" type="noConversion"/>
  </si>
  <si>
    <t>1 year</t>
    <phoneticPr fontId="7" type="noConversion"/>
  </si>
  <si>
    <t>no</t>
    <phoneticPr fontId="7" type="noConversion"/>
  </si>
  <si>
    <t xml:space="preserve">Flexi Saver </t>
    <phoneticPr fontId="7" type="noConversion"/>
  </si>
  <si>
    <t>Flexi Saver</t>
    <phoneticPr fontId="7" type="noConversion"/>
  </si>
  <si>
    <t>no</t>
    <phoneticPr fontId="7" type="noConversion"/>
  </si>
  <si>
    <t>no</t>
    <phoneticPr fontId="7" type="noConversion"/>
  </si>
  <si>
    <t>10% off usage</t>
    <phoneticPr fontId="7" type="noConversion"/>
  </si>
  <si>
    <t>$20</t>
    <phoneticPr fontId="7" type="noConversion"/>
  </si>
  <si>
    <t>yes</t>
    <phoneticPr fontId="7" type="noConversion"/>
  </si>
  <si>
    <t>Insert Controlled load proportion (%):</t>
    <phoneticPr fontId="7" type="noConversion"/>
  </si>
  <si>
    <t>Controlled load</t>
    <phoneticPr fontId="7" type="noConversion"/>
  </si>
  <si>
    <t>$70</t>
    <phoneticPr fontId="7" type="noConversion"/>
  </si>
  <si>
    <t>$50</t>
    <phoneticPr fontId="7" type="noConversion"/>
  </si>
  <si>
    <t>© St Vincent de Paul Society and Alviss Consulting Pty Ltd</t>
  </si>
  <si>
    <t>Bill impacts for all network areas July 2014</t>
    <phoneticPr fontId="7" type="noConversion"/>
  </si>
  <si>
    <t>This project has been funded by the Energy Consumers Australia (ECA) and its predecessor, the Consumer Advocacy Panel.</t>
    <phoneticPr fontId="7" type="noConversion"/>
  </si>
  <si>
    <t>July 2015</t>
    <phoneticPr fontId="7" type="noConversion"/>
  </si>
  <si>
    <t>15% off usage</t>
    <phoneticPr fontId="7" type="noConversion"/>
  </si>
  <si>
    <t>15% off usage</t>
    <phoneticPr fontId="7" type="noConversion"/>
  </si>
  <si>
    <t>unknown</t>
    <phoneticPr fontId="7" type="noConversion"/>
  </si>
  <si>
    <t>Peak consumption</t>
    <phoneticPr fontId="7" type="noConversion"/>
  </si>
  <si>
    <t>c/kWh off-peak (night time)</t>
    <phoneticPr fontId="7" type="noConversion"/>
  </si>
  <si>
    <t>2) Tariff 31: Controlled Night Off-peak rates (also known as Super Economy), available for a minimum of 8 hours per day</t>
    <phoneticPr fontId="7" type="noConversion"/>
  </si>
  <si>
    <t>QLD</t>
    <phoneticPr fontId="9" type="noConversion"/>
  </si>
  <si>
    <t>Energex</t>
    <phoneticPr fontId="9" type="noConversion"/>
  </si>
  <si>
    <t>Single</t>
    <phoneticPr fontId="9" type="noConversion"/>
  </si>
  <si>
    <t>n</t>
  </si>
  <si>
    <t>nso</t>
  </si>
  <si>
    <t>AGL</t>
    <phoneticPr fontId="9" type="noConversion"/>
  </si>
  <si>
    <t xml:space="preserve">Savers </t>
    <phoneticPr fontId="9" type="noConversion"/>
  </si>
  <si>
    <t>QLD-Single 1</t>
    <phoneticPr fontId="9" type="noConversion"/>
  </si>
  <si>
    <t>n</t>
    <phoneticPr fontId="9" type="noConversion"/>
  </si>
  <si>
    <t>o</t>
    <phoneticPr fontId="9" type="noConversion"/>
  </si>
  <si>
    <t xml:space="preserve">$25 credit if signing up online </t>
  </si>
  <si>
    <t>Account credit</t>
    <phoneticPr fontId="9" type="noConversion"/>
  </si>
  <si>
    <t>N</t>
    <phoneticPr fontId="9" type="noConversion"/>
  </si>
  <si>
    <t>https://www.agl.com.au/-/media/AGLData/DistributorData/PDFs/PriceFactSheet_AGL366976MR.pdf</t>
  </si>
  <si>
    <t>Changed</t>
  </si>
  <si>
    <t>Controlled</t>
    <phoneticPr fontId="9" type="noConversion"/>
  </si>
  <si>
    <t>QLD-Controlled 1</t>
    <phoneticPr fontId="9" type="noConversion"/>
  </si>
  <si>
    <t>n</t>
    <phoneticPr fontId="9" type="noConversion"/>
  </si>
  <si>
    <t>o</t>
    <phoneticPr fontId="9" type="noConversion"/>
  </si>
  <si>
    <t>https://www.agl.com.au/-/media/AGLData/DistributorData/PDFs/PriceFactSheet_AGL367111MR.pdf</t>
  </si>
  <si>
    <t>QLD-Controlled 2</t>
    <phoneticPr fontId="9" type="noConversion"/>
  </si>
  <si>
    <t>https://www.agl.com.au/-/media/AGLData/DistributorData/PDFs/PriceFactSheet_AGL366977MR.pdf</t>
  </si>
  <si>
    <t>QLD</t>
    <phoneticPr fontId="9" type="noConversion"/>
  </si>
  <si>
    <t>TOU</t>
    <phoneticPr fontId="9" type="noConversion"/>
  </si>
  <si>
    <t>QLD-TOU-12</t>
    <phoneticPr fontId="9" type="noConversion"/>
  </si>
  <si>
    <t>o</t>
    <phoneticPr fontId="9" type="noConversion"/>
  </si>
  <si>
    <t>https://www.agl.com.au/-/media/AGLData/DistributorData/PDFs/PriceFactSheet_AGL367113MR.pdf</t>
  </si>
  <si>
    <t>nso</t>
    <phoneticPr fontId="9" type="noConversion"/>
  </si>
  <si>
    <t>Click Energy</t>
    <phoneticPr fontId="9" type="noConversion"/>
  </si>
  <si>
    <t>People Power</t>
    <phoneticPr fontId="9" type="noConversion"/>
  </si>
  <si>
    <t>Monthly e-billing only</t>
    <phoneticPr fontId="9" type="noConversion"/>
  </si>
  <si>
    <t>Controlled</t>
    <phoneticPr fontId="9" type="noConversion"/>
  </si>
  <si>
    <t>n</t>
    <phoneticPr fontId="9" type="noConversion"/>
  </si>
  <si>
    <t>Energex</t>
    <phoneticPr fontId="9" type="noConversion"/>
  </si>
  <si>
    <t>Single</t>
    <phoneticPr fontId="9" type="noConversion"/>
  </si>
  <si>
    <t>y</t>
    <phoneticPr fontId="9" type="noConversion"/>
  </si>
  <si>
    <t>n</t>
    <phoneticPr fontId="9" type="noConversion"/>
  </si>
  <si>
    <t>Diamond Energy</t>
    <phoneticPr fontId="9" type="noConversion"/>
  </si>
  <si>
    <t>Pay on time discount</t>
    <phoneticPr fontId="9" type="noConversion"/>
  </si>
  <si>
    <t>QLD-Single 1</t>
    <phoneticPr fontId="9" type="noConversion"/>
  </si>
  <si>
    <t>n</t>
    <phoneticPr fontId="9" type="noConversion"/>
  </si>
  <si>
    <t>net</t>
    <phoneticPr fontId="9" type="noConversion"/>
  </si>
  <si>
    <t>o</t>
    <phoneticPr fontId="9" type="noConversion"/>
  </si>
  <si>
    <t>n</t>
    <phoneticPr fontId="9" type="noConversion"/>
  </si>
  <si>
    <t>N</t>
    <phoneticPr fontId="9" type="noConversion"/>
  </si>
  <si>
    <t>http://diamondenergy.com.au/wp-content/uploads/2017/06/DER-Energy-Price-Fact-Sheet-Energex.pdf</t>
  </si>
  <si>
    <t>QLD</t>
    <phoneticPr fontId="9" type="noConversion"/>
  </si>
  <si>
    <t>Energex</t>
    <phoneticPr fontId="9" type="noConversion"/>
  </si>
  <si>
    <t>y</t>
    <phoneticPr fontId="9" type="noConversion"/>
  </si>
  <si>
    <t>Diamond Energy</t>
    <phoneticPr fontId="9" type="noConversion"/>
  </si>
  <si>
    <t>Pay on time discount</t>
    <phoneticPr fontId="9" type="noConversion"/>
  </si>
  <si>
    <t>net</t>
    <phoneticPr fontId="9" type="noConversion"/>
  </si>
  <si>
    <t>QLD</t>
    <phoneticPr fontId="9" type="noConversion"/>
  </si>
  <si>
    <t>Controlled</t>
    <phoneticPr fontId="9" type="noConversion"/>
  </si>
  <si>
    <t>y</t>
    <phoneticPr fontId="9" type="noConversion"/>
  </si>
  <si>
    <t>QLD-Controlled 2</t>
    <phoneticPr fontId="9" type="noConversion"/>
  </si>
  <si>
    <t>net</t>
    <phoneticPr fontId="9" type="noConversion"/>
  </si>
  <si>
    <t>n</t>
    <phoneticPr fontId="9" type="noConversion"/>
  </si>
  <si>
    <t>n</t>
    <phoneticPr fontId="9" type="noConversion"/>
  </si>
  <si>
    <t>QLD</t>
    <phoneticPr fontId="9" type="noConversion"/>
  </si>
  <si>
    <t>Energex</t>
    <phoneticPr fontId="9" type="noConversion"/>
  </si>
  <si>
    <t>TOU</t>
    <phoneticPr fontId="9" type="noConversion"/>
  </si>
  <si>
    <t>n</t>
    <phoneticPr fontId="9" type="noConversion"/>
  </si>
  <si>
    <t>Diamond Energy</t>
    <phoneticPr fontId="9" type="noConversion"/>
  </si>
  <si>
    <t>Pay on time discount</t>
    <phoneticPr fontId="9" type="noConversion"/>
  </si>
  <si>
    <t>net</t>
    <phoneticPr fontId="9" type="noConversion"/>
  </si>
  <si>
    <t>QLD</t>
    <phoneticPr fontId="9" type="noConversion"/>
  </si>
  <si>
    <t>Energex</t>
    <phoneticPr fontId="9" type="noConversion"/>
  </si>
  <si>
    <t>Single</t>
    <phoneticPr fontId="9" type="noConversion"/>
  </si>
  <si>
    <t>y</t>
    <phoneticPr fontId="9" type="noConversion"/>
  </si>
  <si>
    <t>Dodo Power &amp; Gas</t>
    <phoneticPr fontId="9" type="noConversion"/>
  </si>
  <si>
    <t>Market offer</t>
    <phoneticPr fontId="9" type="noConversion"/>
  </si>
  <si>
    <t>net</t>
    <phoneticPr fontId="9" type="noConversion"/>
  </si>
  <si>
    <t>https://connectto.dodo.com/EnergySignup2015/pricefactsheet/GetPdfDocument?filepath=PriceFactSheets%5cEnergex%5cConsumer%5cPower%5cEnergex+Residential+Electricity+Market+Offer+01-09-2016.pdf</t>
  </si>
  <si>
    <t>Unchanged</t>
  </si>
  <si>
    <t>y</t>
    <phoneticPr fontId="9" type="noConversion"/>
  </si>
  <si>
    <t>Market offer</t>
    <phoneticPr fontId="9" type="noConversion"/>
  </si>
  <si>
    <t>QLD-Controlled 1</t>
    <phoneticPr fontId="9" type="noConversion"/>
  </si>
  <si>
    <t>n</t>
    <phoneticPr fontId="9" type="noConversion"/>
  </si>
  <si>
    <t>QLD-Controlled 2</t>
    <phoneticPr fontId="9" type="noConversion"/>
  </si>
  <si>
    <t>TOU</t>
    <phoneticPr fontId="9" type="noConversion"/>
  </si>
  <si>
    <t>y</t>
    <phoneticPr fontId="9" type="noConversion"/>
  </si>
  <si>
    <t>Market offer</t>
    <phoneticPr fontId="9" type="noConversion"/>
  </si>
  <si>
    <t>QLD-TOU-12</t>
    <phoneticPr fontId="9" type="noConversion"/>
  </si>
  <si>
    <t>EnergyAustralia</t>
    <phoneticPr fontId="9" type="noConversion"/>
  </si>
  <si>
    <t xml:space="preserve">Flexi Saver </t>
    <phoneticPr fontId="9" type="noConversion"/>
  </si>
  <si>
    <t>QLD-Single 1</t>
    <phoneticPr fontId="9" type="noConversion"/>
  </si>
  <si>
    <t>net</t>
    <phoneticPr fontId="9" type="noConversion"/>
  </si>
  <si>
    <t>o</t>
    <phoneticPr fontId="9" type="noConversion"/>
  </si>
  <si>
    <t>N</t>
    <phoneticPr fontId="9" type="noConversion"/>
  </si>
  <si>
    <t>https://secure.energyaustralia.com.au/EnergyPriceFactSheets/Docs/EPFS/PriceFactSheet_ENE378459MR.pdf</t>
  </si>
  <si>
    <t>y</t>
    <phoneticPr fontId="9" type="noConversion"/>
  </si>
  <si>
    <t>o</t>
    <phoneticPr fontId="9" type="noConversion"/>
  </si>
  <si>
    <t>n</t>
    <phoneticPr fontId="9" type="noConversion"/>
  </si>
  <si>
    <t>https://secure.energyaustralia.com.au/EnergyPriceFactSheets/Docs/EPFS/PriceFactSheet_ENE378458MR.pdf</t>
  </si>
  <si>
    <t>QLD-Controlled 2</t>
    <phoneticPr fontId="9" type="noConversion"/>
  </si>
  <si>
    <t>https://secure.energyaustralia.com.au/EnergyPriceFactSheets/Docs/EPFS/PriceFactSheet_ENE378457MR.pdf</t>
  </si>
  <si>
    <t>https://secure.energyaustralia.com.au/EnergyPriceFactSheets/Docs/EPFS/PriceFactSheet_ENE378626MR.pdf</t>
  </si>
  <si>
    <t>QLD</t>
    <phoneticPr fontId="9" type="noConversion"/>
  </si>
  <si>
    <t>Energy Locals</t>
    <phoneticPr fontId="9" type="noConversion"/>
  </si>
  <si>
    <t>net</t>
    <phoneticPr fontId="9" type="noConversion"/>
  </si>
  <si>
    <t>Prices fixed until 1 July 2018</t>
  </si>
  <si>
    <t>https://energylocals.com.au/media/1919/epfs-energex_residential_single_lock_down.pdf</t>
  </si>
  <si>
    <t>https://energylocals.com.au/media/1918/epfs-energex_residential_other_lock_down.pdf</t>
  </si>
  <si>
    <t>QLD</t>
    <phoneticPr fontId="9" type="noConversion"/>
  </si>
  <si>
    <t>Energex</t>
    <phoneticPr fontId="9" type="noConversion"/>
  </si>
  <si>
    <t>Single</t>
    <phoneticPr fontId="9" type="noConversion"/>
  </si>
  <si>
    <t>Powerdirect</t>
    <phoneticPr fontId="9" type="noConversion"/>
  </si>
  <si>
    <t>Market offer</t>
    <phoneticPr fontId="9" type="noConversion"/>
  </si>
  <si>
    <t>http://www.powerdirect.com.au/src/</t>
  </si>
  <si>
    <t>Controlled</t>
    <phoneticPr fontId="9" type="noConversion"/>
  </si>
  <si>
    <t>QLD-Controlled 1</t>
    <phoneticPr fontId="9" type="noConversion"/>
  </si>
  <si>
    <t>Energex</t>
    <phoneticPr fontId="9" type="noConversion"/>
  </si>
  <si>
    <t>Single</t>
    <phoneticPr fontId="9" type="noConversion"/>
  </si>
  <si>
    <t>Sanctuary Energy</t>
    <phoneticPr fontId="9" type="noConversion"/>
  </si>
  <si>
    <t>Negotiated offer</t>
    <phoneticPr fontId="9" type="noConversion"/>
  </si>
  <si>
    <t>QLD-Single 1</t>
    <phoneticPr fontId="9" type="noConversion"/>
  </si>
  <si>
    <t>n</t>
    <phoneticPr fontId="9" type="noConversion"/>
  </si>
  <si>
    <t>n</t>
    <phoneticPr fontId="9" type="noConversion"/>
  </si>
  <si>
    <t>http://www.sanctuaryenergy.com.au/pdf/2017_Updates/PriceFactSheet_SAN372079MR.pdf</t>
  </si>
  <si>
    <t>Sanctuary Energy</t>
    <phoneticPr fontId="9" type="noConversion"/>
  </si>
  <si>
    <t>Negotiated offer</t>
    <phoneticPr fontId="9" type="noConversion"/>
  </si>
  <si>
    <t>n</t>
    <phoneticPr fontId="9" type="noConversion"/>
  </si>
  <si>
    <t>QLD</t>
    <phoneticPr fontId="9" type="noConversion"/>
  </si>
  <si>
    <t>Energex</t>
    <phoneticPr fontId="9" type="noConversion"/>
  </si>
  <si>
    <t>Controlled</t>
    <phoneticPr fontId="9" type="noConversion"/>
  </si>
  <si>
    <t>y</t>
    <phoneticPr fontId="9" type="noConversion"/>
  </si>
  <si>
    <t>QLD-Controlled 2</t>
    <phoneticPr fontId="9" type="noConversion"/>
  </si>
  <si>
    <t>n</t>
    <phoneticPr fontId="9" type="noConversion"/>
  </si>
  <si>
    <t>http://www.sanctuaryenergy.com.au/pdf/2017_Updates/PriceFactSheet_SAN370530MR.pdf</t>
  </si>
  <si>
    <t>Simply Energy</t>
    <phoneticPr fontId="9" type="noConversion"/>
  </si>
  <si>
    <t>Plus</t>
    <phoneticPr fontId="9" type="noConversion"/>
  </si>
  <si>
    <t>net</t>
    <phoneticPr fontId="9" type="noConversion"/>
  </si>
  <si>
    <t>o</t>
    <phoneticPr fontId="9" type="noConversion"/>
  </si>
  <si>
    <t>$25 account credit if signing up online</t>
    <phoneticPr fontId="9" type="noConversion"/>
  </si>
  <si>
    <t>Account credit</t>
    <phoneticPr fontId="9" type="noConversion"/>
  </si>
  <si>
    <t>https://www.simplyenergy.com.au/docs/default-source/epfs_pdf_data/pricefactsheet_sim384222mr.pdf?sfvrsn=2</t>
  </si>
  <si>
    <t>Not available</t>
    <phoneticPr fontId="9" type="noConversion"/>
  </si>
  <si>
    <t>nso</t>
    <phoneticPr fontId="9" type="noConversion"/>
  </si>
  <si>
    <t>Mojo Power</t>
    <phoneticPr fontId="9" type="noConversion"/>
  </si>
  <si>
    <t>Standard Energy Pass</t>
    <phoneticPr fontId="9" type="noConversion"/>
  </si>
  <si>
    <t>Access to wholesale rates, web chat and self service</t>
    <phoneticPr fontId="9" type="noConversion"/>
  </si>
  <si>
    <t xml:space="preserve">Monthly e-billing </t>
    <phoneticPr fontId="9" type="noConversion"/>
  </si>
  <si>
    <t>https://s3-ap-southeast-2.amazonaws.com/mojo-support-website/QLD+Market+rates/July+2017/QLD+Energex_-_Non_Solar_(Effective_14_July_2017).pdf</t>
  </si>
  <si>
    <t>Energex</t>
    <phoneticPr fontId="9" type="noConversion"/>
  </si>
  <si>
    <t>Controlled</t>
    <phoneticPr fontId="9" type="noConversion"/>
  </si>
  <si>
    <t>QLD-Controlled 2</t>
    <phoneticPr fontId="9" type="noConversion"/>
  </si>
  <si>
    <t>n</t>
    <phoneticPr fontId="9" type="noConversion"/>
  </si>
  <si>
    <t>QLD</t>
    <phoneticPr fontId="9" type="noConversion"/>
  </si>
  <si>
    <t>Energex</t>
    <phoneticPr fontId="9" type="noConversion"/>
  </si>
  <si>
    <t>Powershop</t>
    <phoneticPr fontId="9" type="noConversion"/>
  </si>
  <si>
    <t>Standard Saver</t>
    <phoneticPr fontId="9" type="noConversion"/>
  </si>
  <si>
    <t>net</t>
    <phoneticPr fontId="9" type="noConversion"/>
  </si>
  <si>
    <t>Monthly billing.</t>
    <phoneticPr fontId="9" type="noConversion"/>
  </si>
  <si>
    <t>https://www.powershop.com.au/content/prices/qld/Energex/Residential/PSH-MarketOffer-EnergexResidential-70701.pdf</t>
  </si>
  <si>
    <t>Standard Saver</t>
    <phoneticPr fontId="9" type="noConversion"/>
  </si>
  <si>
    <t>Single</t>
    <phoneticPr fontId="9" type="noConversion"/>
  </si>
  <si>
    <t>n</t>
    <phoneticPr fontId="9" type="noConversion"/>
  </si>
  <si>
    <t>Red Energy</t>
    <phoneticPr fontId="9" type="noConversion"/>
  </si>
  <si>
    <t>Easy Saver</t>
    <phoneticPr fontId="9" type="noConversion"/>
  </si>
  <si>
    <t>https://www.redenergy.com.au/docs/qld_price_fact_sheets/Red-Energy-QLD-Easy-Saver-10%25-Residential-Energex-from-1-July-2017.pdf</t>
  </si>
  <si>
    <t>Controlled</t>
    <phoneticPr fontId="9" type="noConversion"/>
  </si>
  <si>
    <t>TOU</t>
    <phoneticPr fontId="9" type="noConversion"/>
  </si>
  <si>
    <r>
      <t>Report 1: Queensland</t>
    </r>
    <r>
      <rPr>
        <sz val="10"/>
        <rFont val="Arial"/>
        <family val="2"/>
      </rPr>
      <t xml:space="preserve"> Energy Prices 2009 - 2012</t>
    </r>
    <r>
      <rPr>
        <sz val="10"/>
        <rFont val="Verdana"/>
        <family val="2"/>
      </rPr>
      <t xml:space="preserve"> (August 2012)   </t>
    </r>
  </si>
  <si>
    <r>
      <t>Report 2: Queensland</t>
    </r>
    <r>
      <rPr>
        <sz val="10"/>
        <rFont val="Arial"/>
        <family val="2"/>
      </rPr>
      <t xml:space="preserve"> Energy Prices July 2012 - July 2013, An update report</t>
    </r>
    <r>
      <rPr>
        <sz val="10"/>
        <rFont val="Verdana"/>
        <family val="2"/>
      </rPr>
      <t xml:space="preserve"> (August 2013)   </t>
    </r>
  </si>
  <si>
    <r>
      <t>Report 3: Queensland</t>
    </r>
    <r>
      <rPr>
        <sz val="10"/>
        <rFont val="Arial"/>
        <family val="2"/>
      </rPr>
      <t xml:space="preserve"> Energy Prices July 2013 - July 2014, An update report</t>
    </r>
    <r>
      <rPr>
        <sz val="10"/>
        <rFont val="Verdana"/>
        <family val="2"/>
      </rPr>
      <t xml:space="preserve"> (July 2014)   </t>
    </r>
  </si>
  <si>
    <r>
      <t>Report 4: Queensland</t>
    </r>
    <r>
      <rPr>
        <sz val="10"/>
        <rFont val="Arial"/>
        <family val="2"/>
      </rPr>
      <t xml:space="preserve"> Energy Prices July 2014 - July 2015, An update report</t>
    </r>
    <r>
      <rPr>
        <sz val="10"/>
        <rFont val="Verdana"/>
        <family val="2"/>
      </rPr>
      <t xml:space="preserve"> (July 2015)   </t>
    </r>
  </si>
  <si>
    <r>
      <t>Report 5: Queensland</t>
    </r>
    <r>
      <rPr>
        <sz val="10"/>
        <rFont val="Arial"/>
        <family val="2"/>
      </rPr>
      <t xml:space="preserve"> Energy Prices July 2015 - July 2016, An update report</t>
    </r>
    <r>
      <rPr>
        <sz val="10"/>
        <rFont val="Verdana"/>
        <family val="2"/>
      </rPr>
      <t xml:space="preserve"> (July 2016)   </t>
    </r>
  </si>
  <si>
    <r>
      <t>Report 6: Queensland</t>
    </r>
    <r>
      <rPr>
        <sz val="10"/>
        <rFont val="Arial"/>
        <family val="2"/>
      </rPr>
      <t xml:space="preserve"> Energy Prices July 2017, An update report</t>
    </r>
    <r>
      <rPr>
        <sz val="10"/>
        <rFont val="Verdana"/>
        <family val="2"/>
      </rPr>
      <t xml:space="preserve"> (August 2017)   </t>
    </r>
  </si>
  <si>
    <r>
      <t xml:space="preserve">The reports and workbooks are available at </t>
    </r>
    <r>
      <rPr>
        <b/>
        <sz val="11"/>
        <rFont val="Arial"/>
        <family val="2"/>
      </rPr>
      <t>www.vinnies.org.au/energy</t>
    </r>
  </si>
  <si>
    <t>July 2017</t>
  </si>
  <si>
    <t xml:space="preserve">*The spreadsheets (bills) are interactive spreadsheets where quarterly consumption (kWh) and peak/off peak  </t>
  </si>
  <si>
    <r>
      <t>Report 7: Queensland</t>
    </r>
    <r>
      <rPr>
        <sz val="10"/>
        <rFont val="Arial"/>
        <family val="2"/>
      </rPr>
      <t xml:space="preserve"> Energy Prices July 2018, An update report</t>
    </r>
    <r>
      <rPr>
        <sz val="10"/>
        <rFont val="Verdana"/>
        <family val="2"/>
      </rPr>
      <t xml:space="preserve"> (August 2018)   </t>
    </r>
  </si>
  <si>
    <t>July 2018</t>
  </si>
  <si>
    <t>Minimum monthly demand charged (kW)</t>
    <phoneticPr fontId="6" type="noConversion"/>
  </si>
  <si>
    <t>Peak or single Capacity charge  (c/kVA/day)</t>
    <phoneticPr fontId="6" type="noConversion"/>
  </si>
  <si>
    <t>Off-peak Capacity charge  (c/kVA/day)</t>
    <phoneticPr fontId="6" type="noConversion"/>
  </si>
  <si>
    <t>Max. system capacity (kW)</t>
  </si>
  <si>
    <t>Online sign up discount off bill (%)</t>
  </si>
  <si>
    <t>Online sign up discount off usage (%)</t>
  </si>
  <si>
    <t>Membership fee ($ per year)</t>
  </si>
  <si>
    <t>Home office product? (y/blank)</t>
  </si>
  <si>
    <t>Price fix (months)</t>
  </si>
  <si>
    <t>Price fix (date)</t>
  </si>
  <si>
    <t>QLD</t>
    <phoneticPr fontId="6" type="noConversion"/>
  </si>
  <si>
    <t>Energex</t>
    <phoneticPr fontId="6" type="noConversion"/>
  </si>
  <si>
    <t>Single</t>
    <phoneticPr fontId="6" type="noConversion"/>
  </si>
  <si>
    <t>y</t>
  </si>
  <si>
    <t>n</t>
    <phoneticPr fontId="6" type="noConversion"/>
  </si>
  <si>
    <t>AGL</t>
    <phoneticPr fontId="6" type="noConversion"/>
  </si>
  <si>
    <t xml:space="preserve">Savers </t>
    <phoneticPr fontId="6" type="noConversion"/>
  </si>
  <si>
    <t>QLD-Single 1</t>
    <phoneticPr fontId="6" type="noConversion"/>
  </si>
  <si>
    <t>o</t>
    <phoneticPr fontId="6" type="noConversion"/>
  </si>
  <si>
    <t>N</t>
    <phoneticPr fontId="6" type="noConversion"/>
  </si>
  <si>
    <t>Not available</t>
  </si>
  <si>
    <t>y</t>
    <phoneticPr fontId="6" type="noConversion"/>
  </si>
  <si>
    <t>Diamond Energy</t>
    <phoneticPr fontId="6" type="noConversion"/>
  </si>
  <si>
    <t>Pay on time discount</t>
    <phoneticPr fontId="6" type="noConversion"/>
  </si>
  <si>
    <t>Dodo Power &amp; Gas</t>
    <phoneticPr fontId="6" type="noConversion"/>
  </si>
  <si>
    <t>Market offer</t>
    <phoneticPr fontId="6" type="noConversion"/>
  </si>
  <si>
    <t>EnergyAustralia</t>
    <phoneticPr fontId="6" type="noConversion"/>
  </si>
  <si>
    <t>Origin Energy</t>
    <phoneticPr fontId="6" type="noConversion"/>
  </si>
  <si>
    <t>Powerdirect</t>
    <phoneticPr fontId="6" type="noConversion"/>
  </si>
  <si>
    <t>Sanctuary Energy</t>
    <phoneticPr fontId="6" type="noConversion"/>
  </si>
  <si>
    <t>Negotiated offer</t>
    <phoneticPr fontId="6" type="noConversion"/>
  </si>
  <si>
    <t>Simply Energy</t>
    <phoneticPr fontId="6" type="noConversion"/>
  </si>
  <si>
    <t>Plus</t>
    <phoneticPr fontId="6" type="noConversion"/>
  </si>
  <si>
    <t>$50 account credit if signing up online</t>
  </si>
  <si>
    <t>Account credit</t>
    <phoneticPr fontId="6" type="noConversion"/>
  </si>
  <si>
    <t>Not available</t>
    <phoneticPr fontId="6" type="noConversion"/>
  </si>
  <si>
    <t>Red Energy</t>
    <phoneticPr fontId="6" type="noConversion"/>
  </si>
  <si>
    <t>Easy Saver</t>
    <phoneticPr fontId="6" type="noConversion"/>
  </si>
  <si>
    <t>Controlled</t>
    <phoneticPr fontId="6" type="noConversion"/>
  </si>
  <si>
    <t>QLD-Controlled 1</t>
    <phoneticPr fontId="6" type="noConversion"/>
  </si>
  <si>
    <t>QLD-Controlled 2</t>
    <phoneticPr fontId="6" type="noConversion"/>
  </si>
  <si>
    <t>Mojo Power</t>
    <phoneticPr fontId="6" type="noConversion"/>
  </si>
  <si>
    <t>Earn Mojo Points</t>
  </si>
  <si>
    <t>The FIT rate applies to 2,000 kWh per annum only. Other solar export attracts a FIT rate of 9 c/kWh. Monthly e-billing</t>
  </si>
  <si>
    <t>https://s3-ap-southeast-2.amazonaws.com/mojo-support-website/QLD+Market+rates/December+2017/QLD+Energex+-+Energy+With+Benefits+(Effective+1+December+2017)+(SBS)</t>
  </si>
  <si>
    <t>Powershop</t>
    <phoneticPr fontId="6" type="noConversion"/>
  </si>
  <si>
    <t>Power Saver</t>
  </si>
  <si>
    <t>Free smart meter</t>
  </si>
  <si>
    <t>To qualify for Pay on Time discount you must log in to Powershop at least once a month and buy enough of the Power Saver to cover your usage for your Account Review period. Monthly online payment</t>
  </si>
  <si>
    <t>New</t>
  </si>
  <si>
    <t>nso</t>
    <phoneticPr fontId="6" type="noConversion"/>
  </si>
  <si>
    <t>Click Energy</t>
    <phoneticPr fontId="6" type="noConversion"/>
  </si>
  <si>
    <t>Agate</t>
    <phoneticPr fontId="6" type="noConversion"/>
  </si>
  <si>
    <t>Monthly e-billing only</t>
    <phoneticPr fontId="6" type="noConversion"/>
  </si>
  <si>
    <t>Energy Locals</t>
    <phoneticPr fontId="6" type="noConversion"/>
  </si>
  <si>
    <t>Save Me</t>
  </si>
  <si>
    <t xml:space="preserve">Fit rate applied to 5000 kWh exported per annum only. Export above will receive 9c/kWh Fit </t>
  </si>
  <si>
    <t>TOU</t>
    <phoneticPr fontId="6" type="noConversion"/>
  </si>
  <si>
    <t>QLD-TOU-12</t>
    <phoneticPr fontId="6" type="noConversion"/>
  </si>
  <si>
    <t>Amaysim</t>
  </si>
  <si>
    <t>Electricity 4</t>
  </si>
  <si>
    <t>Monthly billing.</t>
  </si>
  <si>
    <t>https://www.amaysim.com.au/energy/energy-price-fact-sheets/energex/electricity-4/213</t>
  </si>
  <si>
    <t>https://www.amaysim.com.au/energy/energy-price-fact-sheets/energex/electricity-4/215</t>
  </si>
  <si>
    <t>https://www.amaysim.com.au/energy/energy-price-fact-sheets/energex/electricity-4/214</t>
  </si>
  <si>
    <t>https://www.amaysim.com.au/energy/energy-price-fact-sheets/energex/electricity-4/216</t>
  </si>
  <si>
    <t>Connect</t>
  </si>
  <si>
    <t>20/9</t>
  </si>
  <si>
    <t>Alinta Energy</t>
  </si>
  <si>
    <t>Home Saver Plus</t>
  </si>
  <si>
    <t>QLD</t>
  </si>
  <si>
    <t>Energex</t>
  </si>
  <si>
    <t>Q Energy</t>
  </si>
  <si>
    <t>Flexi Saver Home</t>
  </si>
  <si>
    <t>o</t>
  </si>
  <si>
    <t>Anytime Saver</t>
    <phoneticPr fontId="6" type="noConversion"/>
  </si>
  <si>
    <t xml:space="preserve">$50 credit if signing up online </t>
  </si>
  <si>
    <t>Bill Saver</t>
  </si>
  <si>
    <t>July 2019</t>
  </si>
  <si>
    <r>
      <t>Report 8: Queensland</t>
    </r>
    <r>
      <rPr>
        <sz val="10"/>
        <rFont val="Arial"/>
        <family val="2"/>
      </rPr>
      <t xml:space="preserve"> Energy Prices July 2019, An update report</t>
    </r>
    <r>
      <rPr>
        <sz val="10"/>
        <rFont val="Verdana"/>
        <family val="2"/>
      </rPr>
      <t xml:space="preserve"> (August 2019)   </t>
    </r>
  </si>
  <si>
    <t>Single</t>
  </si>
  <si>
    <t>AGL</t>
  </si>
  <si>
    <t>Smart Saver</t>
  </si>
  <si>
    <t/>
  </si>
  <si>
    <t>QLD-Single 1</t>
  </si>
  <si>
    <t>N</t>
  </si>
  <si>
    <t>https://www.energymadeeasy.gov.au/offer/977803?postcode=4000</t>
  </si>
  <si>
    <t>Click Energy</t>
  </si>
  <si>
    <t>Banksia</t>
  </si>
  <si>
    <t>$50 gift card when switching to Click Energy</t>
  </si>
  <si>
    <t>Gift card</t>
  </si>
  <si>
    <t>https://www.energymadeeasy.gov.au/offer/982148?postcode=4000</t>
  </si>
  <si>
    <t>Diamond Energy</t>
  </si>
  <si>
    <t>Dodo Power &amp; Gas</t>
  </si>
  <si>
    <t>Market offer</t>
  </si>
  <si>
    <t>https://www.energymadeeasy.gov.au/offer/928548?postcode=4000</t>
  </si>
  <si>
    <t>EnergyAustralia</t>
  </si>
  <si>
    <t>Total Plan Home</t>
  </si>
  <si>
    <t>https://www.energymadeeasy.gov.au/offer/900873?utm_source=EnergyAustralia&amp;utm_campaign=bpi-retailer&amp;utm_medium=retailer&amp;postcode=4000</t>
  </si>
  <si>
    <t>Energy Locals</t>
  </si>
  <si>
    <t>Simple Saver</t>
  </si>
  <si>
    <t>https://www.energymadeeasy.gov.au/offer/974229?postcode=4000</t>
  </si>
  <si>
    <t>Origin Energy</t>
  </si>
  <si>
    <t>Flexi</t>
  </si>
  <si>
    <t>Powerdirect</t>
  </si>
  <si>
    <t>Discount Saver</t>
  </si>
  <si>
    <t>Monthly billing</t>
  </si>
  <si>
    <t>https://www.energymadeeasy.gov.au/offer/911810?postcode=4000</t>
  </si>
  <si>
    <t>Simply Energy</t>
  </si>
  <si>
    <t>Plus</t>
  </si>
  <si>
    <t xml:space="preserve">$30 account anniversary credit </t>
  </si>
  <si>
    <t>Mojo Power</t>
  </si>
  <si>
    <t>Powershop</t>
  </si>
  <si>
    <t>Shopper with Mega Pack</t>
  </si>
  <si>
    <t>To qualify for Pay on Time discount you must purchase 3 months worth of power in advance</t>
  </si>
  <si>
    <t>https://s3-ap-southeast-2.amazonaws.com/psau-wordpress/wp-content/uploads/2019/06/30211411/PSH-EX-90701-MR.pdf</t>
  </si>
  <si>
    <t>Red Energy</t>
  </si>
  <si>
    <t>Easy Saver</t>
  </si>
  <si>
    <t>FIT rate applies to first 5kWh/day only. Export above that attracts a FIT of 11.5 c/kWh.</t>
  </si>
  <si>
    <t>https://www.energymadeeasy.gov.au/offer/928652/print?postcode=4000&amp;fuelType=E&amp;distributor-E=14</t>
  </si>
  <si>
    <t>Electricity as you go</t>
  </si>
  <si>
    <t>https://www.energymadeeasy.gov.au/offer/923029?utm_source=amaysim+Energy&amp;utm_campaign=bpi-retailer&amp;utm_medium=retailer&amp;postcode=4000</t>
  </si>
  <si>
    <t>No fuss</t>
  </si>
  <si>
    <t>Home Saver</t>
  </si>
  <si>
    <t>Online sign-up only.</t>
  </si>
  <si>
    <t>https://www.qenergy.com.au/flux-content/qenergy/pdf/2019/Home/Energex-QE-Home-Saver-Variable.pdf</t>
  </si>
  <si>
    <t>1st Energy</t>
  </si>
  <si>
    <t>1st Saver</t>
  </si>
  <si>
    <t>quarter</t>
  </si>
  <si>
    <t>DC Power Co</t>
  </si>
  <si>
    <t>https://www.dcpowerco.com.au/wp-content/uploads/2019/06/DCP-EX-90701-MR.pdf</t>
  </si>
  <si>
    <t>ReAmped Energy</t>
  </si>
  <si>
    <t>Powerclub</t>
  </si>
  <si>
    <t>Powerbank Home</t>
  </si>
  <si>
    <t>A refundable contribution to your powerbank of $40 per 1,000 kWh of annual consumption must be paid. Monthly billing.</t>
  </si>
  <si>
    <t>https://www.energymadeeasy.gov.au/offer/959321?postcode=4000</t>
  </si>
  <si>
    <t>Controlled</t>
  </si>
  <si>
    <t>QLD-Controlled 1</t>
  </si>
  <si>
    <t>https://www.energymadeeasy.gov.au/offer/977804?postcode=4000</t>
  </si>
  <si>
    <t>https://www.energymadeeasy.gov.au/offer/982142?postcode=4000</t>
  </si>
  <si>
    <t>https://www.energymadeeasy.gov.au/offer/928547?postcode=4000</t>
  </si>
  <si>
    <t>https://www.energymadeeasy.gov.au/offer/900867?utm_source=EnergyAustralia&amp;utm_campaign=bpi-retailer&amp;utm_medium=retailer&amp;postcode=4000</t>
  </si>
  <si>
    <t>https://www.energymadeeasy.gov.au/offer/911811?postcode=4000</t>
  </si>
  <si>
    <t>https://www.energymadeeasy.gov.au/offer/928653/print?postcode=4000&amp;fuelType=E&amp;distributor-E=14</t>
  </si>
  <si>
    <t>https://www.energymadeeasy.gov.au/offer/923038?utm_source=amaysim+Energy&amp;utm_campaign=bpi-retailer&amp;utm_medium=retailer&amp;postcode=4000</t>
  </si>
  <si>
    <t>QLD-Controlled 2</t>
  </si>
  <si>
    <t>https://www.energymadeeasy.gov.au/offer/900864?utm_source=EnergyAustralia&amp;utm_campaign=bpi-retailer&amp;utm_medium=retailer&amp;postcode=4000</t>
  </si>
  <si>
    <t>https://www.energymadeeasy.gov.au/offer/928654/print?postcode=4000&amp;fuelType=E&amp;distributor-E=14</t>
  </si>
  <si>
    <t>TOU</t>
  </si>
  <si>
    <t>QLD-TOU-12</t>
  </si>
  <si>
    <t>https://www.energymadeeasy.gov.au/offer/977889?postcode=4000</t>
  </si>
  <si>
    <t>https://www.energymadeeasy.gov.au/offer/982401?postcode=4000</t>
  </si>
  <si>
    <t>https://www.energymadeeasy.gov.au/offer/928557?postcode=4000</t>
  </si>
  <si>
    <t>https://www.energymadeeasy.gov.au/offer/901368?utm_source=EnergyAustralia&amp;utm_campaign=bpi-retailer&amp;utm_medium=retailer&amp;postcode=4000</t>
  </si>
  <si>
    <t>https://www.energymadeeasy.gov.au/offer/928608/print?postcode=4000&amp;fuelType=E&amp;distributor-E=14</t>
  </si>
  <si>
    <t>https://www.energymadeeasy.gov.au/offer/923385?utm_source=amaysim+Energy&amp;utm_campaign=bpi-retailer&amp;utm_medium=retailer&amp;postcode=4000</t>
  </si>
  <si>
    <t>https://www.energymadeeasy.gov.au/offer/911819?postcode=4000</t>
  </si>
  <si>
    <t>https://www.energymadeeasy.gov.au/offer/960012?postcode=4000</t>
  </si>
  <si>
    <t>Retailers:</t>
  </si>
  <si>
    <t>Timestamp</t>
    <phoneticPr fontId="5" type="noConversion"/>
  </si>
  <si>
    <t>State</t>
    <phoneticPr fontId="5" type="noConversion"/>
  </si>
  <si>
    <t>DB</t>
    <phoneticPr fontId="5" type="noConversion"/>
  </si>
  <si>
    <t>DB Zone</t>
    <phoneticPr fontId="5" type="noConversion"/>
  </si>
  <si>
    <t>Meter type</t>
    <phoneticPr fontId="5" type="noConversion"/>
  </si>
  <si>
    <t>Effective from</t>
    <phoneticPr fontId="5" type="noConversion"/>
  </si>
  <si>
    <t>Solar (y/n)</t>
    <phoneticPr fontId="5" type="noConversion"/>
  </si>
  <si>
    <t>Restricted eligibility? (n/so/nso)</t>
    <phoneticPr fontId="5" type="noConversion"/>
  </si>
  <si>
    <t>Solar meter fee (c/day)</t>
    <phoneticPr fontId="5" type="noConversion"/>
  </si>
  <si>
    <t>Name</t>
    <phoneticPr fontId="5" type="noConversion"/>
  </si>
  <si>
    <t>Single or peak rate (c/kWh)</t>
    <phoneticPr fontId="5" type="noConversion"/>
  </si>
  <si>
    <t>Peak 1st step (kWh)</t>
    <phoneticPr fontId="5" type="noConversion"/>
  </si>
  <si>
    <t>Peak 2nd rate (c/kWh)</t>
    <phoneticPr fontId="5" type="noConversion"/>
  </si>
  <si>
    <t>Peak 2nd step (kWh)</t>
    <phoneticPr fontId="5" type="noConversion"/>
  </si>
  <si>
    <t>Peak 3rd rate (c/kWh)</t>
    <phoneticPr fontId="5" type="noConversion"/>
  </si>
  <si>
    <t>Peak 3rd step (kWh)</t>
    <phoneticPr fontId="5" type="noConversion"/>
  </si>
  <si>
    <t>Peak 4th rate (c/kWh)</t>
    <phoneticPr fontId="5" type="noConversion"/>
  </si>
  <si>
    <t>Seasonal peak: off-peak rate (c/kWh)</t>
    <phoneticPr fontId="5" type="noConversion"/>
  </si>
  <si>
    <t>Off-peak rate (c/kWh)</t>
    <phoneticPr fontId="5" type="noConversion"/>
  </si>
  <si>
    <t>Off peak 1st step (kWh)</t>
    <phoneticPr fontId="5" type="noConversion"/>
  </si>
  <si>
    <t>Off peak 2nd rate (c/kWh)</t>
    <phoneticPr fontId="5" type="noConversion"/>
  </si>
  <si>
    <t>Off peak 2nd step (kWh)</t>
    <phoneticPr fontId="5" type="noConversion"/>
  </si>
  <si>
    <t>Off peak 3rd rate (c/kWh)</t>
    <phoneticPr fontId="5" type="noConversion"/>
  </si>
  <si>
    <t>Off peak 3rd step (kWh)</t>
    <phoneticPr fontId="5" type="noConversion"/>
  </si>
  <si>
    <t>Off peak 4th rate (c/kWh)</t>
    <phoneticPr fontId="5" type="noConversion"/>
  </si>
  <si>
    <t>Seasonal Off-peak: Off-peak rate (c/kWh)</t>
    <phoneticPr fontId="5" type="noConversion"/>
  </si>
  <si>
    <t>Cont' off peak</t>
    <phoneticPr fontId="5" type="noConversion"/>
  </si>
  <si>
    <t>Cont' off peak 1st step (kWh)</t>
    <phoneticPr fontId="5" type="noConversion"/>
  </si>
  <si>
    <t>Cont' off peak 2nd rate</t>
    <phoneticPr fontId="5" type="noConversion"/>
  </si>
  <si>
    <t>Shoulder (c/kWh)</t>
    <phoneticPr fontId="5" type="noConversion"/>
  </si>
  <si>
    <t>Split week tariff: Shoulder - weekdays (c/kWh)</t>
    <phoneticPr fontId="5" type="noConversion"/>
  </si>
  <si>
    <t>Split week tariff: Shoulder - weekends (c/kWh)</t>
    <phoneticPr fontId="5" type="noConversion"/>
  </si>
  <si>
    <t>Seasonal shoulder: off peak season rate (c/kWh)</t>
    <phoneticPr fontId="5" type="noConversion"/>
  </si>
  <si>
    <t>Minimum monthly demand charged (kW)</t>
    <phoneticPr fontId="4" type="noConversion"/>
  </si>
  <si>
    <t>Peak or single Capacity charge  (c/kVA/day)</t>
    <phoneticPr fontId="4" type="noConversion"/>
  </si>
  <si>
    <t>Off-peak Capacity charge  (c/kVA/day)</t>
    <phoneticPr fontId="4" type="noConversion"/>
  </si>
  <si>
    <t>Time structure Code</t>
    <phoneticPr fontId="5" type="noConversion"/>
  </si>
  <si>
    <t>Seasonal? (y/n)</t>
    <phoneticPr fontId="5" type="noConversion"/>
  </si>
  <si>
    <t>Summer or winter peak (s/w)</t>
    <phoneticPr fontId="5" type="noConversion"/>
  </si>
  <si>
    <t>Number of peak months</t>
    <phoneticPr fontId="5" type="noConversion"/>
  </si>
  <si>
    <t>FIT (c/kWh)</t>
    <phoneticPr fontId="5" type="noConversion"/>
  </si>
  <si>
    <t>Green (y/n/o)</t>
    <phoneticPr fontId="5" type="noConversion"/>
  </si>
  <si>
    <t>Green note</t>
    <phoneticPr fontId="5" type="noConversion"/>
  </si>
  <si>
    <t>Guaranteed discount off bill (%)</t>
    <phoneticPr fontId="5" type="noConversion"/>
  </si>
  <si>
    <t>Guaranteed discount off usage (%)</t>
    <phoneticPr fontId="5" type="noConversion"/>
  </si>
  <si>
    <t>POT discount off bill (%)</t>
    <phoneticPr fontId="5" type="noConversion"/>
  </si>
  <si>
    <t>POT discount off usage (%)</t>
    <phoneticPr fontId="5" type="noConversion"/>
  </si>
  <si>
    <t>DD discount off bill (%)</t>
    <phoneticPr fontId="5" type="noConversion"/>
  </si>
  <si>
    <t>DD discount off usage (%)</t>
    <phoneticPr fontId="5" type="noConversion"/>
  </si>
  <si>
    <t>E-bill discount off bill (%)</t>
    <phoneticPr fontId="5" type="noConversion"/>
  </si>
  <si>
    <t>E-bill discount off usage (%)</t>
    <phoneticPr fontId="5" type="noConversion"/>
  </si>
  <si>
    <t>Dual Fuel discount off bill (%)</t>
    <phoneticPr fontId="5" type="noConversion"/>
  </si>
  <si>
    <t>Dual Fuel discount off usage (%)</t>
    <phoneticPr fontId="5" type="noConversion"/>
  </si>
  <si>
    <t>Contract length (months)</t>
    <phoneticPr fontId="5" type="noConversion"/>
  </si>
  <si>
    <t>ETF (Y/N)</t>
    <phoneticPr fontId="5" type="noConversion"/>
  </si>
  <si>
    <t>Limited benefit period? (months)</t>
    <phoneticPr fontId="5" type="noConversion"/>
  </si>
  <si>
    <t>Other Direct Debit Incentive (y/n)</t>
    <phoneticPr fontId="5" type="noConversion"/>
  </si>
  <si>
    <t>Other incentives</t>
    <phoneticPr fontId="5" type="noConversion"/>
  </si>
  <si>
    <t>Incentive type</t>
    <phoneticPr fontId="5" type="noConversion"/>
  </si>
  <si>
    <t>Approx. incentive value ($)</t>
    <phoneticPr fontId="5" type="noConversion"/>
  </si>
  <si>
    <t>Dual fuel condition? (Y/N)</t>
    <phoneticPr fontId="5" type="noConversion"/>
  </si>
  <si>
    <t>Comments</t>
    <phoneticPr fontId="5" type="noConversion"/>
  </si>
  <si>
    <t>Source</t>
    <phoneticPr fontId="5" type="noConversion"/>
  </si>
  <si>
    <t>Update status</t>
    <phoneticPr fontId="5" type="noConversion"/>
  </si>
  <si>
    <t>St Vincent de Paul Society, Queensland Tariff-Tracking Project, Workbook 3: Electricity Market Offers</t>
    <phoneticPr fontId="5" type="noConversion"/>
  </si>
  <si>
    <t>SOUTH EAST QUEENSLAND, ENERGEX NETWORK</t>
    <phoneticPr fontId="5" type="noConversion"/>
  </si>
  <si>
    <t>Single rate/ Tariff 11</t>
    <phoneticPr fontId="5" type="noConversion"/>
  </si>
  <si>
    <t>Peak</t>
    <phoneticPr fontId="5" type="noConversion"/>
  </si>
  <si>
    <t>Peak 2nd block</t>
    <phoneticPr fontId="5" type="noConversion"/>
  </si>
  <si>
    <t>Annual consumption only</t>
    <phoneticPr fontId="5" type="noConversion"/>
  </si>
  <si>
    <t>Annual bill (incl GST)</t>
    <phoneticPr fontId="5" type="noConversion"/>
  </si>
  <si>
    <t>Type of discount</t>
  </si>
  <si>
    <t>Discount is inclusive or exclusive of GST</t>
  </si>
  <si>
    <t>Annual bill incl guaranteed discounts (excl GST)</t>
    <phoneticPr fontId="5" type="noConversion"/>
  </si>
  <si>
    <t>Annual bill incl conditional discounts (excl GST)</t>
    <phoneticPr fontId="5" type="noConversion"/>
  </si>
  <si>
    <t>Annual bill incl guaranteed discounts (incl GST)</t>
    <phoneticPr fontId="5" type="noConversion"/>
  </si>
  <si>
    <t>Annual bill incl conditional discounts (incl GST)</t>
    <phoneticPr fontId="5" type="noConversion"/>
  </si>
  <si>
    <t>Controlled load/ Tariff 31</t>
    <phoneticPr fontId="5" type="noConversion"/>
  </si>
  <si>
    <t>Controlled load/ Tariff 33</t>
    <phoneticPr fontId="5" type="noConversion"/>
  </si>
  <si>
    <t>TOU/ Tariff 12</t>
    <phoneticPr fontId="5" type="noConversion"/>
  </si>
  <si>
    <t>Insert shoulder proportion (%):</t>
    <phoneticPr fontId="5" type="noConversion"/>
  </si>
  <si>
    <t>Shoulder</t>
    <phoneticPr fontId="5" type="noConversion"/>
  </si>
  <si>
    <r>
      <t>Report 9: Queensland</t>
    </r>
    <r>
      <rPr>
        <sz val="10"/>
        <rFont val="Arial"/>
        <family val="2"/>
      </rPr>
      <t xml:space="preserve"> Energy Prices July 2020, An update report</t>
    </r>
    <r>
      <rPr>
        <sz val="10"/>
        <rFont val="Verdana"/>
        <family val="2"/>
      </rPr>
      <t xml:space="preserve"> (August 2020)   </t>
    </r>
  </si>
  <si>
    <t>July 2020</t>
  </si>
  <si>
    <t>QLD</t>
    <phoneticPr fontId="0" type="noConversion"/>
  </si>
  <si>
    <t>Single</t>
    <phoneticPr fontId="0" type="noConversion"/>
  </si>
  <si>
    <t>QLD-Single 1</t>
    <phoneticPr fontId="0" type="noConversion"/>
  </si>
  <si>
    <t>n</t>
    <phoneticPr fontId="0" type="noConversion"/>
  </si>
  <si>
    <t>N</t>
    <phoneticPr fontId="0" type="noConversion"/>
  </si>
  <si>
    <t>https://www.energymadeeasy.gov.au/plan?id=1ST82912MRE&amp;postcode=4000</t>
  </si>
  <si>
    <t>Controlled</t>
    <phoneticPr fontId="0" type="noConversion"/>
  </si>
  <si>
    <t>QLD-Controlled 1</t>
    <phoneticPr fontId="0" type="noConversion"/>
  </si>
  <si>
    <t>https://www.energymadeeasy.gov.au/plan?id=1ST82913MRE&amp;postcode=4000</t>
  </si>
  <si>
    <t>QLD-Controlled 2</t>
    <phoneticPr fontId="0" type="noConversion"/>
  </si>
  <si>
    <t>https://www.energymadeeasy.gov.au/plan?id=1ST82915MRE&amp;postcode=4000</t>
  </si>
  <si>
    <t>TOU</t>
    <phoneticPr fontId="0" type="noConversion"/>
  </si>
  <si>
    <t>QLD-TOU-12</t>
    <phoneticPr fontId="0" type="noConversion"/>
  </si>
  <si>
    <t>https://www.energymadeeasy.gov.au/plan?id=1ST82920MRE&amp;postcode=4000</t>
  </si>
  <si>
    <t>Post-paid Electricity</t>
  </si>
  <si>
    <t>https://www.energymadeeasy.gov.au/plan?id=AMA62389MRE&amp;utm_source=amaysim%20Energy&amp;utm_campaign=bpi-retailer&amp;utm_medium=retailer&amp;postcode=4000</t>
  </si>
  <si>
    <t>https://www.energymadeeasy.gov.au/plan?id=AMA62408MRE&amp;utm_source=amaysim%20Energy&amp;utm_campaign=bpi-retailer&amp;utm_medium=retailer&amp;postcode=4000</t>
  </si>
  <si>
    <t>https://www.energymadeeasy.gov.au/plan?id=AMA62413MRE&amp;utm_source=amaysim%20Energy&amp;utm_campaign=bpi-retailer&amp;utm_medium=retailer&amp;postcode=4000</t>
  </si>
  <si>
    <t>CovaU</t>
  </si>
  <si>
    <t>Freedom Plus</t>
  </si>
  <si>
    <t>https://www.energymadeeasy.gov.au/plan?id=COV71641MRE1&amp;postcode=4000</t>
  </si>
  <si>
    <t>https://www.energymadeeasy.gov.au/plan?id=COV71644MRE1&amp;postcode=4000</t>
  </si>
  <si>
    <t>https://www.energymadeeasy.gov.au/plan?id=COV71639MRE1&amp;postcode=4000</t>
  </si>
  <si>
    <t>n</t>
    <phoneticPr fontId="10" type="noConversion"/>
  </si>
  <si>
    <t>y</t>
    <phoneticPr fontId="0" type="noConversion"/>
  </si>
  <si>
    <t>Diamond Energy</t>
    <phoneticPr fontId="0" type="noConversion"/>
  </si>
  <si>
    <t>Renewable Saver POT</t>
  </si>
  <si>
    <t>o</t>
    <phoneticPr fontId="0" type="noConversion"/>
  </si>
  <si>
    <t>https://www.energymadeeasy.gov.au/plan?id=DIA34675MRE&amp;postcode=4000</t>
  </si>
  <si>
    <t>https://www.energymadeeasy.gov.au/plan?id=DIA34656MRE&amp;postcode=4000</t>
  </si>
  <si>
    <t>https://www.energymadeeasy.gov.au/plan?id=DIA48974MRE&amp;postcode=4000</t>
  </si>
  <si>
    <t>Discover Energy</t>
  </si>
  <si>
    <t>Economy Saver</t>
  </si>
  <si>
    <t>Online sign-up via Discover Energy website only and new customer of Discover Energy</t>
  </si>
  <si>
    <t>https://www.energymadeeasy.gov.au/plan?id=DEN36066MRE2&amp;postcode=4000</t>
  </si>
  <si>
    <t>For new customers only that sign up online</t>
  </si>
  <si>
    <t>https://www.energymadeeasy.gov.au/plan?id=DEN36067MRE2&amp;postcode=4000</t>
  </si>
  <si>
    <t>https://www.energymadeeasy.gov.au/plan?id=DEN36068MRE2&amp;postcode=4000</t>
  </si>
  <si>
    <t>https://www.energymadeeasy.gov.au/plan?id=DEN36052MRE2&amp;postcode=4000</t>
  </si>
  <si>
    <t>Dodo Power &amp; Gas</t>
    <phoneticPr fontId="0" type="noConversion"/>
  </si>
  <si>
    <t>Market offer</t>
    <phoneticPr fontId="0" type="noConversion"/>
  </si>
  <si>
    <t>https://www.energymadeeasy.gov.au/plan?id=DOD13973MRE&amp;postcode=4000</t>
  </si>
  <si>
    <t>https://www.energymadeeasy.gov.au/plan?id=DOD13974MRE&amp;postcode=4000</t>
  </si>
  <si>
    <t>https://www.energymadeeasy.gov.au/plan?id=DOD14389MRE&amp;postcode=4000</t>
  </si>
  <si>
    <t>Future X Power</t>
  </si>
  <si>
    <t>Flexi Saver</t>
  </si>
  <si>
    <t>https://www.energymadeeasy.gov.au/plan?id=FXP14710MRE&amp;postcode=4000</t>
  </si>
  <si>
    <t>https://www.energymadeeasy.gov.au/plan?id=FXP13795MRE&amp;utm_source=Future%20X%20Power&amp;utm_campaign=bpi-retailer&amp;utm_medium=retailer&amp;postcode=4000</t>
  </si>
  <si>
    <t>https://www.energymadeeasy.gov.au/plan?id=FXP13763MRE&amp;utm_source=Future%20X%20Power&amp;utm_campaign=bpi-retailer&amp;utm_medium=retailer&amp;postcode=4000</t>
  </si>
  <si>
    <t>Kogan Energy</t>
  </si>
  <si>
    <t>https://www.energymadeeasy.gov.au/plan?id=KOG58261MRE1&amp;postcode=4000</t>
  </si>
  <si>
    <t>https://www.energymadeeasy.gov.au/plan?id=KOG58263MRE1&amp;postcode=4000</t>
  </si>
  <si>
    <t>https://www.energymadeeasy.gov.au/plan?id=KOG58262MRE1&amp;postcode=4000</t>
  </si>
  <si>
    <t>https://www.energymadeeasy.gov.au/plan?id=KOG58264MRE1&amp;postcode=4000</t>
  </si>
  <si>
    <t>Locality Planning Energy</t>
  </si>
  <si>
    <t>LPE Mates Rates</t>
  </si>
  <si>
    <t>https://www.energymadeeasy.gov.au/plan?id=LPE14750MRE1&amp;postcode=4000</t>
  </si>
  <si>
    <t>https://www.energymadeeasy.gov.au/plan?id=LPE14752MRE1&amp;postcode=4000</t>
  </si>
  <si>
    <t>https://www.energymadeeasy.gov.au/plan?id=LPE14804MRE1&amp;postcode=4000</t>
  </si>
  <si>
    <t>OVO Energy</t>
  </si>
  <si>
    <t>The One Plan</t>
  </si>
  <si>
    <t>10% GreenPower</t>
  </si>
  <si>
    <t>3% interest paid on credit balances. Direct debit only.</t>
  </si>
  <si>
    <t>https://www.energymadeeasy.gov.au/plan?id=OVO53477MRE&amp;postcode=4000</t>
  </si>
  <si>
    <t>https://www.energymadeeasy.gov.au/plan?id=OVO53478MRE&amp;postcode=4000</t>
  </si>
  <si>
    <t>https://www.energymadeeasy.gov.au/plan?id=OVO53476MRE&amp;postcode=4000</t>
  </si>
  <si>
    <t>Powerclub</t>
    <phoneticPr fontId="0" type="noConversion"/>
  </si>
  <si>
    <t>A refundable contribution to your powerbank of $40 per 1,000 kWh of annual consumption must be paid.</t>
  </si>
  <si>
    <t>https://www.energymadeeasy.gov.au/plan?id=PWR93197MRE&amp;postcode=4000</t>
  </si>
  <si>
    <t>https://www.energymadeeasy.gov.au/plan?id=PWR93205MRE&amp;postcode=4000</t>
  </si>
  <si>
    <t>Powerdirect</t>
    <phoneticPr fontId="0" type="noConversion"/>
  </si>
  <si>
    <t>Rate Saver</t>
  </si>
  <si>
    <t>https://www.energymadeeasy.gov.au/plan?id=POW15458MRE&amp;postcode=4000</t>
  </si>
  <si>
    <t>https://www.energymadeeasy.gov.au/plan?id=POW15459MRE&amp;postcode=4000</t>
  </si>
  <si>
    <t>https://www.energymadeeasy.gov.au/plan?id=POW15479MRE&amp;postcode=4000</t>
  </si>
  <si>
    <t>https://www.energymadeeasy.gov.au/plan?postcode=4000&amp;id=REA53085MRE</t>
  </si>
  <si>
    <t>https://www.energymadeeasy.gov.au/plan?postcode=4000&amp;id=REA53086MRE</t>
  </si>
  <si>
    <t>https://www.energymadeeasy.gov.au/plan?postcode=4000&amp;id=REA53088MRE</t>
  </si>
  <si>
    <t>https://www.energymadeeasy.gov.au/plan?postcode=4000&amp;id=REA53254MRE</t>
  </si>
  <si>
    <t>Red Energy</t>
    <phoneticPr fontId="0" type="noConversion"/>
  </si>
  <si>
    <t>Living Energy Saver</t>
  </si>
  <si>
    <t>FIT rate applies to first 5kWh/day only. Export above that attracts a FIT of 10 c/kWh.</t>
  </si>
  <si>
    <t>https://www.energymadeeasy.gov.au/plan?id=RED21476MRE&amp;postcode=4000</t>
  </si>
  <si>
    <t>https://www.energymadeeasy.gov.au/plan?id=RED21477MRE&amp;postcode=4000</t>
  </si>
  <si>
    <t>https://www.energymadeeasy.gov.au/plan?id=RED21478MRE&amp;postcode=4000</t>
  </si>
  <si>
    <t>https://www.energymadeeasy.gov.au/plan?id=RED21752MRE&amp;postcode=4000</t>
  </si>
  <si>
    <t>Home Deal</t>
  </si>
  <si>
    <t>https://www.energymadeeasy.gov.au/plan?id=ALI13019MRE&amp;postcode=4000</t>
  </si>
  <si>
    <t>https://www.energymadeeasy.gov.au/plan?id=ALI13014MRE&amp;utm_source=Alinta%20Energy&amp;utm_campaign=bpi-retailer&amp;utm_medium=retailer&amp;postcode=4000</t>
  </si>
  <si>
    <t>https://www.energymadeeasy.gov.au/plan?id=ALI13031MRE&amp;utm_source=Alinta%20Energy&amp;utm_campaign=bpi-retailer&amp;utm_medium=retailer&amp;postcode=4000</t>
  </si>
  <si>
    <t>https://www.energymadeeasy.gov.au/plan?id=ALI13070MRE&amp;utm_source=Alinta%20Energy&amp;utm_campaign=bpi-retailer&amp;utm_medium=retailer&amp;postcode=4000</t>
  </si>
  <si>
    <t>Amber Electric</t>
  </si>
  <si>
    <t>Available to smart meter customers only. Customer will be charged wholesale rates + network charges but monthly average will not exceed stipulated rates. Direct debit.</t>
  </si>
  <si>
    <t>https://www.energymadeeasy.gov.au/plan?id=AMB48848MRE1&amp;postcode=4000</t>
  </si>
  <si>
    <t>https://www.energymadeeasy.gov.au/plan?id=AMB48847MRE1&amp;postcode=4000</t>
  </si>
  <si>
    <t>EnergyAustralia</t>
    <phoneticPr fontId="0" type="noConversion"/>
  </si>
  <si>
    <t>https://www.energymadeeasy.gov.au/plan?id=ENE19200MRE&amp;utm_source=EnergyAustralia&amp;utm_campaign=bpi-retailer&amp;utm_medium=retailer&amp;postcode=4000</t>
  </si>
  <si>
    <t>https://www.energymadeeasy.gov.au/plan?id=ENE19182MRE&amp;utm_source=EnergyAustralia&amp;utm_campaign=bpi-retailer&amp;utm_medium=retailer&amp;postcode=4000</t>
  </si>
  <si>
    <t>https://www.energymadeeasy.gov.au/plan?id=ENE19179MRE&amp;utm_source=EnergyAustralia&amp;utm_campaign=bpi-retailer&amp;utm_medium=retailer&amp;postcode=4000</t>
  </si>
  <si>
    <t>https://www.energymadeeasy.gov.au/plan?id=ENE19318MRE&amp;utm_source=EnergyAustralia&amp;utm_campaign=bpi-retailer&amp;utm_medium=retailer&amp;postcode=4000</t>
  </si>
  <si>
    <t>GloBird Energy</t>
  </si>
  <si>
    <t>GloSave</t>
  </si>
  <si>
    <t>https://www.energymadeeasy.gov.au/plan?id=GLO48743MRE3&amp;postcode=4000</t>
  </si>
  <si>
    <t>https://www.energymadeeasy.gov.au/plan?id=GLO48744MRE3&amp;postcode=4000</t>
  </si>
  <si>
    <t>https://www.energymadeeasy.gov.au/plan?id=GLO48742MRE2&amp;postcode=4000</t>
  </si>
  <si>
    <t>All Day Breakfast</t>
  </si>
  <si>
    <t>https://www.energymadeeasy.gov.au/plan?id=MOJ49662MRE&amp;postcode=4000</t>
  </si>
  <si>
    <t>Origin Energy</t>
    <phoneticPr fontId="0" type="noConversion"/>
  </si>
  <si>
    <t>https://www.energymadeeasy.gov.au/plan?id=ORI25177MRE&amp;postcode=4000</t>
  </si>
  <si>
    <t>https://www.energymadeeasy.gov.au/plan?id=ORI25176MRE&amp;postcode=4000</t>
  </si>
  <si>
    <t>https://www.energymadeeasy.gov.au/plan?id=ORI25178MRE&amp;postcode=4000</t>
  </si>
  <si>
    <t>https://www.energymadeeasy.gov.au/plan?id=ORI25721MRE&amp;postcode=4000</t>
  </si>
  <si>
    <t>Powershop</t>
    <phoneticPr fontId="0" type="noConversion"/>
  </si>
  <si>
    <t>https://www.powershop.com.au/app/rates/resi/elec/energex/resi-elec-energex-market-offer-tariff-all.pdf?v=1</t>
  </si>
  <si>
    <t>Simply Energy</t>
    <phoneticPr fontId="0" type="noConversion"/>
  </si>
  <si>
    <t>Choice</t>
  </si>
  <si>
    <t>https://www.energymadeeasy.gov.au/plan?id=SIM61766MRE2&amp;postcode=4000</t>
  </si>
  <si>
    <t>https://www.energymadeeasy.gov.au/plan?id=SIM61763MRE2&amp;postcode=4000</t>
  </si>
  <si>
    <t>https://www.energymadeeasy.gov.au/plan?id=SIM61775MRE2&amp;postcode=4000</t>
  </si>
  <si>
    <t>https://www.energymadeeasy.gov.au/plan?id=SIM61676MRE2&amp;postcode=4000</t>
  </si>
  <si>
    <t>AGL</t>
    <phoneticPr fontId="0" type="noConversion"/>
  </si>
  <si>
    <t>Essentials</t>
  </si>
  <si>
    <t>https://www.energymadeeasy.gov.au/plan?id=AGL15197MRE3&amp;postcode=4000</t>
  </si>
  <si>
    <t>https://www.energymadeeasy.gov.au/plan?id=AGL15198MRE3&amp;postcode=4000</t>
  </si>
  <si>
    <t>https://www.energymadeeasy.gov.au/plan?id=AGL15091MRE3&amp;postcode=4000</t>
  </si>
  <si>
    <t>Click Energy</t>
    <phoneticPr fontId="0" type="noConversion"/>
  </si>
  <si>
    <t>Flora</t>
  </si>
  <si>
    <t>Energy Locals</t>
    <phoneticPr fontId="0" type="noConversion"/>
  </si>
  <si>
    <t>Nectr</t>
  </si>
  <si>
    <t>Nectr Friends Clean</t>
  </si>
  <si>
    <t>Direct debit and credit card payment only.</t>
  </si>
  <si>
    <t>https://www.energymadeeasy.gov.au/plan?id=NTR89344MRE1&amp;postcode=4000</t>
  </si>
  <si>
    <t>Sumo Power</t>
  </si>
  <si>
    <t>Assure Advantage</t>
  </si>
  <si>
    <t>https://www.energymadeeasy.gov.au/plan?id=SUM91378MRE1&amp;postcode=4000</t>
  </si>
  <si>
    <t>https://www.energymadeeasy.gov.au/plan?id=NTR89343MRE1&amp;postcode=4000</t>
  </si>
  <si>
    <t>https://www.energymadeeasy.gov.au/plan?id=SUM91380MRE1&amp;postcode=4000</t>
  </si>
  <si>
    <t>https://www.energymadeeasy.gov.au/plan?id=SUM91379MRE1&amp;postcode=4000</t>
  </si>
  <si>
    <t>https://www.energymadeeasy.gov.au/plan?id=CLI89062MRE1&amp;postcode=4000</t>
  </si>
  <si>
    <t>https://www.energymadeeasy.gov.au/plan?id=CLI89070MRE1&amp;postcode=4000</t>
  </si>
  <si>
    <t>https://www.energymadeeasy.gov.au/plan?id=CLI89072MRE1&amp;postcode=4000</t>
  </si>
  <si>
    <t>Local Saver</t>
  </si>
  <si>
    <t>16 cents FIT rate for first 10kWh/day, 10 cents after</t>
  </si>
  <si>
    <t>https://www.energymadeeasy.gov.au/plan?id=LCL32941MRE&amp;postcode=4000</t>
  </si>
  <si>
    <t>https://www.energymadeeasy.gov.au/plan?id=LCL32942MRE&amp;postcode=4000</t>
  </si>
  <si>
    <t>https://www.energymadeeasy.gov.au/plan?id=LCL33002MRE&amp;postcode=4000</t>
  </si>
  <si>
    <t>Annual bill incl guaranteed discounts (incl GST)</t>
  </si>
  <si>
    <t>Annual bill incl conditional discounts (incl GST)</t>
  </si>
  <si>
    <r>
      <t>Report 10: Queensland</t>
    </r>
    <r>
      <rPr>
        <sz val="10"/>
        <rFont val="Arial"/>
        <family val="2"/>
      </rPr>
      <t xml:space="preserve"> Energy Prices July 2021, An update report</t>
    </r>
    <r>
      <rPr>
        <sz val="10"/>
        <rFont val="Verdana"/>
        <family val="2"/>
      </rPr>
      <t xml:space="preserve"> (September 2021)   </t>
    </r>
  </si>
  <si>
    <t>July 2021</t>
  </si>
  <si>
    <t>Flexible Saver</t>
  </si>
  <si>
    <t>https://www.energymadeeasy.gov.au/plan?id=AGL15221MRE&amp;postcode=4000</t>
  </si>
  <si>
    <t>https://diamondenergy.com.au/epfs/resi/market/energex-2.pdf</t>
  </si>
  <si>
    <t>You may be eligible for our PowerResponse program, and by participating in events, you may be eligible for rebates which may change over time.</t>
  </si>
  <si>
    <t>Online Member</t>
  </si>
  <si>
    <t>Free membership for first 4 months, which is credited to the account if your account is up to date at the end of your first 4 months</t>
  </si>
  <si>
    <t>Direct debit only.</t>
  </si>
  <si>
    <t>https://www.energymadeeasy.gov.au/plan?id=LCL112239MRE&amp;postcode=4000</t>
  </si>
  <si>
    <t>Go Variable</t>
  </si>
  <si>
    <t>https://www.energymadeeasy.gov.au/plan?id=ORI208125MRE&amp;postcode=4000</t>
  </si>
  <si>
    <t>Energy Saver</t>
  </si>
  <si>
    <t>https://www.energymadeeasy.gov.au/plan?id=SIM240951MRE&amp;utm_source=Simply%20Energy&amp;utm_campaign=bpi-retailer&amp;utm_medium=retailer&amp;postcode=4000</t>
  </si>
  <si>
    <t>When you sign up to Mojo Power and you bring a friend with you, you both get $50 credit. The credit will be applied once the friend signs up with your referral code and completes the onboarding process to become a Mojo Power customer.</t>
  </si>
  <si>
    <t>https://www.energymadeeasy.gov.au/plan?id=MOJ49658MRE&amp;postcode=4000</t>
  </si>
  <si>
    <t>Carbon neutral</t>
  </si>
  <si>
    <t>https://www.powershop.com.au/app/rates/aer/electricity/residential/market/energex/combined-all.pdf?v=1.1.0</t>
  </si>
  <si>
    <t>https://www.energymadeeasy.gov.au/plan?id=ALI143855MRE&amp;postcode=4000</t>
  </si>
  <si>
    <t>https://www.energymadeeasy.gov.au/plan?id=1ST252916MRE&amp;postcode=4000</t>
  </si>
  <si>
    <t>Advance</t>
  </si>
  <si>
    <t>Get a non-refundable $50 (incl GST) credit when you sign up to ReAmped Energy using a refer a friend link from an existing ReAmped Energy customer.  </t>
  </si>
  <si>
    <t>https://www.energymadeeasy.gov.au/plan?postcode=4000&amp;id=REA276926MRE</t>
  </si>
  <si>
    <t>https://www.energymadeeasy.gov.au/plan?id=PWR258966MRE&amp;postcode=4000</t>
  </si>
  <si>
    <t>For new customers only that sign up online. E-billing, direct debit and credit payment only.</t>
  </si>
  <si>
    <t>https://www.energymadeeasy.gov.au/plan?id=DEN254674MRE1&amp;postcode=4000</t>
  </si>
  <si>
    <t>https://www.energymadeeasy.gov.au/plan?id=FXP98025MRE&amp;postcode=4000</t>
  </si>
  <si>
    <t>https://assets.kogan.com/files/energy/pdf/rates/2021june/KE-EX-combined-market3.pdf</t>
  </si>
  <si>
    <t>https://localityenergy.com.au/uploads/images/Energex/Mates-Rates/LPE231034MRE.pdf</t>
  </si>
  <si>
    <t>https://www.energymadeeasy.gov.au/plan?id=OVO205940MRE&amp;postcode=4000</t>
  </si>
  <si>
    <t>Amber Plan</t>
  </si>
  <si>
    <t>Available to smart meter customers only. Direct debit.</t>
  </si>
  <si>
    <t>https://amber-website-documents.s3.ap-southeast-2.amazonaws.com/Basic+Plan+Information+Documents/2021-07-01/Energex_AMB260002MRE1_QLD_CZ2.pdf</t>
  </si>
  <si>
    <t>SureSave</t>
  </si>
  <si>
    <t>$50 online sign-up credit on your second bill</t>
  </si>
  <si>
    <t>Account credits</t>
  </si>
  <si>
    <t>https://www.energymadeeasy.gov.au/plan?id=GLO250752MRE&amp;postcode=4000</t>
  </si>
  <si>
    <t>Friends Clean</t>
  </si>
  <si>
    <t>$50 credit on your 2nd bill, if you sign up using a Refer a Friend link from an existing Nectr customer. Applies to new customers only. </t>
  </si>
  <si>
    <t>https://www.energymadeeasy.gov.au/plan?id=NTR251075MRE&amp;postcode=4000</t>
  </si>
  <si>
    <t>Assure</t>
  </si>
  <si>
    <t>https://www.energymadeeasy.gov.au/plan?id=SUM106777MRE&amp;postcode=4000</t>
  </si>
  <si>
    <t>Momentum Energy</t>
  </si>
  <si>
    <t>SmilePower Flexi</t>
  </si>
  <si>
    <t>https://www.energymadeeasy.gov.au/plan?id=MOM243066MRE&amp;utm_source=Momentum%20Energy&amp;utm_campaign=bpi-retailer&amp;utm_medium=retailer&amp;postcode=4000</t>
  </si>
  <si>
    <t>Bright Spark Power</t>
  </si>
  <si>
    <t>12 Month Contract</t>
  </si>
  <si>
    <t>Direct debit and credit card only</t>
  </si>
  <si>
    <t>https://www.energymadeeasy.gov.au/plan?id=BSP237442MRE1&amp;postcode=4000</t>
  </si>
  <si>
    <t>Enova Energy</t>
  </si>
  <si>
    <t>Community Plus</t>
  </si>
  <si>
    <t>https://www.energymadeeasy.gov.au/plan?id=ENO192675MRE&amp;postcode=4000</t>
  </si>
  <si>
    <t>Glow Power</t>
  </si>
  <si>
    <t>Everyday Saver</t>
  </si>
  <si>
    <t>https://www.energymadeeasy.gov.au/plan?id=ESM197610MRE1&amp;postcode=4000</t>
  </si>
  <si>
    <t>Radian Energy</t>
  </si>
  <si>
    <t>Grid to Go</t>
  </si>
  <si>
    <t>https://www.energymadeeasy.gov.au/plan?id=RAD213039SRE4&amp;postcode=4000</t>
  </si>
  <si>
    <t>https://www.energymadeeasy.gov.au/plan?id=AGL15222MRE&amp;postcode=4000</t>
  </si>
  <si>
    <t>https://www.energymadeeasy.gov.au/plan?id=LCL112243MRE&amp;postcode=4000</t>
  </si>
  <si>
    <t>https://www.energymadeeasy.gov.au/plan?id=ORI208128MRE&amp;postcode=4000</t>
  </si>
  <si>
    <t>https://www.energymadeeasy.gov.au/plan?id=SIM240907MRE&amp;utm_source=Simply%20Energy&amp;utm_campaign=bpi-retailer&amp;utm_medium=retailer&amp;postcode=4000</t>
  </si>
  <si>
    <t>https://www.energymadeeasy.gov.au/plan?id=MOJ233297MRE&amp;postcode=4000</t>
  </si>
  <si>
    <t>https://www.powershop.com.au/app/rates/aer/electricity/residential/market/energex/combined-all.pdf?v=1.1.1</t>
  </si>
  <si>
    <t>https://www.energymadeeasy.gov.au/plan?id=1ST252917MRE&amp;postcode=4000</t>
  </si>
  <si>
    <t>https://www.energymadeeasy.gov.au/plan?postcode=4000&amp;id=REA276927MRE</t>
  </si>
  <si>
    <t>https://www.energymadeeasy.gov.au/plan?id=DEN254672MRE1&amp;postcode=4000</t>
  </si>
  <si>
    <t>https://www.energymadeeasy.gov.au/plan?id=FXP98027MRE&amp;utm_source=Future%20X%20Power&amp;utm_campaign=bpi-retailer&amp;utm_medium=retailer&amp;postcode=4000</t>
  </si>
  <si>
    <t>https://localityenergy.com.au/uploads/images/Energex/Mates-Rates/LPE231036MRE.pdf</t>
  </si>
  <si>
    <t>https://www.energymadeeasy.gov.au/plan?id=OVO205942MRE&amp;postcode=4000</t>
  </si>
  <si>
    <t>https://amber-website-documents.s3.ap-southeast-2.amazonaws.com/Basic+Plan+Information+Documents/2021-07-01/Energex%2BCL_AMB260003MRE1_QLD_CZ2.pdf</t>
  </si>
  <si>
    <t>https://www.energymadeeasy.gov.au/plan?id=GLO250753MRE&amp;postcode=4000</t>
  </si>
  <si>
    <t>https://www.energymadeeasy.gov.au/plan?id=NTR251081MRE&amp;postcode=4000</t>
  </si>
  <si>
    <t>https://www.energymadeeasy.gov.au/plan?id=MOM243126MRE&amp;utm_source=Momentum%20Energy&amp;utm_campaign=bpi-retailer&amp;utm_medium=retailer&amp;postcode=4000</t>
  </si>
  <si>
    <t>https://www.energymadeeasy.gov.au/plan?id=BSP237443MRE1&amp;postcode=4000</t>
  </si>
  <si>
    <t>https://www.energymadeeasy.gov.au/plan?id=ENO192674MRE&amp;postcode=4000</t>
  </si>
  <si>
    <t>https://www.energymadeeasy.gov.au/plan?id=ESM197632MRE1&amp;postcode=4000</t>
  </si>
  <si>
    <t>https://www.energymadeeasy.gov.au/plan?id=RAD213040SRE4&amp;postcode=4000</t>
  </si>
  <si>
    <t>https://www.energymadeeasy.gov.au/plan?id=LCL112244MRE&amp;postcode=4000</t>
  </si>
  <si>
    <t>https://www.energymadeeasy.gov.au/plan?id=ORI208130MRE&amp;postcode=4000</t>
  </si>
  <si>
    <t>https://www.energymadeeasy.gov.au/plan?id=SIM240908MRE&amp;utm_source=Simply%20Energy&amp;utm_campaign=bpi-retailer&amp;utm_medium=retailer&amp;postcode=4000</t>
  </si>
  <si>
    <t>https://www.energymadeeasy.gov.au/plan?id=MOJ233307MRE&amp;postcode=4000</t>
  </si>
  <si>
    <t>https://www.powershop.com.au/app/rates/aer/electricity/residential/market/energex/combined-all.pdf?v=1.1.2</t>
  </si>
  <si>
    <t>https://www.energymadeeasy.gov.au/plan?id=1ST252919MRE&amp;postcode=4000</t>
  </si>
  <si>
    <t>https://www.energymadeeasy.gov.au/plan?postcode=4000&amp;id=REA276929MRE</t>
  </si>
  <si>
    <t>https://www.energymadeeasy.gov.au/plan?id=DEN254673MRE1&amp;postcode=4000</t>
  </si>
  <si>
    <t>https://www.energymadeeasy.gov.au/plan?id=FXP98026MRE&amp;utm_source=Future%20X%20Power&amp;utm_campaign=bpi-retailer&amp;utm_medium=retailer&amp;postcode=4000</t>
  </si>
  <si>
    <t>https://www.energymadeeasy.gov.au/plan?id=OVO205941MRE&amp;postcode=4000</t>
  </si>
  <si>
    <t>https://www.energymadeeasy.gov.au/plan?id=NTR251083MRE&amp;postcode=4000</t>
  </si>
  <si>
    <t>https://www.energymadeeasy.gov.au/plan?id=MOM243124MRE&amp;utm_source=Momentum%20Energy&amp;utm_campaign=bpi-retailer&amp;utm_medium=retailer&amp;postcode=4000</t>
  </si>
  <si>
    <t>https://www.energymadeeasy.gov.au/plan?id=ESM197562MRE1&amp;postcode=4000</t>
  </si>
  <si>
    <t>https://www.energymadeeasy.gov.au/plan?id=RAD213041SRE4&amp;postcode=4000</t>
  </si>
  <si>
    <t>https://www.energymadeeasy.gov.au/plan?id=AGL15083MRE&amp;postcode=4000</t>
  </si>
  <si>
    <t>https://www.energymadeeasy.gov.au/plan?id=LCL112458MRE&amp;postcode=4000</t>
  </si>
  <si>
    <t>https://www.energymadeeasy.gov.au/plan?id=ORI208140MRE&amp;postcode=4000</t>
  </si>
  <si>
    <t>https://www.powershop.com.au/app/rates/aer/electricity/residential/market/energex/combined-all.pdf?v=1.1.3</t>
  </si>
  <si>
    <t>https://www.energymadeeasy.gov.au/plan?id=1ST252936MRE&amp;postcode=4000</t>
  </si>
  <si>
    <t>https://www.energymadeeasy.gov.au/plan?postcode=4000&amp;id=REA275021MRE</t>
  </si>
  <si>
    <t>https://www.energymadeeasy.gov.au/plan?id=PWR259056MRE&amp;postcode=4000</t>
  </si>
  <si>
    <t>https://www.energymadeeasy.gov.au/plan?id=DEN254675MRE1&amp;postcode=4000</t>
  </si>
  <si>
    <t>https://localityenergy.com.au/uploads/images/Energex/Mates-Rates/LPE231038MRE.pdf</t>
  </si>
  <si>
    <t>https://www.energymadeeasy.gov.au/plan?id=GLO250755MRE&amp;postcode=4000</t>
  </si>
  <si>
    <t>https://www.energymadeeasy.gov.au/plan?id=ENO192689MRE&amp;postcode=4000</t>
  </si>
  <si>
    <t>https://www.energymadeeasy.gov.au/plan?id=ESM197660MRE1&amp;postcode=4000</t>
  </si>
  <si>
    <t>https://www.energymadeeasy.gov.au/plan?id=RAD213043SRE4&amp;postcode=4000</t>
  </si>
  <si>
    <t>G'day Sunshine</t>
  </si>
  <si>
    <t>https://www.energymadeeasy.gov.au/plan?id=MOJ182626MRE&amp;postcode=4000</t>
  </si>
  <si>
    <t>July 2022</t>
  </si>
  <si>
    <t xml:space="preserve">Workbook 3: Electricity Market Offers </t>
  </si>
  <si>
    <r>
      <t>Report 11: Queensland</t>
    </r>
    <r>
      <rPr>
        <sz val="10"/>
        <rFont val="Arial"/>
        <family val="2"/>
      </rPr>
      <t xml:space="preserve"> Energy Prices July 2022, An update report</t>
    </r>
    <r>
      <rPr>
        <sz val="10"/>
        <rFont val="Verdana"/>
        <family val="2"/>
      </rPr>
      <t xml:space="preserve"> (August 2022)   </t>
    </r>
  </si>
  <si>
    <t>Value Saver</t>
  </si>
  <si>
    <t>$75 sign up credit</t>
  </si>
  <si>
    <t>E-billing only</t>
  </si>
  <si>
    <t xml:space="preserve">Renewable Saver </t>
  </si>
  <si>
    <t>Flexi Plan</t>
  </si>
  <si>
    <t>$25 online sign-up credit</t>
  </si>
  <si>
    <t>Offer available to eligible residential customers who sign up to an electricity or gas offer via energyaustralia.com.au. Limit of one $25 credit per new energy account, per customer address.  You may be eligible for our PowerResponse program, and by participating in events, you may be eligible for rebates which may change over time.</t>
  </si>
  <si>
    <t>https://www.energymadeeasy.gov.au/plan?id=ENE379814MR&amp;utm_source=EnergyAustralia&amp;utm_campaign=bpi-retailer&amp;utm_medium=retailer&amp;postcode=4000</t>
  </si>
  <si>
    <t>Free membership for first 6 months, which is credited to the account after 6 months</t>
  </si>
  <si>
    <t>If you take up Origin Go Zero, we will offset 100% of the greenhouse gas emissions from your electricity or gas supply through Climate Active, a government-backed carbon neutral certification scheme. The cost is $1.50 per week.</t>
  </si>
  <si>
    <t>Basic</t>
  </si>
  <si>
    <t>https://www.energymadeeasy.gov.au/plan?id=PSH305498MRE&amp;postcode=4000</t>
  </si>
  <si>
    <t>75% GP also avaialble @ 3c per kWh. Get a non-refundable $50 (incl GST) credit when you sign up to ReAmped Energy using a refer a friend link from an existing ReAmped Energy customer.  </t>
  </si>
  <si>
    <t>https://www.reampedenergy.com.au/docs/REA391952MRE1.pdf</t>
  </si>
  <si>
    <t>Free Kogan First Membership</t>
  </si>
  <si>
    <t>You must agree to a Kogan First membership</t>
  </si>
  <si>
    <t>https://www.energymadeeasy.gov.au/plan?id=KOG365916MRE&amp;postcode=4000</t>
  </si>
  <si>
    <t>https://assets.website-files.com/5be398fec98f64eddec9df1c/62ba90be4c12e2d84c8d50d8_Energex%20CL%20CZ2.pdf</t>
  </si>
  <si>
    <t>https://www.energymadeeasy.gov.au/plan?id=GLO394321MRE&amp;postcode=4000</t>
  </si>
  <si>
    <t>https://www.energymadeeasy.gov.au/plan?id=SUM395677MRE1&amp;postcode=4000</t>
  </si>
  <si>
    <t>https://www.energymadeeasy.gov.au/plan?id=LCL416611MRE1&amp;postcode=4000</t>
  </si>
  <si>
    <t>https://www.reampedenergy.com.au/docs/REA391881MRE1.pdf</t>
  </si>
  <si>
    <t>https://www.reampedenergy.com.au/docs/REA391955MRE1.pdf</t>
  </si>
  <si>
    <t>QLD-TOU-Shoulder night</t>
  </si>
  <si>
    <t>https://www.reampedenergy.com.au/docs/REA392018MRE1.pdf</t>
  </si>
  <si>
    <t>https://www.energymadeeasy.gov.au/plan?id=ALI463761MRE&amp;postcode=4000</t>
  </si>
  <si>
    <t>https://www.energymadeeasy.gov.au/plan?id=ALI463797MRE&amp;postcode=4000</t>
  </si>
  <si>
    <t>https://www.energymadeeasy.gov.au/plan?id=GLO394322MRE&amp;postcode=4000</t>
  </si>
  <si>
    <t>July 2023</t>
  </si>
  <si>
    <t>*Electricity market offers as of July 2012 - July 2023 (inc GST).</t>
  </si>
  <si>
    <t xml:space="preserve">The Queensland Tariff-Tracking project has produced 5 workbooks and 12 reports: </t>
  </si>
  <si>
    <t>Workbook 1: Regulated/standard electricity offers 2009 - 2023</t>
  </si>
  <si>
    <t>Workbook 2: Standard retail gas offers 2009 - 2023</t>
  </si>
  <si>
    <t>Workbook 3: Published electricity market offers as of July 2012 - July 2023</t>
  </si>
  <si>
    <t>Workbook 4: Published gas market offers as of July 2012 - July 2023</t>
  </si>
  <si>
    <t>Workbook 5: Solar market offers as of July 2016 - July 2023</t>
  </si>
  <si>
    <r>
      <t>Report 12: Queensland</t>
    </r>
    <r>
      <rPr>
        <sz val="10"/>
        <rFont val="Arial"/>
        <family val="2"/>
      </rPr>
      <t xml:space="preserve"> Energy Prices July 2023, An update report</t>
    </r>
    <r>
      <rPr>
        <sz val="10"/>
        <rFont val="Verdana"/>
        <family val="2"/>
      </rPr>
      <t xml:space="preserve"> (September 2023)   </t>
    </r>
  </si>
  <si>
    <t>https://www.energymadeeasy.gov.au/plan?id=AGL542808MRE7&amp;postcode=4000</t>
  </si>
  <si>
    <t>https://www.energymadeeasy.gov.au/plan?id=AGL542809MRE7&amp;postcode=4000</t>
  </si>
  <si>
    <t>https://www.energymadeeasy.gov.au/plan?id=DIA34675MRE6&amp;postcode=4000</t>
  </si>
  <si>
    <t>https://www.energymadeeasy.gov.au/plan?id=DIA34656MRE6&amp;postcode=4000</t>
  </si>
  <si>
    <t>https://www.energymadeeasy.gov.au/plan?id=DIA48974MRE6&amp;postcode=4000</t>
  </si>
  <si>
    <t>https://www.energymadeeasy.gov.au/plan?id=LCL569534MRE1&amp;postcode=4000</t>
  </si>
  <si>
    <t>https://www.energymadeeasy.gov.au/plan?id=LCL569537MRE1&amp;postcode=4000</t>
  </si>
  <si>
    <t>https://www.energymadeeasy.gov.au/plan?id=LCL569536MRE1&amp;postcode=4000</t>
  </si>
  <si>
    <t>https://www.energymadeeasy.gov.au/plan?id=LCL569538MRE1&amp;postcode=4000</t>
  </si>
  <si>
    <t>https://www.energymadeeasy.gov.au/plan?id=ORI542320MRE4&amp;postcode=4000</t>
  </si>
  <si>
    <t>https://www.energymadeeasy.gov.au/plan?id=ORI542324MRE4&amp;postcode=4000</t>
  </si>
  <si>
    <t>https://www.energymadeeasy.gov.au/plan?id=ORI542318MRE4&amp;postcode=4000</t>
  </si>
  <si>
    <t>https://www.energymadeeasy.gov.au/plan?id=ORI542317MRE4&amp;postcode=4000</t>
  </si>
  <si>
    <t>Saver</t>
  </si>
  <si>
    <t>https://www.energymadeeasy.gov.au/plan?id=SIM589794MRE2&amp;postcode=4000</t>
  </si>
  <si>
    <t>https://www.energymadeeasy.gov.au/plan?id=SIM589796MRE2&amp;postcode=4000</t>
  </si>
  <si>
    <t>https://www.energymadeeasy.gov.au/plan?id=SIM589797MRE2&amp;postcode=4000</t>
  </si>
  <si>
    <t>https://www.energymadeeasy.gov.au/plan?id=SIM589793MRE2&amp;postcode=4000</t>
  </si>
  <si>
    <t>https://www.energymadeeasy.gov.au/plan?id=PSH612022MRE1&amp;postcode=4000</t>
  </si>
  <si>
    <t>https://www.energymadeeasy.gov.au/plan?id=PSH612075MRE1&amp;postcode=4000</t>
  </si>
  <si>
    <t>https://www.energymadeeasy.gov.au/plan?id=PSH612069MRE1&amp;postcode=4000</t>
  </si>
  <si>
    <t>https://www.energymadeeasy.gov.au/plan?id=ALI463761MRE4&amp;postcode=4000</t>
  </si>
  <si>
    <t>https://www.energymadeeasy.gov.au/plan?id=ALI463767MRE4&amp;postcode=4000</t>
  </si>
  <si>
    <t>https://www.energymadeeasy.gov.au/plan?id=ALI463797MRE4&amp;postcode=4000</t>
  </si>
  <si>
    <t>https://www.energymadeeasy.gov.au/plan?id=KOG611930MRE1&amp;postcode=4000</t>
  </si>
  <si>
    <t>https://www.energymadeeasy.gov.au/plan?id=KOG611907MRE1&amp;postcode=4000</t>
  </si>
  <si>
    <t>https://www.energymadeeasy.gov.au/plan?id=KOG611895MRE1&amp;postcode=4000</t>
  </si>
  <si>
    <t>https://www.energymadeeasy.gov.au/plan?id=AMB611111MRE1&amp;postcode=4000</t>
  </si>
  <si>
    <t>https://www.energymadeeasy.gov.au/plan?id=AMB611117MRE1&amp;postcode=4000</t>
  </si>
  <si>
    <t>NEW</t>
  </si>
  <si>
    <t>Freedom</t>
  </si>
  <si>
    <t>Dodo</t>
  </si>
  <si>
    <t>Market Offer</t>
  </si>
  <si>
    <t>https://www.energymadeeasy.gov.au/plan?id=DOD559343MRE2&amp;postcode=4000</t>
  </si>
  <si>
    <t>https://www.energymadeeasy.gov.au/plan?id=DOD559340MRE2&amp;postcode=4000</t>
  </si>
  <si>
    <t>https://www.energymadeeasy.gov.au/plan?id=DOD559342MRE2&amp;postcode=4000</t>
  </si>
  <si>
    <t>Momentum</t>
  </si>
  <si>
    <t>Suit Yourself</t>
  </si>
  <si>
    <t>10% free GreenPower</t>
  </si>
  <si>
    <t>https://www.energymadeeasy.gov.au/plan?id=MOM546777MRE4&amp;postcode=4000</t>
  </si>
  <si>
    <t>https://www.energymadeeasy.gov.au/plan?id=MOM546862MRE4&amp;postcode=4000</t>
  </si>
  <si>
    <t>https://www.energymadeeasy.gov.au/plan?id=MOM546832MRE4&amp;postcode=4000</t>
  </si>
  <si>
    <t>https://www.energymadeeasy.gov.au/plan?id=MOM546802MRE4&amp;postcode=4000</t>
  </si>
  <si>
    <t>100% Clean</t>
  </si>
  <si>
    <t>OVO</t>
  </si>
  <si>
    <t>Direct debit only</t>
  </si>
  <si>
    <t>https://www.energymadeeasy.gov.au/plan?id=OVO612538MRE2&amp;postcode=4000</t>
  </si>
  <si>
    <t>https://www.energymadeeasy.gov.au/plan?id=OVO612539MRE2&amp;postcode=4000</t>
  </si>
  <si>
    <t>https://www.energymadeeasy.gov.au/plan?id=AGL542800MRE8&amp;postcode=4000</t>
  </si>
  <si>
    <t>https://www.energymadeeasy.gov.au/plan?id=ENE379814MRE11&amp;postcode=4000</t>
  </si>
  <si>
    <t>https://www.energymadeeasy.gov.au/plan?id=ENE379820MRE11&amp;postcode=4000</t>
  </si>
  <si>
    <t>https://www.energymadeeasy.gov.au/plan?id=ENE379819MRE11&amp;postcode=4000</t>
  </si>
  <si>
    <t>https://www.energymadeeasy.gov.au/plan?id=PSH612002MRE2&amp;postcode=4000</t>
  </si>
  <si>
    <t>https://www.energymadeeasy.gov.au/plan?id=RED552216MRE3&amp;postcode=4000</t>
  </si>
  <si>
    <t>https://www.energymadeeasy.gov.au/plan?id=RED552206MRE3&amp;postcode=4000</t>
  </si>
  <si>
    <t>https://www.energymadeeasy.gov.au/plan?id=RED552208MRE3&amp;postcode=4000</t>
  </si>
  <si>
    <t>https://www.energymadeeasy.gov.au/plan?id=RED552215MRE3&amp;postcode=4000</t>
  </si>
  <si>
    <t>https://www.energymadeeasy.gov.au/plan?id=GLO635313MRE2&amp;postcode=4000</t>
  </si>
  <si>
    <t>https://www.energymadeeasy.gov.au/plan?id=GLO635314MRE2&amp;postcode=4000</t>
  </si>
  <si>
    <t>https://www.energymadeeasy.gov.au/plan?id=GLO635316MRE2&amp;postcode=4000</t>
  </si>
  <si>
    <t>https://www.energymadeeasy.gov.au/plan?id=COV639781MRE1&amp;postcode=4000</t>
  </si>
  <si>
    <t>https://www.energymadeeasy.gov.au/plan?id=COV639782MRE1&amp;postcode=4000</t>
  </si>
  <si>
    <t>https://www.energymadeeasy.gov.au/plan?id=COV639783MRE1&amp;postcode=4000</t>
  </si>
  <si>
    <t>https://www.energymadeeasy.gov.au/plan?id=COV639792MRE1&amp;postcode=4000</t>
  </si>
  <si>
    <t>https://www.energymadeeasy.gov.au/plan?id=NTR646332MRE1&amp;postcode=4000</t>
  </si>
  <si>
    <t>https://www.energymadeeasy.gov.au/plan?id=NTR646334MRE1&amp;postcode=4000</t>
  </si>
  <si>
    <t>https://www.energymadeeasy.gov.au/plan?id=NTR646335MRE1&amp;postcode=4000</t>
  </si>
  <si>
    <t>https://www.energymadeeasy.gov.au/plan?id=NTR646336MRE1&amp;postcode=4000</t>
  </si>
  <si>
    <t>https://www.energymadeeasy.gov.au/plan?id=OVO612537MRE4&amp;postcode=4000</t>
  </si>
  <si>
    <t>https://www.energymadeeasy.gov.au/plan?id=OVO612534MRE4&amp;postcode=4000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</si>
</sst>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39" x14ac:knownFonts="1">
    <font>
      <sz val="10"/>
      <name val="Verdana"/>
    </font>
    <font>
      <b/>
      <sz val="10"/>
      <name val="Verdana"/>
      <family val="2"/>
    </font>
    <font>
      <sz val="10"/>
      <name val="Verdana"/>
      <family val="2"/>
    </font>
    <font>
      <b/>
      <sz val="10"/>
      <name val="Verdana"/>
      <family val="2"/>
    </font>
    <font>
      <sz val="10"/>
      <name val="Verdana"/>
      <family val="2"/>
    </font>
    <font>
      <sz val="10"/>
      <name val="Verdana"/>
      <family val="2"/>
    </font>
    <font>
      <b/>
      <sz val="10"/>
      <name val="Verdana"/>
      <family val="2"/>
    </font>
    <font>
      <sz val="8"/>
      <name val="Verdana"/>
      <family val="2"/>
    </font>
    <font>
      <b/>
      <sz val="11"/>
      <color indexed="12"/>
      <name val="Arial"/>
      <family val="2"/>
    </font>
    <font>
      <b/>
      <sz val="10"/>
      <color indexed="12"/>
      <name val="Arial"/>
      <family val="2"/>
    </font>
    <font>
      <b/>
      <sz val="11"/>
      <color indexed="57"/>
      <name val="Arial"/>
      <family val="2"/>
    </font>
    <font>
      <b/>
      <sz val="10"/>
      <name val="Arial"/>
      <family val="2"/>
    </font>
    <font>
      <b/>
      <sz val="10"/>
      <color indexed="10"/>
      <name val="Arial"/>
      <family val="2"/>
    </font>
    <font>
      <sz val="10"/>
      <name val="Arial"/>
      <family val="2"/>
    </font>
    <font>
      <sz val="10"/>
      <color indexed="9"/>
      <name val="Verdana"/>
      <family val="2"/>
    </font>
    <font>
      <b/>
      <sz val="10"/>
      <color indexed="17"/>
      <name val="Arial"/>
      <family val="2"/>
    </font>
    <font>
      <sz val="10"/>
      <color indexed="10"/>
      <name val="Arial"/>
      <family val="2"/>
    </font>
    <font>
      <sz val="10"/>
      <color indexed="18"/>
      <name val="Arial"/>
      <family val="2"/>
    </font>
    <font>
      <b/>
      <sz val="10"/>
      <color indexed="18"/>
      <name val="Arial"/>
      <family val="2"/>
    </font>
    <font>
      <b/>
      <sz val="9"/>
      <color indexed="81"/>
      <name val="Verdana"/>
      <family val="2"/>
    </font>
    <font>
      <sz val="9"/>
      <color indexed="81"/>
      <name val="Verdana"/>
      <family val="2"/>
    </font>
    <font>
      <sz val="8"/>
      <name val="Arial"/>
      <family val="2"/>
    </font>
    <font>
      <b/>
      <sz val="9"/>
      <color indexed="81"/>
      <name val="Arial"/>
      <family val="2"/>
    </font>
    <font>
      <sz val="9"/>
      <color indexed="81"/>
      <name val="Arial"/>
      <family val="2"/>
    </font>
    <font>
      <sz val="11"/>
      <name val="Arial"/>
      <family val="2"/>
    </font>
    <font>
      <b/>
      <sz val="11"/>
      <name val="Arial"/>
      <family val="2"/>
    </font>
    <font>
      <b/>
      <sz val="11"/>
      <color indexed="18"/>
      <name val="Arial"/>
      <family val="2"/>
    </font>
    <font>
      <sz val="10"/>
      <name val="Verdana"/>
      <family val="2"/>
    </font>
    <font>
      <b/>
      <sz val="9"/>
      <color rgb="FF000000"/>
      <name val="Verdana"/>
      <family val="2"/>
    </font>
    <font>
      <sz val="9"/>
      <color rgb="FF000000"/>
      <name val="Verdana"/>
      <family val="2"/>
    </font>
    <font>
      <sz val="10"/>
      <color rgb="FF000000"/>
      <name val="Tahoma"/>
      <family val="2"/>
    </font>
    <font>
      <sz val="10"/>
      <color rgb="FF000000"/>
      <name val="Verdana"/>
      <family val="2"/>
    </font>
    <font>
      <sz val="10"/>
      <color rgb="FF000000"/>
      <name val="Tahoma"/>
      <family val="34"/>
    </font>
    <font>
      <b/>
      <sz val="10"/>
      <color rgb="FF000000"/>
      <name val="Tahoma"/>
      <family val="2"/>
    </font>
    <font>
      <sz val="10"/>
      <color theme="1"/>
      <name val="Verdana"/>
      <family val="2"/>
    </font>
    <font>
      <b/>
      <sz val="10"/>
      <color theme="1"/>
      <name val="Verdana"/>
      <family val="2"/>
    </font>
    <font>
      <u/>
      <sz val="12"/>
      <color theme="10"/>
      <name val="Calibri"/>
      <family val="2"/>
      <scheme val="minor"/>
    </font>
    <font>
      <u/>
      <sz val="10"/>
      <color theme="10"/>
      <name val="Verdana"/>
      <family val="2"/>
    </font>
    <font>
      <sz val="10"/>
      <color theme="0"/>
      <name val="Verdana"/>
      <family val="2"/>
    </font>
  </fonts>
  <fills count="34">
    <fill>
      <patternFill patternType="none"/>
    </fill>
    <fill>
      <patternFill patternType="gray125"/>
    </fill>
    <fill>
      <patternFill patternType="solid">
        <fgColor indexed="30"/>
        <bgColor indexed="64"/>
      </patternFill>
    </fill>
    <fill>
      <patternFill patternType="solid">
        <fgColor indexed="10"/>
        <bgColor indexed="64"/>
      </patternFill>
    </fill>
    <fill>
      <patternFill patternType="solid">
        <fgColor indexed="22"/>
        <bgColor indexed="64"/>
      </patternFill>
    </fill>
    <fill>
      <patternFill patternType="solid">
        <fgColor indexed="9"/>
        <bgColor indexed="64"/>
      </patternFill>
    </fill>
    <fill>
      <patternFill patternType="solid">
        <fgColor indexed="59"/>
        <bgColor indexed="64"/>
      </patternFill>
    </fill>
    <fill>
      <patternFill patternType="solid">
        <fgColor indexed="42"/>
        <bgColor indexed="64"/>
      </patternFill>
    </fill>
    <fill>
      <patternFill patternType="solid">
        <fgColor indexed="21"/>
        <bgColor indexed="64"/>
      </patternFill>
    </fill>
    <fill>
      <patternFill patternType="solid">
        <fgColor indexed="43"/>
        <bgColor indexed="64"/>
      </patternFill>
    </fill>
    <fill>
      <patternFill patternType="solid">
        <fgColor indexed="41"/>
        <bgColor indexed="64"/>
      </patternFill>
    </fill>
    <fill>
      <patternFill patternType="solid">
        <fgColor indexed="53"/>
        <bgColor indexed="64"/>
      </patternFill>
    </fill>
    <fill>
      <patternFill patternType="solid">
        <fgColor indexed="50"/>
        <bgColor indexed="64"/>
      </patternFill>
    </fill>
    <fill>
      <patternFill patternType="solid">
        <fgColor indexed="52"/>
        <bgColor indexed="64"/>
      </patternFill>
    </fill>
    <fill>
      <patternFill patternType="solid">
        <fgColor indexed="47"/>
        <bgColor indexed="64"/>
      </patternFill>
    </fill>
    <fill>
      <patternFill patternType="solid">
        <fgColor indexed="44"/>
        <bgColor indexed="64"/>
      </patternFill>
    </fill>
    <fill>
      <patternFill patternType="solid">
        <fgColor indexed="13"/>
        <bgColor indexed="64"/>
      </patternFill>
    </fill>
    <fill>
      <patternFill patternType="solid">
        <fgColor indexed="57"/>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rgb="FFFF0000"/>
        <bgColor indexed="64"/>
      </patternFill>
    </fill>
    <fill>
      <patternFill patternType="solid">
        <fgColor theme="9" tint="0.39997558519241921"/>
        <bgColor indexed="64"/>
      </patternFill>
    </fill>
    <fill>
      <patternFill patternType="solid">
        <fgColor indexed="49"/>
        <bgColor indexed="64"/>
      </patternFill>
    </fill>
    <fill>
      <patternFill patternType="solid">
        <fgColor rgb="FFFFFF00"/>
        <bgColor indexed="64"/>
      </patternFill>
    </fill>
    <fill>
      <patternFill patternType="solid">
        <fgColor rgb="FFFFA9A6"/>
        <bgColor indexed="64"/>
      </patternFill>
    </fill>
    <fill>
      <patternFill patternType="solid">
        <fgColor rgb="FF92D050"/>
        <bgColor indexed="64"/>
      </patternFill>
    </fill>
    <fill>
      <patternFill patternType="solid">
        <fgColor theme="7" tint="0.39997558519241921"/>
        <bgColor indexed="64"/>
      </patternFill>
    </fill>
    <fill>
      <patternFill patternType="solid">
        <fgColor rgb="FF00B050"/>
        <bgColor indexed="64"/>
      </patternFill>
    </fill>
    <fill>
      <patternFill patternType="solid">
        <fgColor theme="0" tint="-0.249977111117893"/>
        <bgColor indexed="64"/>
      </patternFill>
    </fill>
    <fill>
      <patternFill patternType="solid">
        <fgColor theme="4"/>
        <bgColor indexed="64"/>
      </patternFill>
    </fill>
    <fill>
      <patternFill patternType="solid">
        <fgColor theme="0" tint="-0.499984740745262"/>
        <bgColor indexed="64"/>
      </patternFill>
    </fill>
    <fill>
      <patternFill patternType="solid">
        <fgColor rgb="FF00B0F0"/>
        <bgColor indexed="64"/>
      </patternFill>
    </fill>
    <fill>
      <patternFill patternType="solid">
        <fgColor theme="3" tint="0.59999389629810485"/>
        <bgColor indexed="64"/>
      </patternFill>
    </fill>
  </fills>
  <borders count="28">
    <border>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right/>
      <top/>
      <bottom style="thin">
        <color auto="1"/>
      </bottom>
      <diagonal/>
    </border>
    <border>
      <left/>
      <right/>
      <top style="thin">
        <color auto="1"/>
      </top>
      <bottom/>
      <diagonal/>
    </border>
    <border>
      <left style="thin">
        <color auto="1"/>
      </left>
      <right style="thin">
        <color auto="1"/>
      </right>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style="thin">
        <color indexed="64"/>
      </top>
      <bottom/>
      <diagonal/>
    </border>
    <border>
      <left style="thin">
        <color auto="1"/>
      </left>
      <right/>
      <top/>
      <bottom style="medium">
        <color indexed="64"/>
      </bottom>
      <diagonal/>
    </border>
    <border>
      <left/>
      <right style="thin">
        <color auto="1"/>
      </right>
      <top/>
      <bottom style="medium">
        <color indexed="64"/>
      </bottom>
      <diagonal/>
    </border>
    <border>
      <left style="medium">
        <color auto="1"/>
      </left>
      <right/>
      <top style="thin">
        <color auto="1"/>
      </top>
      <bottom style="thin">
        <color indexed="64"/>
      </bottom>
      <diagonal/>
    </border>
    <border>
      <left/>
      <right/>
      <top style="thin">
        <color auto="1"/>
      </top>
      <bottom style="thin">
        <color indexed="64"/>
      </bottom>
      <diagonal/>
    </border>
    <border>
      <left/>
      <right style="medium">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right style="thin">
        <color indexed="64"/>
      </right>
      <top/>
      <bottom style="thin">
        <color indexed="64"/>
      </bottom>
      <diagonal/>
    </border>
  </borders>
  <cellStyleXfs count="2">
    <xf numFmtId="0" fontId="0" fillId="0" borderId="0"/>
    <xf numFmtId="0" fontId="36" fillId="0" borderId="0" applyNumberFormat="0" applyFill="0" applyBorder="0" applyAlignment="0" applyProtection="0"/>
  </cellStyleXfs>
  <cellXfs count="295">
    <xf numFmtId="0" fontId="0" fillId="0" borderId="0" xfId="0"/>
    <xf numFmtId="0" fontId="13" fillId="0" borderId="0" xfId="0" applyFont="1"/>
    <xf numFmtId="0" fontId="0" fillId="2" borderId="9" xfId="0" applyFill="1" applyBorder="1"/>
    <xf numFmtId="0" fontId="12" fillId="0" borderId="0" xfId="0" applyFont="1"/>
    <xf numFmtId="0" fontId="17" fillId="0" borderId="0" xfId="0" applyFont="1"/>
    <xf numFmtId="0" fontId="0" fillId="4" borderId="0" xfId="0" applyFill="1"/>
    <xf numFmtId="3" fontId="11" fillId="4" borderId="0" xfId="0" applyNumberFormat="1" applyFont="1" applyFill="1"/>
    <xf numFmtId="0" fontId="15" fillId="0" borderId="0" xfId="0" applyFont="1"/>
    <xf numFmtId="10" fontId="11" fillId="3" borderId="0" xfId="0" applyNumberFormat="1" applyFont="1" applyFill="1" applyAlignment="1" applyProtection="1">
      <alignment horizontal="right"/>
      <protection locked="0"/>
    </xf>
    <xf numFmtId="0" fontId="12" fillId="0" borderId="10" xfId="0" applyFont="1" applyBorder="1"/>
    <xf numFmtId="0" fontId="0" fillId="0" borderId="10" xfId="0" applyBorder="1"/>
    <xf numFmtId="0" fontId="0" fillId="4" borderId="10" xfId="0" applyFill="1" applyBorder="1"/>
    <xf numFmtId="0" fontId="11" fillId="4" borderId="0" xfId="0" applyFont="1" applyFill="1" applyProtection="1">
      <protection hidden="1"/>
    </xf>
    <xf numFmtId="0" fontId="0" fillId="4" borderId="0" xfId="0" applyFill="1" applyProtection="1">
      <protection hidden="1"/>
    </xf>
    <xf numFmtId="0" fontId="15" fillId="0" borderId="0" xfId="0" applyFont="1" applyProtection="1">
      <protection hidden="1"/>
    </xf>
    <xf numFmtId="0" fontId="0" fillId="0" borderId="0" xfId="0" applyProtection="1">
      <protection hidden="1"/>
    </xf>
    <xf numFmtId="0" fontId="0" fillId="2" borderId="0" xfId="0" applyFill="1"/>
    <xf numFmtId="49" fontId="0" fillId="0" borderId="0" xfId="0" applyNumberFormat="1"/>
    <xf numFmtId="0" fontId="0" fillId="0" borderId="0" xfId="0" applyAlignment="1">
      <alignment horizontal="left"/>
    </xf>
    <xf numFmtId="0" fontId="11" fillId="3" borderId="0" xfId="0" applyFont="1" applyFill="1" applyAlignment="1" applyProtection="1">
      <alignment horizontal="left"/>
      <protection locked="0"/>
    </xf>
    <xf numFmtId="10" fontId="11" fillId="3" borderId="0" xfId="0" applyNumberFormat="1" applyFont="1" applyFill="1" applyAlignment="1" applyProtection="1">
      <alignment horizontal="left"/>
      <protection locked="0"/>
    </xf>
    <xf numFmtId="0" fontId="0" fillId="0" borderId="0" xfId="0" applyAlignment="1">
      <alignment horizontal="right"/>
    </xf>
    <xf numFmtId="6" fontId="0" fillId="0" borderId="0" xfId="0" applyNumberFormat="1" applyAlignment="1">
      <alignment horizontal="left"/>
    </xf>
    <xf numFmtId="49" fontId="0" fillId="0" borderId="0" xfId="0" applyNumberFormat="1" applyAlignment="1">
      <alignment horizontal="left"/>
    </xf>
    <xf numFmtId="0" fontId="0" fillId="6" borderId="9" xfId="0" applyFill="1" applyBorder="1"/>
    <xf numFmtId="0" fontId="0" fillId="6" borderId="0" xfId="0" applyFill="1"/>
    <xf numFmtId="0" fontId="13" fillId="0" borderId="0" xfId="0" applyFont="1" applyProtection="1">
      <protection hidden="1"/>
    </xf>
    <xf numFmtId="0" fontId="0" fillId="2" borderId="9" xfId="0" applyFill="1" applyBorder="1" applyProtection="1">
      <protection hidden="1"/>
    </xf>
    <xf numFmtId="0" fontId="11" fillId="0" borderId="0" xfId="0" applyFont="1" applyProtection="1">
      <protection hidden="1"/>
    </xf>
    <xf numFmtId="0" fontId="12" fillId="0" borderId="0" xfId="0" applyFont="1" applyProtection="1">
      <protection hidden="1"/>
    </xf>
    <xf numFmtId="0" fontId="16" fillId="0" borderId="0" xfId="0" applyFont="1" applyProtection="1">
      <protection hidden="1"/>
    </xf>
    <xf numFmtId="0" fontId="17" fillId="0" borderId="0" xfId="0" applyFont="1" applyProtection="1">
      <protection hidden="1"/>
    </xf>
    <xf numFmtId="0" fontId="18" fillId="0" borderId="0" xfId="0" applyFont="1" applyProtection="1">
      <protection hidden="1"/>
    </xf>
    <xf numFmtId="2" fontId="0" fillId="0" borderId="0" xfId="0" applyNumberFormat="1" applyProtection="1">
      <protection hidden="1"/>
    </xf>
    <xf numFmtId="3" fontId="0" fillId="4" borderId="0" xfId="0" applyNumberFormat="1" applyFill="1" applyProtection="1">
      <protection hidden="1"/>
    </xf>
    <xf numFmtId="3" fontId="11" fillId="4" borderId="0" xfId="0" applyNumberFormat="1" applyFont="1" applyFill="1" applyProtection="1">
      <protection hidden="1"/>
    </xf>
    <xf numFmtId="3" fontId="6" fillId="4" borderId="0" xfId="0" applyNumberFormat="1" applyFont="1" applyFill="1" applyProtection="1">
      <protection hidden="1"/>
    </xf>
    <xf numFmtId="3" fontId="0" fillId="0" borderId="0" xfId="0" applyNumberFormat="1" applyProtection="1">
      <protection hidden="1"/>
    </xf>
    <xf numFmtId="3" fontId="18" fillId="0" borderId="0" xfId="0" applyNumberFormat="1" applyFont="1" applyProtection="1">
      <protection hidden="1"/>
    </xf>
    <xf numFmtId="3" fontId="11" fillId="0" borderId="0" xfId="0" applyNumberFormat="1" applyFont="1" applyProtection="1">
      <protection hidden="1"/>
    </xf>
    <xf numFmtId="2" fontId="13" fillId="0" borderId="0" xfId="0" applyNumberFormat="1" applyFont="1" applyProtection="1">
      <protection hidden="1"/>
    </xf>
    <xf numFmtId="0" fontId="0" fillId="0" borderId="0" xfId="0" applyAlignment="1" applyProtection="1">
      <alignment horizontal="right"/>
      <protection hidden="1"/>
    </xf>
    <xf numFmtId="0" fontId="0" fillId="0" borderId="0" xfId="0" applyAlignment="1" applyProtection="1">
      <alignment horizontal="left"/>
      <protection hidden="1"/>
    </xf>
    <xf numFmtId="49" fontId="0" fillId="0" borderId="0" xfId="0" applyNumberFormat="1" applyProtection="1">
      <protection hidden="1"/>
    </xf>
    <xf numFmtId="6" fontId="0" fillId="0" borderId="0" xfId="0" applyNumberFormat="1" applyAlignment="1" applyProtection="1">
      <alignment horizontal="left"/>
      <protection hidden="1"/>
    </xf>
    <xf numFmtId="49" fontId="0" fillId="0" borderId="0" xfId="0" applyNumberFormat="1" applyAlignment="1" applyProtection="1">
      <alignment horizontal="left"/>
      <protection hidden="1"/>
    </xf>
    <xf numFmtId="0" fontId="0" fillId="2" borderId="0" xfId="0" applyFill="1" applyProtection="1">
      <protection hidden="1"/>
    </xf>
    <xf numFmtId="0" fontId="11" fillId="3" borderId="0" xfId="0" applyFont="1" applyFill="1" applyProtection="1">
      <protection locked="0"/>
    </xf>
    <xf numFmtId="0" fontId="0" fillId="6" borderId="9" xfId="0" applyFill="1" applyBorder="1" applyProtection="1">
      <protection hidden="1"/>
    </xf>
    <xf numFmtId="0" fontId="0" fillId="6" borderId="0" xfId="0" applyFill="1" applyProtection="1">
      <protection hidden="1"/>
    </xf>
    <xf numFmtId="0" fontId="8" fillId="5" borderId="0" xfId="0" applyFont="1" applyFill="1" applyProtection="1">
      <protection hidden="1"/>
    </xf>
    <xf numFmtId="0" fontId="0" fillId="5" borderId="0" xfId="0" applyFill="1" applyProtection="1">
      <protection hidden="1"/>
    </xf>
    <xf numFmtId="0" fontId="9" fillId="5" borderId="0" xfId="0" applyFont="1" applyFill="1" applyProtection="1">
      <protection hidden="1"/>
    </xf>
    <xf numFmtId="0" fontId="12" fillId="5" borderId="6" xfId="0" applyFont="1" applyFill="1" applyBorder="1" applyProtection="1">
      <protection hidden="1"/>
    </xf>
    <xf numFmtId="0" fontId="13" fillId="5" borderId="8" xfId="0" applyFont="1" applyFill="1" applyBorder="1" applyProtection="1">
      <protection hidden="1"/>
    </xf>
    <xf numFmtId="0" fontId="13" fillId="5" borderId="7" xfId="0" applyFont="1" applyFill="1" applyBorder="1" applyProtection="1">
      <protection hidden="1"/>
    </xf>
    <xf numFmtId="0" fontId="10" fillId="5" borderId="0" xfId="0" applyFont="1" applyFill="1" applyProtection="1">
      <protection hidden="1"/>
    </xf>
    <xf numFmtId="0" fontId="13" fillId="5" borderId="4" xfId="0" applyFont="1" applyFill="1" applyBorder="1" applyProtection="1">
      <protection hidden="1"/>
    </xf>
    <xf numFmtId="0" fontId="13" fillId="5" borderId="0" xfId="0" applyFont="1" applyFill="1" applyProtection="1">
      <protection hidden="1"/>
    </xf>
    <xf numFmtId="0" fontId="13" fillId="5" borderId="5" xfId="0" applyFont="1" applyFill="1" applyBorder="1" applyProtection="1">
      <protection hidden="1"/>
    </xf>
    <xf numFmtId="0" fontId="11" fillId="5" borderId="0" xfId="0" applyFont="1" applyFill="1" applyProtection="1">
      <protection hidden="1"/>
    </xf>
    <xf numFmtId="0" fontId="13" fillId="5" borderId="1" xfId="0" applyFont="1" applyFill="1" applyBorder="1" applyProtection="1">
      <protection hidden="1"/>
    </xf>
    <xf numFmtId="0" fontId="13" fillId="5" borderId="2" xfId="0" applyFont="1" applyFill="1" applyBorder="1" applyProtection="1">
      <protection hidden="1"/>
    </xf>
    <xf numFmtId="0" fontId="13" fillId="5" borderId="3" xfId="0" applyFont="1" applyFill="1" applyBorder="1" applyProtection="1">
      <protection hidden="1"/>
    </xf>
    <xf numFmtId="49" fontId="14" fillId="5" borderId="0" xfId="0" applyNumberFormat="1" applyFont="1" applyFill="1" applyProtection="1">
      <protection hidden="1"/>
    </xf>
    <xf numFmtId="0" fontId="5" fillId="5" borderId="0" xfId="0" applyFont="1" applyFill="1" applyProtection="1">
      <protection hidden="1"/>
    </xf>
    <xf numFmtId="0" fontId="0" fillId="7" borderId="9" xfId="0" applyFill="1" applyBorder="1" applyProtection="1">
      <protection hidden="1"/>
    </xf>
    <xf numFmtId="0" fontId="0" fillId="7" borderId="0" xfId="0" applyFill="1" applyProtection="1">
      <protection hidden="1"/>
    </xf>
    <xf numFmtId="3" fontId="3" fillId="4" borderId="0" xfId="0" applyNumberFormat="1" applyFont="1" applyFill="1" applyProtection="1">
      <protection hidden="1"/>
    </xf>
    <xf numFmtId="2" fontId="4" fillId="0" borderId="0" xfId="0" applyNumberFormat="1" applyFont="1" applyProtection="1">
      <protection hidden="1"/>
    </xf>
    <xf numFmtId="0" fontId="12" fillId="0" borderId="10" xfId="0" applyFont="1" applyBorder="1" applyProtection="1">
      <protection hidden="1"/>
    </xf>
    <xf numFmtId="0" fontId="0" fillId="0" borderId="10" xfId="0" applyBorder="1" applyProtection="1">
      <protection hidden="1"/>
    </xf>
    <xf numFmtId="0" fontId="0" fillId="4" borderId="10" xfId="0" applyFill="1" applyBorder="1" applyProtection="1">
      <protection hidden="1"/>
    </xf>
    <xf numFmtId="0" fontId="0" fillId="8" borderId="9" xfId="0" applyFill="1" applyBorder="1" applyProtection="1">
      <protection hidden="1"/>
    </xf>
    <xf numFmtId="0" fontId="0" fillId="8" borderId="0" xfId="0" applyFill="1" applyProtection="1">
      <protection hidden="1"/>
    </xf>
    <xf numFmtId="0" fontId="13" fillId="5" borderId="4" xfId="0" applyFont="1" applyFill="1" applyBorder="1"/>
    <xf numFmtId="0" fontId="13" fillId="5" borderId="1" xfId="0" applyFont="1" applyFill="1" applyBorder="1"/>
    <xf numFmtId="0" fontId="0" fillId="10" borderId="0" xfId="0" applyFill="1" applyAlignment="1">
      <alignment horizontal="right" wrapText="1"/>
    </xf>
    <xf numFmtId="0" fontId="0" fillId="10" borderId="0" xfId="0" applyFill="1" applyAlignment="1">
      <alignment horizontal="left" wrapText="1"/>
    </xf>
    <xf numFmtId="0" fontId="0" fillId="10" borderId="0" xfId="0" applyFill="1" applyAlignment="1">
      <alignment wrapText="1"/>
    </xf>
    <xf numFmtId="0" fontId="0" fillId="10" borderId="0" xfId="0" applyFill="1" applyAlignment="1">
      <alignment horizontal="center" wrapText="1"/>
    </xf>
    <xf numFmtId="0" fontId="0" fillId="10" borderId="12" xfId="0" applyFill="1" applyBorder="1" applyAlignment="1">
      <alignment wrapText="1"/>
    </xf>
    <xf numFmtId="0" fontId="0" fillId="4" borderId="11" xfId="0" applyFill="1" applyBorder="1" applyAlignment="1">
      <alignment horizontal="right" wrapText="1"/>
    </xf>
    <xf numFmtId="0" fontId="0" fillId="11" borderId="0" xfId="0" applyFill="1" applyAlignment="1">
      <alignment horizontal="right" wrapText="1"/>
    </xf>
    <xf numFmtId="0" fontId="0" fillId="11" borderId="12" xfId="0" applyFill="1" applyBorder="1" applyAlignment="1">
      <alignment horizontal="right" wrapText="1"/>
    </xf>
    <xf numFmtId="0" fontId="0" fillId="7" borderId="0" xfId="0" applyFill="1" applyAlignment="1">
      <alignment horizontal="right" wrapText="1"/>
    </xf>
    <xf numFmtId="0" fontId="0" fillId="12" borderId="13" xfId="0" applyFill="1" applyBorder="1" applyAlignment="1">
      <alignment horizontal="right" wrapText="1"/>
    </xf>
    <xf numFmtId="0" fontId="0" fillId="12" borderId="0" xfId="0" applyFill="1" applyAlignment="1">
      <alignment horizontal="right" wrapText="1"/>
    </xf>
    <xf numFmtId="0" fontId="0" fillId="13" borderId="0" xfId="0" applyFill="1" applyAlignment="1">
      <alignment horizontal="right" wrapText="1"/>
    </xf>
    <xf numFmtId="0" fontId="0" fillId="14" borderId="11" xfId="0" applyFill="1" applyBorder="1" applyAlignment="1">
      <alignment horizontal="right" wrapText="1"/>
    </xf>
    <xf numFmtId="0" fontId="0" fillId="15" borderId="0" xfId="0" applyFill="1" applyAlignment="1">
      <alignment horizontal="center" wrapText="1"/>
    </xf>
    <xf numFmtId="0" fontId="0" fillId="15" borderId="12" xfId="0" applyFill="1" applyBorder="1" applyAlignment="1">
      <alignment horizontal="center" wrapText="1"/>
    </xf>
    <xf numFmtId="0" fontId="0" fillId="16" borderId="0" xfId="0" applyFill="1" applyAlignment="1">
      <alignment horizontal="right" wrapText="1"/>
    </xf>
    <xf numFmtId="0" fontId="0" fillId="16" borderId="12" xfId="0" applyFill="1" applyBorder="1" applyAlignment="1">
      <alignment horizontal="center" wrapText="1"/>
    </xf>
    <xf numFmtId="0" fontId="0" fillId="17" borderId="0" xfId="0" applyFill="1" applyAlignment="1">
      <alignment horizontal="center" wrapText="1"/>
    </xf>
    <xf numFmtId="0" fontId="0" fillId="17" borderId="12" xfId="0" applyFill="1" applyBorder="1" applyAlignment="1">
      <alignment horizontal="right" wrapText="1"/>
    </xf>
    <xf numFmtId="0" fontId="0" fillId="13" borderId="0" xfId="0" applyFill="1" applyAlignment="1">
      <alignment horizontal="center" wrapText="1"/>
    </xf>
    <xf numFmtId="0" fontId="0" fillId="11" borderId="0" xfId="0" applyFill="1" applyAlignment="1">
      <alignment horizontal="center" wrapText="1"/>
    </xf>
    <xf numFmtId="0" fontId="0" fillId="11" borderId="12" xfId="0" applyFill="1" applyBorder="1" applyAlignment="1">
      <alignment horizontal="center" wrapText="1"/>
    </xf>
    <xf numFmtId="0" fontId="0" fillId="10" borderId="14" xfId="0" applyFill="1" applyBorder="1"/>
    <xf numFmtId="14" fontId="0" fillId="0" borderId="14" xfId="0" applyNumberFormat="1" applyBorder="1" applyAlignment="1">
      <alignment horizontal="left"/>
    </xf>
    <xf numFmtId="0" fontId="0" fillId="0" borderId="14" xfId="0" applyBorder="1"/>
    <xf numFmtId="14" fontId="0" fillId="0" borderId="14" xfId="0" applyNumberFormat="1" applyBorder="1"/>
    <xf numFmtId="0" fontId="0" fillId="0" borderId="14" xfId="0" applyBorder="1" applyAlignment="1">
      <alignment horizontal="center"/>
    </xf>
    <xf numFmtId="1" fontId="0" fillId="0" borderId="14" xfId="0" applyNumberFormat="1" applyBorder="1"/>
    <xf numFmtId="0" fontId="0" fillId="0" borderId="14" xfId="0" applyBorder="1" applyAlignment="1">
      <alignment horizontal="right"/>
    </xf>
    <xf numFmtId="0" fontId="0" fillId="0" borderId="14" xfId="0" applyBorder="1" applyAlignment="1">
      <alignment horizontal="left"/>
    </xf>
    <xf numFmtId="0" fontId="0" fillId="0" borderId="14" xfId="0" applyBorder="1" applyProtection="1">
      <protection hidden="1"/>
    </xf>
    <xf numFmtId="0" fontId="0" fillId="0" borderId="13" xfId="0" applyBorder="1"/>
    <xf numFmtId="0" fontId="2" fillId="5" borderId="0" xfId="0" applyFont="1" applyFill="1" applyProtection="1">
      <protection hidden="1"/>
    </xf>
    <xf numFmtId="0" fontId="24" fillId="5" borderId="0" xfId="0" applyFont="1" applyFill="1" applyProtection="1">
      <protection hidden="1"/>
    </xf>
    <xf numFmtId="14" fontId="0" fillId="18" borderId="14" xfId="0" applyNumberFormat="1" applyFill="1" applyBorder="1"/>
    <xf numFmtId="14" fontId="0" fillId="0" borderId="15" xfId="0" applyNumberFormat="1" applyBorder="1"/>
    <xf numFmtId="14" fontId="0" fillId="0" borderId="14" xfId="0" applyNumberFormat="1" applyBorder="1" applyAlignment="1">
      <alignment horizontal="right"/>
    </xf>
    <xf numFmtId="14" fontId="0" fillId="18" borderId="15" xfId="0" applyNumberFormat="1" applyFill="1" applyBorder="1"/>
    <xf numFmtId="0" fontId="0" fillId="20" borderId="0" xfId="0" applyFill="1" applyProtection="1">
      <protection hidden="1"/>
    </xf>
    <xf numFmtId="0" fontId="0" fillId="21" borderId="0" xfId="0" applyFill="1" applyProtection="1">
      <protection hidden="1"/>
    </xf>
    <xf numFmtId="0" fontId="24" fillId="19" borderId="0" xfId="0" applyFont="1" applyFill="1" applyProtection="1">
      <protection hidden="1"/>
    </xf>
    <xf numFmtId="0" fontId="0" fillId="19" borderId="0" xfId="0" applyFill="1" applyProtection="1">
      <protection hidden="1"/>
    </xf>
    <xf numFmtId="0" fontId="25" fillId="19" borderId="0" xfId="0" applyFont="1" applyFill="1" applyProtection="1">
      <protection hidden="1"/>
    </xf>
    <xf numFmtId="0" fontId="26" fillId="5" borderId="6" xfId="0" applyFont="1" applyFill="1" applyBorder="1" applyProtection="1">
      <protection hidden="1"/>
    </xf>
    <xf numFmtId="0" fontId="24" fillId="5" borderId="8" xfId="0" applyFont="1" applyFill="1" applyBorder="1" applyProtection="1">
      <protection hidden="1"/>
    </xf>
    <xf numFmtId="0" fontId="24" fillId="5" borderId="7" xfId="0" applyFont="1" applyFill="1" applyBorder="1" applyProtection="1">
      <protection hidden="1"/>
    </xf>
    <xf numFmtId="0" fontId="24" fillId="5" borderId="4" xfId="0" applyFont="1" applyFill="1" applyBorder="1" applyProtection="1">
      <protection hidden="1"/>
    </xf>
    <xf numFmtId="0" fontId="24" fillId="5" borderId="5" xfId="0" applyFont="1" applyFill="1" applyBorder="1" applyProtection="1">
      <protection hidden="1"/>
    </xf>
    <xf numFmtId="0" fontId="0" fillId="0" borderId="4" xfId="0" applyBorder="1" applyProtection="1">
      <protection hidden="1"/>
    </xf>
    <xf numFmtId="4" fontId="0" fillId="0" borderId="0" xfId="0" applyNumberFormat="1" applyProtection="1">
      <protection hidden="1"/>
    </xf>
    <xf numFmtId="3" fontId="0" fillId="16" borderId="0" xfId="0" applyNumberFormat="1" applyFill="1" applyProtection="1">
      <protection hidden="1"/>
    </xf>
    <xf numFmtId="3" fontId="27" fillId="0" borderId="0" xfId="0" applyNumberFormat="1" applyFont="1" applyProtection="1">
      <protection hidden="1"/>
    </xf>
    <xf numFmtId="3" fontId="1" fillId="0" borderId="0" xfId="0" applyNumberFormat="1" applyFont="1" applyProtection="1">
      <protection hidden="1"/>
    </xf>
    <xf numFmtId="3" fontId="1" fillId="4" borderId="0" xfId="0" applyNumberFormat="1" applyFont="1" applyFill="1" applyProtection="1">
      <protection hidden="1"/>
    </xf>
    <xf numFmtId="0" fontId="0" fillId="0" borderId="0" xfId="0" applyAlignment="1" applyProtection="1">
      <alignment horizontal="center"/>
      <protection hidden="1"/>
    </xf>
    <xf numFmtId="0" fontId="0" fillId="0" borderId="5" xfId="0" applyBorder="1" applyAlignment="1" applyProtection="1">
      <alignment horizontal="center"/>
      <protection hidden="1"/>
    </xf>
    <xf numFmtId="0" fontId="0" fillId="0" borderId="1" xfId="0" applyBorder="1" applyProtection="1">
      <protection hidden="1"/>
    </xf>
    <xf numFmtId="0" fontId="0" fillId="0" borderId="2" xfId="0" applyBorder="1" applyProtection="1">
      <protection hidden="1"/>
    </xf>
    <xf numFmtId="4" fontId="0" fillId="0" borderId="2" xfId="0" applyNumberFormat="1" applyBorder="1" applyProtection="1">
      <protection hidden="1"/>
    </xf>
    <xf numFmtId="3" fontId="0" fillId="16" borderId="2" xfId="0" applyNumberFormat="1" applyFill="1" applyBorder="1" applyProtection="1">
      <protection hidden="1"/>
    </xf>
    <xf numFmtId="3" fontId="27" fillId="0" borderId="2" xfId="0" applyNumberFormat="1" applyFont="1" applyBorder="1" applyProtection="1">
      <protection hidden="1"/>
    </xf>
    <xf numFmtId="3" fontId="1" fillId="0" borderId="2" xfId="0" applyNumberFormat="1" applyFont="1" applyBorder="1" applyProtection="1">
      <protection hidden="1"/>
    </xf>
    <xf numFmtId="3" fontId="1" fillId="4" borderId="2" xfId="0" applyNumberFormat="1" applyFont="1" applyFill="1" applyBorder="1" applyProtection="1">
      <protection hidden="1"/>
    </xf>
    <xf numFmtId="0" fontId="0" fillId="0" borderId="2" xfId="0" applyBorder="1" applyAlignment="1" applyProtection="1">
      <alignment horizontal="center"/>
      <protection hidden="1"/>
    </xf>
    <xf numFmtId="0" fontId="0" fillId="0" borderId="3" xfId="0" applyBorder="1" applyAlignment="1" applyProtection="1">
      <alignment horizontal="center"/>
      <protection hidden="1"/>
    </xf>
    <xf numFmtId="4" fontId="24" fillId="5" borderId="8" xfId="0" applyNumberFormat="1" applyFont="1" applyFill="1" applyBorder="1" applyProtection="1">
      <protection hidden="1"/>
    </xf>
    <xf numFmtId="3" fontId="25" fillId="5" borderId="8" xfId="0" applyNumberFormat="1" applyFont="1" applyFill="1" applyBorder="1" applyProtection="1">
      <protection hidden="1"/>
    </xf>
    <xf numFmtId="4" fontId="24" fillId="5" borderId="0" xfId="0" applyNumberFormat="1" applyFont="1" applyFill="1" applyProtection="1">
      <protection hidden="1"/>
    </xf>
    <xf numFmtId="3" fontId="25" fillId="5" borderId="0" xfId="0" applyNumberFormat="1" applyFont="1" applyFill="1" applyProtection="1">
      <protection hidden="1"/>
    </xf>
    <xf numFmtId="0" fontId="0" fillId="9" borderId="0" xfId="0" applyFill="1" applyProtection="1">
      <protection hidden="1"/>
    </xf>
    <xf numFmtId="0" fontId="25" fillId="3" borderId="0" xfId="0" applyFont="1" applyFill="1" applyProtection="1">
      <protection locked="0"/>
    </xf>
    <xf numFmtId="9" fontId="25" fillId="3" borderId="0" xfId="0" applyNumberFormat="1" applyFont="1" applyFill="1" applyProtection="1">
      <protection locked="0"/>
    </xf>
    <xf numFmtId="0" fontId="24" fillId="9" borderId="0" xfId="0" applyFont="1" applyFill="1" applyProtection="1">
      <protection hidden="1"/>
    </xf>
    <xf numFmtId="0" fontId="25" fillId="9" borderId="0" xfId="0" applyFont="1" applyFill="1" applyProtection="1">
      <protection hidden="1"/>
    </xf>
    <xf numFmtId="0" fontId="24" fillId="22" borderId="0" xfId="0" applyFont="1" applyFill="1" applyProtection="1">
      <protection hidden="1"/>
    </xf>
    <xf numFmtId="0" fontId="0" fillId="22" borderId="0" xfId="0" applyFill="1" applyProtection="1">
      <protection hidden="1"/>
    </xf>
    <xf numFmtId="0" fontId="25" fillId="22" borderId="0" xfId="0" applyFont="1" applyFill="1" applyProtection="1">
      <protection hidden="1"/>
    </xf>
    <xf numFmtId="0" fontId="0" fillId="23" borderId="0" xfId="0" applyFill="1" applyAlignment="1">
      <alignment horizontal="right" wrapText="1"/>
    </xf>
    <xf numFmtId="0" fontId="2" fillId="13" borderId="0" xfId="0" applyFont="1" applyFill="1" applyAlignment="1">
      <alignment horizontal="center" wrapText="1"/>
    </xf>
    <xf numFmtId="0" fontId="2" fillId="11" borderId="12" xfId="0" applyFont="1" applyFill="1" applyBorder="1" applyAlignment="1">
      <alignment horizontal="center" wrapText="1"/>
    </xf>
    <xf numFmtId="14" fontId="2" fillId="0" borderId="14" xfId="0" applyNumberFormat="1" applyFont="1" applyBorder="1"/>
    <xf numFmtId="0" fontId="2" fillId="0" borderId="14" xfId="0" applyFont="1" applyBorder="1"/>
    <xf numFmtId="0" fontId="2" fillId="0" borderId="0" xfId="0" applyFont="1" applyAlignment="1">
      <alignment horizontal="left"/>
    </xf>
    <xf numFmtId="0" fontId="2" fillId="0" borderId="0" xfId="0" applyFont="1"/>
    <xf numFmtId="49" fontId="2" fillId="24" borderId="14" xfId="0" applyNumberFormat="1" applyFont="1" applyFill="1" applyBorder="1" applyAlignment="1">
      <alignment horizontal="center"/>
    </xf>
    <xf numFmtId="0" fontId="24" fillId="25" borderId="0" xfId="0" applyFont="1" applyFill="1" applyProtection="1">
      <protection hidden="1"/>
    </xf>
    <xf numFmtId="0" fontId="0" fillId="25" borderId="0" xfId="0" applyFill="1" applyProtection="1">
      <protection hidden="1"/>
    </xf>
    <xf numFmtId="0" fontId="25" fillId="25" borderId="0" xfId="0" applyFont="1" applyFill="1" applyProtection="1">
      <protection hidden="1"/>
    </xf>
    <xf numFmtId="0" fontId="0" fillId="5" borderId="16" xfId="0" applyFill="1" applyBorder="1" applyProtection="1">
      <protection hidden="1"/>
    </xf>
    <xf numFmtId="49" fontId="2" fillId="22" borderId="17" xfId="0" applyNumberFormat="1" applyFont="1" applyFill="1" applyBorder="1" applyProtection="1">
      <protection hidden="1"/>
    </xf>
    <xf numFmtId="49" fontId="0" fillId="19" borderId="17" xfId="0" applyNumberFormat="1" applyFill="1" applyBorder="1" applyProtection="1">
      <protection hidden="1"/>
    </xf>
    <xf numFmtId="49" fontId="2" fillId="9" borderId="17" xfId="0" applyNumberFormat="1" applyFont="1" applyFill="1" applyBorder="1" applyProtection="1">
      <protection hidden="1"/>
    </xf>
    <xf numFmtId="49" fontId="14" fillId="8" borderId="17" xfId="0" applyNumberFormat="1" applyFont="1" applyFill="1" applyBorder="1" applyProtection="1">
      <protection hidden="1"/>
    </xf>
    <xf numFmtId="49" fontId="5" fillId="7" borderId="17" xfId="0" applyNumberFormat="1" applyFont="1" applyFill="1" applyBorder="1" applyProtection="1">
      <protection hidden="1"/>
    </xf>
    <xf numFmtId="49" fontId="14" fillId="6" borderId="17" xfId="0" applyNumberFormat="1" applyFont="1" applyFill="1" applyBorder="1" applyProtection="1">
      <protection hidden="1"/>
    </xf>
    <xf numFmtId="49" fontId="14" fillId="2" borderId="18" xfId="0" applyNumberFormat="1" applyFont="1" applyFill="1" applyBorder="1" applyProtection="1">
      <protection hidden="1"/>
    </xf>
    <xf numFmtId="49" fontId="2" fillId="25" borderId="17" xfId="0" applyNumberFormat="1" applyFont="1" applyFill="1" applyBorder="1" applyProtection="1">
      <protection hidden="1"/>
    </xf>
    <xf numFmtId="2" fontId="0" fillId="0" borderId="14" xfId="0" applyNumberFormat="1" applyBorder="1" applyProtection="1">
      <protection hidden="1"/>
    </xf>
    <xf numFmtId="2" fontId="0" fillId="0" borderId="14" xfId="0" applyNumberFormat="1" applyBorder="1"/>
    <xf numFmtId="2" fontId="0" fillId="26" borderId="14" xfId="0" applyNumberFormat="1" applyFill="1" applyBorder="1"/>
    <xf numFmtId="0" fontId="1" fillId="5" borderId="6" xfId="0" applyFont="1" applyFill="1" applyBorder="1" applyProtection="1">
      <protection hidden="1"/>
    </xf>
    <xf numFmtId="0" fontId="0" fillId="5" borderId="7" xfId="0" applyFill="1" applyBorder="1" applyProtection="1">
      <protection hidden="1"/>
    </xf>
    <xf numFmtId="0" fontId="0" fillId="5" borderId="5" xfId="0" applyFill="1" applyBorder="1" applyProtection="1">
      <protection hidden="1"/>
    </xf>
    <xf numFmtId="0" fontId="0" fillId="5" borderId="3" xfId="0" applyFill="1" applyBorder="1" applyProtection="1">
      <protection hidden="1"/>
    </xf>
    <xf numFmtId="0" fontId="0" fillId="16" borderId="0" xfId="0" applyFill="1" applyAlignment="1">
      <alignment horizontal="center" wrapText="1"/>
    </xf>
    <xf numFmtId="0" fontId="24" fillId="0" borderId="4" xfId="0" applyFont="1" applyBorder="1" applyProtection="1">
      <protection hidden="1"/>
    </xf>
    <xf numFmtId="0" fontId="24" fillId="0" borderId="0" xfId="0" applyFont="1" applyProtection="1">
      <protection hidden="1"/>
    </xf>
    <xf numFmtId="4" fontId="24" fillId="0" borderId="0" xfId="0" applyNumberFormat="1" applyFont="1" applyProtection="1">
      <protection hidden="1"/>
    </xf>
    <xf numFmtId="3" fontId="25" fillId="0" borderId="0" xfId="0" applyNumberFormat="1" applyFont="1" applyProtection="1">
      <protection hidden="1"/>
    </xf>
    <xf numFmtId="0" fontId="24" fillId="0" borderId="13" xfId="0" applyFont="1" applyBorder="1" applyProtection="1">
      <protection hidden="1"/>
    </xf>
    <xf numFmtId="0" fontId="24" fillId="0" borderId="12" xfId="0" applyFont="1" applyBorder="1" applyProtection="1">
      <protection hidden="1"/>
    </xf>
    <xf numFmtId="0" fontId="24" fillId="0" borderId="0" xfId="0" applyFont="1" applyAlignment="1" applyProtection="1">
      <alignment horizontal="center"/>
      <protection hidden="1"/>
    </xf>
    <xf numFmtId="0" fontId="24" fillId="0" borderId="5" xfId="0" applyFont="1" applyBorder="1" applyAlignment="1" applyProtection="1">
      <alignment horizontal="center"/>
      <protection hidden="1"/>
    </xf>
    <xf numFmtId="49" fontId="2" fillId="27" borderId="17" xfId="0" applyNumberFormat="1" applyFont="1" applyFill="1" applyBorder="1" applyProtection="1">
      <protection hidden="1"/>
    </xf>
    <xf numFmtId="0" fontId="24" fillId="27" borderId="0" xfId="0" applyFont="1" applyFill="1" applyProtection="1">
      <protection hidden="1"/>
    </xf>
    <xf numFmtId="0" fontId="25" fillId="27" borderId="0" xfId="0" applyFont="1" applyFill="1" applyProtection="1">
      <protection hidden="1"/>
    </xf>
    <xf numFmtId="0" fontId="34" fillId="0" borderId="14" xfId="0" applyFont="1" applyBorder="1" applyAlignment="1">
      <alignment vertical="center"/>
    </xf>
    <xf numFmtId="14" fontId="34" fillId="0" borderId="14" xfId="0" applyNumberFormat="1" applyFont="1" applyBorder="1" applyAlignment="1">
      <alignment vertical="center"/>
    </xf>
    <xf numFmtId="14" fontId="34" fillId="0" borderId="14" xfId="0" applyNumberFormat="1" applyFont="1" applyBorder="1" applyAlignment="1">
      <alignment horizontal="left" vertical="center"/>
    </xf>
    <xf numFmtId="0" fontId="34" fillId="0" borderId="14" xfId="0" applyFont="1" applyBorder="1" applyAlignment="1">
      <alignment horizontal="center" vertical="center"/>
    </xf>
    <xf numFmtId="2" fontId="34" fillId="0" borderId="14" xfId="0" applyNumberFormat="1" applyFont="1" applyBorder="1" applyAlignment="1">
      <alignment vertical="center"/>
    </xf>
    <xf numFmtId="1" fontId="34" fillId="0" borderId="14" xfId="0" applyNumberFormat="1" applyFont="1" applyBorder="1" applyAlignment="1">
      <alignment vertical="center"/>
    </xf>
    <xf numFmtId="2" fontId="35" fillId="0" borderId="14" xfId="0" applyNumberFormat="1" applyFont="1" applyBorder="1" applyAlignment="1">
      <alignment vertical="center"/>
    </xf>
    <xf numFmtId="0" fontId="34" fillId="0" borderId="14" xfId="0" applyFont="1" applyBorder="1" applyAlignment="1">
      <alignment horizontal="right" vertical="center"/>
    </xf>
    <xf numFmtId="2" fontId="34" fillId="0" borderId="14" xfId="0" applyNumberFormat="1" applyFont="1" applyBorder="1" applyAlignment="1">
      <alignment horizontal="center" vertical="center"/>
    </xf>
    <xf numFmtId="0" fontId="34" fillId="0" borderId="14" xfId="0" applyFont="1" applyBorder="1" applyAlignment="1">
      <alignment horizontal="left" vertical="center"/>
    </xf>
    <xf numFmtId="0" fontId="36" fillId="0" borderId="0" xfId="1" applyBorder="1"/>
    <xf numFmtId="14" fontId="31" fillId="0" borderId="14" xfId="0" applyNumberFormat="1" applyFont="1" applyBorder="1" applyAlignment="1">
      <alignment vertical="center"/>
    </xf>
    <xf numFmtId="0" fontId="36" fillId="0" borderId="14" xfId="1" applyBorder="1"/>
    <xf numFmtId="0" fontId="36" fillId="0" borderId="14" xfId="1" applyFill="1" applyBorder="1" applyAlignment="1">
      <alignment vertical="center"/>
    </xf>
    <xf numFmtId="14" fontId="34" fillId="0" borderId="14" xfId="0" applyNumberFormat="1" applyFont="1" applyBorder="1" applyAlignment="1">
      <alignment horizontal="right" vertical="center"/>
    </xf>
    <xf numFmtId="0" fontId="31" fillId="0" borderId="14" xfId="0" applyFont="1" applyBorder="1" applyAlignment="1">
      <alignment vertical="center"/>
    </xf>
    <xf numFmtId="0" fontId="36" fillId="0" borderId="0" xfId="1"/>
    <xf numFmtId="0" fontId="36" fillId="0" borderId="0" xfId="1" applyBorder="1" applyAlignment="1">
      <alignment vertical="center"/>
    </xf>
    <xf numFmtId="0" fontId="31" fillId="0" borderId="14" xfId="0" applyFont="1" applyBorder="1" applyAlignment="1">
      <alignment horizontal="center" vertical="center"/>
    </xf>
    <xf numFmtId="0" fontId="34" fillId="0" borderId="14" xfId="0" applyFont="1" applyBorder="1"/>
    <xf numFmtId="0" fontId="34" fillId="0" borderId="0" xfId="0" applyFont="1" applyAlignment="1">
      <alignment vertical="center"/>
    </xf>
    <xf numFmtId="0" fontId="24" fillId="0" borderId="2" xfId="0" applyFont="1" applyBorder="1" applyProtection="1">
      <protection hidden="1"/>
    </xf>
    <xf numFmtId="4" fontId="24" fillId="0" borderId="2" xfId="0" applyNumberFormat="1" applyFont="1" applyBorder="1" applyProtection="1">
      <protection hidden="1"/>
    </xf>
    <xf numFmtId="3" fontId="25" fillId="0" borderId="2" xfId="0" applyNumberFormat="1" applyFont="1" applyBorder="1" applyProtection="1">
      <protection hidden="1"/>
    </xf>
    <xf numFmtId="0" fontId="24" fillId="0" borderId="20" xfId="0" applyFont="1" applyBorder="1" applyProtection="1">
      <protection hidden="1"/>
    </xf>
    <xf numFmtId="0" fontId="24" fillId="0" borderId="21" xfId="0" applyFont="1" applyBorder="1" applyProtection="1">
      <protection hidden="1"/>
    </xf>
    <xf numFmtId="0" fontId="24" fillId="0" borderId="2" xfId="0" applyFont="1" applyBorder="1" applyAlignment="1" applyProtection="1">
      <alignment horizontal="center"/>
      <protection hidden="1"/>
    </xf>
    <xf numFmtId="0" fontId="24" fillId="0" borderId="3" xfId="0" applyFont="1" applyBorder="1" applyAlignment="1" applyProtection="1">
      <alignment horizontal="center"/>
      <protection hidden="1"/>
    </xf>
    <xf numFmtId="0" fontId="31" fillId="0" borderId="14" xfId="0" applyFont="1" applyBorder="1" applyAlignment="1">
      <alignment horizontal="left" vertical="center"/>
    </xf>
    <xf numFmtId="14" fontId="34" fillId="0" borderId="14" xfId="0" applyNumberFormat="1" applyFont="1" applyBorder="1" applyAlignment="1">
      <alignment horizontal="center" vertical="center"/>
    </xf>
    <xf numFmtId="0" fontId="37" fillId="0" borderId="0" xfId="1" applyFont="1" applyFill="1" applyBorder="1" applyAlignment="1">
      <alignment vertical="center"/>
    </xf>
    <xf numFmtId="0" fontId="36" fillId="0" borderId="0" xfId="1" applyAlignment="1">
      <alignment vertical="center"/>
    </xf>
    <xf numFmtId="0" fontId="26" fillId="4" borderId="22" xfId="0" applyFont="1" applyFill="1" applyBorder="1" applyAlignment="1" applyProtection="1">
      <alignment wrapText="1"/>
      <protection hidden="1"/>
    </xf>
    <xf numFmtId="0" fontId="26" fillId="4" borderId="23" xfId="0" applyFont="1" applyFill="1" applyBorder="1" applyAlignment="1" applyProtection="1">
      <alignment wrapText="1"/>
      <protection hidden="1"/>
    </xf>
    <xf numFmtId="0" fontId="26" fillId="4" borderId="14" xfId="0" applyFont="1" applyFill="1" applyBorder="1" applyAlignment="1" applyProtection="1">
      <alignment wrapText="1"/>
      <protection hidden="1"/>
    </xf>
    <xf numFmtId="0" fontId="25" fillId="4" borderId="14" xfId="0" applyFont="1" applyFill="1" applyBorder="1" applyAlignment="1" applyProtection="1">
      <alignment wrapText="1"/>
      <protection hidden="1"/>
    </xf>
    <xf numFmtId="0" fontId="24" fillId="4" borderId="14" xfId="0" applyFont="1" applyFill="1" applyBorder="1" applyAlignment="1" applyProtection="1">
      <alignment horizontal="center" wrapText="1"/>
      <protection hidden="1"/>
    </xf>
    <xf numFmtId="0" fontId="25" fillId="4" borderId="14" xfId="0" applyFont="1" applyFill="1" applyBorder="1" applyAlignment="1" applyProtection="1">
      <alignment horizontal="center" wrapText="1"/>
      <protection hidden="1"/>
    </xf>
    <xf numFmtId="0" fontId="24" fillId="4" borderId="24" xfId="0" applyFont="1" applyFill="1" applyBorder="1" applyAlignment="1" applyProtection="1">
      <alignment horizontal="center" wrapText="1"/>
      <protection hidden="1"/>
    </xf>
    <xf numFmtId="0" fontId="25" fillId="4" borderId="25" xfId="0" applyFont="1" applyFill="1" applyBorder="1" applyAlignment="1" applyProtection="1">
      <alignment horizontal="center" wrapText="1"/>
      <protection hidden="1"/>
    </xf>
    <xf numFmtId="0" fontId="24" fillId="4" borderId="26" xfId="0" applyFont="1" applyFill="1" applyBorder="1" applyAlignment="1" applyProtection="1">
      <alignment horizontal="center" wrapText="1"/>
      <protection hidden="1"/>
    </xf>
    <xf numFmtId="0" fontId="25" fillId="28" borderId="14" xfId="0" applyFont="1" applyFill="1" applyBorder="1" applyAlignment="1" applyProtection="1">
      <alignment wrapText="1"/>
      <protection hidden="1"/>
    </xf>
    <xf numFmtId="0" fontId="24" fillId="28" borderId="14" xfId="0" applyFont="1" applyFill="1" applyBorder="1" applyAlignment="1" applyProtection="1">
      <alignment wrapText="1"/>
      <protection hidden="1"/>
    </xf>
    <xf numFmtId="0" fontId="24" fillId="28" borderId="14" xfId="0" applyFont="1" applyFill="1" applyBorder="1" applyAlignment="1" applyProtection="1">
      <alignment horizontal="center" wrapText="1"/>
      <protection hidden="1"/>
    </xf>
    <xf numFmtId="0" fontId="25" fillId="28" borderId="14" xfId="0" applyFont="1" applyFill="1" applyBorder="1" applyAlignment="1" applyProtection="1">
      <alignment horizontal="center" wrapText="1"/>
      <protection hidden="1"/>
    </xf>
    <xf numFmtId="3" fontId="24" fillId="0" borderId="0" xfId="0" applyNumberFormat="1" applyFont="1" applyProtection="1">
      <protection hidden="1"/>
    </xf>
    <xf numFmtId="3" fontId="24" fillId="0" borderId="2" xfId="0" applyNumberFormat="1" applyFont="1" applyBorder="1" applyProtection="1">
      <protection hidden="1"/>
    </xf>
    <xf numFmtId="3" fontId="24" fillId="0" borderId="19" xfId="0" applyNumberFormat="1" applyFont="1" applyBorder="1" applyProtection="1">
      <protection hidden="1"/>
    </xf>
    <xf numFmtId="3" fontId="24" fillId="0" borderId="13" xfId="0" applyNumberFormat="1" applyFont="1" applyBorder="1" applyProtection="1">
      <protection hidden="1"/>
    </xf>
    <xf numFmtId="3" fontId="24" fillId="0" borderId="20" xfId="0" applyNumberFormat="1" applyFont="1" applyBorder="1" applyProtection="1">
      <protection hidden="1"/>
    </xf>
    <xf numFmtId="0" fontId="26" fillId="4" borderId="26" xfId="0" applyFont="1" applyFill="1" applyBorder="1" applyAlignment="1" applyProtection="1">
      <alignment wrapText="1"/>
      <protection hidden="1"/>
    </xf>
    <xf numFmtId="0" fontId="0" fillId="27" borderId="0" xfId="0" applyFill="1" applyProtection="1">
      <protection hidden="1"/>
    </xf>
    <xf numFmtId="3" fontId="24" fillId="0" borderId="10" xfId="0" applyNumberFormat="1" applyFont="1" applyBorder="1" applyProtection="1">
      <protection hidden="1"/>
    </xf>
    <xf numFmtId="3" fontId="25" fillId="29" borderId="10" xfId="0" applyNumberFormat="1" applyFont="1" applyFill="1" applyBorder="1" applyProtection="1">
      <protection hidden="1"/>
    </xf>
    <xf numFmtId="3" fontId="25" fillId="29" borderId="0" xfId="0" applyNumberFormat="1" applyFont="1" applyFill="1" applyProtection="1">
      <protection hidden="1"/>
    </xf>
    <xf numFmtId="3" fontId="25" fillId="29" borderId="2" xfId="0" applyNumberFormat="1" applyFont="1" applyFill="1" applyBorder="1" applyProtection="1">
      <protection hidden="1"/>
    </xf>
    <xf numFmtId="2" fontId="35" fillId="0" borderId="14" xfId="0" applyNumberFormat="1" applyFont="1" applyBorder="1" applyAlignment="1">
      <alignment horizontal="center" vertical="center"/>
    </xf>
    <xf numFmtId="0" fontId="36" fillId="0" borderId="26" xfId="1" applyFill="1" applyBorder="1"/>
    <xf numFmtId="0" fontId="36" fillId="0" borderId="0" xfId="1" applyFill="1" applyBorder="1"/>
    <xf numFmtId="0" fontId="36" fillId="0" borderId="0" xfId="1" applyBorder="1" applyAlignment="1">
      <alignment horizontal="left"/>
    </xf>
    <xf numFmtId="0" fontId="36" fillId="0" borderId="0" xfId="1" applyFill="1" applyBorder="1" applyAlignment="1">
      <alignment vertical="center"/>
    </xf>
    <xf numFmtId="0" fontId="34" fillId="0" borderId="0" xfId="0" applyFont="1" applyAlignment="1">
      <alignment horizontal="left" vertical="center"/>
    </xf>
    <xf numFmtId="0" fontId="36" fillId="0" borderId="0" xfId="1" applyFill="1" applyBorder="1" applyAlignment="1">
      <alignment horizontal="left"/>
    </xf>
    <xf numFmtId="0" fontId="36" fillId="0" borderId="14" xfId="1" applyFill="1" applyBorder="1"/>
    <xf numFmtId="0" fontId="34" fillId="0" borderId="26" xfId="0" applyFont="1" applyBorder="1" applyAlignment="1">
      <alignment vertical="center"/>
    </xf>
    <xf numFmtId="0" fontId="34" fillId="0" borderId="26" xfId="0" applyFont="1" applyBorder="1" applyAlignment="1">
      <alignment horizontal="left" vertical="center"/>
    </xf>
    <xf numFmtId="0" fontId="36" fillId="0" borderId="26" xfId="1" applyBorder="1"/>
    <xf numFmtId="0" fontId="24" fillId="0" borderId="0" xfId="0" applyFont="1" applyAlignment="1" applyProtection="1">
      <alignment horizontal="center" vertical="center"/>
      <protection hidden="1"/>
    </xf>
    <xf numFmtId="0" fontId="34" fillId="0" borderId="4" xfId="0" applyFont="1" applyBorder="1" applyAlignment="1">
      <alignment vertical="center"/>
    </xf>
    <xf numFmtId="0" fontId="34" fillId="0" borderId="4" xfId="0" applyFont="1" applyBorder="1"/>
    <xf numFmtId="0" fontId="34" fillId="0" borderId="1" xfId="0" applyFont="1" applyBorder="1" applyAlignment="1">
      <alignment vertical="center"/>
    </xf>
    <xf numFmtId="0" fontId="0" fillId="30" borderId="0" xfId="0" applyFill="1"/>
    <xf numFmtId="0" fontId="38" fillId="30" borderId="0" xfId="0" applyFont="1" applyFill="1"/>
    <xf numFmtId="49" fontId="38" fillId="30" borderId="17" xfId="0" applyNumberFormat="1" applyFont="1" applyFill="1" applyBorder="1" applyProtection="1">
      <protection hidden="1"/>
    </xf>
    <xf numFmtId="6" fontId="34" fillId="0" borderId="14" xfId="0" applyNumberFormat="1" applyFont="1" applyBorder="1" applyAlignment="1">
      <alignment horizontal="center" vertical="center"/>
    </xf>
    <xf numFmtId="0" fontId="34" fillId="24" borderId="14" xfId="0" applyFont="1" applyFill="1" applyBorder="1" applyAlignment="1">
      <alignment vertical="center"/>
    </xf>
    <xf numFmtId="1" fontId="34" fillId="24" borderId="14" xfId="0" applyNumberFormat="1" applyFont="1" applyFill="1" applyBorder="1" applyAlignment="1">
      <alignment vertical="center"/>
    </xf>
    <xf numFmtId="2" fontId="34" fillId="24" borderId="14" xfId="0" applyNumberFormat="1" applyFont="1" applyFill="1" applyBorder="1" applyAlignment="1">
      <alignment vertical="center"/>
    </xf>
    <xf numFmtId="0" fontId="36" fillId="0" borderId="14" xfId="1" applyBorder="1" applyAlignment="1">
      <alignment horizontal="left"/>
    </xf>
    <xf numFmtId="0" fontId="34" fillId="0" borderId="26" xfId="0" applyFont="1" applyBorder="1" applyAlignment="1">
      <alignment horizontal="center" vertical="center"/>
    </xf>
    <xf numFmtId="0" fontId="31" fillId="0" borderId="0" xfId="0" applyFont="1" applyAlignment="1">
      <alignment vertical="center"/>
    </xf>
    <xf numFmtId="14" fontId="34" fillId="0" borderId="26" xfId="0" applyNumberFormat="1" applyFont="1" applyBorder="1" applyAlignment="1">
      <alignment horizontal="left" vertical="center"/>
    </xf>
    <xf numFmtId="0" fontId="34" fillId="0" borderId="26" xfId="0" applyFont="1" applyBorder="1" applyAlignment="1">
      <alignment horizontal="right" vertical="center"/>
    </xf>
    <xf numFmtId="2" fontId="35" fillId="0" borderId="26" xfId="0" applyNumberFormat="1" applyFont="1" applyBorder="1" applyAlignment="1">
      <alignment horizontal="center" vertical="center"/>
    </xf>
    <xf numFmtId="0" fontId="31" fillId="0" borderId="26" xfId="0" applyFont="1" applyBorder="1" applyAlignment="1">
      <alignment vertical="center"/>
    </xf>
    <xf numFmtId="0" fontId="34" fillId="0" borderId="27" xfId="0" applyFont="1" applyBorder="1" applyAlignment="1">
      <alignment horizontal="center" vertical="center"/>
    </xf>
    <xf numFmtId="0" fontId="34" fillId="0" borderId="27" xfId="0" applyFont="1" applyBorder="1" applyAlignment="1">
      <alignment vertical="center"/>
    </xf>
    <xf numFmtId="2" fontId="35" fillId="0" borderId="27" xfId="0" applyNumberFormat="1" applyFont="1" applyBorder="1" applyAlignment="1">
      <alignment horizontal="center" vertical="center"/>
    </xf>
    <xf numFmtId="0" fontId="34" fillId="0" borderId="27" xfId="0" applyFont="1" applyBorder="1" applyAlignment="1">
      <alignment horizontal="left" vertical="center"/>
    </xf>
    <xf numFmtId="2" fontId="0" fillId="0" borderId="0" xfId="0" applyNumberFormat="1"/>
    <xf numFmtId="0" fontId="36" fillId="0" borderId="0" xfId="1" applyAlignment="1">
      <alignment horizontal="left" vertical="center"/>
    </xf>
    <xf numFmtId="0" fontId="0" fillId="18" borderId="0" xfId="0" applyFill="1"/>
    <xf numFmtId="49" fontId="2" fillId="18" borderId="17" xfId="0" applyNumberFormat="1" applyFont="1" applyFill="1" applyBorder="1" applyProtection="1">
      <protection hidden="1"/>
    </xf>
    <xf numFmtId="0" fontId="38" fillId="31" borderId="0" xfId="0" applyFont="1" applyFill="1"/>
    <xf numFmtId="0" fontId="0" fillId="31" borderId="0" xfId="0" applyFill="1"/>
    <xf numFmtId="49" fontId="38" fillId="31" borderId="17" xfId="0" applyNumberFormat="1" applyFont="1" applyFill="1" applyBorder="1" applyProtection="1">
      <protection hidden="1"/>
    </xf>
    <xf numFmtId="0" fontId="34" fillId="32" borderId="14" xfId="0" applyFont="1" applyFill="1" applyBorder="1" applyAlignment="1">
      <alignment vertical="center"/>
    </xf>
    <xf numFmtId="1" fontId="34" fillId="32" borderId="14" xfId="0" applyNumberFormat="1" applyFont="1" applyFill="1" applyBorder="1" applyAlignment="1">
      <alignment vertical="center"/>
    </xf>
    <xf numFmtId="2" fontId="35" fillId="32" borderId="14" xfId="0" applyNumberFormat="1" applyFont="1" applyFill="1" applyBorder="1" applyAlignment="1">
      <alignment vertical="center"/>
    </xf>
    <xf numFmtId="14" fontId="34" fillId="33" borderId="14" xfId="0" applyNumberFormat="1" applyFont="1" applyFill="1" applyBorder="1" applyAlignment="1">
      <alignment vertical="center"/>
    </xf>
    <xf numFmtId="0" fontId="36" fillId="0" borderId="14" xfId="1" applyBorder="1" applyAlignment="1">
      <alignment vertical="center"/>
    </xf>
    <xf numFmtId="0" fontId="15" fillId="0" borderId="0" xfId="0" applyFont="1" applyProtection="1">
      <protection hidden="1"/>
    </xf>
  </cellXfs>
  <cellStyles count="2">
    <cellStyle name="Hyperlink" xfId="1" builtinId="8"/>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17</xdr:col>
      <xdr:colOff>899724</xdr:colOff>
      <xdr:row>22</xdr:row>
      <xdr:rowOff>0</xdr:rowOff>
    </xdr:from>
    <xdr:to>
      <xdr:col>23</xdr:col>
      <xdr:colOff>315976</xdr:colOff>
      <xdr:row>66</xdr:row>
      <xdr:rowOff>12700</xdr:rowOff>
    </xdr:to>
    <xdr:pic>
      <xdr:nvPicPr>
        <xdr:cNvPr id="4" name="Picture 3" descr="Ergon-Energy map.jp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479324" y="3721100"/>
          <a:ext cx="5016952" cy="7327900"/>
        </a:xfrm>
        <a:prstGeom prst="rect">
          <a:avLst/>
        </a:prstGeom>
      </xdr:spPr>
    </xdr:pic>
    <xdr:clientData/>
  </xdr:twoCellAnchor>
  <xdr:twoCellAnchor editAs="oneCell">
    <xdr:from>
      <xdr:col>12</xdr:col>
      <xdr:colOff>63500</xdr:colOff>
      <xdr:row>20</xdr:row>
      <xdr:rowOff>101600</xdr:rowOff>
    </xdr:from>
    <xdr:to>
      <xdr:col>17</xdr:col>
      <xdr:colOff>1168400</xdr:colOff>
      <xdr:row>72</xdr:row>
      <xdr:rowOff>12700</xdr:rowOff>
    </xdr:to>
    <xdr:pic>
      <xdr:nvPicPr>
        <xdr:cNvPr id="5" name="Picture 4" descr="Screen shot 2012-05-25 at 4.37.52 PM.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0071100" y="3492500"/>
          <a:ext cx="5676900" cy="8547100"/>
        </a:xfrm>
        <a:prstGeom prst="rect">
          <a:avLst/>
        </a:prstGeom>
      </xdr:spPr>
    </xdr:pic>
    <xdr:clientData/>
  </xdr:twoCellAnchor>
  <xdr:twoCellAnchor editAs="oneCell">
    <xdr:from>
      <xdr:col>9</xdr:col>
      <xdr:colOff>342900</xdr:colOff>
      <xdr:row>5</xdr:row>
      <xdr:rowOff>152400</xdr:rowOff>
    </xdr:from>
    <xdr:to>
      <xdr:col>11</xdr:col>
      <xdr:colOff>609600</xdr:colOff>
      <xdr:row>11</xdr:row>
      <xdr:rowOff>38100</xdr:rowOff>
    </xdr:to>
    <xdr:pic>
      <xdr:nvPicPr>
        <xdr:cNvPr id="6" name="Picture 5" descr="Alviss-Consulting-Logo-Inline Resized for web.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rcRect/>
        <a:stretch>
          <a:fillRect/>
        </a:stretch>
      </xdr:blipFill>
      <xdr:spPr bwMode="auto">
        <a:xfrm>
          <a:off x="7772400" y="1016000"/>
          <a:ext cx="2019300" cy="901700"/>
        </a:xfrm>
        <a:prstGeom prst="rect">
          <a:avLst/>
        </a:prstGeom>
        <a:noFill/>
        <a:ln w="9525">
          <a:noFill/>
          <a:miter lim="800000"/>
          <a:headEnd/>
          <a:tailEnd/>
        </a:ln>
      </xdr:spPr>
    </xdr:pic>
    <xdr:clientData/>
  </xdr:twoCellAnchor>
  <xdr:twoCellAnchor editAs="oneCell">
    <xdr:from>
      <xdr:col>6</xdr:col>
      <xdr:colOff>0</xdr:colOff>
      <xdr:row>1</xdr:row>
      <xdr:rowOff>0</xdr:rowOff>
    </xdr:from>
    <xdr:to>
      <xdr:col>11</xdr:col>
      <xdr:colOff>491446</xdr:colOff>
      <xdr:row>5</xdr:row>
      <xdr:rowOff>88900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53000" y="190500"/>
          <a:ext cx="4720546" cy="76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8" Type="http://schemas.openxmlformats.org/officeDocument/2006/relationships/hyperlink" Target="https://www.energymadeeasy.gov.au/plan?id=SIM589794MRE2&amp;postcode=4000" TargetMode="External"/><Relationship Id="rId3" Type="http://schemas.openxmlformats.org/officeDocument/2006/relationships/hyperlink" Target="https://www.energymadeeasy.gov.au/plan?id=COV639781MRE1&amp;postcode=4000" TargetMode="External"/><Relationship Id="rId7" Type="http://schemas.openxmlformats.org/officeDocument/2006/relationships/hyperlink" Target="https://www.energymadeeasy.gov.au/plan?id=ENE379814MRE11&amp;postcode=4000" TargetMode="External"/><Relationship Id="rId2" Type="http://schemas.openxmlformats.org/officeDocument/2006/relationships/hyperlink" Target="https://www.energymadeeasy.gov.au/plan?id=LCL569534MRE1&amp;postcode=4000" TargetMode="External"/><Relationship Id="rId1" Type="http://schemas.openxmlformats.org/officeDocument/2006/relationships/hyperlink" Target="https://www.energymadeeasy.gov.au/plan?id=AMB611111MRE1&amp;postcode=4000" TargetMode="External"/><Relationship Id="rId6" Type="http://schemas.openxmlformats.org/officeDocument/2006/relationships/hyperlink" Target="https://www.energymadeeasy.gov.au/plan?id=OVO612537MRE4&amp;postcode=4000" TargetMode="External"/><Relationship Id="rId5" Type="http://schemas.openxmlformats.org/officeDocument/2006/relationships/hyperlink" Target="https://www.energymadeeasy.gov.au/plan?id=NTR646332MRE1&amp;postcode=4000" TargetMode="External"/><Relationship Id="rId4" Type="http://schemas.openxmlformats.org/officeDocument/2006/relationships/hyperlink" Target="https://www.energymadeeasy.gov.au/plan?id=MOM546777MRE4&amp;postcode=4000"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energymadeeasy.gov.au/plan?id=ENE379814MR&amp;utm_source=EnergyAustralia&amp;utm_campaign=bpi-retailer&amp;utm_medium=retailer&amp;postcode=4000" TargetMode="External"/><Relationship Id="rId2" Type="http://schemas.openxmlformats.org/officeDocument/2006/relationships/hyperlink" Target="https://www.energymadeeasy.gov.au/plan?id=DIA34656MRE&amp;postcode=4000" TargetMode="External"/><Relationship Id="rId1" Type="http://schemas.openxmlformats.org/officeDocument/2006/relationships/hyperlink" Target="https://www.energymadeeasy.gov.au/plan?id=ALI463797MRE&amp;postcode=4000"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energymadeeasy.gov.au/plan?id=LCL112239MRE&amp;postcode=4000" TargetMode="External"/><Relationship Id="rId13" Type="http://schemas.openxmlformats.org/officeDocument/2006/relationships/hyperlink" Target="https://www.powershop.com.au/app/rates/aer/electricity/residential/market/energex/combined-all.pdf?v=1.1.0" TargetMode="External"/><Relationship Id="rId18" Type="http://schemas.openxmlformats.org/officeDocument/2006/relationships/hyperlink" Target="https://www.energymadeeasy.gov.au/plan?id=PWR258966MRE&amp;postcode=4000" TargetMode="External"/><Relationship Id="rId26" Type="http://schemas.openxmlformats.org/officeDocument/2006/relationships/hyperlink" Target="https://www.energymadeeasy.gov.au/plan?id=RAD213039SRE4&amp;postcode=4000" TargetMode="External"/><Relationship Id="rId3" Type="http://schemas.openxmlformats.org/officeDocument/2006/relationships/hyperlink" Target="https://www.energymadeeasy.gov.au/plan?id=FXP98026MRE&amp;utm_source=Future%20X%20Power&amp;utm_campaign=bpi-retailer&amp;utm_medium=retailer&amp;postcode=4000" TargetMode="External"/><Relationship Id="rId21" Type="http://schemas.openxmlformats.org/officeDocument/2006/relationships/hyperlink" Target="https://www.energymadeeasy.gov.au/plan?id=OVO205940MRE&amp;postcode=4000" TargetMode="External"/><Relationship Id="rId7" Type="http://schemas.openxmlformats.org/officeDocument/2006/relationships/hyperlink" Target="https://www.energymadeeasy.gov.au/plan?id=ENE19200MRE&amp;utm_source=EnergyAustralia&amp;utm_campaign=bpi-retailer&amp;utm_medium=retailer&amp;postcode=4000" TargetMode="External"/><Relationship Id="rId12" Type="http://schemas.openxmlformats.org/officeDocument/2006/relationships/hyperlink" Target="https://www.energymadeeasy.gov.au/plan?id=MOJ49658MRE&amp;postcode=4000" TargetMode="External"/><Relationship Id="rId17" Type="http://schemas.openxmlformats.org/officeDocument/2006/relationships/hyperlink" Target="https://www.energymadeeasy.gov.au/plan?postcode=4000&amp;id=REA276926MRE" TargetMode="External"/><Relationship Id="rId25" Type="http://schemas.openxmlformats.org/officeDocument/2006/relationships/hyperlink" Target="https://www.energymadeeasy.gov.au/plan?id=ESM197610MRE1&amp;postcode=4000" TargetMode="External"/><Relationship Id="rId2" Type="http://schemas.openxmlformats.org/officeDocument/2006/relationships/hyperlink" Target="https://www.energymadeeasy.gov.au/plan?id=FXP98027MRE&amp;utm_source=Future%20X%20Power&amp;utm_campaign=bpi-retailer&amp;utm_medium=retailer&amp;postcode=4000" TargetMode="External"/><Relationship Id="rId16" Type="http://schemas.openxmlformats.org/officeDocument/2006/relationships/hyperlink" Target="https://www.energymadeeasy.gov.au/plan?id=1ST252916MRE&amp;postcode=4000" TargetMode="External"/><Relationship Id="rId20" Type="http://schemas.openxmlformats.org/officeDocument/2006/relationships/hyperlink" Target="https://localityenergy.com.au/uploads/images/Energex/Mates-Rates/LPE231034MRE.pdf" TargetMode="External"/><Relationship Id="rId1" Type="http://schemas.openxmlformats.org/officeDocument/2006/relationships/hyperlink" Target="https://www.energymadeeasy.gov.au/plan?id=FXP98025MRE&amp;postcode=4000" TargetMode="External"/><Relationship Id="rId6" Type="http://schemas.openxmlformats.org/officeDocument/2006/relationships/hyperlink" Target="https://www.energymadeeasy.gov.au/plan?id=DOD13973MRE&amp;postcode=4000" TargetMode="External"/><Relationship Id="rId11" Type="http://schemas.openxmlformats.org/officeDocument/2006/relationships/hyperlink" Target="https://www.energymadeeasy.gov.au/plan?id=SIM240951MRE&amp;utm_source=Simply%20Energy&amp;utm_campaign=bpi-retailer&amp;utm_medium=retailer&amp;postcode=4000" TargetMode="External"/><Relationship Id="rId24" Type="http://schemas.openxmlformats.org/officeDocument/2006/relationships/hyperlink" Target="https://www.energymadeeasy.gov.au/plan?id=ENO192675MRE&amp;postcode=4000" TargetMode="External"/><Relationship Id="rId5" Type="http://schemas.openxmlformats.org/officeDocument/2006/relationships/hyperlink" Target="https://www.energymadeeasy.gov.au/plan?id=AGL15221MRE&amp;postcode=4000" TargetMode="External"/><Relationship Id="rId15" Type="http://schemas.openxmlformats.org/officeDocument/2006/relationships/hyperlink" Target="https://www.energymadeeasy.gov.au/plan?id=ALI143855MRE&amp;postcode=4000" TargetMode="External"/><Relationship Id="rId23" Type="http://schemas.openxmlformats.org/officeDocument/2006/relationships/hyperlink" Target="https://www.energymadeeasy.gov.au/plan?id=BSP237442MRE1&amp;postcode=4000" TargetMode="External"/><Relationship Id="rId10" Type="http://schemas.openxmlformats.org/officeDocument/2006/relationships/hyperlink" Target="https://www.energymadeeasy.gov.au/plan?id=POW15458MRE&amp;postcode=4000" TargetMode="External"/><Relationship Id="rId19" Type="http://schemas.openxmlformats.org/officeDocument/2006/relationships/hyperlink" Target="https://www.energymadeeasy.gov.au/plan?id=COV71641MRE1&amp;postcode=4000" TargetMode="External"/><Relationship Id="rId4" Type="http://schemas.openxmlformats.org/officeDocument/2006/relationships/hyperlink" Target="https://diamondenergy.com.au/epfs/resi/market/energex-2.pdf" TargetMode="External"/><Relationship Id="rId9" Type="http://schemas.openxmlformats.org/officeDocument/2006/relationships/hyperlink" Target="https://www.energymadeeasy.gov.au/plan?id=ORI208125MRE&amp;postcode=4000" TargetMode="External"/><Relationship Id="rId14" Type="http://schemas.openxmlformats.org/officeDocument/2006/relationships/hyperlink" Target="https://www.energymadeeasy.gov.au/plan?id=RED21476MRE&amp;postcode=4000" TargetMode="External"/><Relationship Id="rId22" Type="http://schemas.openxmlformats.org/officeDocument/2006/relationships/hyperlink" Target="https://www.energymadeeasy.gov.au/plan?id=SUM106777MRE&amp;postcode=4000"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energymadeeasy.gov.au/plan?id=KOG58262MRE1&amp;postcode=4000" TargetMode="External"/><Relationship Id="rId21" Type="http://schemas.openxmlformats.org/officeDocument/2006/relationships/hyperlink" Target="https://www.energymadeeasy.gov.au/plan?id=FXP14710MRE&amp;postcode=4000" TargetMode="External"/><Relationship Id="rId42" Type="http://schemas.openxmlformats.org/officeDocument/2006/relationships/hyperlink" Target="https://www.energymadeeasy.gov.au/plan?postcode=4000&amp;id=REA53254MRE" TargetMode="External"/><Relationship Id="rId47" Type="http://schemas.openxmlformats.org/officeDocument/2006/relationships/hyperlink" Target="https://www.energymadeeasy.gov.au/plan?id=ALI13019MRE&amp;postcode=4000" TargetMode="External"/><Relationship Id="rId63" Type="http://schemas.openxmlformats.org/officeDocument/2006/relationships/hyperlink" Target="https://www.energymadeeasy.gov.au/plan?id=MOJ49662MRE&amp;postcode=4000" TargetMode="External"/><Relationship Id="rId68" Type="http://schemas.openxmlformats.org/officeDocument/2006/relationships/hyperlink" Target="https://www.energymadeeasy.gov.au/plan?id=SIM61766MRE2&amp;postcode=4000" TargetMode="External"/><Relationship Id="rId16" Type="http://schemas.openxmlformats.org/officeDocument/2006/relationships/hyperlink" Target="https://www.energymadeeasy.gov.au/plan?id=DEN36052MRE2&amp;postcode=4000" TargetMode="External"/><Relationship Id="rId11" Type="http://schemas.openxmlformats.org/officeDocument/2006/relationships/hyperlink" Target="https://www.energymadeeasy.gov.au/plan?id=DIA34656MRE&amp;postcode=4000" TargetMode="External"/><Relationship Id="rId32" Type="http://schemas.openxmlformats.org/officeDocument/2006/relationships/hyperlink" Target="https://www.energymadeeasy.gov.au/plan?id=OVO53477MRE&amp;postcode=4000" TargetMode="External"/><Relationship Id="rId37" Type="http://schemas.openxmlformats.org/officeDocument/2006/relationships/hyperlink" Target="https://www.energymadeeasy.gov.au/plan?id=POW15459MRE&amp;postcode=4000" TargetMode="External"/><Relationship Id="rId53" Type="http://schemas.openxmlformats.org/officeDocument/2006/relationships/hyperlink" Target="https://www.energymadeeasy.gov.au/plan?id=ENE19200MRE&amp;utm_source=EnergyAustralia&amp;utm_campaign=bpi-retailer&amp;utm_medium=retailer&amp;postcode=4000" TargetMode="External"/><Relationship Id="rId58" Type="http://schemas.openxmlformats.org/officeDocument/2006/relationships/hyperlink" Target="https://www.energymadeeasy.gov.au/plan?id=GLO48744MRE3&amp;postcode=4000" TargetMode="External"/><Relationship Id="rId74" Type="http://schemas.openxmlformats.org/officeDocument/2006/relationships/hyperlink" Target="https://www.energymadeeasy.gov.au/plan?id=NTR89343MRE1&amp;postcode=4000" TargetMode="External"/><Relationship Id="rId79" Type="http://schemas.openxmlformats.org/officeDocument/2006/relationships/hyperlink" Target="https://www.energymadeeasy.gov.au/plan?id=CLI89062MRE1&amp;postcode=4000" TargetMode="External"/><Relationship Id="rId5" Type="http://schemas.openxmlformats.org/officeDocument/2006/relationships/hyperlink" Target="https://www.dcpowerco.com.au/wp-content/uploads/2019/06/DCP-EX-90701-MR.pdf" TargetMode="External"/><Relationship Id="rId61" Type="http://schemas.openxmlformats.org/officeDocument/2006/relationships/hyperlink" Target="https://www.energymadeeasy.gov.au/plan?id=MOJ49662MRE&amp;postcode=4000" TargetMode="External"/><Relationship Id="rId82" Type="http://schemas.openxmlformats.org/officeDocument/2006/relationships/hyperlink" Target="https://www.energymadeeasy.gov.au/plan?id=CLI89072MRE1&amp;postcode=4000" TargetMode="External"/><Relationship Id="rId19" Type="http://schemas.openxmlformats.org/officeDocument/2006/relationships/hyperlink" Target="https://www.energymadeeasy.gov.au/plan?id=DOD13974MRE&amp;postcode=4000" TargetMode="External"/><Relationship Id="rId14" Type="http://schemas.openxmlformats.org/officeDocument/2006/relationships/hyperlink" Target="https://www.energymadeeasy.gov.au/plan?id=DEN36067MRE2&amp;postcode=4000" TargetMode="External"/><Relationship Id="rId22" Type="http://schemas.openxmlformats.org/officeDocument/2006/relationships/hyperlink" Target="https://www.energymadeeasy.gov.au/plan?id=FXP13795MRE&amp;utm_source=Future%20X%20Power&amp;utm_campaign=bpi-retailer&amp;utm_medium=retailer&amp;postcode=4000" TargetMode="External"/><Relationship Id="rId27" Type="http://schemas.openxmlformats.org/officeDocument/2006/relationships/hyperlink" Target="https://www.energymadeeasy.gov.au/plan?id=KOG58264MRE1&amp;postcode=4000" TargetMode="External"/><Relationship Id="rId30" Type="http://schemas.openxmlformats.org/officeDocument/2006/relationships/hyperlink" Target="https://www.energymadeeasy.gov.au/plan?id=LPE14752MRE1&amp;postcode=4000" TargetMode="External"/><Relationship Id="rId35" Type="http://schemas.openxmlformats.org/officeDocument/2006/relationships/hyperlink" Target="https://www.energymadeeasy.gov.au/plan?id=POW15458MRE&amp;postcode=4000" TargetMode="External"/><Relationship Id="rId43" Type="http://schemas.openxmlformats.org/officeDocument/2006/relationships/hyperlink" Target="https://www.energymadeeasy.gov.au/plan?id=RED21476MRE&amp;postcode=4000" TargetMode="External"/><Relationship Id="rId48" Type="http://schemas.openxmlformats.org/officeDocument/2006/relationships/hyperlink" Target="https://www.energymadeeasy.gov.au/plan?id=ALI13014MRE&amp;utm_source=Alinta%20Energy&amp;utm_campaign=bpi-retailer&amp;utm_medium=retailer&amp;postcode=4000" TargetMode="External"/><Relationship Id="rId56" Type="http://schemas.openxmlformats.org/officeDocument/2006/relationships/hyperlink" Target="https://www.energymadeeasy.gov.au/plan?id=ENE19318MRE&amp;utm_source=EnergyAustralia&amp;utm_campaign=bpi-retailer&amp;utm_medium=retailer&amp;postcode=4000" TargetMode="External"/><Relationship Id="rId64" Type="http://schemas.openxmlformats.org/officeDocument/2006/relationships/hyperlink" Target="https://www.powershop.com.au/app/rates/resi/elec/energex/resi-elec-energex-market-offer-tariff-all.pdf?v=1" TargetMode="External"/><Relationship Id="rId69" Type="http://schemas.openxmlformats.org/officeDocument/2006/relationships/hyperlink" Target="https://www.energymadeeasy.gov.au/plan?id=SIM61763MRE2&amp;postcode=4000" TargetMode="External"/><Relationship Id="rId77" Type="http://schemas.openxmlformats.org/officeDocument/2006/relationships/hyperlink" Target="https://www.energymadeeasy.gov.au/plan?id=SUM91379MRE1&amp;postcode=4000" TargetMode="External"/><Relationship Id="rId8" Type="http://schemas.openxmlformats.org/officeDocument/2006/relationships/hyperlink" Target="https://www.dcpowerco.com.au/wp-content/uploads/2019/06/DCP-EX-90701-MR.pdf" TargetMode="External"/><Relationship Id="rId51" Type="http://schemas.openxmlformats.org/officeDocument/2006/relationships/hyperlink" Target="https://www.energymadeeasy.gov.au/plan?id=AMB48848MRE1&amp;postcode=4000" TargetMode="External"/><Relationship Id="rId72" Type="http://schemas.openxmlformats.org/officeDocument/2006/relationships/hyperlink" Target="https://www.energymadeeasy.gov.au/plan?id=NTR89344MRE1&amp;postcode=4000" TargetMode="External"/><Relationship Id="rId80" Type="http://schemas.openxmlformats.org/officeDocument/2006/relationships/hyperlink" Target="https://www.energymadeeasy.gov.au/plan?id=CLI89070MRE1&amp;postcode=4000" TargetMode="External"/><Relationship Id="rId3" Type="http://schemas.openxmlformats.org/officeDocument/2006/relationships/hyperlink" Target="https://www.energymadeeasy.gov.au/plan?id=COV71644MRE1&amp;postcode=4000" TargetMode="External"/><Relationship Id="rId12" Type="http://schemas.openxmlformats.org/officeDocument/2006/relationships/hyperlink" Target="https://www.energymadeeasy.gov.au/plan?id=DIA48974MRE&amp;postcode=4000" TargetMode="External"/><Relationship Id="rId17" Type="http://schemas.openxmlformats.org/officeDocument/2006/relationships/hyperlink" Target="https://www.energymadeeasy.gov.au/plan?id=DOD13973MRE&amp;postcode=4000" TargetMode="External"/><Relationship Id="rId25" Type="http://schemas.openxmlformats.org/officeDocument/2006/relationships/hyperlink" Target="https://www.energymadeeasy.gov.au/plan?id=KOG58263MRE1&amp;postcode=4000" TargetMode="External"/><Relationship Id="rId33" Type="http://schemas.openxmlformats.org/officeDocument/2006/relationships/hyperlink" Target="https://www.energymadeeasy.gov.au/plan?id=OVO53478MRE&amp;postcode=4000" TargetMode="External"/><Relationship Id="rId38" Type="http://schemas.openxmlformats.org/officeDocument/2006/relationships/hyperlink" Target="https://www.energymadeeasy.gov.au/plan?id=POW15479MRE&amp;postcode=4000" TargetMode="External"/><Relationship Id="rId46" Type="http://schemas.openxmlformats.org/officeDocument/2006/relationships/hyperlink" Target="https://www.energymadeeasy.gov.au/plan?id=RED21752MRE&amp;postcode=4000" TargetMode="External"/><Relationship Id="rId59" Type="http://schemas.openxmlformats.org/officeDocument/2006/relationships/hyperlink" Target="https://www.energymadeeasy.gov.au/plan?id=GLO48744MRE3&amp;postcode=4000" TargetMode="External"/><Relationship Id="rId67" Type="http://schemas.openxmlformats.org/officeDocument/2006/relationships/hyperlink" Target="https://www.powershop.com.au/app/rates/resi/elec/energex/resi-elec-energex-market-offer-tariff-all.pdf?v=1" TargetMode="External"/><Relationship Id="rId20" Type="http://schemas.openxmlformats.org/officeDocument/2006/relationships/hyperlink" Target="https://www.energymadeeasy.gov.au/plan?id=DOD14389MRE&amp;postcode=4000" TargetMode="External"/><Relationship Id="rId41" Type="http://schemas.openxmlformats.org/officeDocument/2006/relationships/hyperlink" Target="https://www.energymadeeasy.gov.au/plan?postcode=4000&amp;id=REA53088MRE" TargetMode="External"/><Relationship Id="rId54" Type="http://schemas.openxmlformats.org/officeDocument/2006/relationships/hyperlink" Target="https://www.energymadeeasy.gov.au/plan?id=ENE19182MRE&amp;utm_source=EnergyAustralia&amp;utm_campaign=bpi-retailer&amp;utm_medium=retailer&amp;postcode=4000" TargetMode="External"/><Relationship Id="rId62" Type="http://schemas.openxmlformats.org/officeDocument/2006/relationships/hyperlink" Target="https://www.energymadeeasy.gov.au/plan?id=MOJ49662MRE&amp;postcode=4000" TargetMode="External"/><Relationship Id="rId70" Type="http://schemas.openxmlformats.org/officeDocument/2006/relationships/hyperlink" Target="https://www.energymadeeasy.gov.au/plan?id=SIM61775MRE2&amp;postcode=4000" TargetMode="External"/><Relationship Id="rId75" Type="http://schemas.openxmlformats.org/officeDocument/2006/relationships/hyperlink" Target="https://www.energymadeeasy.gov.au/plan?id=SUM91380MRE1&amp;postcode=4000" TargetMode="External"/><Relationship Id="rId1" Type="http://schemas.openxmlformats.org/officeDocument/2006/relationships/hyperlink" Target="https://www.energymadeeasy.gov.au/plan?id=COV71641MRE1&amp;postcode=4000" TargetMode="External"/><Relationship Id="rId6" Type="http://schemas.openxmlformats.org/officeDocument/2006/relationships/hyperlink" Target="https://www.dcpowerco.com.au/wp-content/uploads/2019/06/DCP-EX-90701-MR.pdf" TargetMode="External"/><Relationship Id="rId15" Type="http://schemas.openxmlformats.org/officeDocument/2006/relationships/hyperlink" Target="https://www.energymadeeasy.gov.au/plan?id=DEN36068MRE2&amp;postcode=4000" TargetMode="External"/><Relationship Id="rId23" Type="http://schemas.openxmlformats.org/officeDocument/2006/relationships/hyperlink" Target="https://www.energymadeeasy.gov.au/plan?id=FXP13763MRE&amp;utm_source=Future%20X%20Power&amp;utm_campaign=bpi-retailer&amp;utm_medium=retailer&amp;postcode=4000" TargetMode="External"/><Relationship Id="rId28" Type="http://schemas.openxmlformats.org/officeDocument/2006/relationships/hyperlink" Target="https://www.energymadeeasy.gov.au/plan?id=LPE14750MRE1&amp;postcode=4000" TargetMode="External"/><Relationship Id="rId36" Type="http://schemas.openxmlformats.org/officeDocument/2006/relationships/hyperlink" Target="https://www.energymadeeasy.gov.au/plan?id=POW15459MRE&amp;postcode=4000" TargetMode="External"/><Relationship Id="rId49" Type="http://schemas.openxmlformats.org/officeDocument/2006/relationships/hyperlink" Target="https://www.energymadeeasy.gov.au/plan?id=ALI13031MRE&amp;utm_source=Alinta%20Energy&amp;utm_campaign=bpi-retailer&amp;utm_medium=retailer&amp;postcode=4000" TargetMode="External"/><Relationship Id="rId57" Type="http://schemas.openxmlformats.org/officeDocument/2006/relationships/hyperlink" Target="https://www.energymadeeasy.gov.au/plan?id=GLO48743MRE3&amp;postcode=4000" TargetMode="External"/><Relationship Id="rId10" Type="http://schemas.openxmlformats.org/officeDocument/2006/relationships/hyperlink" Target="https://www.energymadeeasy.gov.au/plan?id=DIA34656MRE&amp;postcode=4000" TargetMode="External"/><Relationship Id="rId31" Type="http://schemas.openxmlformats.org/officeDocument/2006/relationships/hyperlink" Target="https://www.energymadeeasy.gov.au/plan?id=LPE14804MRE1&amp;postcode=4000" TargetMode="External"/><Relationship Id="rId44" Type="http://schemas.openxmlformats.org/officeDocument/2006/relationships/hyperlink" Target="https://www.energymadeeasy.gov.au/plan?id=RED21477MRE&amp;postcode=4000" TargetMode="External"/><Relationship Id="rId52" Type="http://schemas.openxmlformats.org/officeDocument/2006/relationships/hyperlink" Target="https://www.energymadeeasy.gov.au/plan?id=AMB48847MRE1&amp;postcode=4000" TargetMode="External"/><Relationship Id="rId60" Type="http://schemas.openxmlformats.org/officeDocument/2006/relationships/hyperlink" Target="https://www.energymadeeasy.gov.au/plan?id=GLO48742MRE2&amp;postcode=4000" TargetMode="External"/><Relationship Id="rId65" Type="http://schemas.openxmlformats.org/officeDocument/2006/relationships/hyperlink" Target="https://www.powershop.com.au/app/rates/resi/elec/energex/resi-elec-energex-market-offer-tariff-all.pdf?v=1" TargetMode="External"/><Relationship Id="rId73" Type="http://schemas.openxmlformats.org/officeDocument/2006/relationships/hyperlink" Target="https://www.energymadeeasy.gov.au/plan?id=SUM91378MRE1&amp;postcode=4000" TargetMode="External"/><Relationship Id="rId78" Type="http://schemas.openxmlformats.org/officeDocument/2006/relationships/hyperlink" Target="https://www.energymadeeasy.gov.au/plan?id=ORI25177MRE&amp;postcode=4000" TargetMode="External"/><Relationship Id="rId81" Type="http://schemas.openxmlformats.org/officeDocument/2006/relationships/hyperlink" Target="https://www.energymadeeasy.gov.au/plan?id=CLI89070MRE1&amp;postcode=4000" TargetMode="External"/><Relationship Id="rId4" Type="http://schemas.openxmlformats.org/officeDocument/2006/relationships/hyperlink" Target="https://www.energymadeeasy.gov.au/plan?id=COV71639MRE1&amp;postcode=4000" TargetMode="External"/><Relationship Id="rId9" Type="http://schemas.openxmlformats.org/officeDocument/2006/relationships/hyperlink" Target="https://www.energymadeeasy.gov.au/plan?id=DIA34675MRE&amp;postcode=4000" TargetMode="External"/><Relationship Id="rId13" Type="http://schemas.openxmlformats.org/officeDocument/2006/relationships/hyperlink" Target="https://www.energymadeeasy.gov.au/plan?id=DEN36066MRE2&amp;postcode=4000" TargetMode="External"/><Relationship Id="rId18" Type="http://schemas.openxmlformats.org/officeDocument/2006/relationships/hyperlink" Target="https://www.energymadeeasy.gov.au/plan?id=DOD13974MRE&amp;postcode=4000" TargetMode="External"/><Relationship Id="rId39" Type="http://schemas.openxmlformats.org/officeDocument/2006/relationships/hyperlink" Target="https://www.energymadeeasy.gov.au/plan?postcode=4000&amp;id=REA53085MRE" TargetMode="External"/><Relationship Id="rId34" Type="http://schemas.openxmlformats.org/officeDocument/2006/relationships/hyperlink" Target="https://www.energymadeeasy.gov.au/plan?id=OVO53476MRE&amp;postcode=4000" TargetMode="External"/><Relationship Id="rId50" Type="http://schemas.openxmlformats.org/officeDocument/2006/relationships/hyperlink" Target="https://www.energymadeeasy.gov.au/plan?id=ALI13070MRE&amp;utm_source=Alinta%20Energy&amp;utm_campaign=bpi-retailer&amp;utm_medium=retailer&amp;postcode=4000" TargetMode="External"/><Relationship Id="rId55" Type="http://schemas.openxmlformats.org/officeDocument/2006/relationships/hyperlink" Target="https://www.energymadeeasy.gov.au/plan?id=ENE19179MRE&amp;utm_source=EnergyAustralia&amp;utm_campaign=bpi-retailer&amp;utm_medium=retailer&amp;postcode=4000" TargetMode="External"/><Relationship Id="rId76" Type="http://schemas.openxmlformats.org/officeDocument/2006/relationships/hyperlink" Target="https://www.energymadeeasy.gov.au/plan?id=SUM91380MRE1&amp;postcode=4000" TargetMode="External"/><Relationship Id="rId7" Type="http://schemas.openxmlformats.org/officeDocument/2006/relationships/hyperlink" Target="https://www.dcpowerco.com.au/wp-content/uploads/2019/06/DCP-EX-90701-MR.pdf" TargetMode="External"/><Relationship Id="rId71" Type="http://schemas.openxmlformats.org/officeDocument/2006/relationships/hyperlink" Target="https://www.energymadeeasy.gov.au/plan?id=SIM61676MRE2&amp;postcode=4000" TargetMode="External"/><Relationship Id="rId2" Type="http://schemas.openxmlformats.org/officeDocument/2006/relationships/hyperlink" Target="https://www.energymadeeasy.gov.au/plan?id=COV71644MRE1&amp;postcode=4000" TargetMode="External"/><Relationship Id="rId29" Type="http://schemas.openxmlformats.org/officeDocument/2006/relationships/hyperlink" Target="https://www.energymadeeasy.gov.au/plan?id=LPE14752MRE1&amp;postcode=4000" TargetMode="External"/><Relationship Id="rId24" Type="http://schemas.openxmlformats.org/officeDocument/2006/relationships/hyperlink" Target="https://www.energymadeeasy.gov.au/plan?id=KOG58261MRE1&amp;postcode=4000" TargetMode="External"/><Relationship Id="rId40" Type="http://schemas.openxmlformats.org/officeDocument/2006/relationships/hyperlink" Target="https://www.energymadeeasy.gov.au/plan?postcode=4000&amp;id=REA53086MRE" TargetMode="External"/><Relationship Id="rId45" Type="http://schemas.openxmlformats.org/officeDocument/2006/relationships/hyperlink" Target="https://www.energymadeeasy.gov.au/plan?id=RED21478MRE&amp;postcode=4000" TargetMode="External"/><Relationship Id="rId66" Type="http://schemas.openxmlformats.org/officeDocument/2006/relationships/hyperlink" Target="https://www.powershop.com.au/app/rates/resi/elec/energex/resi-elec-energex-market-offer-tariff-all.pdf?v=1"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Y154"/>
  <sheetViews>
    <sheetView showGridLines="0" workbookViewId="0">
      <selection activeCell="K18" sqref="K18"/>
    </sheetView>
  </sheetViews>
  <sheetFormatPr baseColWidth="10" defaultRowHeight="13" x14ac:dyDescent="0.15"/>
  <cols>
    <col min="1" max="9" width="10.83203125" style="15"/>
    <col min="10" max="10" width="12.1640625" style="15" customWidth="1"/>
    <col min="11" max="16" width="10.83203125" style="15"/>
    <col min="17" max="17" width="16.6640625" style="15" customWidth="1"/>
    <col min="18" max="18" width="18.6640625" style="15" customWidth="1"/>
    <col min="19" max="19" width="11.5" style="15" customWidth="1"/>
    <col min="20" max="16384" width="10.83203125" style="15"/>
  </cols>
  <sheetData>
    <row r="1" spans="1:77" ht="15" thickBot="1" x14ac:dyDescent="0.2">
      <c r="A1" s="50" t="s">
        <v>197</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row>
    <row r="2" spans="1:77" x14ac:dyDescent="0.15">
      <c r="A2" s="52" t="s">
        <v>204</v>
      </c>
      <c r="B2" s="51"/>
      <c r="C2" s="51"/>
      <c r="D2" s="51"/>
      <c r="E2" s="51"/>
      <c r="F2" s="51"/>
      <c r="G2" s="51"/>
      <c r="H2" s="51"/>
      <c r="I2" s="51"/>
      <c r="J2" s="51"/>
      <c r="K2" s="51"/>
      <c r="L2" s="51"/>
      <c r="M2" s="53" t="s">
        <v>377</v>
      </c>
      <c r="N2" s="54"/>
      <c r="O2" s="54"/>
      <c r="P2" s="54"/>
      <c r="Q2" s="54"/>
      <c r="R2" s="54"/>
      <c r="S2" s="55"/>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row>
    <row r="3" spans="1:77" ht="14" x14ac:dyDescent="0.15">
      <c r="A3" s="56" t="s">
        <v>1060</v>
      </c>
      <c r="B3" s="51"/>
      <c r="C3" s="51"/>
      <c r="D3" s="51"/>
      <c r="E3" s="51"/>
      <c r="F3" s="51"/>
      <c r="G3" s="51"/>
      <c r="H3" s="51"/>
      <c r="I3" s="51"/>
      <c r="J3" s="51"/>
      <c r="K3" s="51"/>
      <c r="L3" s="51"/>
      <c r="M3" s="57" t="s">
        <v>217</v>
      </c>
      <c r="N3" s="58"/>
      <c r="O3" s="58"/>
      <c r="P3" s="58"/>
      <c r="Q3" s="58"/>
      <c r="R3" s="58"/>
      <c r="S3" s="59"/>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row>
    <row r="4" spans="1:77" x14ac:dyDescent="0.15">
      <c r="A4" s="51"/>
      <c r="B4" s="51"/>
      <c r="C4" s="51"/>
      <c r="D4" s="51"/>
      <c r="E4" s="51"/>
      <c r="F4" s="51"/>
      <c r="G4" s="51"/>
      <c r="H4" s="51"/>
      <c r="I4" s="51"/>
      <c r="J4" s="51"/>
      <c r="K4" s="51"/>
      <c r="L4" s="51"/>
      <c r="M4" s="57" t="s">
        <v>271</v>
      </c>
      <c r="N4" s="58"/>
      <c r="O4" s="58"/>
      <c r="P4" s="58"/>
      <c r="Q4" s="58"/>
      <c r="R4" s="58"/>
      <c r="S4" s="59"/>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row>
    <row r="5" spans="1:77" x14ac:dyDescent="0.15">
      <c r="A5" s="51"/>
      <c r="B5" s="51"/>
      <c r="C5" s="51"/>
      <c r="D5" s="51"/>
      <c r="E5" s="51"/>
      <c r="F5" s="51"/>
      <c r="G5" s="51"/>
      <c r="H5" s="51"/>
      <c r="I5" s="51"/>
      <c r="J5" s="51"/>
      <c r="K5" s="51"/>
      <c r="L5" s="51"/>
      <c r="M5" s="57" t="s">
        <v>253</v>
      </c>
      <c r="N5" s="58"/>
      <c r="O5" s="58"/>
      <c r="P5" s="58"/>
      <c r="Q5" s="58"/>
      <c r="R5" s="58"/>
      <c r="S5" s="59"/>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row>
    <row r="6" spans="1:77" ht="14" thickBot="1" x14ac:dyDescent="0.2">
      <c r="A6" s="60" t="s">
        <v>289</v>
      </c>
      <c r="B6" s="51"/>
      <c r="C6" s="51"/>
      <c r="D6" s="51"/>
      <c r="E6" s="51"/>
      <c r="F6" s="51"/>
      <c r="G6" s="51"/>
      <c r="H6" s="51"/>
      <c r="I6" s="51"/>
      <c r="J6" s="51"/>
      <c r="K6" s="51"/>
      <c r="L6" s="51"/>
      <c r="M6" s="61" t="s">
        <v>127</v>
      </c>
      <c r="N6" s="62"/>
      <c r="O6" s="62"/>
      <c r="P6" s="62"/>
      <c r="Q6" s="62"/>
      <c r="R6" s="62"/>
      <c r="S6" s="63"/>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row>
    <row r="7" spans="1:77" x14ac:dyDescent="0.15">
      <c r="A7" s="51" t="s">
        <v>147</v>
      </c>
      <c r="B7" s="51"/>
      <c r="C7" s="51"/>
      <c r="D7" s="51"/>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row>
    <row r="8" spans="1:77" ht="14" thickBot="1" x14ac:dyDescent="0.2">
      <c r="A8" s="51" t="s">
        <v>263</v>
      </c>
      <c r="B8" s="51"/>
      <c r="C8" s="51"/>
      <c r="D8" s="51"/>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row>
    <row r="9" spans="1:77" x14ac:dyDescent="0.15">
      <c r="A9" s="51" t="s">
        <v>362</v>
      </c>
      <c r="B9" s="51"/>
      <c r="C9" s="51"/>
      <c r="D9" s="51"/>
      <c r="E9" s="51"/>
      <c r="F9" s="51"/>
      <c r="G9" s="51"/>
      <c r="H9" s="51"/>
      <c r="I9" s="51"/>
      <c r="J9" s="51"/>
      <c r="K9" s="51"/>
      <c r="L9" s="51"/>
      <c r="M9" s="53" t="s">
        <v>16</v>
      </c>
      <c r="N9" s="54"/>
      <c r="O9" s="54"/>
      <c r="P9" s="54"/>
      <c r="Q9" s="54"/>
      <c r="R9" s="54"/>
      <c r="S9" s="54"/>
      <c r="T9" s="54"/>
      <c r="U9" s="55"/>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row>
    <row r="10" spans="1:77" x14ac:dyDescent="0.15">
      <c r="A10" s="51" t="s">
        <v>187</v>
      </c>
      <c r="B10" s="51"/>
      <c r="C10" s="51"/>
      <c r="D10" s="51"/>
      <c r="E10" s="51"/>
      <c r="F10" s="51"/>
      <c r="G10" s="51"/>
      <c r="H10" s="51"/>
      <c r="I10" s="51"/>
      <c r="J10" s="51"/>
      <c r="K10" s="51"/>
      <c r="L10" s="51"/>
      <c r="M10" s="57" t="s">
        <v>307</v>
      </c>
      <c r="N10" s="58"/>
      <c r="O10" s="58"/>
      <c r="P10" s="58"/>
      <c r="Q10" s="58"/>
      <c r="R10" s="58"/>
      <c r="S10" s="58"/>
      <c r="T10" s="58"/>
      <c r="U10" s="59"/>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row>
    <row r="11" spans="1:77" x14ac:dyDescent="0.15">
      <c r="A11" s="51"/>
      <c r="B11" s="51"/>
      <c r="C11" s="51"/>
      <c r="D11" s="51"/>
      <c r="E11" s="51"/>
      <c r="F11" s="51"/>
      <c r="G11" s="51"/>
      <c r="H11" s="51"/>
      <c r="I11" s="51"/>
      <c r="J11" s="51"/>
      <c r="K11" s="51"/>
      <c r="L11" s="51"/>
      <c r="M11" s="57" t="s">
        <v>291</v>
      </c>
      <c r="N11" s="58"/>
      <c r="O11" s="58"/>
      <c r="P11" s="58"/>
      <c r="Q11" s="58"/>
      <c r="R11" s="58"/>
      <c r="S11" s="58"/>
      <c r="T11" s="58"/>
      <c r="U11" s="59"/>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row>
    <row r="12" spans="1:77" x14ac:dyDescent="0.15">
      <c r="A12" s="60" t="s">
        <v>269</v>
      </c>
      <c r="B12" s="51"/>
      <c r="C12" s="51"/>
      <c r="D12" s="51"/>
      <c r="E12" s="51"/>
      <c r="F12" s="51"/>
      <c r="G12" s="51"/>
      <c r="H12" s="51"/>
      <c r="I12" s="51"/>
      <c r="J12" s="51"/>
      <c r="K12" s="51"/>
      <c r="L12" s="51"/>
      <c r="M12" s="57" t="s">
        <v>210</v>
      </c>
      <c r="N12" s="58"/>
      <c r="O12" s="58"/>
      <c r="P12" s="58"/>
      <c r="Q12" s="58"/>
      <c r="R12" s="58"/>
      <c r="S12" s="58"/>
      <c r="T12" s="58"/>
      <c r="U12" s="59"/>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row>
    <row r="13" spans="1:77" x14ac:dyDescent="0.15">
      <c r="A13" s="51" t="s">
        <v>379</v>
      </c>
      <c r="B13" s="51"/>
      <c r="C13" s="51"/>
      <c r="D13" s="51"/>
      <c r="E13" s="51"/>
      <c r="F13" s="51"/>
      <c r="G13" s="51"/>
      <c r="H13" s="64"/>
      <c r="I13" s="51"/>
      <c r="J13" s="51"/>
      <c r="K13" s="51"/>
      <c r="L13" s="51"/>
      <c r="M13" s="57" t="s">
        <v>266</v>
      </c>
      <c r="N13" s="58"/>
      <c r="O13" s="58"/>
      <c r="P13" s="58"/>
      <c r="Q13" s="58"/>
      <c r="R13" s="58"/>
      <c r="S13" s="58"/>
      <c r="T13" s="58"/>
      <c r="U13" s="59"/>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row>
    <row r="14" spans="1:77" x14ac:dyDescent="0.15">
      <c r="A14" s="51"/>
      <c r="B14" s="51"/>
      <c r="C14" s="51"/>
      <c r="D14" s="51"/>
      <c r="E14" s="51"/>
      <c r="F14" s="51"/>
      <c r="G14" s="51"/>
      <c r="H14" s="51"/>
      <c r="I14" s="51"/>
      <c r="J14" s="51"/>
      <c r="K14" s="51"/>
      <c r="L14" s="51"/>
      <c r="M14" s="57" t="s">
        <v>176</v>
      </c>
      <c r="N14" s="58"/>
      <c r="O14" s="58"/>
      <c r="P14" s="58"/>
      <c r="Q14" s="58"/>
      <c r="R14" s="58"/>
      <c r="S14" s="58"/>
      <c r="T14" s="58"/>
      <c r="U14" s="59"/>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row>
    <row r="15" spans="1:77" x14ac:dyDescent="0.15">
      <c r="A15" s="60" t="s">
        <v>247</v>
      </c>
      <c r="B15" s="51"/>
      <c r="C15" s="51"/>
      <c r="D15" s="51"/>
      <c r="E15" s="51"/>
      <c r="F15" s="51"/>
      <c r="G15" s="51"/>
      <c r="H15" s="51"/>
      <c r="I15" s="51"/>
      <c r="J15" s="51"/>
      <c r="K15" s="51"/>
      <c r="L15" s="51"/>
      <c r="M15" s="57" t="s">
        <v>175</v>
      </c>
      <c r="N15" s="58"/>
      <c r="O15" s="58"/>
      <c r="P15" s="58"/>
      <c r="Q15" s="58"/>
      <c r="R15" s="58"/>
      <c r="S15" s="58"/>
      <c r="T15" s="58"/>
      <c r="U15" s="59"/>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row>
    <row r="16" spans="1:77" ht="14" thickBot="1" x14ac:dyDescent="0.2">
      <c r="A16" s="109" t="s">
        <v>1092</v>
      </c>
      <c r="B16" s="51"/>
      <c r="C16" s="51"/>
      <c r="D16" s="51"/>
      <c r="E16" s="51"/>
      <c r="F16" s="51"/>
      <c r="G16" s="51"/>
      <c r="H16" s="115"/>
      <c r="I16" s="115"/>
      <c r="J16" s="51"/>
      <c r="K16" s="51"/>
      <c r="L16" s="51"/>
      <c r="M16" s="75" t="s">
        <v>139</v>
      </c>
      <c r="N16" s="58"/>
      <c r="O16" s="58"/>
      <c r="P16" s="58"/>
      <c r="Q16" s="58"/>
      <c r="R16" s="58"/>
      <c r="S16" s="58"/>
      <c r="T16" s="58"/>
      <c r="U16" s="59"/>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row>
    <row r="17" spans="1:77" ht="14" thickBot="1" x14ac:dyDescent="0.2">
      <c r="A17" s="109" t="s">
        <v>1093</v>
      </c>
      <c r="B17" s="51"/>
      <c r="C17" s="51"/>
      <c r="D17" s="51"/>
      <c r="E17" s="51"/>
      <c r="F17" s="51"/>
      <c r="G17" s="51"/>
      <c r="H17" s="115"/>
      <c r="I17" s="115"/>
      <c r="J17" s="51"/>
      <c r="K17" s="165" t="s">
        <v>293</v>
      </c>
      <c r="L17" s="51"/>
      <c r="M17" s="76" t="s">
        <v>140</v>
      </c>
      <c r="N17" s="62"/>
      <c r="O17" s="62"/>
      <c r="P17" s="62"/>
      <c r="Q17" s="62"/>
      <c r="R17" s="62"/>
      <c r="S17" s="62"/>
      <c r="T17" s="62"/>
      <c r="U17" s="63"/>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row>
    <row r="18" spans="1:77" x14ac:dyDescent="0.15">
      <c r="A18" s="109" t="s">
        <v>1094</v>
      </c>
      <c r="B18" s="51"/>
      <c r="C18" s="51"/>
      <c r="D18" s="51"/>
      <c r="E18" s="51"/>
      <c r="F18" s="51"/>
      <c r="G18" s="51"/>
      <c r="H18" s="115"/>
      <c r="I18" s="115"/>
      <c r="J18" s="51"/>
      <c r="K18" s="288" t="s">
        <v>1090</v>
      </c>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row>
    <row r="19" spans="1:77" x14ac:dyDescent="0.15">
      <c r="A19" s="109" t="s">
        <v>1095</v>
      </c>
      <c r="B19" s="51"/>
      <c r="C19" s="51"/>
      <c r="D19" s="51"/>
      <c r="E19" s="51"/>
      <c r="F19" s="51"/>
      <c r="G19" s="51"/>
      <c r="H19" s="115"/>
      <c r="I19" s="115"/>
      <c r="J19" s="51"/>
      <c r="K19" s="266" t="s">
        <v>1059</v>
      </c>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row>
    <row r="20" spans="1:77" x14ac:dyDescent="0.15">
      <c r="A20" s="109" t="s">
        <v>1096</v>
      </c>
      <c r="B20" s="51"/>
      <c r="C20" s="51"/>
      <c r="D20" s="51"/>
      <c r="E20" s="51"/>
      <c r="F20" s="51"/>
      <c r="G20" s="51"/>
      <c r="H20" s="115"/>
      <c r="I20" s="115"/>
      <c r="K20" s="285" t="s">
        <v>953</v>
      </c>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row>
    <row r="21" spans="1:77" x14ac:dyDescent="0.15">
      <c r="A21" s="109" t="s">
        <v>1097</v>
      </c>
      <c r="D21" s="51"/>
      <c r="E21" s="51"/>
      <c r="F21" s="51"/>
      <c r="H21" s="115"/>
      <c r="I21" s="115"/>
      <c r="K21" s="190" t="s">
        <v>803</v>
      </c>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row>
    <row r="22" spans="1:77" x14ac:dyDescent="0.15">
      <c r="A22" s="109" t="s">
        <v>550</v>
      </c>
      <c r="B22" s="65"/>
      <c r="C22" s="65"/>
      <c r="D22" s="65"/>
      <c r="E22" s="65"/>
      <c r="F22" s="65"/>
      <c r="G22" s="51"/>
      <c r="H22" s="51"/>
      <c r="I22" s="51"/>
      <c r="K22" s="173" t="s">
        <v>639</v>
      </c>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row>
    <row r="23" spans="1:77" x14ac:dyDescent="0.15">
      <c r="A23" s="109" t="s">
        <v>551</v>
      </c>
      <c r="B23" s="65"/>
      <c r="C23" s="65"/>
      <c r="D23" s="65"/>
      <c r="E23" s="65"/>
      <c r="F23" s="65"/>
      <c r="G23" s="51"/>
      <c r="H23" s="51"/>
      <c r="I23" s="51"/>
      <c r="K23" s="166" t="s">
        <v>560</v>
      </c>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row>
    <row r="24" spans="1:77" x14ac:dyDescent="0.15">
      <c r="A24" s="109" t="s">
        <v>552</v>
      </c>
      <c r="B24" s="51"/>
      <c r="C24" s="51"/>
      <c r="D24" s="51"/>
      <c r="E24" s="51"/>
      <c r="F24" s="51"/>
      <c r="G24" s="51"/>
      <c r="H24" s="51"/>
      <c r="I24" s="51"/>
      <c r="K24" s="167" t="s">
        <v>557</v>
      </c>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row>
    <row r="25" spans="1:77" x14ac:dyDescent="0.15">
      <c r="A25" s="109" t="s">
        <v>553</v>
      </c>
      <c r="B25" s="65"/>
      <c r="C25" s="65"/>
      <c r="D25" s="65"/>
      <c r="E25" s="65"/>
      <c r="F25" s="65"/>
      <c r="G25" s="51"/>
      <c r="H25" s="51"/>
      <c r="K25" s="168" t="s">
        <v>17</v>
      </c>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row>
    <row r="26" spans="1:77" x14ac:dyDescent="0.15">
      <c r="A26" s="109" t="s">
        <v>554</v>
      </c>
      <c r="B26" s="51"/>
      <c r="C26" s="51"/>
      <c r="D26" s="51"/>
      <c r="E26" s="51"/>
      <c r="F26" s="51"/>
      <c r="G26" s="51"/>
      <c r="H26" s="51"/>
      <c r="I26" s="51"/>
      <c r="K26" s="169" t="s">
        <v>380</v>
      </c>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row>
    <row r="27" spans="1:77" x14ac:dyDescent="0.15">
      <c r="A27" s="51" t="s">
        <v>555</v>
      </c>
      <c r="B27" s="51"/>
      <c r="C27" s="51"/>
      <c r="D27" s="51"/>
      <c r="E27" s="51"/>
      <c r="F27" s="51"/>
      <c r="G27" s="51"/>
      <c r="H27" s="51"/>
      <c r="I27" s="51"/>
      <c r="K27" s="170" t="s">
        <v>203</v>
      </c>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row>
    <row r="28" spans="1:77" x14ac:dyDescent="0.15">
      <c r="A28" s="109" t="s">
        <v>559</v>
      </c>
      <c r="B28" s="51"/>
      <c r="C28" s="51"/>
      <c r="D28" s="51"/>
      <c r="E28" s="51"/>
      <c r="F28" s="51"/>
      <c r="G28" s="51"/>
      <c r="H28" s="51"/>
      <c r="I28" s="51"/>
      <c r="K28" s="171" t="s">
        <v>283</v>
      </c>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row>
    <row r="29" spans="1:77" ht="14" thickBot="1" x14ac:dyDescent="0.2">
      <c r="A29" s="109" t="s">
        <v>640</v>
      </c>
      <c r="B29" s="51"/>
      <c r="C29" s="51"/>
      <c r="D29" s="51"/>
      <c r="E29" s="51"/>
      <c r="F29" s="51"/>
      <c r="G29" s="51"/>
      <c r="H29" s="51"/>
      <c r="I29" s="51"/>
      <c r="J29" s="51"/>
      <c r="K29" s="172" t="s">
        <v>294</v>
      </c>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row>
    <row r="30" spans="1:77" x14ac:dyDescent="0.15">
      <c r="A30" s="109" t="s">
        <v>802</v>
      </c>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row>
    <row r="31" spans="1:77" ht="14" thickBot="1" x14ac:dyDescent="0.2">
      <c r="A31" s="109" t="s">
        <v>952</v>
      </c>
      <c r="B31" s="51"/>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row>
    <row r="32" spans="1:77" x14ac:dyDescent="0.15">
      <c r="A32" s="109" t="s">
        <v>1061</v>
      </c>
      <c r="B32" s="51"/>
      <c r="C32" s="51"/>
      <c r="D32" s="51"/>
      <c r="E32" s="51"/>
      <c r="F32" s="51"/>
      <c r="G32" s="51"/>
      <c r="H32" s="51"/>
      <c r="I32" s="51"/>
      <c r="J32" s="51"/>
      <c r="K32" s="177" t="s">
        <v>719</v>
      </c>
      <c r="L32" s="178"/>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row>
    <row r="33" spans="1:77" x14ac:dyDescent="0.15">
      <c r="A33" s="109" t="s">
        <v>1098</v>
      </c>
      <c r="I33" s="51"/>
      <c r="J33" s="51"/>
      <c r="K33" s="261" t="s">
        <v>642</v>
      </c>
      <c r="L33" s="179"/>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row>
    <row r="34" spans="1:77" ht="14" x14ac:dyDescent="0.15">
      <c r="A34" s="110" t="s">
        <v>556</v>
      </c>
      <c r="B34" s="51"/>
      <c r="C34" s="51"/>
      <c r="D34" s="51"/>
      <c r="E34" s="51"/>
      <c r="F34" s="51"/>
      <c r="G34" s="51"/>
      <c r="H34" s="51"/>
      <c r="I34" s="51"/>
      <c r="J34" s="51"/>
      <c r="K34" s="261" t="s">
        <v>653</v>
      </c>
      <c r="L34" s="179"/>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row>
    <row r="35" spans="1:77" x14ac:dyDescent="0.15">
      <c r="A35" s="60"/>
      <c r="B35" s="51"/>
      <c r="C35" s="51"/>
      <c r="D35" s="51"/>
      <c r="E35" s="51"/>
      <c r="F35" s="51"/>
      <c r="G35" s="51"/>
      <c r="H35" s="51"/>
      <c r="I35" s="51"/>
      <c r="J35" s="51"/>
      <c r="K35" s="261" t="s">
        <v>654</v>
      </c>
      <c r="L35" s="179"/>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row>
    <row r="36" spans="1:77" x14ac:dyDescent="0.15">
      <c r="A36" s="60" t="s">
        <v>347</v>
      </c>
      <c r="B36" s="51"/>
      <c r="C36" s="51"/>
      <c r="D36" s="51"/>
      <c r="E36" s="51"/>
      <c r="F36" s="51"/>
      <c r="G36" s="51"/>
      <c r="H36" s="51"/>
      <c r="I36" s="51"/>
      <c r="J36" s="51"/>
      <c r="K36" s="261" t="s">
        <v>657</v>
      </c>
      <c r="L36" s="179"/>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row>
    <row r="37" spans="1:77" x14ac:dyDescent="0.15">
      <c r="A37" s="109" t="s">
        <v>1091</v>
      </c>
      <c r="B37" s="51"/>
      <c r="C37" s="51"/>
      <c r="D37" s="51"/>
      <c r="E37" s="51"/>
      <c r="F37" s="51"/>
      <c r="G37" s="51"/>
      <c r="H37" s="51"/>
      <c r="I37" s="51"/>
      <c r="J37" s="51"/>
      <c r="K37" s="261" t="s">
        <v>660</v>
      </c>
      <c r="L37" s="179"/>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row>
    <row r="38" spans="1:77" x14ac:dyDescent="0.15">
      <c r="A38" s="51" t="s">
        <v>95</v>
      </c>
      <c r="B38" s="51"/>
      <c r="C38" s="51"/>
      <c r="D38" s="51"/>
      <c r="E38" s="51"/>
      <c r="F38" s="51"/>
      <c r="H38" s="51"/>
      <c r="I38" s="51"/>
      <c r="J38" s="51"/>
      <c r="K38" s="261" t="s">
        <v>663</v>
      </c>
      <c r="L38" s="179"/>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51"/>
      <c r="BY38" s="51"/>
    </row>
    <row r="39" spans="1:77" x14ac:dyDescent="0.15">
      <c r="A39" s="51"/>
      <c r="B39" s="51"/>
      <c r="C39" s="51"/>
      <c r="D39" s="51"/>
      <c r="E39" s="51"/>
      <c r="F39" s="51"/>
      <c r="G39" s="51"/>
      <c r="H39" s="51"/>
      <c r="I39" s="51"/>
      <c r="J39" s="51"/>
      <c r="K39" s="261" t="s">
        <v>665</v>
      </c>
      <c r="L39" s="179"/>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row>
    <row r="40" spans="1:77" x14ac:dyDescent="0.15">
      <c r="A40" s="51" t="s">
        <v>558</v>
      </c>
      <c r="B40" s="51"/>
      <c r="C40" s="51"/>
      <c r="D40" s="51"/>
      <c r="E40" s="51"/>
      <c r="F40" s="51"/>
      <c r="G40" s="51"/>
      <c r="I40" s="51"/>
      <c r="J40" s="51"/>
      <c r="K40" s="261" t="s">
        <v>669</v>
      </c>
      <c r="L40" s="179"/>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row>
    <row r="41" spans="1:77" x14ac:dyDescent="0.15">
      <c r="A41" s="51" t="s">
        <v>348</v>
      </c>
      <c r="B41" s="51"/>
      <c r="C41" s="51"/>
      <c r="D41" s="51"/>
      <c r="E41" s="51"/>
      <c r="F41" s="51"/>
      <c r="G41" s="115"/>
      <c r="H41" s="116"/>
      <c r="I41" s="51"/>
      <c r="J41" s="51"/>
      <c r="K41" s="261" t="s">
        <v>672</v>
      </c>
      <c r="L41" s="179"/>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row>
    <row r="42" spans="1:77" x14ac:dyDescent="0.15">
      <c r="A42" s="51" t="s">
        <v>226</v>
      </c>
      <c r="B42" s="51"/>
      <c r="C42" s="51"/>
      <c r="D42" s="51"/>
      <c r="E42" s="51"/>
      <c r="F42" s="51"/>
      <c r="G42" s="51"/>
      <c r="H42" s="51"/>
      <c r="I42" s="51"/>
      <c r="J42" s="51"/>
      <c r="K42" s="261" t="s">
        <v>673</v>
      </c>
      <c r="L42" s="179"/>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row>
    <row r="43" spans="1:77" x14ac:dyDescent="0.15">
      <c r="A43" s="51" t="s">
        <v>264</v>
      </c>
      <c r="B43" s="51"/>
      <c r="C43" s="51"/>
      <c r="D43" s="51"/>
      <c r="E43" s="51"/>
      <c r="F43" s="51"/>
      <c r="G43" s="51"/>
      <c r="H43" s="51"/>
      <c r="I43" s="51"/>
      <c r="J43" s="51"/>
      <c r="K43" s="261" t="s">
        <v>677</v>
      </c>
      <c r="L43" s="179"/>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row>
    <row r="44" spans="1:77" x14ac:dyDescent="0.15">
      <c r="A44" s="51"/>
      <c r="B44" s="51"/>
      <c r="C44" s="51"/>
      <c r="D44" s="51"/>
      <c r="E44" s="51"/>
      <c r="F44" s="51"/>
      <c r="G44" s="51"/>
      <c r="H44" s="51"/>
      <c r="I44" s="51"/>
      <c r="J44" s="51"/>
      <c r="K44" s="261" t="s">
        <v>629</v>
      </c>
      <c r="L44" s="179"/>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row>
    <row r="45" spans="1:77" x14ac:dyDescent="0.15">
      <c r="A45" s="51" t="s">
        <v>260</v>
      </c>
      <c r="B45" s="51"/>
      <c r="C45" s="51"/>
      <c r="D45" s="51"/>
      <c r="E45" s="51"/>
      <c r="F45" s="51"/>
      <c r="G45" s="51"/>
      <c r="H45" s="51"/>
      <c r="I45" s="51"/>
      <c r="J45" s="51"/>
      <c r="K45" s="261" t="s">
        <v>687</v>
      </c>
      <c r="L45" s="179"/>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row>
    <row r="46" spans="1:77" x14ac:dyDescent="0.15">
      <c r="A46" s="51" t="s">
        <v>246</v>
      </c>
      <c r="B46" s="51"/>
      <c r="C46" s="51"/>
      <c r="D46" s="51"/>
      <c r="E46" s="51"/>
      <c r="F46" s="51"/>
      <c r="G46" s="51"/>
      <c r="H46" s="51"/>
      <c r="I46" s="51"/>
      <c r="J46" s="51"/>
      <c r="K46" s="261" t="s">
        <v>692</v>
      </c>
      <c r="L46" s="179"/>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row>
    <row r="47" spans="1:77" x14ac:dyDescent="0.15">
      <c r="A47" s="51" t="s">
        <v>265</v>
      </c>
      <c r="B47" s="51"/>
      <c r="C47" s="51"/>
      <c r="D47" s="51"/>
      <c r="E47" s="51"/>
      <c r="F47" s="51"/>
      <c r="G47" s="51"/>
      <c r="H47" s="51"/>
      <c r="I47" s="51"/>
      <c r="J47" s="51"/>
      <c r="K47" s="261" t="s">
        <v>693</v>
      </c>
      <c r="L47" s="179"/>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row>
    <row r="48" spans="1:77" x14ac:dyDescent="0.15">
      <c r="A48" s="51" t="s">
        <v>386</v>
      </c>
      <c r="B48" s="51"/>
      <c r="C48" s="51"/>
      <c r="D48" s="51"/>
      <c r="E48" s="51"/>
      <c r="F48" s="51"/>
      <c r="G48" s="51"/>
      <c r="H48" s="51"/>
      <c r="I48" s="51"/>
      <c r="J48" s="51"/>
      <c r="K48" s="261" t="s">
        <v>822</v>
      </c>
      <c r="L48" s="179"/>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row>
    <row r="49" spans="1:77" x14ac:dyDescent="0.15">
      <c r="A49" s="51" t="s">
        <v>230</v>
      </c>
      <c r="B49" s="51"/>
      <c r="C49" s="51"/>
      <c r="D49" s="51"/>
      <c r="E49" s="51"/>
      <c r="F49" s="51"/>
      <c r="G49" s="51"/>
      <c r="H49" s="51"/>
      <c r="I49" s="51"/>
      <c r="J49" s="51"/>
      <c r="K49" s="261" t="s">
        <v>835</v>
      </c>
      <c r="L49" s="179"/>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row>
    <row r="50" spans="1:77" x14ac:dyDescent="0.15">
      <c r="A50" s="51" t="s">
        <v>277</v>
      </c>
      <c r="B50" s="51"/>
      <c r="C50" s="51"/>
      <c r="D50" s="51"/>
      <c r="E50" s="51"/>
      <c r="F50" s="51"/>
      <c r="G50" s="51"/>
      <c r="H50" s="51"/>
      <c r="I50" s="51"/>
      <c r="J50" s="51"/>
      <c r="K50" s="261" t="s">
        <v>848</v>
      </c>
      <c r="L50" s="179"/>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row>
    <row r="51" spans="1:77" x14ac:dyDescent="0.15">
      <c r="A51" s="51"/>
      <c r="B51" s="51"/>
      <c r="C51" s="51"/>
      <c r="D51" s="51"/>
      <c r="E51" s="51"/>
      <c r="F51" s="51"/>
      <c r="G51" s="51"/>
      <c r="H51" s="51"/>
      <c r="I51" s="51"/>
      <c r="J51" s="51"/>
      <c r="K51" s="261" t="s">
        <v>853</v>
      </c>
      <c r="L51" s="179"/>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51"/>
      <c r="BQ51" s="51"/>
      <c r="BR51" s="51"/>
      <c r="BS51" s="51"/>
      <c r="BT51" s="51"/>
      <c r="BU51" s="51"/>
      <c r="BV51" s="51"/>
      <c r="BW51" s="51"/>
      <c r="BX51" s="51"/>
      <c r="BY51" s="51"/>
    </row>
    <row r="52" spans="1:77" x14ac:dyDescent="0.15">
      <c r="A52" s="51" t="s">
        <v>229</v>
      </c>
      <c r="B52" s="51"/>
      <c r="C52" s="51"/>
      <c r="D52" s="51"/>
      <c r="E52" s="51"/>
      <c r="F52" s="51"/>
      <c r="G52" s="51"/>
      <c r="H52" s="51"/>
      <c r="I52" s="51"/>
      <c r="J52" s="51"/>
      <c r="K52" s="261" t="s">
        <v>858</v>
      </c>
      <c r="L52" s="179"/>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row>
    <row r="53" spans="1:77" x14ac:dyDescent="0.15">
      <c r="A53" s="51" t="s">
        <v>227</v>
      </c>
      <c r="B53" s="51"/>
      <c r="C53" s="51"/>
      <c r="D53" s="51"/>
      <c r="E53" s="51"/>
      <c r="F53" s="51"/>
      <c r="G53" s="51"/>
      <c r="H53" s="51"/>
      <c r="I53" s="51"/>
      <c r="J53" s="51"/>
      <c r="K53" s="261" t="s">
        <v>863</v>
      </c>
      <c r="L53" s="179"/>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row>
    <row r="54" spans="1:77" x14ac:dyDescent="0.15">
      <c r="A54" s="51" t="s">
        <v>324</v>
      </c>
      <c r="B54" s="51"/>
      <c r="C54" s="51"/>
      <c r="D54" s="51"/>
      <c r="E54" s="51"/>
      <c r="F54" s="51"/>
      <c r="G54" s="51"/>
      <c r="H54" s="51"/>
      <c r="I54" s="51"/>
      <c r="J54" s="51"/>
      <c r="K54" s="261" t="s">
        <v>895</v>
      </c>
      <c r="L54" s="179"/>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row>
    <row r="55" spans="1:77" x14ac:dyDescent="0.15">
      <c r="A55" s="51" t="s">
        <v>286</v>
      </c>
      <c r="B55" s="51"/>
      <c r="C55" s="51"/>
      <c r="D55" s="51"/>
      <c r="E55" s="51"/>
      <c r="F55" s="51"/>
      <c r="G55" s="51"/>
      <c r="H55" s="51"/>
      <c r="I55" s="51"/>
      <c r="J55" s="51"/>
      <c r="K55" s="262" t="s">
        <v>904</v>
      </c>
      <c r="L55" s="179"/>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row>
    <row r="56" spans="1:77" x14ac:dyDescent="0.15">
      <c r="A56" s="51" t="s">
        <v>212</v>
      </c>
      <c r="B56" s="51"/>
      <c r="C56" s="51"/>
      <c r="D56" s="51"/>
      <c r="E56" s="51"/>
      <c r="F56" s="51"/>
      <c r="G56" s="51"/>
      <c r="H56" s="51"/>
      <c r="I56" s="51"/>
      <c r="J56" s="51"/>
      <c r="K56" s="261" t="s">
        <v>932</v>
      </c>
      <c r="L56" s="179"/>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row>
    <row r="57" spans="1:77" x14ac:dyDescent="0.15">
      <c r="A57" s="51"/>
      <c r="B57" s="51"/>
      <c r="C57" s="51"/>
      <c r="D57" s="51"/>
      <c r="E57" s="51"/>
      <c r="F57" s="51"/>
      <c r="G57" s="51"/>
      <c r="H57" s="51"/>
      <c r="I57" s="51"/>
      <c r="J57" s="51"/>
      <c r="K57" s="261" t="s">
        <v>936</v>
      </c>
      <c r="L57" s="179"/>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row>
    <row r="58" spans="1:77" x14ac:dyDescent="0.15">
      <c r="A58" s="51"/>
      <c r="B58" s="51"/>
      <c r="C58" s="51"/>
      <c r="D58" s="51"/>
      <c r="E58" s="51"/>
      <c r="F58" s="51"/>
      <c r="G58" s="51"/>
      <c r="H58" s="51"/>
      <c r="I58" s="51"/>
      <c r="J58" s="51"/>
      <c r="K58" s="261" t="s">
        <v>994</v>
      </c>
      <c r="L58" s="179"/>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c r="BX58" s="51"/>
      <c r="BY58" s="51"/>
    </row>
    <row r="59" spans="1:77" x14ac:dyDescent="0.15">
      <c r="A59" s="51"/>
      <c r="B59" s="51"/>
      <c r="C59" s="51"/>
      <c r="D59" s="51"/>
      <c r="E59" s="51"/>
      <c r="F59" s="51"/>
      <c r="G59" s="51"/>
      <c r="H59" s="51"/>
      <c r="I59" s="51"/>
      <c r="J59" s="51"/>
      <c r="K59" s="261" t="s">
        <v>997</v>
      </c>
      <c r="L59" s="179"/>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c r="BX59" s="51"/>
      <c r="BY59" s="51"/>
    </row>
    <row r="60" spans="1:77" x14ac:dyDescent="0.15">
      <c r="A60" s="51"/>
      <c r="B60" s="51"/>
      <c r="C60" s="51"/>
      <c r="D60" s="51"/>
      <c r="E60" s="51"/>
      <c r="F60" s="51"/>
      <c r="G60" s="51"/>
      <c r="H60" s="51"/>
      <c r="I60" s="51"/>
      <c r="J60" s="51"/>
      <c r="K60" s="261" t="s">
        <v>1001</v>
      </c>
      <c r="L60" s="179"/>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row>
    <row r="61" spans="1:77" x14ac:dyDescent="0.15">
      <c r="A61" s="51"/>
      <c r="B61" s="51"/>
      <c r="C61" s="51"/>
      <c r="D61" s="51"/>
      <c r="E61" s="51"/>
      <c r="F61" s="51"/>
      <c r="G61" s="51"/>
      <c r="H61" s="51"/>
      <c r="I61" s="51"/>
      <c r="J61" s="51"/>
      <c r="K61" s="261" t="s">
        <v>1004</v>
      </c>
      <c r="L61" s="179"/>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row>
    <row r="62" spans="1:77" ht="14" thickBot="1" x14ac:dyDescent="0.2">
      <c r="A62" s="51"/>
      <c r="B62" s="51"/>
      <c r="C62" s="51"/>
      <c r="D62" s="51"/>
      <c r="E62" s="51"/>
      <c r="F62" s="51"/>
      <c r="G62" s="51"/>
      <c r="H62" s="51"/>
      <c r="I62" s="51"/>
      <c r="J62" s="51"/>
      <c r="K62" s="263" t="s">
        <v>1007</v>
      </c>
      <c r="L62" s="180"/>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51"/>
      <c r="BV62" s="51"/>
      <c r="BW62" s="51"/>
      <c r="BX62" s="51"/>
      <c r="BY62" s="51"/>
    </row>
    <row r="63" spans="1:77" x14ac:dyDescent="0.15">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row>
    <row r="64" spans="1:77" x14ac:dyDescent="0.15">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row>
    <row r="65" spans="1:77" x14ac:dyDescent="0.15">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row>
    <row r="66" spans="1:77" x14ac:dyDescent="0.15">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c r="BN66" s="51"/>
      <c r="BO66" s="51"/>
      <c r="BP66" s="51"/>
      <c r="BQ66" s="51"/>
      <c r="BR66" s="51"/>
      <c r="BS66" s="51"/>
      <c r="BT66" s="51"/>
      <c r="BU66" s="51"/>
      <c r="BV66" s="51"/>
      <c r="BW66" s="51"/>
      <c r="BX66" s="51"/>
      <c r="BY66" s="51"/>
    </row>
    <row r="67" spans="1:77" x14ac:dyDescent="0.15">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c r="BN67" s="51"/>
      <c r="BO67" s="51"/>
      <c r="BP67" s="51"/>
      <c r="BQ67" s="51"/>
      <c r="BR67" s="51"/>
      <c r="BS67" s="51"/>
      <c r="BT67" s="51"/>
      <c r="BU67" s="51"/>
      <c r="BV67" s="51"/>
      <c r="BW67" s="51"/>
      <c r="BX67" s="51"/>
      <c r="BY67" s="51"/>
    </row>
    <row r="68" spans="1:77" x14ac:dyDescent="0.15">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c r="BN68" s="51"/>
      <c r="BO68" s="51"/>
      <c r="BP68" s="51"/>
      <c r="BQ68" s="51"/>
      <c r="BR68" s="51"/>
      <c r="BS68" s="51"/>
      <c r="BT68" s="51"/>
      <c r="BU68" s="51"/>
      <c r="BV68" s="51"/>
      <c r="BW68" s="51"/>
      <c r="BX68" s="51"/>
      <c r="BY68" s="51"/>
    </row>
    <row r="69" spans="1:77" x14ac:dyDescent="0.15">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row>
    <row r="70" spans="1:77" x14ac:dyDescent="0.15">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row>
    <row r="71" spans="1:77" x14ac:dyDescent="0.15">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row>
    <row r="72" spans="1:77" x14ac:dyDescent="0.15">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51"/>
      <c r="BP72" s="51"/>
      <c r="BQ72" s="51"/>
      <c r="BR72" s="51"/>
      <c r="BS72" s="51"/>
      <c r="BT72" s="51"/>
      <c r="BU72" s="51"/>
      <c r="BV72" s="51"/>
      <c r="BW72" s="51"/>
      <c r="BX72" s="51"/>
      <c r="BY72" s="51"/>
    </row>
    <row r="73" spans="1:77" x14ac:dyDescent="0.15">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row>
    <row r="74" spans="1:77" x14ac:dyDescent="0.15">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S74" s="51"/>
      <c r="BT74" s="51"/>
      <c r="BU74" s="51"/>
      <c r="BV74" s="51"/>
      <c r="BW74" s="51"/>
      <c r="BX74" s="51"/>
      <c r="BY74" s="51"/>
    </row>
    <row r="75" spans="1:77" x14ac:dyDescent="0.15">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c r="BN75" s="51"/>
      <c r="BO75" s="51"/>
      <c r="BP75" s="51"/>
      <c r="BQ75" s="51"/>
      <c r="BR75" s="51"/>
      <c r="BS75" s="51"/>
      <c r="BT75" s="51"/>
      <c r="BU75" s="51"/>
      <c r="BV75" s="51"/>
      <c r="BW75" s="51"/>
      <c r="BX75" s="51"/>
      <c r="BY75" s="51"/>
    </row>
    <row r="76" spans="1:77" x14ac:dyDescent="0.15">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1"/>
      <c r="BV76" s="51"/>
      <c r="BW76" s="51"/>
      <c r="BX76" s="51"/>
      <c r="BY76" s="51"/>
    </row>
    <row r="77" spans="1:77" x14ac:dyDescent="0.15">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row>
    <row r="78" spans="1:77" x14ac:dyDescent="0.15">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c r="BN78" s="51"/>
      <c r="BO78" s="51"/>
      <c r="BP78" s="51"/>
      <c r="BQ78" s="51"/>
      <c r="BR78" s="51"/>
      <c r="BS78" s="51"/>
      <c r="BT78" s="51"/>
      <c r="BU78" s="51"/>
      <c r="BV78" s="51"/>
      <c r="BW78" s="51"/>
      <c r="BX78" s="51"/>
      <c r="BY78" s="51"/>
    </row>
    <row r="79" spans="1:77" x14ac:dyDescent="0.15">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51"/>
      <c r="BP79" s="51"/>
      <c r="BQ79" s="51"/>
      <c r="BR79" s="51"/>
      <c r="BS79" s="51"/>
      <c r="BT79" s="51"/>
      <c r="BU79" s="51"/>
      <c r="BV79" s="51"/>
      <c r="BW79" s="51"/>
      <c r="BX79" s="51"/>
      <c r="BY79" s="51"/>
    </row>
    <row r="80" spans="1:77" x14ac:dyDescent="0.15">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c r="BW80" s="51"/>
      <c r="BX80" s="51"/>
      <c r="BY80" s="51"/>
    </row>
    <row r="81" spans="1:77" x14ac:dyDescent="0.15">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row>
    <row r="82" spans="1:77" x14ac:dyDescent="0.15">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row>
    <row r="83" spans="1:77" x14ac:dyDescent="0.15">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row>
    <row r="84" spans="1:77" x14ac:dyDescent="0.15">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c r="BN84" s="51"/>
      <c r="BO84" s="51"/>
      <c r="BP84" s="51"/>
      <c r="BQ84" s="51"/>
      <c r="BR84" s="51"/>
      <c r="BS84" s="51"/>
      <c r="BT84" s="51"/>
      <c r="BU84" s="51"/>
      <c r="BV84" s="51"/>
      <c r="BW84" s="51"/>
      <c r="BX84" s="51"/>
      <c r="BY84" s="51"/>
    </row>
    <row r="85" spans="1:77" x14ac:dyDescent="0.15">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c r="BN85" s="51"/>
      <c r="BO85" s="51"/>
      <c r="BP85" s="51"/>
      <c r="BQ85" s="51"/>
      <c r="BR85" s="51"/>
      <c r="BS85" s="51"/>
      <c r="BT85" s="51"/>
      <c r="BU85" s="51"/>
      <c r="BV85" s="51"/>
      <c r="BW85" s="51"/>
      <c r="BX85" s="51"/>
      <c r="BY85" s="51"/>
    </row>
    <row r="86" spans="1:77" x14ac:dyDescent="0.15">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row>
    <row r="87" spans="1:77" x14ac:dyDescent="0.15">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51"/>
      <c r="BN87" s="51"/>
      <c r="BO87" s="51"/>
      <c r="BP87" s="51"/>
      <c r="BQ87" s="51"/>
      <c r="BR87" s="51"/>
      <c r="BS87" s="51"/>
      <c r="BT87" s="51"/>
      <c r="BU87" s="51"/>
      <c r="BV87" s="51"/>
      <c r="BW87" s="51"/>
      <c r="BX87" s="51"/>
      <c r="BY87" s="51"/>
    </row>
    <row r="88" spans="1:77" x14ac:dyDescent="0.15">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row>
    <row r="89" spans="1:77" x14ac:dyDescent="0.15">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row>
    <row r="90" spans="1:77" x14ac:dyDescent="0.15">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row>
    <row r="91" spans="1:77" x14ac:dyDescent="0.15">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row>
    <row r="92" spans="1:77" x14ac:dyDescent="0.15">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row>
    <row r="93" spans="1:77" x14ac:dyDescent="0.15">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row>
    <row r="94" spans="1:77" x14ac:dyDescent="0.15">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row>
    <row r="95" spans="1:77" x14ac:dyDescent="0.15">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row>
    <row r="96" spans="1:77" x14ac:dyDescent="0.15">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row>
    <row r="97" spans="1:77" x14ac:dyDescent="0.15">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row>
    <row r="98" spans="1:77" x14ac:dyDescent="0.15">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row>
    <row r="99" spans="1:77" x14ac:dyDescent="0.15">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row>
    <row r="100" spans="1:77" x14ac:dyDescent="0.15">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row>
    <row r="101" spans="1:77" x14ac:dyDescent="0.15">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row>
    <row r="102" spans="1:77" x14ac:dyDescent="0.15">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row>
    <row r="103" spans="1:77" x14ac:dyDescent="0.15">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row>
    <row r="104" spans="1:77" x14ac:dyDescent="0.15">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row>
    <row r="105" spans="1:77" x14ac:dyDescent="0.15">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row>
    <row r="106" spans="1:77" x14ac:dyDescent="0.15">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row>
    <row r="107" spans="1:77" x14ac:dyDescent="0.15">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row>
    <row r="108" spans="1:77" x14ac:dyDescent="0.15">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row>
    <row r="109" spans="1:77" x14ac:dyDescent="0.15">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row>
    <row r="110" spans="1:77" x14ac:dyDescent="0.15">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row>
    <row r="111" spans="1:77" x14ac:dyDescent="0.15">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row>
    <row r="112" spans="1:77" x14ac:dyDescent="0.15">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row>
    <row r="113" spans="1:77" x14ac:dyDescent="0.15">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row>
    <row r="114" spans="1:77" x14ac:dyDescent="0.15">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row>
    <row r="115" spans="1:77" x14ac:dyDescent="0.15">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row>
    <row r="116" spans="1:77" x14ac:dyDescent="0.15">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row>
    <row r="117" spans="1:77" x14ac:dyDescent="0.15">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row>
    <row r="118" spans="1:77" x14ac:dyDescent="0.15">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row>
    <row r="119" spans="1:77" x14ac:dyDescent="0.15">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row>
    <row r="120" spans="1:77" x14ac:dyDescent="0.15">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row>
    <row r="121" spans="1:77" x14ac:dyDescent="0.15">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row>
    <row r="122" spans="1:77" x14ac:dyDescent="0.15">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row>
    <row r="123" spans="1:77" x14ac:dyDescent="0.15">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row>
    <row r="124" spans="1:77" x14ac:dyDescent="0.15">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row>
    <row r="125" spans="1:77" x14ac:dyDescent="0.15">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row>
    <row r="126" spans="1:77" x14ac:dyDescent="0.15">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row>
    <row r="127" spans="1:77" x14ac:dyDescent="0.15">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row>
    <row r="128" spans="1:77" x14ac:dyDescent="0.15">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row>
    <row r="129" spans="1:77" x14ac:dyDescent="0.15">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row>
    <row r="130" spans="1:77" x14ac:dyDescent="0.15">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row>
    <row r="131" spans="1:77" x14ac:dyDescent="0.15">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row>
    <row r="132" spans="1:77" x14ac:dyDescent="0.15">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row>
    <row r="133" spans="1:77" x14ac:dyDescent="0.15">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row>
    <row r="134" spans="1:77" x14ac:dyDescent="0.15">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row>
    <row r="135" spans="1:77" x14ac:dyDescent="0.15">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row>
    <row r="136" spans="1:77" x14ac:dyDescent="0.15">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row>
    <row r="137" spans="1:77" x14ac:dyDescent="0.15">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row>
    <row r="138" spans="1:77" x14ac:dyDescent="0.15">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row>
    <row r="139" spans="1:77" x14ac:dyDescent="0.15">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row>
    <row r="140" spans="1:77" x14ac:dyDescent="0.15">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row>
    <row r="141" spans="1:77" x14ac:dyDescent="0.15">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row>
    <row r="142" spans="1:77" x14ac:dyDescent="0.15">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row>
    <row r="143" spans="1:77" x14ac:dyDescent="0.15">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row>
    <row r="144" spans="1:77" x14ac:dyDescent="0.15">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row>
    <row r="145" spans="1:77" x14ac:dyDescent="0.15">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row>
    <row r="146" spans="1:77" x14ac:dyDescent="0.15">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row>
    <row r="147" spans="1:77" x14ac:dyDescent="0.15">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row>
    <row r="148" spans="1:77" x14ac:dyDescent="0.15">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row>
    <row r="149" spans="1:77" x14ac:dyDescent="0.15">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row>
    <row r="150" spans="1:77" x14ac:dyDescent="0.15">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row>
    <row r="151" spans="1:77" x14ac:dyDescent="0.15">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row>
    <row r="152" spans="1:77" x14ac:dyDescent="0.15">
      <c r="A152" s="51"/>
      <c r="B152" s="51"/>
      <c r="C152" s="51"/>
      <c r="D152" s="51"/>
      <c r="E152" s="51"/>
      <c r="F152" s="51"/>
      <c r="G152" s="51"/>
      <c r="H152" s="51"/>
      <c r="I152" s="51"/>
      <c r="J152" s="51"/>
      <c r="K152" s="51"/>
    </row>
    <row r="153" spans="1:77" x14ac:dyDescent="0.15">
      <c r="A153" s="51"/>
      <c r="B153" s="51"/>
      <c r="C153" s="51"/>
      <c r="D153" s="51"/>
      <c r="E153" s="51"/>
      <c r="F153" s="51"/>
      <c r="G153" s="51"/>
      <c r="H153" s="51"/>
      <c r="I153" s="51"/>
    </row>
    <row r="154" spans="1:77" x14ac:dyDescent="0.15">
      <c r="A154" s="51"/>
      <c r="B154" s="51"/>
      <c r="C154" s="51"/>
      <c r="D154" s="51"/>
      <c r="E154" s="51"/>
      <c r="F154" s="51"/>
      <c r="G154" s="51"/>
    </row>
  </sheetData>
  <sheetProtection algorithmName="SHA-512" hashValue="zh85r4BDLlL6iYRly7bx7Pd88Qhc6DsTaU9RZHEUVCj/CjSlUI33GjmToNI8iB/5uwB2ymjFMefZFYNyjn0xiQ==" saltValue="vDU49gld60E9TeeqG3BXcg==" spinCount="100000" sheet="1" objects="1" scenarios="1"/>
  <phoneticPr fontId="7" type="noConversion"/>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J59"/>
  <sheetViews>
    <sheetView topLeftCell="A15" zoomScale="125" workbookViewId="0">
      <selection activeCell="E53" sqref="E53"/>
    </sheetView>
  </sheetViews>
  <sheetFormatPr baseColWidth="10" defaultRowHeight="13" x14ac:dyDescent="0.15"/>
  <cols>
    <col min="1" max="1" width="21.1640625" style="15" customWidth="1"/>
    <col min="2" max="2" width="10.33203125" style="15" customWidth="1"/>
    <col min="3" max="16384" width="10.83203125" style="15"/>
  </cols>
  <sheetData>
    <row r="1" spans="1:10" x14ac:dyDescent="0.15">
      <c r="A1" s="26" t="s">
        <v>74</v>
      </c>
    </row>
    <row r="2" spans="1:10" x14ac:dyDescent="0.15">
      <c r="A2" s="73"/>
      <c r="B2" s="73"/>
      <c r="C2" s="73"/>
      <c r="D2" s="73"/>
      <c r="E2" s="73"/>
      <c r="F2" s="73"/>
      <c r="G2" s="73"/>
      <c r="H2" s="73"/>
      <c r="I2" s="73"/>
      <c r="J2" s="73"/>
    </row>
    <row r="3" spans="1:10" x14ac:dyDescent="0.15">
      <c r="A3" s="28" t="s">
        <v>228</v>
      </c>
    </row>
    <row r="5" spans="1:10" x14ac:dyDescent="0.15">
      <c r="B5" s="294" t="s">
        <v>222</v>
      </c>
      <c r="C5" s="294"/>
      <c r="D5" s="294"/>
      <c r="E5" s="47">
        <v>1500</v>
      </c>
    </row>
    <row r="7" spans="1:10" x14ac:dyDescent="0.15">
      <c r="A7" s="29" t="s">
        <v>104</v>
      </c>
      <c r="B7" s="30"/>
      <c r="C7" s="31" t="s">
        <v>339</v>
      </c>
      <c r="D7" s="31" t="s">
        <v>340</v>
      </c>
      <c r="E7" s="31" t="s">
        <v>189</v>
      </c>
      <c r="F7" s="31" t="s">
        <v>237</v>
      </c>
      <c r="G7" s="31" t="s">
        <v>267</v>
      </c>
      <c r="H7" s="31" t="s">
        <v>213</v>
      </c>
      <c r="I7" s="31" t="s">
        <v>344</v>
      </c>
      <c r="J7" s="32" t="s">
        <v>177</v>
      </c>
    </row>
    <row r="8" spans="1:10" x14ac:dyDescent="0.15">
      <c r="A8" s="15" t="s">
        <v>243</v>
      </c>
      <c r="C8" s="33">
        <f>$E5*'Tariffs Jul''15'!D7/100*1.1</f>
        <v>366.79500000000002</v>
      </c>
      <c r="D8" s="33">
        <f>$E5*'Tariffs Jul''15'!E7/100*1.1</f>
        <v>366.92700000000002</v>
      </c>
      <c r="E8" s="33">
        <f>$E5*'Tariffs Jul''15'!F7/100*1.1</f>
        <v>366.92700000000002</v>
      </c>
      <c r="F8" s="33">
        <f>$E5*'Tariffs Jul''15'!G7/100*1.1</f>
        <v>374.26950000000005</v>
      </c>
      <c r="G8" s="33">
        <f>$E5*'Tariffs Jul''15'!H7/100*1.1</f>
        <v>408.21000000000004</v>
      </c>
      <c r="H8" s="33">
        <f>$E5*'Tariffs Jul''15'!I7/100*1.1</f>
        <v>366.79500000000002</v>
      </c>
      <c r="I8" s="33">
        <f>$E5*'Tariffs Jul''15'!J7/100*1.1</f>
        <v>381.97500000000002</v>
      </c>
      <c r="J8" s="34"/>
    </row>
    <row r="9" spans="1:10" x14ac:dyDescent="0.15">
      <c r="A9" s="15" t="s">
        <v>297</v>
      </c>
      <c r="C9" s="33">
        <f>'Tariffs Jul''15'!D8*91/100*1.1</f>
        <v>116.49638</v>
      </c>
      <c r="D9" s="33">
        <f>'Tariffs Jul''15'!E8*91/100*1.1</f>
        <v>116.51439799999999</v>
      </c>
      <c r="E9" s="33">
        <f>'Tariffs Jul''15'!F8*91/100*1.1</f>
        <v>116.51239600000001</v>
      </c>
      <c r="F9" s="33">
        <f>'Tariffs Jul''15'!G8*91/100*1.1</f>
        <v>121.17505400000002</v>
      </c>
      <c r="G9" s="33">
        <f>'Tariffs Jul''15'!H8*91/100*1.1</f>
        <v>86.836749999999995</v>
      </c>
      <c r="H9" s="33">
        <f>'Tariffs Jul''15'!I8*91/100*1.1</f>
        <v>116.49638</v>
      </c>
      <c r="I9" s="33">
        <f>'Tariffs Jul''15'!J8*91/100*1.1</f>
        <v>115.11500000000001</v>
      </c>
      <c r="J9" s="34"/>
    </row>
    <row r="10" spans="1:10" x14ac:dyDescent="0.15">
      <c r="A10" s="15" t="s">
        <v>298</v>
      </c>
      <c r="C10" s="33">
        <f>SUM(C8:C9)</f>
        <v>483.29138</v>
      </c>
      <c r="D10" s="33">
        <f>SUM(D8:D9)</f>
        <v>483.44139799999999</v>
      </c>
      <c r="E10" s="33">
        <f t="shared" ref="E10:I10" si="0">SUM(E8:E9)</f>
        <v>483.43939600000004</v>
      </c>
      <c r="F10" s="33">
        <f t="shared" si="0"/>
        <v>495.44455400000004</v>
      </c>
      <c r="G10" s="33">
        <f t="shared" si="0"/>
        <v>495.04675000000003</v>
      </c>
      <c r="H10" s="33">
        <f t="shared" si="0"/>
        <v>483.29138</v>
      </c>
      <c r="I10" s="33">
        <f t="shared" si="0"/>
        <v>497.09000000000003</v>
      </c>
      <c r="J10" s="34">
        <f>AVERAGE(C10:I10)</f>
        <v>488.72069400000004</v>
      </c>
    </row>
    <row r="11" spans="1:10" x14ac:dyDescent="0.15">
      <c r="A11" s="12" t="s">
        <v>261</v>
      </c>
      <c r="B11" s="13"/>
      <c r="C11" s="68">
        <f>C10*4</f>
        <v>1933.16552</v>
      </c>
      <c r="D11" s="36">
        <f>D10*4</f>
        <v>1933.765592</v>
      </c>
      <c r="E11" s="36">
        <f t="shared" ref="E11:I11" si="1">E10*4</f>
        <v>1933.7575840000002</v>
      </c>
      <c r="F11" s="36">
        <f t="shared" si="1"/>
        <v>1981.7782160000002</v>
      </c>
      <c r="G11" s="36">
        <f t="shared" si="1"/>
        <v>1980.1870000000001</v>
      </c>
      <c r="H11" s="36">
        <f t="shared" si="1"/>
        <v>1933.16552</v>
      </c>
      <c r="I11" s="36">
        <f t="shared" si="1"/>
        <v>1988.3600000000001</v>
      </c>
      <c r="J11" s="36">
        <f>AVERAGE(C11:I11)</f>
        <v>1954.8827760000001</v>
      </c>
    </row>
    <row r="12" spans="1:10" x14ac:dyDescent="0.15">
      <c r="J12" s="37"/>
    </row>
    <row r="13" spans="1:10" x14ac:dyDescent="0.15">
      <c r="J13" s="37"/>
    </row>
    <row r="14" spans="1:10" x14ac:dyDescent="0.15">
      <c r="A14" s="14"/>
      <c r="B14" s="14" t="s">
        <v>222</v>
      </c>
      <c r="E14" s="47">
        <v>2000</v>
      </c>
      <c r="J14" s="37"/>
    </row>
    <row r="15" spans="1:10" x14ac:dyDescent="0.15">
      <c r="A15" s="14"/>
      <c r="B15" s="14" t="s">
        <v>262</v>
      </c>
      <c r="E15" s="8">
        <v>0.85</v>
      </c>
      <c r="J15" s="37"/>
    </row>
    <row r="16" spans="1:10" x14ac:dyDescent="0.15">
      <c r="B16" s="14" t="s">
        <v>268</v>
      </c>
      <c r="E16" s="8">
        <v>0.15</v>
      </c>
      <c r="J16" s="37"/>
    </row>
    <row r="17" spans="1:10" x14ac:dyDescent="0.15">
      <c r="J17" s="37"/>
    </row>
    <row r="18" spans="1:10" x14ac:dyDescent="0.15">
      <c r="A18" s="29" t="s">
        <v>105</v>
      </c>
      <c r="B18" s="30"/>
      <c r="C18" s="31" t="s">
        <v>339</v>
      </c>
      <c r="D18" s="31" t="s">
        <v>340</v>
      </c>
      <c r="E18" s="31" t="s">
        <v>274</v>
      </c>
      <c r="F18" s="31" t="s">
        <v>234</v>
      </c>
      <c r="G18" s="31" t="s">
        <v>267</v>
      </c>
      <c r="H18" s="31" t="s">
        <v>213</v>
      </c>
      <c r="I18" s="31" t="s">
        <v>344</v>
      </c>
      <c r="J18" s="38" t="s">
        <v>177</v>
      </c>
    </row>
    <row r="19" spans="1:10" x14ac:dyDescent="0.15">
      <c r="A19" s="15" t="s">
        <v>384</v>
      </c>
      <c r="C19" s="33">
        <f>($E14*$E15)*'Tariffs Jul''15'!D11/100*1.1</f>
        <v>415.85060000000004</v>
      </c>
      <c r="D19" s="33">
        <f>($E14*$E15)*'Tariffs Jul''15'!E11/100*1.1</f>
        <v>415.85060000000004</v>
      </c>
      <c r="E19" s="33">
        <f>($E14*$E15)*'Tariffs Jul''15'!F11/100*1.1</f>
        <v>415.85060000000004</v>
      </c>
      <c r="F19" s="33">
        <f>($E14*$E15)*'Tariffs Jul''15'!G11/100*1.1</f>
        <v>424.1721</v>
      </c>
      <c r="G19" s="33">
        <f>($E14*$E15)*'Tariffs Jul''15'!H11/100*1.1</f>
        <v>462.63800000000003</v>
      </c>
      <c r="H19" s="33">
        <f>($E14*$E15)*'Tariffs Jul''15'!I11/100*1.1</f>
        <v>415.85060000000004</v>
      </c>
      <c r="I19" s="33">
        <f>($E14*$E15)*'Tariffs Jul''15'!J11/100*1.1</f>
        <v>432.90500000000003</v>
      </c>
      <c r="J19" s="34"/>
    </row>
    <row r="20" spans="1:10" x14ac:dyDescent="0.15">
      <c r="A20" s="15" t="s">
        <v>128</v>
      </c>
      <c r="C20" s="33">
        <f>($E14*$E16)*'Tariffs Jul''15'!D12/100*1.1</f>
        <v>41.078400000000002</v>
      </c>
      <c r="D20" s="33">
        <f>($E14*$E16)*'Tariffs Jul''15'!E12/100*1.1</f>
        <v>41.078400000000002</v>
      </c>
      <c r="E20" s="33">
        <f>($E14*$E16)*'Tariffs Jul''15'!F12/100*1.1</f>
        <v>41.078400000000002</v>
      </c>
      <c r="F20" s="33">
        <f>($E14*$E16)*'Tariffs Jul''15'!G12/100*1.1</f>
        <v>41.900100000000002</v>
      </c>
      <c r="G20" s="33">
        <f>($E14*$E16)*'Tariffs Jul''15'!H12/100*1.1</f>
        <v>37.785000000000004</v>
      </c>
      <c r="H20" s="33">
        <f>($E14*$E16)*'Tariffs Jul''15'!I12/100*1.1</f>
        <v>41.078400000000002</v>
      </c>
      <c r="I20" s="33">
        <f>($E14*$E16)*'Tariffs Jul''15'!J12/100*1.1</f>
        <v>41.745000000000005</v>
      </c>
      <c r="J20" s="34"/>
    </row>
    <row r="21" spans="1:10" x14ac:dyDescent="0.15">
      <c r="A21" s="15" t="s">
        <v>297</v>
      </c>
      <c r="C21" s="33">
        <f>'Tariffs Jul''15'!D13*91/100*1.1</f>
        <v>119.41729800000002</v>
      </c>
      <c r="D21" s="33">
        <f>'Tariffs Jul''15'!E13*91/100*1.1</f>
        <v>119.41729800000002</v>
      </c>
      <c r="E21" s="33">
        <f>'Tariffs Jul''15'!F13*91/100*1.1</f>
        <v>119.414295</v>
      </c>
      <c r="F21" s="33">
        <f>'Tariffs Jul''15'!G13*91/100*1.1</f>
        <v>124.19407</v>
      </c>
      <c r="G21" s="33">
        <f>'Tariffs Jul''15'!H13*91/100*1.1</f>
        <v>86.836749999999995</v>
      </c>
      <c r="H21" s="33">
        <f>'Tariffs Jul''15'!I13*91/100*1.1</f>
        <v>119.41729800000002</v>
      </c>
      <c r="I21" s="33">
        <f>'Tariffs Jul''15'!J13*91/100*1.1</f>
        <v>118.11800000000001</v>
      </c>
      <c r="J21" s="34"/>
    </row>
    <row r="22" spans="1:10" x14ac:dyDescent="0.15">
      <c r="A22" s="15" t="s">
        <v>298</v>
      </c>
      <c r="C22" s="33">
        <f>SUM(C19:C21)</f>
        <v>576.34629800000005</v>
      </c>
      <c r="D22" s="33">
        <f>SUM(D19:D21)</f>
        <v>576.34629800000005</v>
      </c>
      <c r="E22" s="33">
        <f t="shared" ref="E22:I22" si="2">SUM(E19:E21)</f>
        <v>576.34329500000001</v>
      </c>
      <c r="F22" s="33">
        <f t="shared" si="2"/>
        <v>590.26626999999996</v>
      </c>
      <c r="G22" s="33">
        <f t="shared" si="2"/>
        <v>587.25975000000005</v>
      </c>
      <c r="H22" s="33">
        <f t="shared" si="2"/>
        <v>576.34629800000005</v>
      </c>
      <c r="I22" s="33">
        <f t="shared" si="2"/>
        <v>592.76800000000003</v>
      </c>
      <c r="J22" s="34">
        <f>AVERAGE(C22:I22)</f>
        <v>582.23945842857142</v>
      </c>
    </row>
    <row r="23" spans="1:10" x14ac:dyDescent="0.15">
      <c r="A23" s="12" t="s">
        <v>261</v>
      </c>
      <c r="B23" s="13"/>
      <c r="C23" s="68">
        <f>C22*4</f>
        <v>2305.3851920000002</v>
      </c>
      <c r="D23" s="36">
        <f>D22*4</f>
        <v>2305.3851920000002</v>
      </c>
      <c r="E23" s="36">
        <f t="shared" ref="E23:I23" si="3">E22*4</f>
        <v>2305.37318</v>
      </c>
      <c r="F23" s="36">
        <f t="shared" si="3"/>
        <v>2361.0650799999999</v>
      </c>
      <c r="G23" s="36">
        <f t="shared" si="3"/>
        <v>2349.0390000000002</v>
      </c>
      <c r="H23" s="36">
        <f t="shared" si="3"/>
        <v>2305.3851920000002</v>
      </c>
      <c r="I23" s="36">
        <f t="shared" si="3"/>
        <v>2371.0720000000001</v>
      </c>
      <c r="J23" s="36">
        <f>AVERAGE(C23:I23)</f>
        <v>2328.9578337142857</v>
      </c>
    </row>
    <row r="24" spans="1:10" x14ac:dyDescent="0.15">
      <c r="J24" s="37"/>
    </row>
    <row r="25" spans="1:10" x14ac:dyDescent="0.15">
      <c r="J25" s="37"/>
    </row>
    <row r="26" spans="1:10" x14ac:dyDescent="0.15">
      <c r="A26" s="14"/>
      <c r="B26" s="14" t="s">
        <v>222</v>
      </c>
      <c r="E26" s="47">
        <v>2000</v>
      </c>
      <c r="J26" s="37"/>
    </row>
    <row r="27" spans="1:10" x14ac:dyDescent="0.15">
      <c r="A27" s="14"/>
      <c r="B27" s="14" t="s">
        <v>262</v>
      </c>
      <c r="E27" s="8">
        <v>0.85</v>
      </c>
      <c r="J27" s="37"/>
    </row>
    <row r="28" spans="1:10" x14ac:dyDescent="0.15">
      <c r="B28" s="14" t="s">
        <v>373</v>
      </c>
      <c r="E28" s="8">
        <v>0.15</v>
      </c>
      <c r="J28" s="37"/>
    </row>
    <row r="29" spans="1:10" x14ac:dyDescent="0.15">
      <c r="J29" s="37"/>
    </row>
    <row r="30" spans="1:10" x14ac:dyDescent="0.15">
      <c r="A30" s="29" t="s">
        <v>231</v>
      </c>
      <c r="B30" s="30"/>
      <c r="C30" s="31" t="s">
        <v>339</v>
      </c>
      <c r="D30" s="31" t="s">
        <v>340</v>
      </c>
      <c r="E30" s="31" t="s">
        <v>274</v>
      </c>
      <c r="F30" s="31" t="s">
        <v>234</v>
      </c>
      <c r="G30" s="31" t="s">
        <v>267</v>
      </c>
      <c r="H30" s="31" t="s">
        <v>213</v>
      </c>
      <c r="I30" s="31" t="s">
        <v>344</v>
      </c>
      <c r="J30" s="38" t="s">
        <v>177</v>
      </c>
    </row>
    <row r="31" spans="1:10" x14ac:dyDescent="0.15">
      <c r="A31" s="15" t="s">
        <v>384</v>
      </c>
      <c r="C31" s="33">
        <f>($E26*$E27)*'Tariffs Jul''15'!D16/100*1.1</f>
        <v>415.85060000000004</v>
      </c>
      <c r="D31" s="33">
        <f>($E26*$E27)*'Tariffs Jul''15'!E16/100*1.1</f>
        <v>415.85060000000004</v>
      </c>
      <c r="E31" s="33">
        <f>($E26*$E27)*'Tariffs Jul''15'!F16/100*1.1</f>
        <v>415.85060000000004</v>
      </c>
      <c r="F31" s="33">
        <f>($E26*$E27)*'Tariffs Jul''15'!G16/100*1.1</f>
        <v>424.1721</v>
      </c>
      <c r="G31" s="33">
        <f>($E26*$E27)*'Tariffs Jul''15'!H16/100*1.1</f>
        <v>462.63800000000003</v>
      </c>
      <c r="H31" s="33">
        <f>($E26*$E27)*'Tariffs Jul''15'!I16/100*1.1</f>
        <v>415.85060000000004</v>
      </c>
      <c r="I31" s="33">
        <f>($E26*$E27)*'Tariffs Jul''15'!J16/100*1.1</f>
        <v>432.90500000000003</v>
      </c>
      <c r="J31" s="34"/>
    </row>
    <row r="32" spans="1:10" x14ac:dyDescent="0.15">
      <c r="A32" s="15" t="s">
        <v>374</v>
      </c>
      <c r="C32" s="33">
        <f>($E26*$E28)*'Tariffs Jul''15'!D17/100*1.1</f>
        <v>62.284200000000006</v>
      </c>
      <c r="D32" s="33">
        <f>($E26*$E28)*'Tariffs Jul''15'!E17/100*1.1</f>
        <v>62.284200000000006</v>
      </c>
      <c r="E32" s="33">
        <f>($E26*$E28)*'Tariffs Jul''15'!F17/100*1.1</f>
        <v>62.277600000000014</v>
      </c>
      <c r="F32" s="33">
        <f>($E26*$E28)*'Tariffs Jul''15'!G17/100*1.1</f>
        <v>63.521700000000003</v>
      </c>
      <c r="G32" s="33">
        <f>($E26*$E28)*'Tariffs Jul''15'!H17/100*1.1</f>
        <v>59.366999999999997</v>
      </c>
      <c r="H32" s="33">
        <f>($E26*$E28)*'Tariffs Jul''15'!I17/100*1.1</f>
        <v>62.284200000000006</v>
      </c>
      <c r="I32" s="33">
        <f>($E26*$E28)*'Tariffs Jul''15'!J17/100*1.1</f>
        <v>65.835000000000008</v>
      </c>
      <c r="J32" s="34"/>
    </row>
    <row r="33" spans="1:10" x14ac:dyDescent="0.15">
      <c r="A33" s="15" t="s">
        <v>297</v>
      </c>
      <c r="C33" s="33">
        <f>'Tariffs Jul''15'!D18*91/100*1.1</f>
        <v>119.41729800000002</v>
      </c>
      <c r="D33" s="33">
        <f>'Tariffs Jul''15'!E18*91/100*1.1</f>
        <v>119.41729800000002</v>
      </c>
      <c r="E33" s="33">
        <f>'Tariffs Jul''15'!F18*91/100*1.1</f>
        <v>119.414295</v>
      </c>
      <c r="F33" s="33">
        <f>'Tariffs Jul''15'!G18*91/100*1.1</f>
        <v>124.19407</v>
      </c>
      <c r="G33" s="33">
        <f>'Tariffs Jul''15'!H18*91/100*1.1</f>
        <v>86.836749999999995</v>
      </c>
      <c r="H33" s="33">
        <f>'Tariffs Jul''15'!I18*91/100*1.1</f>
        <v>119.41729800000002</v>
      </c>
      <c r="I33" s="33">
        <f>'Tariffs Jul''15'!J18*91/100*1.1</f>
        <v>118.11800000000001</v>
      </c>
      <c r="J33" s="34"/>
    </row>
    <row r="34" spans="1:10" x14ac:dyDescent="0.15">
      <c r="A34" s="15" t="s">
        <v>298</v>
      </c>
      <c r="C34" s="33">
        <f>SUM(C31:C33)</f>
        <v>597.55209800000011</v>
      </c>
      <c r="D34" s="33">
        <f t="shared" ref="D34:I34" si="4">SUM(D31:D33)</f>
        <v>597.55209800000011</v>
      </c>
      <c r="E34" s="33">
        <f t="shared" si="4"/>
        <v>597.54249500000003</v>
      </c>
      <c r="F34" s="33">
        <f t="shared" si="4"/>
        <v>611.88787000000002</v>
      </c>
      <c r="G34" s="33">
        <f t="shared" si="4"/>
        <v>608.84175000000005</v>
      </c>
      <c r="H34" s="33">
        <f t="shared" si="4"/>
        <v>597.55209800000011</v>
      </c>
      <c r="I34" s="33">
        <f t="shared" si="4"/>
        <v>616.85800000000006</v>
      </c>
      <c r="J34" s="34">
        <f>AVERAGE(C34:I34)</f>
        <v>603.96948700000007</v>
      </c>
    </row>
    <row r="35" spans="1:10" x14ac:dyDescent="0.15">
      <c r="A35" s="12" t="s">
        <v>261</v>
      </c>
      <c r="B35" s="13"/>
      <c r="C35" s="68">
        <f>C34*4</f>
        <v>2390.2083920000005</v>
      </c>
      <c r="D35" s="68">
        <f t="shared" ref="D35:I35" si="5">D34*4</f>
        <v>2390.2083920000005</v>
      </c>
      <c r="E35" s="68">
        <f t="shared" si="5"/>
        <v>2390.1699800000001</v>
      </c>
      <c r="F35" s="68">
        <f t="shared" si="5"/>
        <v>2447.5514800000001</v>
      </c>
      <c r="G35" s="68">
        <f t="shared" si="5"/>
        <v>2435.3670000000002</v>
      </c>
      <c r="H35" s="68">
        <f t="shared" si="5"/>
        <v>2390.2083920000005</v>
      </c>
      <c r="I35" s="68">
        <f t="shared" si="5"/>
        <v>2467.4320000000002</v>
      </c>
      <c r="J35" s="36">
        <f>AVERAGE(C35:I35)</f>
        <v>2415.8779480000003</v>
      </c>
    </row>
    <row r="36" spans="1:10" x14ac:dyDescent="0.15">
      <c r="A36" s="28"/>
      <c r="C36" s="39"/>
      <c r="D36" s="39"/>
      <c r="E36" s="39"/>
      <c r="F36" s="39"/>
      <c r="G36" s="39"/>
      <c r="H36" s="39"/>
      <c r="I36" s="39"/>
      <c r="J36" s="37"/>
    </row>
    <row r="37" spans="1:10" x14ac:dyDescent="0.15">
      <c r="A37" s="28"/>
      <c r="C37" s="39"/>
      <c r="D37" s="39"/>
      <c r="E37" s="39"/>
      <c r="F37" s="39"/>
      <c r="G37" s="39"/>
      <c r="H37" s="39"/>
      <c r="I37" s="39"/>
      <c r="J37" s="37"/>
    </row>
    <row r="38" spans="1:10" x14ac:dyDescent="0.15">
      <c r="A38" s="14"/>
      <c r="B38" s="14" t="s">
        <v>222</v>
      </c>
      <c r="C38" s="14"/>
      <c r="E38" s="19">
        <v>2000</v>
      </c>
      <c r="F38" s="39"/>
      <c r="G38" s="39"/>
      <c r="H38" s="39"/>
      <c r="I38" s="39"/>
      <c r="J38" s="37"/>
    </row>
    <row r="39" spans="1:10" x14ac:dyDescent="0.15">
      <c r="B39" s="14" t="s">
        <v>262</v>
      </c>
      <c r="C39" s="14"/>
      <c r="E39" s="20">
        <v>0.2</v>
      </c>
      <c r="F39" s="39"/>
      <c r="G39" s="39"/>
      <c r="H39" s="39"/>
      <c r="I39" s="39"/>
      <c r="J39" s="37"/>
    </row>
    <row r="40" spans="1:10" x14ac:dyDescent="0.15">
      <c r="B40" s="14" t="s">
        <v>180</v>
      </c>
      <c r="C40" s="14"/>
      <c r="E40" s="20">
        <v>0.55000000000000004</v>
      </c>
      <c r="F40" s="39"/>
      <c r="G40" s="39"/>
      <c r="H40" s="39"/>
      <c r="I40" s="39"/>
      <c r="J40" s="37"/>
    </row>
    <row r="41" spans="1:10" x14ac:dyDescent="0.15">
      <c r="B41" s="14" t="s">
        <v>268</v>
      </c>
      <c r="C41" s="14"/>
      <c r="E41" s="20">
        <v>0.25</v>
      </c>
      <c r="F41" s="39"/>
      <c r="G41" s="39"/>
      <c r="H41" s="39"/>
      <c r="I41" s="39"/>
      <c r="J41" s="37"/>
    </row>
    <row r="42" spans="1:10" x14ac:dyDescent="0.15">
      <c r="A42" s="28"/>
      <c r="C42" s="39"/>
      <c r="D42" s="39"/>
      <c r="E42" s="39"/>
      <c r="F42" s="39"/>
      <c r="G42" s="39"/>
      <c r="H42" s="39"/>
      <c r="I42" s="39"/>
      <c r="J42" s="37"/>
    </row>
    <row r="43" spans="1:10" x14ac:dyDescent="0.15">
      <c r="A43" s="29" t="s">
        <v>355</v>
      </c>
      <c r="C43" s="31" t="s">
        <v>339</v>
      </c>
      <c r="D43" s="31" t="s">
        <v>276</v>
      </c>
      <c r="E43" s="31" t="s">
        <v>274</v>
      </c>
      <c r="F43" s="31" t="s">
        <v>234</v>
      </c>
      <c r="G43" s="31" t="s">
        <v>267</v>
      </c>
      <c r="H43" s="31" t="s">
        <v>213</v>
      </c>
      <c r="I43" s="31" t="s">
        <v>344</v>
      </c>
      <c r="J43" s="38" t="s">
        <v>177</v>
      </c>
    </row>
    <row r="44" spans="1:10" x14ac:dyDescent="0.15">
      <c r="A44" s="15" t="s">
        <v>181</v>
      </c>
      <c r="C44" s="69">
        <f>($E38*$E39)*'Tariffs Jul''15'!D21/100*1.1</f>
        <v>131.31800000000001</v>
      </c>
      <c r="D44" s="69">
        <f>($E38*$E39)*'Tariffs Jul''15'!E21/100*1.1</f>
        <v>131.31800000000001</v>
      </c>
      <c r="E44" s="69">
        <f>($E38*$E39)*'Tariffs Jul''15'!F21/100*1.1</f>
        <v>131.31800000000001</v>
      </c>
      <c r="F44" s="69">
        <f>($E38*$E39)*'Tariffs Jul''15'!G21/100*1.1</f>
        <v>133.94479999999999</v>
      </c>
      <c r="G44" s="69">
        <f>($E38*$E39)*'Tariffs Jul''15'!H21/100*1.1</f>
        <v>132.74800000000002</v>
      </c>
      <c r="H44" s="69">
        <f>($E38*$E39)*'Tariffs Jul''15'!I21/100*1.1</f>
        <v>131.31800000000001</v>
      </c>
      <c r="I44" s="69">
        <f>($E38*$E39)*'Tariffs Jul''15'!J21/100*1.1</f>
        <v>138.16</v>
      </c>
      <c r="J44" s="34"/>
    </row>
    <row r="45" spans="1:10" x14ac:dyDescent="0.15">
      <c r="A45" s="15" t="s">
        <v>101</v>
      </c>
      <c r="C45" s="69">
        <f>($E38*$E40)*'Tariffs Jul''15'!D22/100*1.1</f>
        <v>255.61250000000001</v>
      </c>
      <c r="D45" s="69">
        <f>($E38*$E40)*'Tariffs Jul''15'!E22/100*1.1</f>
        <v>255.61250000000001</v>
      </c>
      <c r="E45" s="69">
        <f>($E38*$E40)*'Tariffs Jul''15'!F22/100*1.1</f>
        <v>255.61250000000001</v>
      </c>
      <c r="F45" s="69">
        <f>($E38*$E40)*'Tariffs Jul''15'!G22/100*1.1</f>
        <v>260.73079999999999</v>
      </c>
      <c r="G45" s="69">
        <f>($E38*$E40)*'Tariffs Jul''15'!H22/100*1.1</f>
        <v>247.203</v>
      </c>
      <c r="H45" s="69">
        <f>($E38*$E40)*'Tariffs Jul''15'!I22/100*1.1</f>
        <v>255.61250000000001</v>
      </c>
      <c r="I45" s="69">
        <f>($E38*$E40)*'Tariffs Jul''15'!J22/100*1.1</f>
        <v>269.83000000000004</v>
      </c>
      <c r="J45" s="34"/>
    </row>
    <row r="46" spans="1:10" x14ac:dyDescent="0.15">
      <c r="A46" s="15" t="s">
        <v>102</v>
      </c>
      <c r="C46" s="69">
        <f>($E38*$E41)*'Tariffs Jul''15'!D23/100*1.1</f>
        <v>89.441000000000017</v>
      </c>
      <c r="D46" s="69">
        <f>($E38*$E41)*'Tariffs Jul''15'!E23/100*1.1</f>
        <v>89.441000000000017</v>
      </c>
      <c r="E46" s="69">
        <f>($E38*$E41)*'Tariffs Jul''15'!F23/100*1.1</f>
        <v>89.441000000000017</v>
      </c>
      <c r="F46" s="69">
        <f>($E38*$E41)*'Tariffs Jul''15'!G23/100*1.1</f>
        <v>91.228500000000011</v>
      </c>
      <c r="G46" s="69">
        <f>($E38*$E41)*'Tariffs Jul''15'!H23/100*1.1</f>
        <v>93.555000000000007</v>
      </c>
      <c r="H46" s="69">
        <f>($E38*$E41)*'Tariffs Jul''15'!I23/100*1.1</f>
        <v>89.441000000000017</v>
      </c>
      <c r="I46" s="69">
        <f>($E38*$E41)*'Tariffs Jul''15'!J23/100*1.1</f>
        <v>94.325000000000003</v>
      </c>
      <c r="J46" s="34"/>
    </row>
    <row r="47" spans="1:10" x14ac:dyDescent="0.15">
      <c r="A47" s="15" t="s">
        <v>297</v>
      </c>
      <c r="C47" s="69">
        <f>'Tariffs Jul''15'!D24*91/100*1.1</f>
        <v>116.51439799999999</v>
      </c>
      <c r="D47" s="69">
        <f>'Tariffs Jul''15'!E24*91/100*1.1</f>
        <v>116.51439799999999</v>
      </c>
      <c r="E47" s="69">
        <f>'Tariffs Jul''15'!F24*91/100*1.1</f>
        <v>116.51239600000001</v>
      </c>
      <c r="F47" s="69">
        <f>'Tariffs Jul''15'!G24*91/100*1.1</f>
        <v>121.17505400000002</v>
      </c>
      <c r="G47" s="69">
        <f>'Tariffs Jul''15'!H24*91/100*1.1</f>
        <v>121.38126</v>
      </c>
      <c r="H47" s="69">
        <f>'Tariffs Jul''15'!I24*91/100*1.1</f>
        <v>116.51439799999999</v>
      </c>
      <c r="I47" s="69">
        <f>'Tariffs Jul''15'!J24*91/100*1.1</f>
        <v>115.11500000000001</v>
      </c>
      <c r="J47" s="34"/>
    </row>
    <row r="48" spans="1:10" x14ac:dyDescent="0.15">
      <c r="A48" s="15" t="s">
        <v>298</v>
      </c>
      <c r="C48" s="69">
        <f>SUM(C44:C47)</f>
        <v>592.88589800000011</v>
      </c>
      <c r="D48" s="69">
        <f>SUM(D44:D47)</f>
        <v>592.88589800000011</v>
      </c>
      <c r="E48" s="69">
        <f>SUM(E44:E47)</f>
        <v>592.88389600000005</v>
      </c>
      <c r="F48" s="69">
        <f t="shared" ref="F48:I48" si="6">SUM(F44:F47)</f>
        <v>607.07915400000002</v>
      </c>
      <c r="G48" s="69">
        <f t="shared" si="6"/>
        <v>594.88725999999997</v>
      </c>
      <c r="H48" s="69">
        <f t="shared" si="6"/>
        <v>592.88589800000011</v>
      </c>
      <c r="I48" s="69">
        <f t="shared" si="6"/>
        <v>617.43000000000006</v>
      </c>
      <c r="J48" s="34">
        <f>AVERAGE(C48:I48)</f>
        <v>598.70542914285727</v>
      </c>
    </row>
    <row r="49" spans="1:10" x14ac:dyDescent="0.15">
      <c r="A49" s="12" t="s">
        <v>261</v>
      </c>
      <c r="B49" s="13"/>
      <c r="C49" s="68">
        <f>C48*4</f>
        <v>2371.5435920000004</v>
      </c>
      <c r="D49" s="68">
        <f>D48*4</f>
        <v>2371.5435920000004</v>
      </c>
      <c r="E49" s="68">
        <f>E48*4</f>
        <v>2371.5355840000002</v>
      </c>
      <c r="F49" s="68">
        <f t="shared" ref="F49:I49" si="7">F48*4</f>
        <v>2428.3166160000001</v>
      </c>
      <c r="G49" s="68">
        <f t="shared" si="7"/>
        <v>2379.5490399999999</v>
      </c>
      <c r="H49" s="68">
        <f t="shared" si="7"/>
        <v>2371.5435920000004</v>
      </c>
      <c r="I49" s="68">
        <f t="shared" si="7"/>
        <v>2469.7200000000003</v>
      </c>
      <c r="J49" s="36">
        <f>AVERAGE(C49:I49)</f>
        <v>2394.8217165714291</v>
      </c>
    </row>
    <row r="51" spans="1:10" x14ac:dyDescent="0.15">
      <c r="A51" s="12"/>
      <c r="B51" s="13"/>
      <c r="C51" s="35"/>
      <c r="D51" s="13"/>
      <c r="E51" s="35"/>
      <c r="F51" s="13"/>
      <c r="G51" s="13"/>
      <c r="H51" s="13"/>
      <c r="I51" s="13"/>
      <c r="J51" s="13"/>
    </row>
    <row r="52" spans="1:10" x14ac:dyDescent="0.15">
      <c r="A52" s="14" t="s">
        <v>288</v>
      </c>
      <c r="C52" s="31" t="s">
        <v>339</v>
      </c>
      <c r="D52" s="31" t="s">
        <v>340</v>
      </c>
      <c r="E52" s="31" t="s">
        <v>189</v>
      </c>
      <c r="F52" s="31" t="s">
        <v>237</v>
      </c>
      <c r="G52" s="31" t="s">
        <v>267</v>
      </c>
      <c r="H52" s="31" t="s">
        <v>213</v>
      </c>
      <c r="I52" s="31" t="s">
        <v>344</v>
      </c>
    </row>
    <row r="53" spans="1:10" x14ac:dyDescent="0.15">
      <c r="A53" s="15" t="s">
        <v>126</v>
      </c>
      <c r="C53" s="42" t="s">
        <v>363</v>
      </c>
      <c r="D53" s="45" t="s">
        <v>308</v>
      </c>
      <c r="E53" s="42" t="s">
        <v>363</v>
      </c>
      <c r="F53" s="43" t="s">
        <v>238</v>
      </c>
      <c r="G53" s="43" t="s">
        <v>220</v>
      </c>
      <c r="H53" s="42" t="s">
        <v>130</v>
      </c>
      <c r="I53" s="42" t="s">
        <v>220</v>
      </c>
    </row>
    <row r="54" spans="1:10" x14ac:dyDescent="0.15">
      <c r="A54" s="15" t="s">
        <v>205</v>
      </c>
      <c r="C54" s="15" t="s">
        <v>364</v>
      </c>
      <c r="D54" s="45" t="s">
        <v>241</v>
      </c>
      <c r="E54" s="15" t="s">
        <v>364</v>
      </c>
      <c r="F54" s="43" t="s">
        <v>238</v>
      </c>
      <c r="G54" s="43" t="s">
        <v>232</v>
      </c>
      <c r="H54" s="42" t="s">
        <v>131</v>
      </c>
      <c r="I54" s="45" t="s">
        <v>184</v>
      </c>
    </row>
    <row r="55" spans="1:10" x14ac:dyDescent="0.15">
      <c r="A55" s="15" t="s">
        <v>206</v>
      </c>
      <c r="C55" s="15" t="s">
        <v>365</v>
      </c>
      <c r="D55" s="45" t="s">
        <v>259</v>
      </c>
      <c r="E55" s="43" t="s">
        <v>369</v>
      </c>
      <c r="F55" s="43" t="s">
        <v>238</v>
      </c>
      <c r="G55" s="43" t="s">
        <v>371</v>
      </c>
      <c r="H55" s="43" t="s">
        <v>220</v>
      </c>
      <c r="I55" s="43" t="s">
        <v>220</v>
      </c>
    </row>
    <row r="56" spans="1:10" x14ac:dyDescent="0.15">
      <c r="A56" s="15" t="s">
        <v>309</v>
      </c>
      <c r="C56" s="15" t="s">
        <v>290</v>
      </c>
      <c r="D56" s="45" t="s">
        <v>170</v>
      </c>
      <c r="E56" s="15" t="s">
        <v>370</v>
      </c>
      <c r="F56" s="43" t="s">
        <v>239</v>
      </c>
      <c r="G56" s="43" t="s">
        <v>99</v>
      </c>
      <c r="H56" s="42" t="s">
        <v>193</v>
      </c>
      <c r="I56" s="15" t="s">
        <v>382</v>
      </c>
    </row>
    <row r="57" spans="1:10" x14ac:dyDescent="0.15">
      <c r="A57" s="15" t="s">
        <v>310</v>
      </c>
      <c r="C57" s="44">
        <v>12.73</v>
      </c>
      <c r="D57" s="44">
        <v>12</v>
      </c>
      <c r="E57" s="44">
        <v>12</v>
      </c>
      <c r="F57" s="43" t="s">
        <v>238</v>
      </c>
      <c r="G57" s="43" t="s">
        <v>220</v>
      </c>
      <c r="H57" s="44">
        <v>12.73</v>
      </c>
      <c r="I57" s="44" t="s">
        <v>220</v>
      </c>
    </row>
    <row r="58" spans="1:10" x14ac:dyDescent="0.15">
      <c r="A58" s="15" t="s">
        <v>311</v>
      </c>
      <c r="C58" s="15" t="s">
        <v>301</v>
      </c>
      <c r="D58" s="43" t="s">
        <v>171</v>
      </c>
      <c r="E58" s="43" t="s">
        <v>214</v>
      </c>
      <c r="F58" s="43" t="s">
        <v>301</v>
      </c>
      <c r="G58" s="43" t="s">
        <v>182</v>
      </c>
      <c r="H58" s="42" t="s">
        <v>215</v>
      </c>
      <c r="I58" s="43" t="s">
        <v>183</v>
      </c>
    </row>
    <row r="59" spans="1:10" x14ac:dyDescent="0.15">
      <c r="A59" s="74"/>
      <c r="B59" s="74"/>
      <c r="C59" s="74"/>
      <c r="D59" s="74"/>
      <c r="E59" s="74"/>
      <c r="F59" s="74"/>
      <c r="G59" s="74"/>
      <c r="H59" s="74"/>
      <c r="I59" s="74"/>
      <c r="J59" s="74"/>
    </row>
  </sheetData>
  <sheetProtection algorithmName="SHA-512" hashValue="Dq+UG1RZYjKf3KqmH0/bTDMFWVKhcg4cly72gjKw++Ojiqhf7T9aWFP4wGS6QH9O1rpySMq5NENl02TodKDI+Q==" saltValue="HHFIUR0zU9+1RRiyh6y5dg==" spinCount="100000" sheet="1" objects="1" scenarios="1"/>
  <mergeCells count="1">
    <mergeCell ref="B5:D5"/>
  </mergeCells>
  <phoneticPr fontId="7" type="noConversion"/>
  <pageMargins left="0.75" right="0.75" top="1" bottom="1" header="0.5" footer="0.5"/>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J59"/>
  <sheetViews>
    <sheetView zoomScale="125" workbookViewId="0">
      <selection activeCell="E6" sqref="E6"/>
    </sheetView>
  </sheetViews>
  <sheetFormatPr baseColWidth="10" defaultRowHeight="13" x14ac:dyDescent="0.15"/>
  <cols>
    <col min="1" max="1" width="17.83203125" style="15" customWidth="1"/>
    <col min="2" max="2" width="4.5" style="15" customWidth="1"/>
    <col min="3" max="16384" width="10.83203125" style="15"/>
  </cols>
  <sheetData>
    <row r="1" spans="1:10" x14ac:dyDescent="0.15">
      <c r="A1" s="26" t="s">
        <v>338</v>
      </c>
    </row>
    <row r="2" spans="1:10" x14ac:dyDescent="0.15">
      <c r="A2" s="66"/>
      <c r="B2" s="66"/>
      <c r="C2" s="66"/>
      <c r="D2" s="66"/>
      <c r="E2" s="66"/>
      <c r="F2" s="66"/>
      <c r="G2" s="66"/>
      <c r="H2" s="66"/>
      <c r="I2" s="66"/>
      <c r="J2" s="66"/>
    </row>
    <row r="3" spans="1:10" x14ac:dyDescent="0.15">
      <c r="A3" s="28" t="s">
        <v>378</v>
      </c>
    </row>
    <row r="5" spans="1:10" x14ac:dyDescent="0.15">
      <c r="B5" s="294" t="s">
        <v>222</v>
      </c>
      <c r="C5" s="294"/>
      <c r="D5" s="294"/>
      <c r="E5" s="47">
        <v>1500</v>
      </c>
    </row>
    <row r="7" spans="1:10" x14ac:dyDescent="0.15">
      <c r="A7" s="29" t="s">
        <v>104</v>
      </c>
      <c r="B7" s="30"/>
      <c r="C7" s="31" t="s">
        <v>339</v>
      </c>
      <c r="D7" s="31" t="s">
        <v>340</v>
      </c>
      <c r="E7" s="31" t="s">
        <v>189</v>
      </c>
      <c r="F7" s="31" t="s">
        <v>237</v>
      </c>
      <c r="G7" s="31" t="s">
        <v>267</v>
      </c>
      <c r="H7" s="31" t="s">
        <v>213</v>
      </c>
      <c r="I7" s="31" t="s">
        <v>344</v>
      </c>
      <c r="J7" s="32" t="s">
        <v>177</v>
      </c>
    </row>
    <row r="8" spans="1:10" x14ac:dyDescent="0.15">
      <c r="A8" s="15" t="s">
        <v>243</v>
      </c>
      <c r="C8" s="33">
        <f>$E5*'Tariffs Jul''14'!D7/100</f>
        <v>462.16500000000002</v>
      </c>
      <c r="D8" s="33">
        <f>$E5*'Tariffs Jul''14'!E7/100</f>
        <v>462.2475</v>
      </c>
      <c r="E8" s="33">
        <f>$E5*'Tariffs Jul''14'!F7/100</f>
        <v>462.2475</v>
      </c>
      <c r="F8" s="33">
        <f>$E5*'Tariffs Jul''14'!G7/100</f>
        <v>462.255</v>
      </c>
      <c r="G8" s="33">
        <f>$E5*'Tariffs Jul''14'!H7/100</f>
        <v>462</v>
      </c>
      <c r="H8" s="33">
        <f>$E5*'Tariffs Jul''14'!I7/100</f>
        <v>462.16500000000002</v>
      </c>
      <c r="I8" s="33">
        <f>$E5*'Tariffs Jul''14'!J7/100</f>
        <v>415.8</v>
      </c>
      <c r="J8" s="34"/>
    </row>
    <row r="9" spans="1:10" x14ac:dyDescent="0.15">
      <c r="A9" s="15" t="s">
        <v>297</v>
      </c>
      <c r="C9" s="33">
        <f>'Tariffs Jul''14'!D8*91/100</f>
        <v>83.493409999999997</v>
      </c>
      <c r="D9" s="33">
        <f>'Tariffs Jul''14'!E8*91/100</f>
        <v>83.497413999999992</v>
      </c>
      <c r="E9" s="33">
        <f>'Tariffs Jul''14'!F8*91/100</f>
        <v>83.497413999999992</v>
      </c>
      <c r="F9" s="33">
        <f>'Tariffs Jul''14'!G8*91/100</f>
        <v>83.497050000000002</v>
      </c>
      <c r="G9" s="33">
        <f>'Tariffs Jul''14'!H8*91/100</f>
        <v>83.353269999999995</v>
      </c>
      <c r="H9" s="33">
        <f>'Tariffs Jul''14'!I8*91/100</f>
        <v>83.493409999999997</v>
      </c>
      <c r="I9" s="33">
        <f>'Tariffs Jul''14'!J8*91/100</f>
        <v>82.082000000000008</v>
      </c>
      <c r="J9" s="34"/>
    </row>
    <row r="10" spans="1:10" x14ac:dyDescent="0.15">
      <c r="A10" s="15" t="s">
        <v>298</v>
      </c>
      <c r="C10" s="33">
        <f>SUM(C8:C9)</f>
        <v>545.65841</v>
      </c>
      <c r="D10" s="33">
        <f>SUM(D8:D9)</f>
        <v>545.74491399999999</v>
      </c>
      <c r="E10" s="33">
        <f t="shared" ref="E10:I10" si="0">SUM(E8:E9)</f>
        <v>545.74491399999999</v>
      </c>
      <c r="F10" s="33">
        <f t="shared" si="0"/>
        <v>545.75205000000005</v>
      </c>
      <c r="G10" s="33">
        <f t="shared" si="0"/>
        <v>545.35326999999995</v>
      </c>
      <c r="H10" s="33">
        <f t="shared" si="0"/>
        <v>545.65841</v>
      </c>
      <c r="I10" s="33">
        <f t="shared" si="0"/>
        <v>497.88200000000001</v>
      </c>
      <c r="J10" s="34">
        <f>AVERAGE(C10:I10)</f>
        <v>538.82770971428567</v>
      </c>
    </row>
    <row r="11" spans="1:10" x14ac:dyDescent="0.15">
      <c r="A11" s="12" t="s">
        <v>261</v>
      </c>
      <c r="B11" s="13"/>
      <c r="C11" s="68">
        <f>C10*4</f>
        <v>2182.63364</v>
      </c>
      <c r="D11" s="36">
        <f>D10*4</f>
        <v>2182.979656</v>
      </c>
      <c r="E11" s="36">
        <f t="shared" ref="E11:I11" si="1">E10*4</f>
        <v>2182.979656</v>
      </c>
      <c r="F11" s="36">
        <f t="shared" si="1"/>
        <v>2183.0082000000002</v>
      </c>
      <c r="G11" s="36">
        <f t="shared" si="1"/>
        <v>2181.4130799999998</v>
      </c>
      <c r="H11" s="36">
        <f t="shared" si="1"/>
        <v>2182.63364</v>
      </c>
      <c r="I11" s="36">
        <f t="shared" si="1"/>
        <v>1991.528</v>
      </c>
      <c r="J11" s="36">
        <f>AVERAGE(C11:I11)</f>
        <v>2155.3108388571427</v>
      </c>
    </row>
    <row r="12" spans="1:10" x14ac:dyDescent="0.15">
      <c r="J12" s="37"/>
    </row>
    <row r="13" spans="1:10" x14ac:dyDescent="0.15">
      <c r="J13" s="37"/>
    </row>
    <row r="14" spans="1:10" x14ac:dyDescent="0.15">
      <c r="A14" s="14"/>
      <c r="B14" s="14" t="s">
        <v>222</v>
      </c>
      <c r="E14" s="47">
        <v>2000</v>
      </c>
      <c r="J14" s="37"/>
    </row>
    <row r="15" spans="1:10" x14ac:dyDescent="0.15">
      <c r="A15" s="14"/>
      <c r="B15" s="14" t="s">
        <v>262</v>
      </c>
      <c r="E15" s="8">
        <v>0.85</v>
      </c>
      <c r="J15" s="37"/>
    </row>
    <row r="16" spans="1:10" x14ac:dyDescent="0.15">
      <c r="B16" s="14" t="s">
        <v>268</v>
      </c>
      <c r="E16" s="8">
        <v>0.15</v>
      </c>
      <c r="J16" s="37"/>
    </row>
    <row r="17" spans="1:10" x14ac:dyDescent="0.15">
      <c r="J17" s="37"/>
    </row>
    <row r="18" spans="1:10" x14ac:dyDescent="0.15">
      <c r="A18" s="29" t="s">
        <v>105</v>
      </c>
      <c r="B18" s="30"/>
      <c r="C18" s="31" t="s">
        <v>339</v>
      </c>
      <c r="D18" s="31" t="s">
        <v>340</v>
      </c>
      <c r="E18" s="31" t="s">
        <v>274</v>
      </c>
      <c r="F18" s="31" t="s">
        <v>234</v>
      </c>
      <c r="G18" s="31" t="s">
        <v>267</v>
      </c>
      <c r="H18" s="31" t="s">
        <v>213</v>
      </c>
      <c r="I18" s="31" t="s">
        <v>344</v>
      </c>
      <c r="J18" s="38" t="s">
        <v>177</v>
      </c>
    </row>
    <row r="19" spans="1:10" x14ac:dyDescent="0.15">
      <c r="A19" s="15" t="s">
        <v>384</v>
      </c>
      <c r="C19" s="33">
        <f>($E14*$E15)*'Tariffs Jul''14'!D11/100</f>
        <v>523.78699999999992</v>
      </c>
      <c r="D19" s="33">
        <f>($E14*$E15)*'Tariffs Jul''14'!E11/100</f>
        <v>523.88049999999998</v>
      </c>
      <c r="E19" s="33">
        <f>($E14*$E15)*'Tariffs Jul''14'!F11/100</f>
        <v>523.88049999999998</v>
      </c>
      <c r="F19" s="33">
        <f>($E14*$E15)*'Tariffs Jul''14'!G11/100</f>
        <v>523.88900000000001</v>
      </c>
      <c r="G19" s="33">
        <f>($E14*$E15)*'Tariffs Jul''14'!H11/100</f>
        <v>523.6</v>
      </c>
      <c r="H19" s="33">
        <f>($E14*$E15)*'Tariffs Jul''14'!I11/100</f>
        <v>523.78699999999992</v>
      </c>
      <c r="I19" s="33">
        <f>($E14*$E15)*'Tariffs Jul''14'!J11/100</f>
        <v>471.24</v>
      </c>
      <c r="J19" s="34"/>
    </row>
    <row r="20" spans="1:10" x14ac:dyDescent="0.15">
      <c r="A20" s="15" t="s">
        <v>128</v>
      </c>
      <c r="C20" s="33">
        <f>($E14*$E16)*'Tariffs Jul''14'!D12/100</f>
        <v>47.421000000000006</v>
      </c>
      <c r="D20" s="33">
        <f>($E14*$E16)*'Tariffs Jul''14'!E12/100</f>
        <v>47.4375</v>
      </c>
      <c r="E20" s="33">
        <f>($E14*$E16)*'Tariffs Jul''14'!F12/100</f>
        <v>47.4375</v>
      </c>
      <c r="F20" s="33">
        <f>($E14*$E16)*'Tariffs Jul''14'!G12/100</f>
        <v>47.439000000000007</v>
      </c>
      <c r="G20" s="33">
        <f>($E14*$E16)*'Tariffs Jul''14'!H12/100</f>
        <v>46.991999999999997</v>
      </c>
      <c r="H20" s="33">
        <f>($E14*$E16)*'Tariffs Jul''14'!I12/100</f>
        <v>47.421000000000006</v>
      </c>
      <c r="I20" s="33">
        <f>($E14*$E16)*'Tariffs Jul''14'!J12/100</f>
        <v>38.609999999999992</v>
      </c>
      <c r="J20" s="34"/>
    </row>
    <row r="21" spans="1:10" x14ac:dyDescent="0.15">
      <c r="A21" s="15" t="s">
        <v>297</v>
      </c>
      <c r="C21" s="33">
        <f>'Tariffs Jul''14'!D13*91/100</f>
        <v>83.493409999999997</v>
      </c>
      <c r="D21" s="33">
        <f>'Tariffs Jul''14'!E13*91/100</f>
        <v>83.497413999999992</v>
      </c>
      <c r="E21" s="33">
        <f>'Tariffs Jul''14'!F13*91/100</f>
        <v>83.497413999999992</v>
      </c>
      <c r="F21" s="33">
        <f>'Tariffs Jul''14'!G13*91/100</f>
        <v>83.497050000000002</v>
      </c>
      <c r="G21" s="33">
        <f>'Tariffs Jul''14'!H13*91/100</f>
        <v>83.353269999999995</v>
      </c>
      <c r="H21" s="33">
        <f>'Tariffs Jul''14'!I13*91/100</f>
        <v>83.493409999999997</v>
      </c>
      <c r="I21" s="33">
        <f>'Tariffs Jul''14'!J13*91/100</f>
        <v>82.082000000000008</v>
      </c>
      <c r="J21" s="34"/>
    </row>
    <row r="22" spans="1:10" x14ac:dyDescent="0.15">
      <c r="A22" s="15" t="s">
        <v>298</v>
      </c>
      <c r="C22" s="33">
        <f>SUM(C19:C21)</f>
        <v>654.70141000000001</v>
      </c>
      <c r="D22" s="33">
        <f>SUM(D19:D21)</f>
        <v>654.81541399999992</v>
      </c>
      <c r="E22" s="33">
        <f t="shared" ref="E22:I22" si="2">SUM(E19:E21)</f>
        <v>654.81541399999992</v>
      </c>
      <c r="F22" s="33">
        <f t="shared" si="2"/>
        <v>654.82504999999992</v>
      </c>
      <c r="G22" s="33">
        <f t="shared" si="2"/>
        <v>653.94526999999994</v>
      </c>
      <c r="H22" s="33">
        <f t="shared" si="2"/>
        <v>654.70141000000001</v>
      </c>
      <c r="I22" s="33">
        <f t="shared" si="2"/>
        <v>591.93200000000002</v>
      </c>
      <c r="J22" s="34">
        <f>AVERAGE(C22:I22)</f>
        <v>645.6765668571428</v>
      </c>
    </row>
    <row r="23" spans="1:10" x14ac:dyDescent="0.15">
      <c r="A23" s="12" t="s">
        <v>261</v>
      </c>
      <c r="B23" s="13"/>
      <c r="C23" s="68">
        <f>C22*4</f>
        <v>2618.80564</v>
      </c>
      <c r="D23" s="36">
        <f>D22*4</f>
        <v>2619.2616559999997</v>
      </c>
      <c r="E23" s="36">
        <f t="shared" ref="E23:I23" si="3">E22*4</f>
        <v>2619.2616559999997</v>
      </c>
      <c r="F23" s="36">
        <f t="shared" si="3"/>
        <v>2619.3001999999997</v>
      </c>
      <c r="G23" s="36">
        <f t="shared" si="3"/>
        <v>2615.7810799999997</v>
      </c>
      <c r="H23" s="36">
        <f t="shared" si="3"/>
        <v>2618.80564</v>
      </c>
      <c r="I23" s="36">
        <f t="shared" si="3"/>
        <v>2367.7280000000001</v>
      </c>
      <c r="J23" s="36">
        <f>AVERAGE(C23:I23)</f>
        <v>2582.7062674285712</v>
      </c>
    </row>
    <row r="24" spans="1:10" x14ac:dyDescent="0.15">
      <c r="J24" s="37"/>
    </row>
    <row r="25" spans="1:10" x14ac:dyDescent="0.15">
      <c r="J25" s="37"/>
    </row>
    <row r="26" spans="1:10" x14ac:dyDescent="0.15">
      <c r="A26" s="14"/>
      <c r="B26" s="14" t="s">
        <v>222</v>
      </c>
      <c r="E26" s="47">
        <v>2000</v>
      </c>
      <c r="J26" s="37"/>
    </row>
    <row r="27" spans="1:10" x14ac:dyDescent="0.15">
      <c r="A27" s="14"/>
      <c r="B27" s="14" t="s">
        <v>262</v>
      </c>
      <c r="E27" s="8">
        <v>0.85</v>
      </c>
      <c r="J27" s="37"/>
    </row>
    <row r="28" spans="1:10" x14ac:dyDescent="0.15">
      <c r="B28" s="14" t="s">
        <v>373</v>
      </c>
      <c r="E28" s="8">
        <v>0.15</v>
      </c>
      <c r="J28" s="37"/>
    </row>
    <row r="29" spans="1:10" x14ac:dyDescent="0.15">
      <c r="J29" s="37"/>
    </row>
    <row r="30" spans="1:10" x14ac:dyDescent="0.15">
      <c r="A30" s="29" t="s">
        <v>231</v>
      </c>
      <c r="B30" s="30"/>
      <c r="C30" s="31" t="s">
        <v>339</v>
      </c>
      <c r="D30" s="31" t="s">
        <v>340</v>
      </c>
      <c r="E30" s="31" t="s">
        <v>274</v>
      </c>
      <c r="F30" s="31" t="s">
        <v>234</v>
      </c>
      <c r="G30" s="31" t="s">
        <v>267</v>
      </c>
      <c r="H30" s="31" t="s">
        <v>213</v>
      </c>
      <c r="I30" s="31" t="s">
        <v>344</v>
      </c>
      <c r="J30" s="38" t="s">
        <v>177</v>
      </c>
    </row>
    <row r="31" spans="1:10" x14ac:dyDescent="0.15">
      <c r="A31" s="15" t="s">
        <v>384</v>
      </c>
      <c r="C31" s="33">
        <f>($E26*$E27)*'Tariffs Jul''14'!D16/100</f>
        <v>523.78699999999992</v>
      </c>
      <c r="D31" s="33">
        <f>($E26*$E27)*'Tariffs Jul''14'!E16/100</f>
        <v>523.88049999999998</v>
      </c>
      <c r="E31" s="33">
        <f>($E26*$E27)*'Tariffs Jul''14'!F16/100</f>
        <v>523.88049999999998</v>
      </c>
      <c r="F31" s="33">
        <f>($E26*$E27)*'Tariffs Jul''14'!G16/100</f>
        <v>523.88900000000001</v>
      </c>
      <c r="G31" s="33">
        <f>($E26*$E27)*'Tariffs Jul''14'!H16/100</f>
        <v>523.6</v>
      </c>
      <c r="H31" s="33">
        <f>($E26*$E27)*'Tariffs Jul''14'!I16/100</f>
        <v>523.78699999999992</v>
      </c>
      <c r="I31" s="33">
        <f>($E26*$E27)*'Tariffs Jul''14'!J16/100</f>
        <v>471.24</v>
      </c>
      <c r="J31" s="34"/>
    </row>
    <row r="32" spans="1:10" x14ac:dyDescent="0.15">
      <c r="A32" s="15" t="s">
        <v>374</v>
      </c>
      <c r="C32" s="33">
        <f>($E26*$E28)*'Tariffs Jul''14'!D17/100</f>
        <v>69.254999999999995</v>
      </c>
      <c r="D32" s="33">
        <f>($E26*$E28)*'Tariffs Jul''14'!E17/100</f>
        <v>69.290099999999995</v>
      </c>
      <c r="E32" s="33">
        <f>($E26*$E28)*'Tariffs Jul''14'!F17/100</f>
        <v>69.290099999999995</v>
      </c>
      <c r="F32" s="33">
        <f>($E26*$E28)*'Tariffs Jul''14'!G17/100</f>
        <v>69.290999999999997</v>
      </c>
      <c r="G32" s="33">
        <f>($E26*$E28)*'Tariffs Jul''14'!H17/100</f>
        <v>66.099000000000004</v>
      </c>
      <c r="H32" s="33">
        <f>($E26*$E28)*'Tariffs Jul''14'!I17/100</f>
        <v>69.254999999999995</v>
      </c>
      <c r="I32" s="33">
        <f>($E26*$E28)*'Tariffs Jul''14'!J17/100</f>
        <v>60.719999999999992</v>
      </c>
      <c r="J32" s="34"/>
    </row>
    <row r="33" spans="1:10" x14ac:dyDescent="0.15">
      <c r="A33" s="15" t="s">
        <v>297</v>
      </c>
      <c r="C33" s="33">
        <f>'Tariffs Jul''14'!D18*91/100</f>
        <v>83.493409999999997</v>
      </c>
      <c r="D33" s="33">
        <f>'Tariffs Jul''14'!E18*91/100</f>
        <v>83.497413999999992</v>
      </c>
      <c r="E33" s="33">
        <f>'Tariffs Jul''14'!F18*91/100</f>
        <v>83.497413999999992</v>
      </c>
      <c r="F33" s="33">
        <f>'Tariffs Jul''14'!G18*91/100</f>
        <v>83.497050000000002</v>
      </c>
      <c r="G33" s="33">
        <f>'Tariffs Jul''14'!H18*91/100</f>
        <v>83.353269999999995</v>
      </c>
      <c r="H33" s="33">
        <f>'Tariffs Jul''14'!I18*91/100</f>
        <v>83.493409999999997</v>
      </c>
      <c r="I33" s="33">
        <f>'Tariffs Jul''14'!J18*91/100</f>
        <v>82.082000000000008</v>
      </c>
      <c r="J33" s="34"/>
    </row>
    <row r="34" spans="1:10" x14ac:dyDescent="0.15">
      <c r="A34" s="15" t="s">
        <v>298</v>
      </c>
      <c r="C34" s="33">
        <f>SUM(C31:C33)</f>
        <v>676.53540999999996</v>
      </c>
      <c r="D34" s="33">
        <f t="shared" ref="D34:I34" si="4">SUM(D31:D33)</f>
        <v>676.66801399999986</v>
      </c>
      <c r="E34" s="33">
        <f t="shared" si="4"/>
        <v>676.66801399999986</v>
      </c>
      <c r="F34" s="33">
        <f t="shared" si="4"/>
        <v>676.67705000000001</v>
      </c>
      <c r="G34" s="33">
        <f t="shared" si="4"/>
        <v>673.05227000000002</v>
      </c>
      <c r="H34" s="33">
        <f t="shared" si="4"/>
        <v>676.53540999999996</v>
      </c>
      <c r="I34" s="33">
        <f t="shared" si="4"/>
        <v>614.04200000000003</v>
      </c>
      <c r="J34" s="34">
        <f>AVERAGE(C34:I34)</f>
        <v>667.16830971428567</v>
      </c>
    </row>
    <row r="35" spans="1:10" x14ac:dyDescent="0.15">
      <c r="A35" s="12" t="s">
        <v>261</v>
      </c>
      <c r="B35" s="13"/>
      <c r="C35" s="68">
        <f>C34*4</f>
        <v>2706.1416399999998</v>
      </c>
      <c r="D35" s="68">
        <f t="shared" ref="D35:I35" si="5">D34*4</f>
        <v>2706.6720559999994</v>
      </c>
      <c r="E35" s="68">
        <f t="shared" si="5"/>
        <v>2706.6720559999994</v>
      </c>
      <c r="F35" s="68">
        <f t="shared" si="5"/>
        <v>2706.7082</v>
      </c>
      <c r="G35" s="68">
        <f t="shared" si="5"/>
        <v>2692.2090800000001</v>
      </c>
      <c r="H35" s="68">
        <f t="shared" si="5"/>
        <v>2706.1416399999998</v>
      </c>
      <c r="I35" s="68">
        <f t="shared" si="5"/>
        <v>2456.1680000000001</v>
      </c>
      <c r="J35" s="36">
        <f>AVERAGE(C35:I35)</f>
        <v>2668.6732388571427</v>
      </c>
    </row>
    <row r="36" spans="1:10" x14ac:dyDescent="0.15">
      <c r="A36" s="28"/>
      <c r="C36" s="39"/>
      <c r="D36" s="39"/>
      <c r="E36" s="39"/>
      <c r="F36" s="39"/>
      <c r="G36" s="39"/>
      <c r="H36" s="39"/>
      <c r="I36" s="39"/>
      <c r="J36" s="37"/>
    </row>
    <row r="37" spans="1:10" x14ac:dyDescent="0.15">
      <c r="A37" s="28"/>
      <c r="C37" s="39"/>
      <c r="D37" s="39"/>
      <c r="E37" s="39"/>
      <c r="F37" s="39"/>
      <c r="G37" s="39"/>
      <c r="H37" s="39"/>
      <c r="I37" s="39"/>
      <c r="J37" s="37"/>
    </row>
    <row r="38" spans="1:10" x14ac:dyDescent="0.15">
      <c r="A38" s="14"/>
      <c r="B38" s="14" t="s">
        <v>222</v>
      </c>
      <c r="C38" s="14"/>
      <c r="E38" s="19">
        <v>2000</v>
      </c>
      <c r="F38" s="39"/>
      <c r="G38" s="39"/>
      <c r="H38" s="39"/>
      <c r="I38" s="39"/>
      <c r="J38" s="37"/>
    </row>
    <row r="39" spans="1:10" x14ac:dyDescent="0.15">
      <c r="B39" s="14" t="s">
        <v>262</v>
      </c>
      <c r="C39" s="14"/>
      <c r="E39" s="20">
        <v>0.2</v>
      </c>
      <c r="F39" s="39"/>
      <c r="G39" s="39"/>
      <c r="H39" s="39"/>
      <c r="I39" s="39"/>
      <c r="J39" s="37"/>
    </row>
    <row r="40" spans="1:10" x14ac:dyDescent="0.15">
      <c r="B40" s="14" t="s">
        <v>180</v>
      </c>
      <c r="C40" s="14"/>
      <c r="E40" s="20">
        <v>0.55000000000000004</v>
      </c>
      <c r="F40" s="39"/>
      <c r="G40" s="39"/>
      <c r="H40" s="39"/>
      <c r="I40" s="39"/>
      <c r="J40" s="37"/>
    </row>
    <row r="41" spans="1:10" x14ac:dyDescent="0.15">
      <c r="B41" s="14" t="s">
        <v>268</v>
      </c>
      <c r="C41" s="14"/>
      <c r="E41" s="20">
        <v>0.25</v>
      </c>
      <c r="F41" s="39"/>
      <c r="G41" s="39"/>
      <c r="H41" s="39"/>
      <c r="I41" s="39"/>
      <c r="J41" s="37"/>
    </row>
    <row r="42" spans="1:10" x14ac:dyDescent="0.15">
      <c r="A42" s="28"/>
      <c r="C42" s="39"/>
      <c r="D42" s="39"/>
      <c r="E42" s="39"/>
      <c r="F42" s="39"/>
      <c r="G42" s="39"/>
      <c r="H42" s="39"/>
      <c r="I42" s="39"/>
      <c r="J42" s="37"/>
    </row>
    <row r="43" spans="1:10" x14ac:dyDescent="0.15">
      <c r="A43" s="29" t="s">
        <v>355</v>
      </c>
      <c r="C43" s="31" t="s">
        <v>339</v>
      </c>
      <c r="D43" s="31" t="s">
        <v>276</v>
      </c>
      <c r="E43" s="31" t="s">
        <v>274</v>
      </c>
      <c r="F43" s="31" t="s">
        <v>234</v>
      </c>
      <c r="G43" s="31" t="s">
        <v>267</v>
      </c>
      <c r="H43" s="31" t="s">
        <v>213</v>
      </c>
      <c r="I43" s="31" t="s">
        <v>344</v>
      </c>
      <c r="J43" s="38" t="s">
        <v>177</v>
      </c>
    </row>
    <row r="44" spans="1:10" x14ac:dyDescent="0.15">
      <c r="A44" s="15" t="s">
        <v>181</v>
      </c>
      <c r="C44" s="69">
        <f>($E38*$E39)*'Tariffs Jul''14'!D21/100</f>
        <v>147.75200000000001</v>
      </c>
      <c r="D44" s="69">
        <f>($E38*$E39)*'Tariffs Jul''14'!E21/100</f>
        <v>147.76519999999999</v>
      </c>
      <c r="E44" s="69">
        <f>($E38*$E39)*'Tariffs Jul''14'!F21/100</f>
        <v>147.76519999999999</v>
      </c>
      <c r="F44" s="69">
        <f>($E38*$E39)*'Tariffs Jul''14'!G21/100</f>
        <v>147.76400000000001</v>
      </c>
      <c r="G44" s="69">
        <f>($E38*$E39)*'Tariffs Jul''14'!H21/100</f>
        <v>143.92400000000001</v>
      </c>
      <c r="H44" s="69">
        <f>($E38*$E39)*'Tariffs Jul''14'!I21/100</f>
        <v>147.75200000000001</v>
      </c>
      <c r="I44" s="69">
        <f>($E38*$E39)*'Tariffs Jul''14'!J21/100</f>
        <v>133.76</v>
      </c>
      <c r="J44" s="34"/>
    </row>
    <row r="45" spans="1:10" x14ac:dyDescent="0.15">
      <c r="A45" s="15" t="s">
        <v>101</v>
      </c>
      <c r="C45" s="69">
        <f>($E38*$E40)*'Tariffs Jul''14'!D22/100</f>
        <v>285.43900000000002</v>
      </c>
      <c r="D45" s="69">
        <f>($E38*$E40)*'Tariffs Jul''14'!E22/100</f>
        <v>285.43900000000002</v>
      </c>
      <c r="E45" s="69">
        <f>($E38*$E40)*'Tariffs Jul''14'!F22/100</f>
        <v>285.43900000000002</v>
      </c>
      <c r="F45" s="69">
        <f>($E38*$E40)*'Tariffs Jul''14'!G22/100</f>
        <v>285.43900000000002</v>
      </c>
      <c r="G45" s="69">
        <f>($E38*$E40)*'Tariffs Jul''14'!H22/100</f>
        <v>290.279</v>
      </c>
      <c r="H45" s="69">
        <f>($E38*$E40)*'Tariffs Jul''14'!I22/100</f>
        <v>285.43900000000002</v>
      </c>
      <c r="I45" s="69">
        <f>($E38*$E40)*'Tariffs Jul''14'!J22/100</f>
        <v>249.26</v>
      </c>
      <c r="J45" s="34"/>
    </row>
    <row r="46" spans="1:10" x14ac:dyDescent="0.15">
      <c r="A46" s="15" t="s">
        <v>102</v>
      </c>
      <c r="C46" s="69">
        <f>($E38*$E41)*'Tariffs Jul''14'!D23/100</f>
        <v>110.495</v>
      </c>
      <c r="D46" s="69">
        <f>($E38*$E41)*'Tariffs Jul''14'!E23/100</f>
        <v>110.51700000000001</v>
      </c>
      <c r="E46" s="69">
        <f>($E38*$E41)*'Tariffs Jul''14'!F23/100</f>
        <v>110.51700000000001</v>
      </c>
      <c r="F46" s="69">
        <f>($E38*$E41)*'Tariffs Jul''14'!G23/100</f>
        <v>110.515</v>
      </c>
      <c r="G46" s="69">
        <f>($E38*$E41)*'Tariffs Jul''14'!H23/100</f>
        <v>99.44</v>
      </c>
      <c r="H46" s="69">
        <f>($E38*$E41)*'Tariffs Jul''14'!I23/100</f>
        <v>110.495</v>
      </c>
      <c r="I46" s="69">
        <f>($E38*$E41)*'Tariffs Jul''14'!J23/100</f>
        <v>83.6</v>
      </c>
      <c r="J46" s="34"/>
    </row>
    <row r="47" spans="1:10" x14ac:dyDescent="0.15">
      <c r="A47" s="15" t="s">
        <v>297</v>
      </c>
      <c r="C47" s="69">
        <f>'Tariffs Jul''14'!D24*91/100</f>
        <v>116.7166</v>
      </c>
      <c r="D47" s="69">
        <f>'Tariffs Jul''14'!E24*91/100</f>
        <v>116.72560900000001</v>
      </c>
      <c r="E47" s="69">
        <f>'Tariffs Jul''14'!F24*91/100</f>
        <v>116.72560900000001</v>
      </c>
      <c r="F47" s="69">
        <f>'Tariffs Jul''14'!G24*91/100</f>
        <v>116.72570000000002</v>
      </c>
      <c r="G47" s="69">
        <f>'Tariffs Jul''14'!H24*91/100</f>
        <v>116.48900899999998</v>
      </c>
      <c r="H47" s="69">
        <f>'Tariffs Jul''14'!I24*91/100</f>
        <v>116.7166</v>
      </c>
      <c r="I47" s="69">
        <f>'Tariffs Jul''14'!J24*91/100</f>
        <v>116.116</v>
      </c>
      <c r="J47" s="34"/>
    </row>
    <row r="48" spans="1:10" x14ac:dyDescent="0.15">
      <c r="A48" s="15" t="s">
        <v>298</v>
      </c>
      <c r="C48" s="69">
        <f>SUM(C44:C47)</f>
        <v>660.40260000000001</v>
      </c>
      <c r="D48" s="69">
        <f>SUM(D44:D47)</f>
        <v>660.44680900000003</v>
      </c>
      <c r="E48" s="69">
        <f>SUM(E44:E47)</f>
        <v>660.44680900000003</v>
      </c>
      <c r="F48" s="69">
        <f t="shared" ref="F48" si="6">SUM(F44:F47)</f>
        <v>660.44370000000004</v>
      </c>
      <c r="G48" s="69">
        <f t="shared" ref="G48" si="7">SUM(G44:G47)</f>
        <v>650.13200900000004</v>
      </c>
      <c r="H48" s="69">
        <f t="shared" ref="H48" si="8">SUM(H44:H47)</f>
        <v>660.40260000000001</v>
      </c>
      <c r="I48" s="69">
        <f t="shared" ref="I48" si="9">SUM(I44:I47)</f>
        <v>582.73599999999999</v>
      </c>
      <c r="J48" s="34">
        <f>AVERAGE(C48:I48)</f>
        <v>647.85864671428578</v>
      </c>
    </row>
    <row r="49" spans="1:10" x14ac:dyDescent="0.15">
      <c r="A49" s="12" t="s">
        <v>261</v>
      </c>
      <c r="B49" s="13"/>
      <c r="C49" s="68">
        <f>C48*4</f>
        <v>2641.6104</v>
      </c>
      <c r="D49" s="68">
        <f>D48*4</f>
        <v>2641.7872360000001</v>
      </c>
      <c r="E49" s="68">
        <f>E48*4</f>
        <v>2641.7872360000001</v>
      </c>
      <c r="F49" s="68">
        <f t="shared" ref="F49:H49" si="10">F48*4</f>
        <v>2641.7748000000001</v>
      </c>
      <c r="G49" s="68">
        <f t="shared" si="10"/>
        <v>2600.5280360000002</v>
      </c>
      <c r="H49" s="68">
        <f t="shared" si="10"/>
        <v>2641.6104</v>
      </c>
      <c r="I49" s="68">
        <f t="shared" ref="I49" si="11">I48*4</f>
        <v>2330.944</v>
      </c>
      <c r="J49" s="36">
        <f>AVERAGE(C49:I49)</f>
        <v>2591.4345868571431</v>
      </c>
    </row>
    <row r="51" spans="1:10" x14ac:dyDescent="0.15">
      <c r="A51" s="12"/>
      <c r="B51" s="13"/>
      <c r="C51" s="35"/>
      <c r="D51" s="13"/>
      <c r="E51" s="35"/>
      <c r="F51" s="13"/>
      <c r="G51" s="13"/>
      <c r="H51" s="13"/>
      <c r="I51" s="13"/>
      <c r="J51" s="13"/>
    </row>
    <row r="52" spans="1:10" x14ac:dyDescent="0.15">
      <c r="A52" s="14" t="s">
        <v>288</v>
      </c>
      <c r="C52" s="31" t="s">
        <v>339</v>
      </c>
      <c r="D52" s="31" t="s">
        <v>340</v>
      </c>
      <c r="E52" s="31" t="s">
        <v>189</v>
      </c>
      <c r="F52" s="31" t="s">
        <v>237</v>
      </c>
      <c r="G52" s="31" t="s">
        <v>267</v>
      </c>
      <c r="H52" s="31" t="s">
        <v>213</v>
      </c>
      <c r="I52" s="31" t="s">
        <v>344</v>
      </c>
    </row>
    <row r="53" spans="1:10" x14ac:dyDescent="0.15">
      <c r="A53" s="15" t="s">
        <v>126</v>
      </c>
      <c r="C53" s="42" t="s">
        <v>305</v>
      </c>
      <c r="D53" s="45" t="s">
        <v>214</v>
      </c>
      <c r="E53" s="42" t="s">
        <v>303</v>
      </c>
      <c r="F53" s="43" t="s">
        <v>238</v>
      </c>
      <c r="G53" s="43" t="s">
        <v>220</v>
      </c>
      <c r="H53" s="42" t="s">
        <v>193</v>
      </c>
      <c r="I53" s="42" t="s">
        <v>368</v>
      </c>
    </row>
    <row r="54" spans="1:10" x14ac:dyDescent="0.15">
      <c r="A54" s="15" t="s">
        <v>205</v>
      </c>
      <c r="C54" s="15" t="s">
        <v>299</v>
      </c>
      <c r="D54" s="45" t="s">
        <v>241</v>
      </c>
      <c r="E54" s="15" t="s">
        <v>360</v>
      </c>
      <c r="F54" s="43" t="s">
        <v>238</v>
      </c>
      <c r="G54" s="43" t="s">
        <v>232</v>
      </c>
      <c r="H54" s="42" t="s">
        <v>360</v>
      </c>
      <c r="I54" s="45" t="s">
        <v>241</v>
      </c>
    </row>
    <row r="55" spans="1:10" x14ac:dyDescent="0.15">
      <c r="A55" s="15" t="s">
        <v>206</v>
      </c>
      <c r="C55" s="15" t="s">
        <v>300</v>
      </c>
      <c r="D55" s="45" t="s">
        <v>214</v>
      </c>
      <c r="E55" s="43" t="s">
        <v>358</v>
      </c>
      <c r="F55" s="43" t="s">
        <v>238</v>
      </c>
      <c r="G55" s="43" t="s">
        <v>194</v>
      </c>
      <c r="H55" s="42" t="s">
        <v>357</v>
      </c>
      <c r="I55" s="43" t="s">
        <v>225</v>
      </c>
    </row>
    <row r="56" spans="1:10" x14ac:dyDescent="0.15">
      <c r="A56" s="15" t="s">
        <v>309</v>
      </c>
      <c r="C56" s="15" t="s">
        <v>224</v>
      </c>
      <c r="D56" s="45" t="s">
        <v>96</v>
      </c>
      <c r="E56" s="15" t="s">
        <v>304</v>
      </c>
      <c r="F56" s="43" t="s">
        <v>239</v>
      </c>
      <c r="G56" s="43" t="s">
        <v>99</v>
      </c>
      <c r="H56" s="42" t="s">
        <v>368</v>
      </c>
      <c r="I56" s="15" t="s">
        <v>272</v>
      </c>
    </row>
    <row r="57" spans="1:10" x14ac:dyDescent="0.15">
      <c r="A57" s="15" t="s">
        <v>310</v>
      </c>
      <c r="C57" s="44">
        <v>12.73</v>
      </c>
      <c r="D57" s="45" t="s">
        <v>190</v>
      </c>
      <c r="E57" s="44">
        <v>12</v>
      </c>
      <c r="F57" s="43" t="s">
        <v>238</v>
      </c>
      <c r="G57" s="43" t="s">
        <v>245</v>
      </c>
      <c r="H57" s="44">
        <v>14</v>
      </c>
      <c r="I57" s="44" t="s">
        <v>346</v>
      </c>
    </row>
    <row r="58" spans="1:10" x14ac:dyDescent="0.15">
      <c r="A58" s="15" t="s">
        <v>311</v>
      </c>
      <c r="C58" s="15" t="s">
        <v>301</v>
      </c>
      <c r="D58" s="43" t="s">
        <v>372</v>
      </c>
      <c r="E58" s="43" t="s">
        <v>214</v>
      </c>
      <c r="F58" s="43" t="s">
        <v>284</v>
      </c>
      <c r="G58" s="43" t="s">
        <v>195</v>
      </c>
      <c r="H58" s="42" t="s">
        <v>301</v>
      </c>
      <c r="I58" s="43" t="s">
        <v>273</v>
      </c>
    </row>
    <row r="59" spans="1:10" x14ac:dyDescent="0.15">
      <c r="A59" s="67"/>
      <c r="B59" s="67"/>
      <c r="C59" s="67"/>
      <c r="D59" s="67"/>
      <c r="E59" s="67"/>
      <c r="F59" s="67"/>
      <c r="G59" s="67"/>
      <c r="H59" s="67"/>
      <c r="I59" s="67"/>
      <c r="J59" s="67"/>
    </row>
  </sheetData>
  <sheetProtection algorithmName="SHA-512" hashValue="Uuef7rfWMCJVNVKxRS88O0uQRVnwuXMryqARXZKFvBxlxsK29n7b9jIdKGBrc2oaIfNRex4OsCKdVEQhOrfkdw==" saltValue="inbjT2VypqCflPYx1rX3ig==" spinCount="100000" sheet="1" objects="1" scenarios="1"/>
  <mergeCells count="1">
    <mergeCell ref="B5:D5"/>
  </mergeCells>
  <phoneticPr fontId="7" type="noConversion"/>
  <pageMargins left="0.75" right="0.75" top="1" bottom="1" header="0.5" footer="0.5"/>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L59"/>
  <sheetViews>
    <sheetView zoomScale="125" workbookViewId="0">
      <selection activeCell="E45" sqref="E45"/>
    </sheetView>
  </sheetViews>
  <sheetFormatPr baseColWidth="10" defaultRowHeight="13" x14ac:dyDescent="0.15"/>
  <cols>
    <col min="1" max="1" width="17.83203125" style="15" customWidth="1"/>
    <col min="2" max="2" width="4.5" style="15" customWidth="1"/>
    <col min="3" max="16384" width="10.83203125" style="15"/>
  </cols>
  <sheetData>
    <row r="1" spans="1:12" x14ac:dyDescent="0.15">
      <c r="A1" s="26" t="s">
        <v>338</v>
      </c>
    </row>
    <row r="2" spans="1:12" x14ac:dyDescent="0.15">
      <c r="A2" s="48"/>
      <c r="B2" s="48"/>
      <c r="C2" s="48"/>
      <c r="D2" s="48"/>
      <c r="E2" s="48"/>
      <c r="F2" s="48"/>
      <c r="G2" s="48"/>
      <c r="H2" s="48"/>
      <c r="I2" s="48"/>
      <c r="J2" s="48"/>
      <c r="K2" s="48"/>
      <c r="L2" s="48"/>
    </row>
    <row r="3" spans="1:12" x14ac:dyDescent="0.15">
      <c r="A3" s="28" t="s">
        <v>166</v>
      </c>
    </row>
    <row r="5" spans="1:12" x14ac:dyDescent="0.15">
      <c r="B5" s="294" t="s">
        <v>222</v>
      </c>
      <c r="C5" s="294"/>
      <c r="D5" s="294"/>
      <c r="E5" s="47">
        <v>1500</v>
      </c>
    </row>
    <row r="7" spans="1:12" x14ac:dyDescent="0.15">
      <c r="A7" s="29" t="s">
        <v>104</v>
      </c>
      <c r="B7" s="30"/>
      <c r="C7" s="31" t="s">
        <v>339</v>
      </c>
      <c r="D7" s="31" t="s">
        <v>340</v>
      </c>
      <c r="E7" s="31" t="s">
        <v>189</v>
      </c>
      <c r="F7" s="31" t="s">
        <v>233</v>
      </c>
      <c r="G7" s="31" t="s">
        <v>237</v>
      </c>
      <c r="H7" s="31" t="s">
        <v>267</v>
      </c>
      <c r="I7" s="31" t="s">
        <v>213</v>
      </c>
      <c r="J7" s="31" t="s">
        <v>188</v>
      </c>
      <c r="K7" s="31" t="s">
        <v>344</v>
      </c>
      <c r="L7" s="32" t="s">
        <v>177</v>
      </c>
    </row>
    <row r="8" spans="1:12" x14ac:dyDescent="0.15">
      <c r="A8" s="15" t="s">
        <v>243</v>
      </c>
      <c r="C8" s="33">
        <f>$E5*'Tariffs Jul''13'!D7/100</f>
        <v>441.04500000000002</v>
      </c>
      <c r="D8" s="33">
        <f>$E5*'Tariffs Jul''13'!E7/100</f>
        <v>441.04500000000002</v>
      </c>
      <c r="E8" s="33">
        <f>$E5*'Tariffs Jul''13'!F7/100</f>
        <v>441.04500000000002</v>
      </c>
      <c r="F8" s="33">
        <f>$E5*'Tariffs Jul''13'!G7/100</f>
        <v>441</v>
      </c>
      <c r="G8" s="33">
        <f>$E5*'Tariffs Jul''13'!H7/100</f>
        <v>441.04500000000002</v>
      </c>
      <c r="H8" s="33">
        <f>$E5*'Tariffs Jul''13'!I7/100</f>
        <v>440.55</v>
      </c>
      <c r="I8" s="33">
        <f>$E5*'Tariffs Jul''13'!J7/100</f>
        <v>441.04500000000002</v>
      </c>
      <c r="J8" s="33">
        <f>$E5*'Tariffs Jul''13'!K7/100</f>
        <v>441.04500000000002</v>
      </c>
      <c r="K8" s="33">
        <f>$E5*'Tariffs Jul''13'!L7/100</f>
        <v>438.9</v>
      </c>
      <c r="L8" s="34"/>
    </row>
    <row r="9" spans="1:12" x14ac:dyDescent="0.15">
      <c r="A9" s="15" t="s">
        <v>297</v>
      </c>
      <c r="C9" s="33">
        <f>'Tariffs Jul''13'!D8*91/100</f>
        <v>50.260210000000001</v>
      </c>
      <c r="D9" s="33">
        <f>'Tariffs Jul''13'!E8*91/100</f>
        <v>50.269219</v>
      </c>
      <c r="E9" s="33">
        <f>'Tariffs Jul''13'!F8*91/100</f>
        <v>50.269219</v>
      </c>
      <c r="F9" s="33">
        <f>'Tariffs Jul''13'!G8*91/100</f>
        <v>50.259299999999996</v>
      </c>
      <c r="G9" s="33">
        <f>'Tariffs Jul''13'!H8*91/100</f>
        <v>50.269309999999997</v>
      </c>
      <c r="H9" s="33">
        <f>'Tariffs Jul''13'!I8*91/100</f>
        <v>50.222900000000003</v>
      </c>
      <c r="I9" s="33">
        <f>'Tariffs Jul''13'!J8*91/100</f>
        <v>50.260210000000001</v>
      </c>
      <c r="J9" s="33">
        <f>'Tariffs Jul''13'!K8*91/100</f>
        <v>50.269219</v>
      </c>
      <c r="K9" s="33">
        <f>'Tariffs Jul''13'!L8*91/100</f>
        <v>50.05</v>
      </c>
      <c r="L9" s="34"/>
    </row>
    <row r="10" spans="1:12" x14ac:dyDescent="0.15">
      <c r="A10" s="15" t="s">
        <v>298</v>
      </c>
      <c r="C10" s="33">
        <f>SUM(C8:C9)</f>
        <v>491.30520999999999</v>
      </c>
      <c r="D10" s="33">
        <f>SUM(D8:D9)</f>
        <v>491.31421900000004</v>
      </c>
      <c r="E10" s="33">
        <f t="shared" ref="E10:K10" si="0">SUM(E8:E9)</f>
        <v>491.31421900000004</v>
      </c>
      <c r="F10" s="33">
        <f t="shared" si="0"/>
        <v>491.2593</v>
      </c>
      <c r="G10" s="33">
        <f t="shared" si="0"/>
        <v>491.31431000000003</v>
      </c>
      <c r="H10" s="33">
        <f t="shared" si="0"/>
        <v>490.77289999999999</v>
      </c>
      <c r="I10" s="33">
        <f t="shared" si="0"/>
        <v>491.30520999999999</v>
      </c>
      <c r="J10" s="33">
        <f t="shared" si="0"/>
        <v>491.31421900000004</v>
      </c>
      <c r="K10" s="33">
        <f t="shared" si="0"/>
        <v>488.95</v>
      </c>
      <c r="L10" s="34">
        <f>AVERAGE(C10:K10)</f>
        <v>490.98328744444439</v>
      </c>
    </row>
    <row r="11" spans="1:12" x14ac:dyDescent="0.15">
      <c r="A11" s="12" t="s">
        <v>261</v>
      </c>
      <c r="B11" s="13"/>
      <c r="C11" s="35">
        <f>C10*4</f>
        <v>1965.22084</v>
      </c>
      <c r="D11" s="36">
        <f>D10*4</f>
        <v>1965.2568760000001</v>
      </c>
      <c r="E11" s="36">
        <f t="shared" ref="E11:K11" si="1">E10*4</f>
        <v>1965.2568760000001</v>
      </c>
      <c r="F11" s="36">
        <f t="shared" si="1"/>
        <v>1965.0372</v>
      </c>
      <c r="G11" s="36">
        <f t="shared" si="1"/>
        <v>1965.2572400000001</v>
      </c>
      <c r="H11" s="36">
        <f t="shared" si="1"/>
        <v>1963.0916</v>
      </c>
      <c r="I11" s="36">
        <f t="shared" si="1"/>
        <v>1965.22084</v>
      </c>
      <c r="J11" s="36">
        <f t="shared" si="1"/>
        <v>1965.2568760000001</v>
      </c>
      <c r="K11" s="36">
        <f t="shared" si="1"/>
        <v>1955.8</v>
      </c>
      <c r="L11" s="36">
        <f>AVERAGE(C11:K11)</f>
        <v>1963.9331497777775</v>
      </c>
    </row>
    <row r="12" spans="1:12" x14ac:dyDescent="0.15">
      <c r="L12" s="37"/>
    </row>
    <row r="13" spans="1:12" x14ac:dyDescent="0.15">
      <c r="L13" s="37"/>
    </row>
    <row r="14" spans="1:12" x14ac:dyDescent="0.15">
      <c r="A14" s="14"/>
      <c r="B14" s="14" t="s">
        <v>222</v>
      </c>
      <c r="E14" s="47">
        <v>2000</v>
      </c>
      <c r="L14" s="37"/>
    </row>
    <row r="15" spans="1:12" x14ac:dyDescent="0.15">
      <c r="A15" s="14"/>
      <c r="B15" s="14" t="s">
        <v>262</v>
      </c>
      <c r="E15" s="8">
        <v>0.85</v>
      </c>
      <c r="L15" s="37"/>
    </row>
    <row r="16" spans="1:12" x14ac:dyDescent="0.15">
      <c r="B16" s="14" t="s">
        <v>268</v>
      </c>
      <c r="E16" s="8">
        <v>0.15</v>
      </c>
      <c r="L16" s="37"/>
    </row>
    <row r="17" spans="1:12" x14ac:dyDescent="0.15">
      <c r="L17" s="37"/>
    </row>
    <row r="18" spans="1:12" x14ac:dyDescent="0.15">
      <c r="A18" s="29" t="s">
        <v>105</v>
      </c>
      <c r="B18" s="30"/>
      <c r="C18" s="31" t="s">
        <v>339</v>
      </c>
      <c r="D18" s="31" t="s">
        <v>340</v>
      </c>
      <c r="E18" s="31" t="s">
        <v>274</v>
      </c>
      <c r="F18" s="31" t="s">
        <v>233</v>
      </c>
      <c r="G18" s="31" t="s">
        <v>234</v>
      </c>
      <c r="H18" s="31" t="s">
        <v>267</v>
      </c>
      <c r="I18" s="31" t="s">
        <v>213</v>
      </c>
      <c r="J18" s="31" t="s">
        <v>188</v>
      </c>
      <c r="K18" s="31" t="s">
        <v>344</v>
      </c>
      <c r="L18" s="38" t="s">
        <v>177</v>
      </c>
    </row>
    <row r="19" spans="1:12" x14ac:dyDescent="0.15">
      <c r="A19" s="15" t="s">
        <v>384</v>
      </c>
      <c r="C19" s="33">
        <f>($E14*$E15)*'Tariffs Jul''13'!D11/100</f>
        <v>499.851</v>
      </c>
      <c r="D19" s="33">
        <f>($E14*$E15)*'Tariffs Jul''13'!E11/100</f>
        <v>499.851</v>
      </c>
      <c r="E19" s="33">
        <f>($E14*$E15)*'Tariffs Jul''13'!F11/100</f>
        <v>499.851</v>
      </c>
      <c r="F19" s="33">
        <f>($E14*$E15)*'Tariffs Jul''13'!G11/100</f>
        <v>499.8</v>
      </c>
      <c r="G19" s="33">
        <f>($E14*$E15)*'Tariffs Jul''13'!H11/100</f>
        <v>499.851</v>
      </c>
      <c r="H19" s="33">
        <f>($E14*$E15)*'Tariffs Jul''13'!I11/100</f>
        <v>499.29</v>
      </c>
      <c r="I19" s="33">
        <f>($E14*$E15)*'Tariffs Jul''13'!J11/100</f>
        <v>499.851</v>
      </c>
      <c r="J19" s="33">
        <f>($E14*$E15)*'Tariffs Jul''13'!K11/100</f>
        <v>499.851</v>
      </c>
      <c r="K19" s="33">
        <f>($E14*$E15)*'Tariffs Jul''13'!L11/100</f>
        <v>497.42</v>
      </c>
      <c r="L19" s="34"/>
    </row>
    <row r="20" spans="1:12" x14ac:dyDescent="0.15">
      <c r="A20" s="15" t="s">
        <v>128</v>
      </c>
      <c r="C20" s="33">
        <f>($E14*$E16)*'Tariffs Jul''13'!D12/100</f>
        <v>40.820999999999998</v>
      </c>
      <c r="D20" s="33">
        <f>($E14*$E16)*'Tariffs Jul''13'!E12/100</f>
        <v>40.820999999999998</v>
      </c>
      <c r="E20" s="33">
        <f>($E14*$E16)*'Tariffs Jul''13'!F12/100</f>
        <v>40.820999999999998</v>
      </c>
      <c r="F20" s="33">
        <f>($E14*$E16)*'Tariffs Jul''13'!G12/100</f>
        <v>40.83</v>
      </c>
      <c r="G20" s="33">
        <f>($E14*$E16)*'Tariffs Jul''13'!H12/100</f>
        <v>40.820999999999998</v>
      </c>
      <c r="H20" s="33">
        <f>($E14*$E16)*'Tariffs Jul''13'!I12/100</f>
        <v>40.788000000000004</v>
      </c>
      <c r="I20" s="33">
        <f>($E14*$E16)*'Tariffs Jul''13'!J12/100</f>
        <v>40.820999999999998</v>
      </c>
      <c r="J20" s="33">
        <f>($E14*$E16)*'Tariffs Jul''13'!K12/100</f>
        <v>40.820999999999998</v>
      </c>
      <c r="K20" s="33">
        <f>($E14*$E16)*'Tariffs Jul''13'!L12/100</f>
        <v>40.590000000000003</v>
      </c>
      <c r="L20" s="34"/>
    </row>
    <row r="21" spans="1:12" x14ac:dyDescent="0.15">
      <c r="A21" s="15" t="s">
        <v>297</v>
      </c>
      <c r="C21" s="33">
        <f>'Tariffs Jul''13'!D13*91/100</f>
        <v>50.260210000000001</v>
      </c>
      <c r="D21" s="33">
        <f>'Tariffs Jul''13'!E13*91/100</f>
        <v>50.269219</v>
      </c>
      <c r="E21" s="33">
        <f>'Tariffs Jul''13'!F13*91/100</f>
        <v>50.269219</v>
      </c>
      <c r="F21" s="33">
        <f>'Tariffs Jul''13'!G13*91/100</f>
        <v>50.259299999999996</v>
      </c>
      <c r="G21" s="33">
        <f>'Tariffs Jul''13'!H13*91/100</f>
        <v>50.269309999999997</v>
      </c>
      <c r="H21" s="33">
        <f>'Tariffs Jul''13'!I13*91/100</f>
        <v>50.222900000000003</v>
      </c>
      <c r="I21" s="33">
        <f>'Tariffs Jul''13'!J13*91/100</f>
        <v>50.260210000000001</v>
      </c>
      <c r="J21" s="33">
        <f>'Tariffs Jul''13'!K13*91/100</f>
        <v>50.269219</v>
      </c>
      <c r="K21" s="33">
        <f>'Tariffs Jul''13'!L13*91/100</f>
        <v>50.05</v>
      </c>
      <c r="L21" s="34"/>
    </row>
    <row r="22" spans="1:12" x14ac:dyDescent="0.15">
      <c r="A22" s="15" t="s">
        <v>298</v>
      </c>
      <c r="C22" s="33">
        <f>SUM(C19:C21)</f>
        <v>590.93221000000005</v>
      </c>
      <c r="D22" s="33">
        <f>SUM(D19:D21)</f>
        <v>590.94121900000005</v>
      </c>
      <c r="E22" s="33">
        <f t="shared" ref="E22:K22" si="2">SUM(E19:E21)</f>
        <v>590.94121900000005</v>
      </c>
      <c r="F22" s="33">
        <f t="shared" si="2"/>
        <v>590.88930000000005</v>
      </c>
      <c r="G22" s="33">
        <f t="shared" si="2"/>
        <v>590.94131000000004</v>
      </c>
      <c r="H22" s="33">
        <f t="shared" si="2"/>
        <v>590.30089999999996</v>
      </c>
      <c r="I22" s="33">
        <f t="shared" si="2"/>
        <v>590.93221000000005</v>
      </c>
      <c r="J22" s="33">
        <f t="shared" si="2"/>
        <v>590.94121900000005</v>
      </c>
      <c r="K22" s="33">
        <f t="shared" si="2"/>
        <v>588.05999999999995</v>
      </c>
      <c r="L22" s="34">
        <f>AVERAGE(C22:K22)</f>
        <v>590.54217633333349</v>
      </c>
    </row>
    <row r="23" spans="1:12" x14ac:dyDescent="0.15">
      <c r="A23" s="12" t="s">
        <v>261</v>
      </c>
      <c r="B23" s="13"/>
      <c r="C23" s="35">
        <f>C22*4</f>
        <v>2363.7288400000002</v>
      </c>
      <c r="D23" s="36">
        <f>D22*4</f>
        <v>2363.7648760000002</v>
      </c>
      <c r="E23" s="36">
        <f t="shared" ref="E23:K23" si="3">E22*4</f>
        <v>2363.7648760000002</v>
      </c>
      <c r="F23" s="36">
        <f t="shared" si="3"/>
        <v>2363.5572000000002</v>
      </c>
      <c r="G23" s="36">
        <f t="shared" si="3"/>
        <v>2363.7652400000002</v>
      </c>
      <c r="H23" s="36">
        <f t="shared" si="3"/>
        <v>2361.2035999999998</v>
      </c>
      <c r="I23" s="36">
        <f t="shared" si="3"/>
        <v>2363.7288400000002</v>
      </c>
      <c r="J23" s="36">
        <f t="shared" si="3"/>
        <v>2363.7648760000002</v>
      </c>
      <c r="K23" s="36">
        <f t="shared" si="3"/>
        <v>2352.2399999999998</v>
      </c>
      <c r="L23" s="36">
        <f>AVERAGE(C23:K23)</f>
        <v>2362.1687053333339</v>
      </c>
    </row>
    <row r="24" spans="1:12" x14ac:dyDescent="0.15">
      <c r="L24" s="37"/>
    </row>
    <row r="25" spans="1:12" x14ac:dyDescent="0.15">
      <c r="L25" s="37"/>
    </row>
    <row r="26" spans="1:12" x14ac:dyDescent="0.15">
      <c r="A26" s="14"/>
      <c r="B26" s="14" t="s">
        <v>222</v>
      </c>
      <c r="E26" s="47">
        <v>2000</v>
      </c>
      <c r="L26" s="37"/>
    </row>
    <row r="27" spans="1:12" x14ac:dyDescent="0.15">
      <c r="A27" s="14"/>
      <c r="B27" s="14" t="s">
        <v>262</v>
      </c>
      <c r="E27" s="8">
        <v>0.85</v>
      </c>
      <c r="L27" s="37"/>
    </row>
    <row r="28" spans="1:12" x14ac:dyDescent="0.15">
      <c r="B28" s="14" t="s">
        <v>373</v>
      </c>
      <c r="E28" s="8">
        <v>0.15</v>
      </c>
      <c r="L28" s="37"/>
    </row>
    <row r="29" spans="1:12" x14ac:dyDescent="0.15">
      <c r="L29" s="37"/>
    </row>
    <row r="30" spans="1:12" x14ac:dyDescent="0.15">
      <c r="A30" s="29" t="s">
        <v>231</v>
      </c>
      <c r="B30" s="30"/>
      <c r="C30" s="31" t="s">
        <v>339</v>
      </c>
      <c r="D30" s="31" t="s">
        <v>340</v>
      </c>
      <c r="E30" s="31" t="s">
        <v>274</v>
      </c>
      <c r="F30" s="31" t="s">
        <v>233</v>
      </c>
      <c r="G30" s="31" t="s">
        <v>234</v>
      </c>
      <c r="H30" s="31" t="s">
        <v>267</v>
      </c>
      <c r="I30" s="31" t="s">
        <v>213</v>
      </c>
      <c r="J30" s="31" t="s">
        <v>188</v>
      </c>
      <c r="K30" s="31" t="s">
        <v>344</v>
      </c>
      <c r="L30" s="38" t="s">
        <v>177</v>
      </c>
    </row>
    <row r="31" spans="1:12" x14ac:dyDescent="0.15">
      <c r="A31" s="15" t="s">
        <v>384</v>
      </c>
      <c r="C31" s="33">
        <f>($E26*$E27)*'Tariffs Jul''13'!D16/100</f>
        <v>499.851</v>
      </c>
      <c r="D31" s="33">
        <f>($E26*$E27)*'Tariffs Jul''13'!E16/100</f>
        <v>499.851</v>
      </c>
      <c r="E31" s="33">
        <f>($E26*$E27)*'Tariffs Jul''13'!F16/100</f>
        <v>499.851</v>
      </c>
      <c r="F31" s="33">
        <f>($E26*$E27)*'Tariffs Jul''13'!G16/100</f>
        <v>499.8</v>
      </c>
      <c r="G31" s="33">
        <f>($E26*$E27)*'Tariffs Jul''13'!H16/100</f>
        <v>499.851</v>
      </c>
      <c r="H31" s="33">
        <f>($E26*$E27)*'Tariffs Jul''13'!I16/100</f>
        <v>499.29</v>
      </c>
      <c r="I31" s="33">
        <f>($E26*$E27)*'Tariffs Jul''13'!J16/100</f>
        <v>499.851</v>
      </c>
      <c r="J31" s="33">
        <f>($E26*$E27)*'Tariffs Jul''13'!K16/100</f>
        <v>499.851</v>
      </c>
      <c r="K31" s="33">
        <f>($E26*$E27)*'Tariffs Jul''13'!L16/100</f>
        <v>497.42</v>
      </c>
      <c r="L31" s="34"/>
    </row>
    <row r="32" spans="1:12" x14ac:dyDescent="0.15">
      <c r="A32" s="15" t="s">
        <v>374</v>
      </c>
      <c r="C32" s="33">
        <f>($E26*$E28)*'Tariffs Jul''13'!D17/100</f>
        <v>59.564999999999998</v>
      </c>
      <c r="D32" s="33">
        <f>($E26*$E28)*'Tariffs Jul''13'!E17/100</f>
        <v>59.571599999999997</v>
      </c>
      <c r="E32" s="33">
        <f>($E26*$E28)*'Tariffs Jul''13'!F17/100</f>
        <v>59.564999999999998</v>
      </c>
      <c r="F32" s="33">
        <f>($E26*$E28)*'Tariffs Jul''13'!G17/100</f>
        <v>59.58</v>
      </c>
      <c r="G32" s="33">
        <f>($E26*$E28)*'Tariffs Jul''13'!H17/100</f>
        <v>59.570999999999998</v>
      </c>
      <c r="H32" s="33">
        <f>($E26*$E28)*'Tariffs Jul''13'!I17/100</f>
        <v>59.498999999999995</v>
      </c>
      <c r="I32" s="33">
        <f>($E26*$E28)*'Tariffs Jul''13'!J17/100</f>
        <v>59.564999999999998</v>
      </c>
      <c r="J32" s="33">
        <f>($E26*$E28)*'Tariffs Jul''13'!K17/100</f>
        <v>59.571599999999997</v>
      </c>
      <c r="K32" s="33">
        <f>($E26*$E28)*'Tariffs Jul''13'!L17/100</f>
        <v>59.4</v>
      </c>
      <c r="L32" s="34"/>
    </row>
    <row r="33" spans="1:12" x14ac:dyDescent="0.15">
      <c r="A33" s="15" t="s">
        <v>297</v>
      </c>
      <c r="C33" s="33">
        <f>'Tariffs Jul''13'!D18*91/100</f>
        <v>50.260210000000001</v>
      </c>
      <c r="D33" s="33">
        <f>'Tariffs Jul''13'!E18*91/100</f>
        <v>50.269219</v>
      </c>
      <c r="E33" s="33">
        <f>'Tariffs Jul''13'!F18*91/100</f>
        <v>50.269219</v>
      </c>
      <c r="F33" s="33">
        <f>'Tariffs Jul''13'!G18*91/100</f>
        <v>50.259299999999996</v>
      </c>
      <c r="G33" s="33">
        <f>'Tariffs Jul''13'!H18*91/100</f>
        <v>50.269309999999997</v>
      </c>
      <c r="H33" s="33">
        <f>'Tariffs Jul''13'!I18*91/100</f>
        <v>50.222900000000003</v>
      </c>
      <c r="I33" s="33">
        <f>'Tariffs Jul''13'!J18*91/100</f>
        <v>50.260210000000001</v>
      </c>
      <c r="J33" s="33">
        <f>'Tariffs Jul''13'!K18*91/100</f>
        <v>50.269219</v>
      </c>
      <c r="K33" s="33">
        <f>'Tariffs Jul''13'!L18*91/100</f>
        <v>50.05</v>
      </c>
      <c r="L33" s="34"/>
    </row>
    <row r="34" spans="1:12" x14ac:dyDescent="0.15">
      <c r="A34" s="15" t="s">
        <v>298</v>
      </c>
      <c r="C34" s="33">
        <f>SUM(C31:C33)</f>
        <v>609.67620999999997</v>
      </c>
      <c r="D34" s="33">
        <f t="shared" ref="D34:K34" si="4">SUM(D31:D33)</f>
        <v>609.69181900000001</v>
      </c>
      <c r="E34" s="33">
        <f t="shared" si="4"/>
        <v>609.68521899999996</v>
      </c>
      <c r="F34" s="33">
        <f t="shared" si="4"/>
        <v>609.63930000000005</v>
      </c>
      <c r="G34" s="33">
        <f t="shared" si="4"/>
        <v>609.69131000000004</v>
      </c>
      <c r="H34" s="33">
        <f t="shared" si="4"/>
        <v>609.01189999999997</v>
      </c>
      <c r="I34" s="33">
        <f t="shared" si="4"/>
        <v>609.67620999999997</v>
      </c>
      <c r="J34" s="33">
        <f t="shared" si="4"/>
        <v>609.69181900000001</v>
      </c>
      <c r="K34" s="33">
        <f t="shared" si="4"/>
        <v>606.87</v>
      </c>
      <c r="L34" s="34">
        <f>AVERAGE(C34:K34)</f>
        <v>609.292643</v>
      </c>
    </row>
    <row r="35" spans="1:12" x14ac:dyDescent="0.15">
      <c r="A35" s="12" t="s">
        <v>261</v>
      </c>
      <c r="B35" s="13"/>
      <c r="C35" s="35">
        <f>C34*4</f>
        <v>2438.7048399999999</v>
      </c>
      <c r="D35" s="35">
        <f t="shared" ref="D35:K35" si="5">D34*4</f>
        <v>2438.767276</v>
      </c>
      <c r="E35" s="35">
        <f t="shared" si="5"/>
        <v>2438.7408759999998</v>
      </c>
      <c r="F35" s="35">
        <f t="shared" si="5"/>
        <v>2438.5572000000002</v>
      </c>
      <c r="G35" s="35">
        <f t="shared" si="5"/>
        <v>2438.7652400000002</v>
      </c>
      <c r="H35" s="35">
        <f t="shared" si="5"/>
        <v>2436.0475999999999</v>
      </c>
      <c r="I35" s="35">
        <f t="shared" si="5"/>
        <v>2438.7048399999999</v>
      </c>
      <c r="J35" s="35">
        <f t="shared" si="5"/>
        <v>2438.767276</v>
      </c>
      <c r="K35" s="35">
        <f t="shared" si="5"/>
        <v>2427.48</v>
      </c>
      <c r="L35" s="36">
        <f>AVERAGE(C35:K35)</f>
        <v>2437.170572</v>
      </c>
    </row>
    <row r="36" spans="1:12" x14ac:dyDescent="0.15">
      <c r="A36" s="28"/>
      <c r="C36" s="39"/>
      <c r="D36" s="39"/>
      <c r="E36" s="39"/>
      <c r="F36" s="39"/>
      <c r="G36" s="39"/>
      <c r="H36" s="39"/>
      <c r="I36" s="39"/>
      <c r="J36" s="39"/>
      <c r="K36" s="39"/>
      <c r="L36" s="37"/>
    </row>
    <row r="37" spans="1:12" x14ac:dyDescent="0.15">
      <c r="A37" s="28"/>
      <c r="C37" s="39"/>
      <c r="D37" s="39"/>
      <c r="E37" s="39"/>
      <c r="F37" s="39"/>
      <c r="G37" s="39"/>
      <c r="H37" s="39"/>
      <c r="I37" s="39"/>
      <c r="J37" s="39"/>
      <c r="K37" s="39"/>
      <c r="L37" s="37"/>
    </row>
    <row r="38" spans="1:12" x14ac:dyDescent="0.15">
      <c r="A38" s="14"/>
      <c r="B38" s="14" t="s">
        <v>222</v>
      </c>
      <c r="C38" s="14"/>
      <c r="E38" s="19">
        <v>2000</v>
      </c>
      <c r="F38" s="39"/>
      <c r="G38" s="39"/>
      <c r="H38" s="39"/>
      <c r="I38" s="39"/>
      <c r="J38" s="39"/>
      <c r="K38" s="39"/>
      <c r="L38" s="37"/>
    </row>
    <row r="39" spans="1:12" x14ac:dyDescent="0.15">
      <c r="B39" s="14" t="s">
        <v>262</v>
      </c>
      <c r="C39" s="14"/>
      <c r="E39" s="20">
        <v>0.2</v>
      </c>
      <c r="F39" s="39"/>
      <c r="G39" s="39"/>
      <c r="H39" s="39"/>
      <c r="I39" s="39"/>
      <c r="J39" s="39"/>
      <c r="K39" s="39"/>
      <c r="L39" s="37"/>
    </row>
    <row r="40" spans="1:12" x14ac:dyDescent="0.15">
      <c r="B40" s="14" t="s">
        <v>180</v>
      </c>
      <c r="C40" s="14"/>
      <c r="E40" s="20">
        <v>0.55000000000000004</v>
      </c>
      <c r="F40" s="39"/>
      <c r="G40" s="39"/>
      <c r="H40" s="39"/>
      <c r="I40" s="39"/>
      <c r="J40" s="39"/>
      <c r="K40" s="39"/>
      <c r="L40" s="37"/>
    </row>
    <row r="41" spans="1:12" x14ac:dyDescent="0.15">
      <c r="B41" s="14" t="s">
        <v>268</v>
      </c>
      <c r="C41" s="14"/>
      <c r="E41" s="20">
        <v>0.25</v>
      </c>
      <c r="F41" s="39"/>
      <c r="G41" s="39"/>
      <c r="H41" s="39"/>
      <c r="I41" s="39"/>
      <c r="J41" s="39"/>
      <c r="K41" s="39"/>
      <c r="L41" s="37"/>
    </row>
    <row r="42" spans="1:12" x14ac:dyDescent="0.15">
      <c r="A42" s="28"/>
      <c r="C42" s="39"/>
      <c r="D42" s="39"/>
      <c r="E42" s="39"/>
      <c r="F42" s="39"/>
      <c r="G42" s="39"/>
      <c r="H42" s="39"/>
      <c r="I42" s="39"/>
      <c r="J42" s="39"/>
      <c r="K42" s="39"/>
      <c r="L42" s="37"/>
    </row>
    <row r="43" spans="1:12" x14ac:dyDescent="0.15">
      <c r="A43" s="29" t="s">
        <v>355</v>
      </c>
      <c r="C43" s="31" t="s">
        <v>339</v>
      </c>
      <c r="D43" s="31" t="s">
        <v>276</v>
      </c>
      <c r="E43" s="31" t="s">
        <v>274</v>
      </c>
      <c r="F43" s="31" t="s">
        <v>233</v>
      </c>
      <c r="G43" s="31" t="s">
        <v>234</v>
      </c>
      <c r="H43" s="31" t="s">
        <v>267</v>
      </c>
      <c r="I43" s="31" t="s">
        <v>213</v>
      </c>
      <c r="J43" s="31" t="s">
        <v>188</v>
      </c>
      <c r="K43" s="31" t="s">
        <v>344</v>
      </c>
      <c r="L43" s="38" t="s">
        <v>177</v>
      </c>
    </row>
    <row r="44" spans="1:12" x14ac:dyDescent="0.15">
      <c r="A44" s="15" t="s">
        <v>181</v>
      </c>
      <c r="C44" s="40">
        <f>($E38*$E39)*'Tariffs Jul''13'!D21/100</f>
        <v>136.22399999999999</v>
      </c>
      <c r="D44" s="41" t="s">
        <v>103</v>
      </c>
      <c r="E44" s="41" t="s">
        <v>103</v>
      </c>
      <c r="F44" s="40">
        <f>($E38*$E39)*'Tariffs Jul''13'!G21/100</f>
        <v>136.24</v>
      </c>
      <c r="G44" s="41" t="s">
        <v>103</v>
      </c>
      <c r="H44" s="40">
        <f>($E38*$E39)*'Tariffs Jul''13'!I21/100</f>
        <v>136.12</v>
      </c>
      <c r="I44" s="41" t="s">
        <v>103</v>
      </c>
      <c r="J44" s="41" t="s">
        <v>103</v>
      </c>
      <c r="K44" s="40">
        <f>($E38*$E39)*'Tariffs Jul''13'!L21/100</f>
        <v>135.96</v>
      </c>
      <c r="L44" s="34"/>
    </row>
    <row r="45" spans="1:12" x14ac:dyDescent="0.15">
      <c r="A45" s="15" t="s">
        <v>101</v>
      </c>
      <c r="C45" s="40">
        <f>($E38*$E40)*'Tariffs Jul''13'!D22/100</f>
        <v>271.161</v>
      </c>
      <c r="D45" s="41" t="s">
        <v>103</v>
      </c>
      <c r="E45" s="41" t="s">
        <v>103</v>
      </c>
      <c r="F45" s="40">
        <f>($E38*$E40)*'Tariffs Jul''13'!G22/100</f>
        <v>271.14999999999998</v>
      </c>
      <c r="G45" s="41" t="s">
        <v>103</v>
      </c>
      <c r="H45" s="40">
        <f>($E38*$E40)*'Tariffs Jul''13'!I22/100</f>
        <v>270.91900000000004</v>
      </c>
      <c r="I45" s="41" t="s">
        <v>103</v>
      </c>
      <c r="J45" s="41" t="s">
        <v>103</v>
      </c>
      <c r="K45" s="40">
        <f>($E38*$E40)*'Tariffs Jul''13'!L22/100</f>
        <v>271.04000000000002</v>
      </c>
      <c r="L45" s="34"/>
    </row>
    <row r="46" spans="1:12" x14ac:dyDescent="0.15">
      <c r="A46" s="15" t="s">
        <v>102</v>
      </c>
      <c r="C46" s="40">
        <f>($E38*$E41)*'Tariffs Jul''13'!D23/100</f>
        <v>94.6</v>
      </c>
      <c r="D46" s="41" t="s">
        <v>103</v>
      </c>
      <c r="E46" s="41" t="s">
        <v>103</v>
      </c>
      <c r="F46" s="40">
        <f>($E38*$E41)*'Tariffs Jul''13'!G23/100</f>
        <v>94.6</v>
      </c>
      <c r="G46" s="41" t="s">
        <v>103</v>
      </c>
      <c r="H46" s="40">
        <f>($E38*$E41)*'Tariffs Jul''13'!I23/100</f>
        <v>106.755</v>
      </c>
      <c r="I46" s="41" t="s">
        <v>103</v>
      </c>
      <c r="J46" s="41" t="s">
        <v>103</v>
      </c>
      <c r="K46" s="40">
        <f>($E38*$E41)*'Tariffs Jul''13'!L23/100</f>
        <v>94.6</v>
      </c>
      <c r="L46" s="34"/>
    </row>
    <row r="47" spans="1:12" x14ac:dyDescent="0.15">
      <c r="A47" s="15" t="s">
        <v>297</v>
      </c>
      <c r="C47" s="40">
        <f>'Tariffs Jul''13'!D24*91/100</f>
        <v>114.01390000000001</v>
      </c>
      <c r="D47" s="41" t="s">
        <v>103</v>
      </c>
      <c r="E47" s="41" t="s">
        <v>103</v>
      </c>
      <c r="F47" s="40">
        <f>'Tariffs Jul''13'!G24*91/100</f>
        <v>114.01390000000001</v>
      </c>
      <c r="G47" s="41" t="s">
        <v>103</v>
      </c>
      <c r="H47" s="40">
        <f>'Tariffs Jul''13'!I24*91/100</f>
        <v>113.90469999999999</v>
      </c>
      <c r="I47" s="41" t="s">
        <v>103</v>
      </c>
      <c r="J47" s="41" t="s">
        <v>103</v>
      </c>
      <c r="K47" s="40">
        <f>'Tariffs Jul''13'!L24*91/100</f>
        <v>113.113</v>
      </c>
      <c r="L47" s="34"/>
    </row>
    <row r="48" spans="1:12" x14ac:dyDescent="0.15">
      <c r="A48" s="15" t="s">
        <v>298</v>
      </c>
      <c r="C48" s="40">
        <f>SUM(C44:C47)</f>
        <v>615.99890000000005</v>
      </c>
      <c r="D48" s="41" t="s">
        <v>103</v>
      </c>
      <c r="E48" s="41" t="s">
        <v>103</v>
      </c>
      <c r="F48" s="40">
        <f t="shared" ref="F48:H48" si="6">SUM(F44:F47)</f>
        <v>616.00390000000004</v>
      </c>
      <c r="G48" s="41" t="s">
        <v>103</v>
      </c>
      <c r="H48" s="40">
        <f t="shared" si="6"/>
        <v>627.69870000000014</v>
      </c>
      <c r="I48" s="41" t="s">
        <v>103</v>
      </c>
      <c r="J48" s="41" t="s">
        <v>103</v>
      </c>
      <c r="K48" s="40">
        <f t="shared" ref="K48" si="7">SUM(K44:K47)</f>
        <v>614.71299999999997</v>
      </c>
      <c r="L48" s="34">
        <f>(C48+F48+H48+K48)/4</f>
        <v>618.60362500000008</v>
      </c>
    </row>
    <row r="49" spans="1:12" x14ac:dyDescent="0.15">
      <c r="A49" s="12" t="s">
        <v>261</v>
      </c>
      <c r="B49" s="13"/>
      <c r="C49" s="35">
        <f>C48*4</f>
        <v>2463.9956000000002</v>
      </c>
      <c r="D49" s="35"/>
      <c r="E49" s="35"/>
      <c r="F49" s="35">
        <f t="shared" ref="F49:H49" si="8">F48*4</f>
        <v>2464.0156000000002</v>
      </c>
      <c r="G49" s="35"/>
      <c r="H49" s="35">
        <f t="shared" si="8"/>
        <v>2510.7948000000006</v>
      </c>
      <c r="I49" s="35"/>
      <c r="J49" s="35"/>
      <c r="K49" s="35">
        <f t="shared" ref="K49" si="9">K48*4</f>
        <v>2458.8519999999999</v>
      </c>
      <c r="L49" s="36">
        <f>(C49+F49+H49+K49)/4</f>
        <v>2474.4145000000003</v>
      </c>
    </row>
    <row r="51" spans="1:12" x14ac:dyDescent="0.15">
      <c r="A51" s="12"/>
      <c r="B51" s="13"/>
      <c r="C51" s="35"/>
      <c r="D51" s="13"/>
      <c r="E51" s="35"/>
      <c r="F51" s="13"/>
      <c r="G51" s="13"/>
      <c r="H51" s="13"/>
      <c r="I51" s="13"/>
      <c r="J51" s="13"/>
      <c r="K51" s="13"/>
      <c r="L51" s="13"/>
    </row>
    <row r="52" spans="1:12" x14ac:dyDescent="0.15">
      <c r="A52" s="14" t="s">
        <v>288</v>
      </c>
      <c r="C52" s="31" t="s">
        <v>339</v>
      </c>
      <c r="D52" s="31" t="s">
        <v>340</v>
      </c>
      <c r="E52" s="31" t="s">
        <v>189</v>
      </c>
      <c r="F52" s="31" t="s">
        <v>233</v>
      </c>
      <c r="G52" s="31" t="s">
        <v>237</v>
      </c>
      <c r="H52" s="31" t="s">
        <v>267</v>
      </c>
      <c r="I52" s="31" t="s">
        <v>213</v>
      </c>
      <c r="J52" s="31" t="s">
        <v>188</v>
      </c>
      <c r="K52" s="31" t="s">
        <v>344</v>
      </c>
    </row>
    <row r="53" spans="1:12" x14ac:dyDescent="0.15">
      <c r="A53" s="15" t="s">
        <v>126</v>
      </c>
      <c r="C53" s="42" t="s">
        <v>192</v>
      </c>
      <c r="D53" s="45" t="s">
        <v>192</v>
      </c>
      <c r="E53" s="42" t="s">
        <v>359</v>
      </c>
      <c r="F53" s="43" t="s">
        <v>318</v>
      </c>
      <c r="G53" s="43" t="s">
        <v>238</v>
      </c>
      <c r="H53" s="43" t="s">
        <v>220</v>
      </c>
      <c r="I53" s="42" t="s">
        <v>342</v>
      </c>
      <c r="J53" s="43" t="s">
        <v>316</v>
      </c>
      <c r="K53" s="42" t="s">
        <v>368</v>
      </c>
    </row>
    <row r="54" spans="1:12" x14ac:dyDescent="0.15">
      <c r="A54" s="15" t="s">
        <v>205</v>
      </c>
      <c r="C54" s="15" t="s">
        <v>299</v>
      </c>
      <c r="D54" s="45" t="s">
        <v>241</v>
      </c>
      <c r="E54" s="15" t="s">
        <v>360</v>
      </c>
      <c r="F54" s="42" t="s">
        <v>325</v>
      </c>
      <c r="G54" s="43" t="s">
        <v>238</v>
      </c>
      <c r="H54" s="43" t="s">
        <v>232</v>
      </c>
      <c r="I54" s="42" t="s">
        <v>292</v>
      </c>
      <c r="J54" s="43" t="s">
        <v>317</v>
      </c>
      <c r="K54" s="45" t="s">
        <v>241</v>
      </c>
    </row>
    <row r="55" spans="1:12" x14ac:dyDescent="0.15">
      <c r="A55" s="15" t="s">
        <v>206</v>
      </c>
      <c r="C55" s="15" t="s">
        <v>300</v>
      </c>
      <c r="D55" s="45" t="s">
        <v>375</v>
      </c>
      <c r="E55" s="43" t="s">
        <v>358</v>
      </c>
      <c r="F55" s="43" t="s">
        <v>330</v>
      </c>
      <c r="G55" s="43" t="s">
        <v>238</v>
      </c>
      <c r="H55" s="43" t="s">
        <v>244</v>
      </c>
      <c r="I55" s="42" t="s">
        <v>357</v>
      </c>
      <c r="J55" s="43" t="s">
        <v>376</v>
      </c>
      <c r="K55" s="43" t="s">
        <v>353</v>
      </c>
    </row>
    <row r="56" spans="1:12" x14ac:dyDescent="0.15">
      <c r="A56" s="15" t="s">
        <v>309</v>
      </c>
      <c r="C56" s="15" t="s">
        <v>178</v>
      </c>
      <c r="D56" s="45" t="s">
        <v>349</v>
      </c>
      <c r="E56" s="15" t="s">
        <v>361</v>
      </c>
      <c r="F56" s="45" t="s">
        <v>272</v>
      </c>
      <c r="G56" s="43" t="s">
        <v>239</v>
      </c>
      <c r="H56" s="43" t="s">
        <v>220</v>
      </c>
      <c r="I56" s="42" t="s">
        <v>368</v>
      </c>
      <c r="J56" s="43" t="s">
        <v>278</v>
      </c>
      <c r="K56" s="15" t="s">
        <v>272</v>
      </c>
    </row>
    <row r="57" spans="1:12" x14ac:dyDescent="0.15">
      <c r="A57" s="15" t="s">
        <v>310</v>
      </c>
      <c r="C57" s="44">
        <v>14</v>
      </c>
      <c r="D57" s="45" t="s">
        <v>190</v>
      </c>
      <c r="E57" s="44" t="s">
        <v>346</v>
      </c>
      <c r="F57" s="43" t="s">
        <v>331</v>
      </c>
      <c r="G57" s="43" t="s">
        <v>238</v>
      </c>
      <c r="H57" s="43" t="s">
        <v>368</v>
      </c>
      <c r="I57" s="44">
        <v>14</v>
      </c>
      <c r="J57" s="45" t="s">
        <v>191</v>
      </c>
      <c r="K57" s="44" t="s">
        <v>346</v>
      </c>
    </row>
    <row r="58" spans="1:12" x14ac:dyDescent="0.15">
      <c r="A58" s="15" t="s">
        <v>311</v>
      </c>
      <c r="C58" s="15" t="s">
        <v>301</v>
      </c>
      <c r="D58" s="43" t="s">
        <v>372</v>
      </c>
      <c r="E58" s="43" t="s">
        <v>368</v>
      </c>
      <c r="F58" s="43" t="s">
        <v>318</v>
      </c>
      <c r="G58" s="43" t="s">
        <v>284</v>
      </c>
      <c r="H58" s="43" t="s">
        <v>221</v>
      </c>
      <c r="I58" s="42" t="s">
        <v>215</v>
      </c>
      <c r="J58" s="43" t="s">
        <v>318</v>
      </c>
      <c r="K58" s="43" t="s">
        <v>273</v>
      </c>
    </row>
    <row r="59" spans="1:12" x14ac:dyDescent="0.15">
      <c r="A59" s="49"/>
      <c r="B59" s="49"/>
      <c r="C59" s="49"/>
      <c r="D59" s="49"/>
      <c r="E59" s="49"/>
      <c r="F59" s="49"/>
      <c r="G59" s="49"/>
      <c r="H59" s="49"/>
      <c r="I59" s="49"/>
      <c r="J59" s="49"/>
      <c r="K59" s="49"/>
      <c r="L59" s="49"/>
    </row>
  </sheetData>
  <sheetProtection algorithmName="SHA-512" hashValue="9UVGT1EVYqHEvZr4n3cR1WbK2nYLjFnIc7wDV8Tebvazu+sWX5QZ3+4JGg3JPMtq2a2uiujUyvh8NmpOSErRZQ==" saltValue="JQl/dDlhqOBA/RycRkEkNQ==" spinCount="100000" sheet="1" objects="1" scenarios="1"/>
  <mergeCells count="1">
    <mergeCell ref="B5:D5"/>
  </mergeCells>
  <phoneticPr fontId="7" type="noConversion"/>
  <pageMargins left="0.75" right="0.75" top="1" bottom="1" header="0.5" footer="0.5"/>
  <ignoredErrors>
    <ignoredError sqref="J55 J57 H55 D55:E55 D57 F57" numberStoredAsText="1"/>
  </ignoredErrors>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L59"/>
  <sheetViews>
    <sheetView zoomScale="125" workbookViewId="0">
      <selection activeCell="G20" sqref="G20"/>
    </sheetView>
  </sheetViews>
  <sheetFormatPr baseColWidth="10" defaultRowHeight="13" x14ac:dyDescent="0.15"/>
  <cols>
    <col min="1" max="1" width="17.83203125" style="15" customWidth="1"/>
    <col min="2" max="2" width="4.5" style="15" customWidth="1"/>
    <col min="3" max="16384" width="10.83203125" style="15"/>
  </cols>
  <sheetData>
    <row r="1" spans="1:12" x14ac:dyDescent="0.15">
      <c r="A1" s="26" t="s">
        <v>338</v>
      </c>
    </row>
    <row r="2" spans="1:12" x14ac:dyDescent="0.15">
      <c r="A2" s="27"/>
      <c r="B2" s="27"/>
      <c r="C2" s="27"/>
      <c r="D2" s="27"/>
      <c r="E2" s="27"/>
      <c r="F2" s="27"/>
      <c r="G2" s="27"/>
      <c r="H2" s="27"/>
      <c r="I2" s="27"/>
      <c r="J2" s="27"/>
      <c r="K2" s="27"/>
      <c r="L2" s="27"/>
    </row>
    <row r="3" spans="1:12" x14ac:dyDescent="0.15">
      <c r="A3" s="28" t="s">
        <v>343</v>
      </c>
    </row>
    <row r="5" spans="1:12" x14ac:dyDescent="0.15">
      <c r="B5" s="294" t="s">
        <v>222</v>
      </c>
      <c r="C5" s="294"/>
      <c r="D5" s="294"/>
      <c r="E5" s="47">
        <v>1500</v>
      </c>
    </row>
    <row r="7" spans="1:12" x14ac:dyDescent="0.15">
      <c r="A7" s="29" t="s">
        <v>104</v>
      </c>
      <c r="B7" s="30"/>
      <c r="C7" s="31" t="s">
        <v>339</v>
      </c>
      <c r="D7" s="31" t="s">
        <v>340</v>
      </c>
      <c r="E7" s="31" t="s">
        <v>341</v>
      </c>
      <c r="F7" s="31" t="s">
        <v>233</v>
      </c>
      <c r="G7" s="31" t="s">
        <v>234</v>
      </c>
      <c r="H7" s="31" t="s">
        <v>267</v>
      </c>
      <c r="I7" s="31" t="s">
        <v>213</v>
      </c>
      <c r="J7" s="31" t="s">
        <v>188</v>
      </c>
      <c r="K7" s="31" t="s">
        <v>189</v>
      </c>
      <c r="L7" s="32" t="s">
        <v>177</v>
      </c>
    </row>
    <row r="8" spans="1:12" x14ac:dyDescent="0.15">
      <c r="A8" s="15" t="s">
        <v>243</v>
      </c>
      <c r="C8" s="33">
        <f>$E5*'Tariffs Jul''12'!D7/100</f>
        <v>380.65499999999997</v>
      </c>
      <c r="D8" s="33">
        <f>$E5*'Tariffs Jul''12'!E7/100</f>
        <v>380.67</v>
      </c>
      <c r="E8" s="33">
        <f>$E5*'Tariffs Jul''12'!F7/100</f>
        <v>380.67</v>
      </c>
      <c r="F8" s="33">
        <f>$E5*'Tariffs Jul''12'!G7/100</f>
        <v>380.7</v>
      </c>
      <c r="G8" s="33">
        <f>$E5*'Tariffs Jul''12'!H7/100</f>
        <v>380.7</v>
      </c>
      <c r="H8" s="33">
        <f>$E5*'Tariffs Jul''12'!I7/100</f>
        <v>380.65499999999997</v>
      </c>
      <c r="I8" s="33">
        <f>$E5*'Tariffs Jul''12'!J7/100</f>
        <v>380.65499999999997</v>
      </c>
      <c r="J8" s="33">
        <f>$E5*'Tariffs Jul''12'!K7/100</f>
        <v>380.67</v>
      </c>
      <c r="K8" s="33">
        <f>$E5*'Tariffs Jul''12'!L7/100</f>
        <v>380.67150000000004</v>
      </c>
      <c r="L8" s="34"/>
    </row>
    <row r="9" spans="1:12" x14ac:dyDescent="0.15">
      <c r="A9" s="15" t="s">
        <v>297</v>
      </c>
      <c r="C9" s="33">
        <f>'Tariffs Jul''12'!D8*91/100</f>
        <v>26.186160000000001</v>
      </c>
      <c r="D9" s="33">
        <f>'Tariffs Jul''12'!E8*91/100</f>
        <v>26.196169999999999</v>
      </c>
      <c r="E9" s="33">
        <f>'Tariffs Jul''12'!F8*91/100</f>
        <v>26.196169999999999</v>
      </c>
      <c r="F9" s="33">
        <f>'Tariffs Jul''12'!G8*91/100</f>
        <v>26.196169999999999</v>
      </c>
      <c r="G9" s="33">
        <f>'Tariffs Jul''12'!H8*91/100</f>
        <v>26.198899999999998</v>
      </c>
      <c r="H9" s="33">
        <f>'Tariffs Jul''12'!I8*91/100</f>
        <v>26.186160000000001</v>
      </c>
      <c r="I9" s="33">
        <f>'Tariffs Jul''12'!J8*91/100</f>
        <v>26.186160000000001</v>
      </c>
      <c r="J9" s="33">
        <f>'Tariffs Jul''12'!K8*91/100</f>
        <v>26.196169999999999</v>
      </c>
      <c r="K9" s="33">
        <f>'Tariffs Jul''12'!L8*91/100</f>
        <v>26.196169999999999</v>
      </c>
      <c r="L9" s="34"/>
    </row>
    <row r="10" spans="1:12" x14ac:dyDescent="0.15">
      <c r="A10" s="15" t="s">
        <v>298</v>
      </c>
      <c r="C10" s="33">
        <f>SUM(C8:C9)</f>
        <v>406.84115999999995</v>
      </c>
      <c r="D10" s="33">
        <f>SUM(D8:D9)</f>
        <v>406.86617000000001</v>
      </c>
      <c r="E10" s="33">
        <f t="shared" ref="E10:K10" si="0">SUM(E8:E9)</f>
        <v>406.86617000000001</v>
      </c>
      <c r="F10" s="33">
        <f t="shared" si="0"/>
        <v>406.89616999999998</v>
      </c>
      <c r="G10" s="33">
        <f t="shared" si="0"/>
        <v>406.89889999999997</v>
      </c>
      <c r="H10" s="33">
        <f t="shared" si="0"/>
        <v>406.84115999999995</v>
      </c>
      <c r="I10" s="33">
        <f t="shared" si="0"/>
        <v>406.84115999999995</v>
      </c>
      <c r="J10" s="33">
        <f t="shared" si="0"/>
        <v>406.86617000000001</v>
      </c>
      <c r="K10" s="33">
        <f t="shared" si="0"/>
        <v>406.86767000000003</v>
      </c>
      <c r="L10" s="34">
        <f>AVERAGE(C10:K10)</f>
        <v>406.86496999999997</v>
      </c>
    </row>
    <row r="11" spans="1:12" x14ac:dyDescent="0.15">
      <c r="A11" s="12" t="s">
        <v>261</v>
      </c>
      <c r="B11" s="13"/>
      <c r="C11" s="35">
        <f>C10*4</f>
        <v>1627.3646399999998</v>
      </c>
      <c r="D11" s="36">
        <f>D10*4</f>
        <v>1627.46468</v>
      </c>
      <c r="E11" s="36">
        <f t="shared" ref="E11:K11" si="1">E10*4</f>
        <v>1627.46468</v>
      </c>
      <c r="F11" s="36">
        <f t="shared" si="1"/>
        <v>1627.5846799999999</v>
      </c>
      <c r="G11" s="36">
        <f t="shared" si="1"/>
        <v>1627.5955999999999</v>
      </c>
      <c r="H11" s="36">
        <f t="shared" si="1"/>
        <v>1627.3646399999998</v>
      </c>
      <c r="I11" s="36">
        <f t="shared" si="1"/>
        <v>1627.3646399999998</v>
      </c>
      <c r="J11" s="36">
        <f t="shared" si="1"/>
        <v>1627.46468</v>
      </c>
      <c r="K11" s="36">
        <f t="shared" si="1"/>
        <v>1627.4706800000001</v>
      </c>
      <c r="L11" s="36">
        <f>AVERAGE(C11:K11)</f>
        <v>1627.4598799999999</v>
      </c>
    </row>
    <row r="12" spans="1:12" x14ac:dyDescent="0.15">
      <c r="L12" s="37"/>
    </row>
    <row r="13" spans="1:12" x14ac:dyDescent="0.15">
      <c r="L13" s="37"/>
    </row>
    <row r="14" spans="1:12" x14ac:dyDescent="0.15">
      <c r="A14" s="14"/>
      <c r="B14" s="14" t="s">
        <v>222</v>
      </c>
      <c r="E14" s="47">
        <v>2000</v>
      </c>
      <c r="L14" s="37"/>
    </row>
    <row r="15" spans="1:12" x14ac:dyDescent="0.15">
      <c r="A15" s="14"/>
      <c r="B15" s="14" t="s">
        <v>262</v>
      </c>
      <c r="E15" s="8">
        <v>0.85</v>
      </c>
      <c r="L15" s="37"/>
    </row>
    <row r="16" spans="1:12" x14ac:dyDescent="0.15">
      <c r="B16" s="14" t="s">
        <v>268</v>
      </c>
      <c r="E16" s="8">
        <v>0.15</v>
      </c>
      <c r="L16" s="37"/>
    </row>
    <row r="17" spans="1:12" x14ac:dyDescent="0.15">
      <c r="L17" s="37"/>
    </row>
    <row r="18" spans="1:12" x14ac:dyDescent="0.15">
      <c r="A18" s="29" t="s">
        <v>105</v>
      </c>
      <c r="B18" s="30"/>
      <c r="C18" s="31" t="s">
        <v>339</v>
      </c>
      <c r="D18" s="31" t="s">
        <v>340</v>
      </c>
      <c r="E18" s="31" t="s">
        <v>341</v>
      </c>
      <c r="F18" s="31" t="s">
        <v>233</v>
      </c>
      <c r="G18" s="31" t="s">
        <v>234</v>
      </c>
      <c r="H18" s="31" t="s">
        <v>267</v>
      </c>
      <c r="I18" s="31" t="s">
        <v>213</v>
      </c>
      <c r="J18" s="31" t="s">
        <v>188</v>
      </c>
      <c r="K18" s="31" t="s">
        <v>189</v>
      </c>
      <c r="L18" s="38" t="s">
        <v>177</v>
      </c>
    </row>
    <row r="19" spans="1:12" x14ac:dyDescent="0.15">
      <c r="A19" s="15" t="s">
        <v>384</v>
      </c>
      <c r="C19" s="33">
        <f>($E14*$E15)*'Tariffs Jul''12'!D11/100</f>
        <v>431.40899999999999</v>
      </c>
      <c r="D19" s="33">
        <f>($E14*$E15)*'Tariffs Jul''12'!E11/100</f>
        <v>431.42599999999999</v>
      </c>
      <c r="E19" s="33">
        <f>($E14*$E15)*'Tariffs Jul''12'!F11/100</f>
        <v>431.42599999999999</v>
      </c>
      <c r="F19" s="33">
        <f>($E14*$E15)*'Tariffs Jul''12'!G11/100</f>
        <v>490.28</v>
      </c>
      <c r="G19" s="33">
        <f>($E14*$E15)*'Tariffs Jul''12'!H11/100</f>
        <v>431.46</v>
      </c>
      <c r="H19" s="33">
        <f>($E14*$E15)*'Tariffs Jul''12'!I11/100</f>
        <v>431.40899999999999</v>
      </c>
      <c r="I19" s="33">
        <f>($E14*$E15)*'Tariffs Jul''12'!J11/100</f>
        <v>431.40899999999999</v>
      </c>
      <c r="J19" s="33">
        <f>($E14*$E15)*'Tariffs Jul''12'!K11/100</f>
        <v>431.42599999999999</v>
      </c>
      <c r="K19" s="33">
        <f>($E14*$E15)*'Tariffs Jul''12'!L11/100</f>
        <v>431.42599999999999</v>
      </c>
      <c r="L19" s="34"/>
    </row>
    <row r="20" spans="1:12" x14ac:dyDescent="0.15">
      <c r="A20" s="15" t="s">
        <v>128</v>
      </c>
      <c r="C20" s="33">
        <f>($E14*$E16)*'Tariffs Jul''12'!D12/100</f>
        <v>36.299999999999997</v>
      </c>
      <c r="D20" s="33">
        <f>($E14*$E16)*'Tariffs Jul''12'!E12/100</f>
        <v>36.303000000000004</v>
      </c>
      <c r="E20" s="33">
        <f>($E14*$E16)*'Tariffs Jul''12'!F12/100</f>
        <v>36.303000000000004</v>
      </c>
      <c r="F20" s="33">
        <f>($E14*$E16)*'Tariffs Jul''12'!G12/100</f>
        <v>41.28</v>
      </c>
      <c r="G20" s="33">
        <f>($E14*$E16)*'Tariffs Jul''12'!H12/100</f>
        <v>36.33</v>
      </c>
      <c r="H20" s="33">
        <f>($E14*$E16)*'Tariffs Jul''12'!I12/100</f>
        <v>36.299999999999997</v>
      </c>
      <c r="I20" s="33">
        <f>($E14*$E16)*'Tariffs Jul''12'!J12/100</f>
        <v>36.299999999999997</v>
      </c>
      <c r="J20" s="33">
        <f>($E14*$E16)*'Tariffs Jul''12'!K12/100</f>
        <v>36.33</v>
      </c>
      <c r="K20" s="33">
        <f>($E14*$E16)*'Tariffs Jul''12'!L12/100</f>
        <v>36.305970000000002</v>
      </c>
      <c r="L20" s="34"/>
    </row>
    <row r="21" spans="1:12" x14ac:dyDescent="0.15">
      <c r="A21" s="15" t="s">
        <v>297</v>
      </c>
      <c r="C21" s="33">
        <f>'Tariffs Jul''12'!D13*91/100</f>
        <v>26.186160000000001</v>
      </c>
      <c r="D21" s="33">
        <f>'Tariffs Jul''12'!E13*91/100</f>
        <v>26.196169999999999</v>
      </c>
      <c r="E21" s="33">
        <f>'Tariffs Jul''12'!F13*91/100</f>
        <v>26.196169999999999</v>
      </c>
      <c r="F21" s="33">
        <f>'Tariffs Jul''12'!G13*91/100</f>
        <v>26.196169999999999</v>
      </c>
      <c r="G21" s="33">
        <f>'Tariffs Jul''12'!H13*91/100</f>
        <v>26.198899999999998</v>
      </c>
      <c r="H21" s="33">
        <f>'Tariffs Jul''12'!I13*91/100</f>
        <v>26.186160000000001</v>
      </c>
      <c r="I21" s="33">
        <f>'Tariffs Jul''12'!J13*91/100</f>
        <v>26.186160000000001</v>
      </c>
      <c r="J21" s="33">
        <f>'Tariffs Jul''12'!K13*91/100</f>
        <v>26.196169999999999</v>
      </c>
      <c r="K21" s="33">
        <f>'Tariffs Jul''12'!L13*91/100</f>
        <v>26.196169999999999</v>
      </c>
      <c r="L21" s="34"/>
    </row>
    <row r="22" spans="1:12" x14ac:dyDescent="0.15">
      <c r="A22" s="15" t="s">
        <v>298</v>
      </c>
      <c r="C22" s="33">
        <f>SUM(C19:C21)</f>
        <v>493.89516000000003</v>
      </c>
      <c r="D22" s="33">
        <f>SUM(D19:D21)</f>
        <v>493.92516999999998</v>
      </c>
      <c r="E22" s="33">
        <f t="shared" ref="E22:K22" si="2">SUM(E19:E21)</f>
        <v>493.92516999999998</v>
      </c>
      <c r="F22" s="33">
        <f t="shared" si="2"/>
        <v>557.75617</v>
      </c>
      <c r="G22" s="33">
        <f t="shared" si="2"/>
        <v>493.98889999999994</v>
      </c>
      <c r="H22" s="33">
        <f t="shared" si="2"/>
        <v>493.89516000000003</v>
      </c>
      <c r="I22" s="33">
        <f t="shared" si="2"/>
        <v>493.89516000000003</v>
      </c>
      <c r="J22" s="33">
        <f t="shared" si="2"/>
        <v>493.95216999999997</v>
      </c>
      <c r="K22" s="33">
        <f t="shared" si="2"/>
        <v>493.92813999999998</v>
      </c>
      <c r="L22" s="34">
        <f>AVERAGE(C22:K22)</f>
        <v>501.01791111111118</v>
      </c>
    </row>
    <row r="23" spans="1:12" x14ac:dyDescent="0.15">
      <c r="A23" s="12" t="s">
        <v>261</v>
      </c>
      <c r="B23" s="13"/>
      <c r="C23" s="35">
        <f>C22*4</f>
        <v>1975.5806400000001</v>
      </c>
      <c r="D23" s="36">
        <f>D22*4</f>
        <v>1975.7006799999999</v>
      </c>
      <c r="E23" s="36">
        <f t="shared" ref="E23:K23" si="3">E22*4</f>
        <v>1975.7006799999999</v>
      </c>
      <c r="F23" s="36">
        <f t="shared" si="3"/>
        <v>2231.02468</v>
      </c>
      <c r="G23" s="36">
        <f t="shared" si="3"/>
        <v>1975.9555999999998</v>
      </c>
      <c r="H23" s="36">
        <f t="shared" si="3"/>
        <v>1975.5806400000001</v>
      </c>
      <c r="I23" s="36">
        <f t="shared" si="3"/>
        <v>1975.5806400000001</v>
      </c>
      <c r="J23" s="36">
        <f t="shared" si="3"/>
        <v>1975.8086799999999</v>
      </c>
      <c r="K23" s="36">
        <f t="shared" si="3"/>
        <v>1975.7125599999999</v>
      </c>
      <c r="L23" s="36">
        <f>AVERAGE(C23:K23)</f>
        <v>2004.0716444444447</v>
      </c>
    </row>
    <row r="24" spans="1:12" x14ac:dyDescent="0.15">
      <c r="L24" s="37"/>
    </row>
    <row r="25" spans="1:12" x14ac:dyDescent="0.15">
      <c r="L25" s="37"/>
    </row>
    <row r="26" spans="1:12" x14ac:dyDescent="0.15">
      <c r="A26" s="14"/>
      <c r="B26" s="14" t="s">
        <v>222</v>
      </c>
      <c r="E26" s="47">
        <v>2000</v>
      </c>
      <c r="L26" s="37"/>
    </row>
    <row r="27" spans="1:12" x14ac:dyDescent="0.15">
      <c r="A27" s="14"/>
      <c r="B27" s="14" t="s">
        <v>262</v>
      </c>
      <c r="E27" s="8">
        <v>0.85</v>
      </c>
      <c r="L27" s="37"/>
    </row>
    <row r="28" spans="1:12" x14ac:dyDescent="0.15">
      <c r="B28" s="14" t="s">
        <v>373</v>
      </c>
      <c r="E28" s="8">
        <v>0.15</v>
      </c>
      <c r="L28" s="37"/>
    </row>
    <row r="29" spans="1:12" x14ac:dyDescent="0.15">
      <c r="L29" s="37"/>
    </row>
    <row r="30" spans="1:12" x14ac:dyDescent="0.15">
      <c r="A30" s="29" t="s">
        <v>231</v>
      </c>
      <c r="B30" s="30"/>
      <c r="C30" s="31" t="s">
        <v>339</v>
      </c>
      <c r="D30" s="31" t="s">
        <v>340</v>
      </c>
      <c r="E30" s="31" t="s">
        <v>341</v>
      </c>
      <c r="F30" s="31" t="s">
        <v>233</v>
      </c>
      <c r="G30" s="31" t="s">
        <v>234</v>
      </c>
      <c r="H30" s="31" t="s">
        <v>267</v>
      </c>
      <c r="I30" s="31" t="s">
        <v>213</v>
      </c>
      <c r="J30" s="31" t="s">
        <v>188</v>
      </c>
      <c r="K30" s="31" t="s">
        <v>189</v>
      </c>
      <c r="L30" s="38" t="s">
        <v>177</v>
      </c>
    </row>
    <row r="31" spans="1:12" x14ac:dyDescent="0.15">
      <c r="A31" s="15" t="s">
        <v>384</v>
      </c>
      <c r="C31" s="33">
        <f>($E26*$E27)*'Tariffs Jul''12'!D16/100</f>
        <v>431.40899999999999</v>
      </c>
      <c r="D31" s="33">
        <f>($E26*$E27)*'Tariffs Jul''12'!E16/100</f>
        <v>431.42599999999999</v>
      </c>
      <c r="E31" s="33">
        <f>($E26*$E27)*'Tariffs Jul''12'!F16/100</f>
        <v>431.42599999999999</v>
      </c>
      <c r="F31" s="33">
        <f>($E26*$E27)*'Tariffs Jul''12'!G16/100</f>
        <v>490.28</v>
      </c>
      <c r="G31" s="33">
        <f>($E26*$E27)*'Tariffs Jul''12'!H16/100</f>
        <v>431.46</v>
      </c>
      <c r="H31" s="33">
        <f>($E26*$E27)*'Tariffs Jul''12'!I16/100</f>
        <v>431.40899999999999</v>
      </c>
      <c r="I31" s="33">
        <f>($E26*$E27)*'Tariffs Jul''12'!J16/100</f>
        <v>431.40899999999999</v>
      </c>
      <c r="J31" s="33">
        <f>($E26*$E27)*'Tariffs Jul''12'!K16/100</f>
        <v>431.42599999999999</v>
      </c>
      <c r="K31" s="33">
        <f>($E26*$E27)*'Tariffs Jul''12'!L16/100</f>
        <v>431.42599999999999</v>
      </c>
      <c r="L31" s="34"/>
    </row>
    <row r="32" spans="1:12" x14ac:dyDescent="0.15">
      <c r="A32" s="15" t="s">
        <v>374</v>
      </c>
      <c r="C32" s="33">
        <f>($E26*$E28)*'Tariffs Jul''12'!D17/100</f>
        <v>51.44700000000001</v>
      </c>
      <c r="D32" s="33">
        <f>($E26*$E28)*'Tariffs Jul''12'!E17/100</f>
        <v>51.463499999999996</v>
      </c>
      <c r="E32" s="33">
        <f>($E26*$E28)*'Tariffs Jul''12'!F17/100</f>
        <v>51.463499999999996</v>
      </c>
      <c r="F32" s="33">
        <f>($E26*$E28)*'Tariffs Jul''12'!G17/100</f>
        <v>58.469999999999992</v>
      </c>
      <c r="G32" s="33">
        <f>($E26*$E28)*'Tariffs Jul''12'!H17/100</f>
        <v>51.45</v>
      </c>
      <c r="H32" s="33">
        <f>($E26*$E28)*'Tariffs Jul''12'!I17/100</f>
        <v>51.44700000000001</v>
      </c>
      <c r="I32" s="33">
        <f>($E26*$E28)*'Tariffs Jul''12'!J17/100</f>
        <v>51.44700000000001</v>
      </c>
      <c r="J32" s="33">
        <f>($E26*$E28)*'Tariffs Jul''12'!K17/100</f>
        <v>51.465000000000003</v>
      </c>
      <c r="K32" s="33">
        <f>($E26*$E28)*'Tariffs Jul''12'!L17/100</f>
        <v>51.463499999999996</v>
      </c>
      <c r="L32" s="34"/>
    </row>
    <row r="33" spans="1:12" x14ac:dyDescent="0.15">
      <c r="A33" s="15" t="s">
        <v>297</v>
      </c>
      <c r="C33" s="33">
        <f>'Tariffs Jul''12'!D18*91/100</f>
        <v>26.186160000000001</v>
      </c>
      <c r="D33" s="33">
        <f>'Tariffs Jul''12'!E18*91/100</f>
        <v>26.196169999999999</v>
      </c>
      <c r="E33" s="33">
        <f>'Tariffs Jul''12'!F18*91/100</f>
        <v>26.196169999999999</v>
      </c>
      <c r="F33" s="33">
        <f>'Tariffs Jul''12'!G18*91/100</f>
        <v>26.196169999999999</v>
      </c>
      <c r="G33" s="33">
        <f>'Tariffs Jul''12'!H18*91/100</f>
        <v>26.198899999999998</v>
      </c>
      <c r="H33" s="33">
        <f>'Tariffs Jul''12'!I18*91/100</f>
        <v>26.186160000000001</v>
      </c>
      <c r="I33" s="33">
        <f>'Tariffs Jul''12'!J18*91/100</f>
        <v>26.186160000000001</v>
      </c>
      <c r="J33" s="33">
        <f>'Tariffs Jul''12'!K18*91/100</f>
        <v>26.196169999999999</v>
      </c>
      <c r="K33" s="33">
        <f>'Tariffs Jul''12'!L18*91/100</f>
        <v>26.196169999999999</v>
      </c>
      <c r="L33" s="34"/>
    </row>
    <row r="34" spans="1:12" x14ac:dyDescent="0.15">
      <c r="A34" s="15" t="s">
        <v>298</v>
      </c>
      <c r="C34" s="33">
        <f>SUM(C31:C33)</f>
        <v>509.04215999999997</v>
      </c>
      <c r="D34" s="33">
        <f t="shared" ref="D34:K34" si="4">SUM(D31:D33)</f>
        <v>509.08566999999999</v>
      </c>
      <c r="E34" s="33">
        <f t="shared" si="4"/>
        <v>509.08566999999999</v>
      </c>
      <c r="F34" s="33">
        <f t="shared" si="4"/>
        <v>574.94617000000005</v>
      </c>
      <c r="G34" s="33">
        <f t="shared" si="4"/>
        <v>509.10889999999995</v>
      </c>
      <c r="H34" s="33">
        <f t="shared" si="4"/>
        <v>509.04215999999997</v>
      </c>
      <c r="I34" s="33">
        <f t="shared" si="4"/>
        <v>509.04215999999997</v>
      </c>
      <c r="J34" s="33">
        <f t="shared" si="4"/>
        <v>509.08716999999996</v>
      </c>
      <c r="K34" s="33">
        <f t="shared" si="4"/>
        <v>509.08566999999999</v>
      </c>
      <c r="L34" s="34">
        <f>AVERAGE(C34:K34)</f>
        <v>516.39174777777782</v>
      </c>
    </row>
    <row r="35" spans="1:12" x14ac:dyDescent="0.15">
      <c r="A35" s="12" t="s">
        <v>261</v>
      </c>
      <c r="B35" s="13"/>
      <c r="C35" s="35">
        <f>C34*4</f>
        <v>2036.1686399999999</v>
      </c>
      <c r="D35" s="35">
        <f t="shared" ref="D35:K35" si="5">D34*4</f>
        <v>2036.34268</v>
      </c>
      <c r="E35" s="35">
        <f t="shared" si="5"/>
        <v>2036.34268</v>
      </c>
      <c r="F35" s="35">
        <f t="shared" si="5"/>
        <v>2299.7846800000002</v>
      </c>
      <c r="G35" s="35">
        <f t="shared" si="5"/>
        <v>2036.4355999999998</v>
      </c>
      <c r="H35" s="35">
        <f t="shared" si="5"/>
        <v>2036.1686399999999</v>
      </c>
      <c r="I35" s="35">
        <f t="shared" si="5"/>
        <v>2036.1686399999999</v>
      </c>
      <c r="J35" s="35">
        <f t="shared" si="5"/>
        <v>2036.3486799999998</v>
      </c>
      <c r="K35" s="35">
        <f t="shared" si="5"/>
        <v>2036.34268</v>
      </c>
      <c r="L35" s="36">
        <f>AVERAGE(C35:K35)</f>
        <v>2065.5669911111113</v>
      </c>
    </row>
    <row r="36" spans="1:12" x14ac:dyDescent="0.15">
      <c r="A36" s="28"/>
      <c r="C36" s="39"/>
      <c r="D36" s="39"/>
      <c r="E36" s="39"/>
      <c r="F36" s="39"/>
      <c r="G36" s="39"/>
      <c r="H36" s="39"/>
      <c r="I36" s="39"/>
      <c r="J36" s="39"/>
      <c r="K36" s="39"/>
      <c r="L36" s="37"/>
    </row>
    <row r="37" spans="1:12" x14ac:dyDescent="0.15">
      <c r="A37" s="28"/>
      <c r="C37" s="39"/>
      <c r="D37" s="39"/>
      <c r="E37" s="39"/>
      <c r="F37" s="39"/>
      <c r="G37" s="39"/>
      <c r="H37" s="39"/>
      <c r="I37" s="39"/>
      <c r="J37" s="39"/>
      <c r="K37" s="39"/>
      <c r="L37" s="37"/>
    </row>
    <row r="38" spans="1:12" x14ac:dyDescent="0.15">
      <c r="A38" s="14"/>
      <c r="B38" s="14" t="s">
        <v>222</v>
      </c>
      <c r="C38" s="14"/>
      <c r="E38" s="19">
        <v>2000</v>
      </c>
      <c r="F38" s="39"/>
      <c r="G38" s="39"/>
      <c r="H38" s="39"/>
      <c r="I38" s="39"/>
      <c r="J38" s="39"/>
      <c r="K38" s="39"/>
      <c r="L38" s="37"/>
    </row>
    <row r="39" spans="1:12" x14ac:dyDescent="0.15">
      <c r="B39" s="14" t="s">
        <v>262</v>
      </c>
      <c r="C39" s="14"/>
      <c r="E39" s="20">
        <v>0.2</v>
      </c>
      <c r="F39" s="39"/>
      <c r="G39" s="39"/>
      <c r="H39" s="39"/>
      <c r="I39" s="39"/>
      <c r="J39" s="39"/>
      <c r="K39" s="39"/>
      <c r="L39" s="37"/>
    </row>
    <row r="40" spans="1:12" x14ac:dyDescent="0.15">
      <c r="B40" s="14" t="s">
        <v>180</v>
      </c>
      <c r="C40" s="14"/>
      <c r="E40" s="20">
        <v>0.55000000000000004</v>
      </c>
      <c r="F40" s="39"/>
      <c r="G40" s="39"/>
      <c r="H40" s="39"/>
      <c r="I40" s="39"/>
      <c r="J40" s="39"/>
      <c r="K40" s="39"/>
      <c r="L40" s="37"/>
    </row>
    <row r="41" spans="1:12" x14ac:dyDescent="0.15">
      <c r="B41" s="14" t="s">
        <v>268</v>
      </c>
      <c r="C41" s="14"/>
      <c r="E41" s="20">
        <v>0.25</v>
      </c>
      <c r="F41" s="39"/>
      <c r="G41" s="39"/>
      <c r="H41" s="39"/>
      <c r="I41" s="39"/>
      <c r="J41" s="39"/>
      <c r="K41" s="39"/>
      <c r="L41" s="37"/>
    </row>
    <row r="42" spans="1:12" x14ac:dyDescent="0.15">
      <c r="A42" s="28"/>
      <c r="C42" s="39"/>
      <c r="D42" s="39"/>
      <c r="E42" s="39"/>
      <c r="F42" s="39"/>
      <c r="G42" s="39"/>
      <c r="H42" s="39"/>
      <c r="I42" s="39"/>
      <c r="J42" s="39"/>
      <c r="K42" s="39"/>
      <c r="L42" s="37"/>
    </row>
    <row r="43" spans="1:12" x14ac:dyDescent="0.15">
      <c r="A43" s="29" t="s">
        <v>355</v>
      </c>
      <c r="C43" s="31" t="s">
        <v>339</v>
      </c>
      <c r="D43" s="31" t="s">
        <v>276</v>
      </c>
      <c r="E43" s="31" t="s">
        <v>341</v>
      </c>
      <c r="F43" s="31" t="s">
        <v>233</v>
      </c>
      <c r="G43" s="31" t="s">
        <v>234</v>
      </c>
      <c r="H43" s="31" t="s">
        <v>267</v>
      </c>
      <c r="I43" s="31" t="s">
        <v>213</v>
      </c>
      <c r="J43" s="31" t="s">
        <v>188</v>
      </c>
      <c r="K43" s="31" t="s">
        <v>189</v>
      </c>
      <c r="L43" s="38" t="s">
        <v>177</v>
      </c>
    </row>
    <row r="44" spans="1:12" x14ac:dyDescent="0.15">
      <c r="A44" s="15" t="s">
        <v>181</v>
      </c>
      <c r="C44" s="40">
        <f>($E38*$E39)*'Tariffs Jul''12'!D21/100</f>
        <v>153.648</v>
      </c>
      <c r="D44" s="41" t="s">
        <v>103</v>
      </c>
      <c r="E44" s="41" t="s">
        <v>103</v>
      </c>
      <c r="F44" s="40">
        <f>($E38*$E39)*'Tariffs Jul''12'!G21/100</f>
        <v>153.68</v>
      </c>
      <c r="G44" s="41" t="s">
        <v>103</v>
      </c>
      <c r="H44" s="40">
        <f>($E38*$E39)*'Tariffs Jul''12'!I21/100</f>
        <v>153.648</v>
      </c>
      <c r="I44" s="41" t="s">
        <v>103</v>
      </c>
      <c r="J44" s="41" t="s">
        <v>103</v>
      </c>
      <c r="K44" s="40">
        <f>($E38*$E39)*'Tariffs Jul''12'!L21/100</f>
        <v>153.66120000000001</v>
      </c>
      <c r="L44" s="34"/>
    </row>
    <row r="45" spans="1:12" x14ac:dyDescent="0.15">
      <c r="A45" s="15" t="s">
        <v>101</v>
      </c>
      <c r="C45" s="40">
        <f>($E38*$E40)*'Tariffs Jul''12'!D22/100</f>
        <v>259.303</v>
      </c>
      <c r="D45" s="41" t="s">
        <v>103</v>
      </c>
      <c r="E45" s="41" t="s">
        <v>103</v>
      </c>
      <c r="F45" s="40">
        <f>($E38*$E40)*'Tariffs Jul''12'!G22/100</f>
        <v>259.37999999999994</v>
      </c>
      <c r="G45" s="41" t="s">
        <v>103</v>
      </c>
      <c r="H45" s="40">
        <f>($E38*$E40)*'Tariffs Jul''12'!I22/100</f>
        <v>259.303</v>
      </c>
      <c r="I45" s="41" t="s">
        <v>103</v>
      </c>
      <c r="J45" s="41" t="s">
        <v>103</v>
      </c>
      <c r="K45" s="40">
        <f>($E38*$E40)*'Tariffs Jul''12'!L22/100</f>
        <v>259.32719999999995</v>
      </c>
      <c r="L45" s="34"/>
    </row>
    <row r="46" spans="1:12" x14ac:dyDescent="0.15">
      <c r="A46" s="15" t="s">
        <v>102</v>
      </c>
      <c r="C46" s="40">
        <f>($E38*$E41)*'Tariffs Jul''12'!D23/100</f>
        <v>94.215000000000003</v>
      </c>
      <c r="D46" s="41" t="s">
        <v>103</v>
      </c>
      <c r="E46" s="41" t="s">
        <v>103</v>
      </c>
      <c r="F46" s="40">
        <f>($E38*$E41)*'Tariffs Jul''12'!G23/100</f>
        <v>94.25</v>
      </c>
      <c r="G46" s="41" t="s">
        <v>103</v>
      </c>
      <c r="H46" s="40">
        <f>($E38*$E41)*'Tariffs Jul''12'!I23/100</f>
        <v>94.215000000000003</v>
      </c>
      <c r="I46" s="41" t="s">
        <v>103</v>
      </c>
      <c r="J46" s="41" t="s">
        <v>103</v>
      </c>
      <c r="K46" s="40">
        <f>($E38*$E41)*'Tariffs Jul''12'!L23/100</f>
        <v>94.231499999999997</v>
      </c>
      <c r="L46" s="34"/>
    </row>
    <row r="47" spans="1:12" x14ac:dyDescent="0.15">
      <c r="A47" s="15" t="s">
        <v>297</v>
      </c>
      <c r="C47" s="40">
        <f>'Tariffs Jul''12'!D24*91/100</f>
        <v>78.648570000000007</v>
      </c>
      <c r="D47" s="41" t="s">
        <v>103</v>
      </c>
      <c r="E47" s="41" t="s">
        <v>103</v>
      </c>
      <c r="F47" s="40">
        <f>'Tariffs Jul''12'!G24*91/100</f>
        <v>23.9239</v>
      </c>
      <c r="G47" s="41" t="s">
        <v>103</v>
      </c>
      <c r="H47" s="40">
        <f>'Tariffs Jul''12'!I24*91/100</f>
        <v>78.648570000000007</v>
      </c>
      <c r="I47" s="41" t="s">
        <v>103</v>
      </c>
      <c r="J47" s="41" t="s">
        <v>103</v>
      </c>
      <c r="K47" s="40">
        <f>'Tariffs Jul''12'!L24*91/100</f>
        <v>78.656577999999996</v>
      </c>
      <c r="L47" s="34"/>
    </row>
    <row r="48" spans="1:12" x14ac:dyDescent="0.15">
      <c r="A48" s="15" t="s">
        <v>298</v>
      </c>
      <c r="C48" s="40">
        <f>SUM(C44:C47)</f>
        <v>585.81457</v>
      </c>
      <c r="D48" s="41" t="s">
        <v>103</v>
      </c>
      <c r="E48" s="41" t="s">
        <v>103</v>
      </c>
      <c r="F48" s="40">
        <f t="shared" ref="F48:H48" si="6">SUM(F44:F47)</f>
        <v>531.23389999999995</v>
      </c>
      <c r="G48" s="41" t="s">
        <v>103</v>
      </c>
      <c r="H48" s="40">
        <f t="shared" si="6"/>
        <v>585.81457</v>
      </c>
      <c r="I48" s="41" t="s">
        <v>103</v>
      </c>
      <c r="J48" s="41" t="s">
        <v>103</v>
      </c>
      <c r="K48" s="40">
        <f t="shared" ref="K48" si="7">SUM(K44:K47)</f>
        <v>585.87647799999991</v>
      </c>
      <c r="L48" s="34">
        <f>(C48+F48+H48+K48)/4</f>
        <v>572.18487949999997</v>
      </c>
    </row>
    <row r="49" spans="1:12" x14ac:dyDescent="0.15">
      <c r="A49" s="12" t="s">
        <v>261</v>
      </c>
      <c r="B49" s="13"/>
      <c r="C49" s="35">
        <f>C48*4</f>
        <v>2343.25828</v>
      </c>
      <c r="D49" s="35"/>
      <c r="E49" s="35"/>
      <c r="F49" s="35">
        <f t="shared" ref="F49:H49" si="8">F48*4</f>
        <v>2124.9355999999998</v>
      </c>
      <c r="G49" s="35"/>
      <c r="H49" s="35">
        <f t="shared" si="8"/>
        <v>2343.25828</v>
      </c>
      <c r="I49" s="35"/>
      <c r="J49" s="35"/>
      <c r="K49" s="35">
        <f t="shared" ref="K49" si="9">K48*4</f>
        <v>2343.5059119999996</v>
      </c>
      <c r="L49" s="36">
        <f>(C49+F49+H49+K49)/4</f>
        <v>2288.7395179999999</v>
      </c>
    </row>
    <row r="51" spans="1:12" x14ac:dyDescent="0.15">
      <c r="A51" s="12"/>
      <c r="B51" s="13"/>
      <c r="C51" s="35"/>
      <c r="D51" s="13"/>
      <c r="E51" s="35"/>
      <c r="F51" s="13"/>
      <c r="G51" s="13"/>
      <c r="H51" s="13"/>
      <c r="I51" s="13"/>
      <c r="J51" s="13"/>
      <c r="K51" s="13"/>
      <c r="L51" s="13"/>
    </row>
    <row r="52" spans="1:12" x14ac:dyDescent="0.15">
      <c r="A52" s="14" t="s">
        <v>288</v>
      </c>
      <c r="C52" s="31" t="s">
        <v>339</v>
      </c>
      <c r="D52" s="31" t="s">
        <v>340</v>
      </c>
      <c r="E52" s="31" t="s">
        <v>341</v>
      </c>
      <c r="F52" s="31" t="s">
        <v>233</v>
      </c>
      <c r="G52" s="31" t="s">
        <v>234</v>
      </c>
      <c r="H52" s="31" t="s">
        <v>267</v>
      </c>
      <c r="I52" s="31" t="s">
        <v>213</v>
      </c>
      <c r="J52" s="31" t="s">
        <v>188</v>
      </c>
      <c r="K52" s="31" t="s">
        <v>189</v>
      </c>
    </row>
    <row r="53" spans="1:12" x14ac:dyDescent="0.15">
      <c r="A53" s="15" t="s">
        <v>126</v>
      </c>
      <c r="C53" s="42" t="s">
        <v>332</v>
      </c>
      <c r="D53" s="42" t="s">
        <v>192</v>
      </c>
      <c r="E53" s="42" t="s">
        <v>319</v>
      </c>
      <c r="F53" s="43" t="s">
        <v>318</v>
      </c>
      <c r="G53" s="15" t="s">
        <v>238</v>
      </c>
      <c r="H53" s="43" t="s">
        <v>220</v>
      </c>
      <c r="I53" s="42" t="s">
        <v>216</v>
      </c>
      <c r="J53" s="43" t="s">
        <v>352</v>
      </c>
      <c r="K53" s="42" t="s">
        <v>354</v>
      </c>
    </row>
    <row r="54" spans="1:12" x14ac:dyDescent="0.15">
      <c r="A54" s="15" t="s">
        <v>205</v>
      </c>
      <c r="C54" s="15" t="s">
        <v>299</v>
      </c>
      <c r="D54" s="42" t="s">
        <v>241</v>
      </c>
      <c r="E54" s="42" t="s">
        <v>325</v>
      </c>
      <c r="F54" s="42" t="s">
        <v>325</v>
      </c>
      <c r="G54" s="15" t="s">
        <v>238</v>
      </c>
      <c r="H54" s="43" t="s">
        <v>221</v>
      </c>
      <c r="I54" s="42" t="s">
        <v>292</v>
      </c>
      <c r="J54" s="43" t="s">
        <v>317</v>
      </c>
      <c r="K54" s="15" t="s">
        <v>299</v>
      </c>
    </row>
    <row r="55" spans="1:12" x14ac:dyDescent="0.15">
      <c r="A55" s="15" t="s">
        <v>206</v>
      </c>
      <c r="C55" s="15" t="s">
        <v>300</v>
      </c>
      <c r="D55" s="44">
        <v>70</v>
      </c>
      <c r="E55" s="42" t="s">
        <v>326</v>
      </c>
      <c r="F55" s="43" t="s">
        <v>330</v>
      </c>
      <c r="G55" s="15" t="s">
        <v>238</v>
      </c>
      <c r="H55" s="43" t="s">
        <v>219</v>
      </c>
      <c r="I55" s="42" t="s">
        <v>357</v>
      </c>
      <c r="J55" s="43" t="s">
        <v>376</v>
      </c>
      <c r="K55" s="43" t="s">
        <v>302</v>
      </c>
    </row>
    <row r="56" spans="1:12" x14ac:dyDescent="0.15">
      <c r="A56" s="15" t="s">
        <v>309</v>
      </c>
      <c r="C56" s="15" t="s">
        <v>318</v>
      </c>
      <c r="D56" s="42" t="s">
        <v>349</v>
      </c>
      <c r="E56" s="42" t="s">
        <v>319</v>
      </c>
      <c r="F56" s="45" t="s">
        <v>329</v>
      </c>
      <c r="G56" s="15" t="s">
        <v>239</v>
      </c>
      <c r="H56" s="43" t="s">
        <v>220</v>
      </c>
      <c r="I56" s="42" t="s">
        <v>214</v>
      </c>
      <c r="J56" s="43" t="s">
        <v>278</v>
      </c>
      <c r="K56" s="15" t="s">
        <v>318</v>
      </c>
    </row>
    <row r="57" spans="1:12" x14ac:dyDescent="0.15">
      <c r="A57" s="15" t="s">
        <v>310</v>
      </c>
      <c r="C57" s="44">
        <v>14</v>
      </c>
      <c r="D57" s="44">
        <v>12</v>
      </c>
      <c r="E57" s="42" t="s">
        <v>327</v>
      </c>
      <c r="F57" s="43" t="s">
        <v>331</v>
      </c>
      <c r="G57" s="15" t="s">
        <v>238</v>
      </c>
      <c r="H57" s="43" t="s">
        <v>383</v>
      </c>
      <c r="I57" s="44">
        <v>14</v>
      </c>
      <c r="J57" s="45" t="s">
        <v>191</v>
      </c>
      <c r="K57" s="44">
        <v>12</v>
      </c>
    </row>
    <row r="58" spans="1:12" x14ac:dyDescent="0.15">
      <c r="A58" s="15" t="s">
        <v>311</v>
      </c>
      <c r="C58" s="15" t="s">
        <v>301</v>
      </c>
      <c r="D58" s="15" t="s">
        <v>240</v>
      </c>
      <c r="E58" s="42" t="s">
        <v>328</v>
      </c>
      <c r="F58" s="43" t="s">
        <v>318</v>
      </c>
      <c r="G58" s="15" t="s">
        <v>238</v>
      </c>
      <c r="H58" s="43" t="s">
        <v>221</v>
      </c>
      <c r="I58" s="42" t="s">
        <v>215</v>
      </c>
      <c r="J58" s="43" t="s">
        <v>318</v>
      </c>
      <c r="K58" s="43" t="s">
        <v>318</v>
      </c>
    </row>
    <row r="59" spans="1:12" x14ac:dyDescent="0.15">
      <c r="A59" s="46"/>
      <c r="B59" s="46"/>
      <c r="C59" s="46"/>
      <c r="D59" s="46"/>
      <c r="E59" s="46"/>
      <c r="F59" s="46"/>
      <c r="G59" s="46"/>
      <c r="H59" s="46"/>
      <c r="I59" s="46"/>
      <c r="J59" s="46"/>
      <c r="K59" s="46"/>
      <c r="L59" s="46"/>
    </row>
  </sheetData>
  <sheetProtection algorithmName="SHA-512" hashValue="q9l0T+DA5zp3cbkz3Uqyd2+2V1ox+gdPB1ES+j5WhyTAvoYpcJ9dC3ZDk11RQNg87TN9WH8avu7X0Pw37jgLQQ==" saltValue="yQnjXC2heWKODwltIX9qow==" spinCount="100000" sheet="1" objects="1" scenarios="1"/>
  <mergeCells count="1">
    <mergeCell ref="B5:D5"/>
  </mergeCells>
  <phoneticPr fontId="7" type="noConversion"/>
  <pageMargins left="0.75" right="0.75" top="1" bottom="1" header="0.5" footer="0.5"/>
  <ignoredErrors>
    <ignoredError sqref="F57 J55:K55 J57" numberStoredAsText="1"/>
  </ignoredErrors>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6825-424A-5740-ADEF-D51B2104F329}">
  <sheetPr codeName="Sheet25"/>
  <dimension ref="A1:BZ65"/>
  <sheetViews>
    <sheetView zoomScale="132" zoomScaleNormal="100" workbookViewId="0">
      <selection activeCell="A68" sqref="A68:XFD132"/>
    </sheetView>
  </sheetViews>
  <sheetFormatPr baseColWidth="10" defaultRowHeight="13" customHeight="1" x14ac:dyDescent="0.15"/>
  <cols>
    <col min="11" max="11" width="17" bestFit="1" customWidth="1"/>
    <col min="12" max="12" width="19.5" bestFit="1" customWidth="1"/>
    <col min="41" max="41" width="20.33203125" customWidth="1"/>
    <col min="77" max="77" width="14" customWidth="1"/>
    <col min="78" max="78" width="24.83203125" customWidth="1"/>
  </cols>
  <sheetData>
    <row r="1" spans="1:78" ht="84" x14ac:dyDescent="0.15">
      <c r="A1" s="77" t="s">
        <v>254</v>
      </c>
      <c r="B1" s="77" t="s">
        <v>720</v>
      </c>
      <c r="C1" s="78" t="s">
        <v>721</v>
      </c>
      <c r="D1" s="79" t="s">
        <v>722</v>
      </c>
      <c r="E1" s="79" t="s">
        <v>723</v>
      </c>
      <c r="F1" s="79" t="s">
        <v>724</v>
      </c>
      <c r="G1" s="77" t="s">
        <v>725</v>
      </c>
      <c r="H1" s="80" t="s">
        <v>726</v>
      </c>
      <c r="I1" s="80" t="s">
        <v>727</v>
      </c>
      <c r="J1" s="80" t="s">
        <v>728</v>
      </c>
      <c r="K1" s="79" t="s">
        <v>168</v>
      </c>
      <c r="L1" s="81" t="s">
        <v>729</v>
      </c>
      <c r="M1" s="82" t="s">
        <v>174</v>
      </c>
      <c r="N1" s="83" t="s">
        <v>730</v>
      </c>
      <c r="O1" s="83" t="s">
        <v>110</v>
      </c>
      <c r="P1" s="83" t="s">
        <v>731</v>
      </c>
      <c r="Q1" s="83" t="s">
        <v>732</v>
      </c>
      <c r="R1" s="83" t="s">
        <v>733</v>
      </c>
      <c r="S1" s="83" t="s">
        <v>734</v>
      </c>
      <c r="T1" s="83" t="s">
        <v>735</v>
      </c>
      <c r="U1" s="83" t="s">
        <v>736</v>
      </c>
      <c r="V1" s="84" t="s">
        <v>737</v>
      </c>
      <c r="W1" s="85" t="s">
        <v>738</v>
      </c>
      <c r="X1" s="85" t="s">
        <v>739</v>
      </c>
      <c r="Y1" s="85" t="s">
        <v>740</v>
      </c>
      <c r="Z1" s="85" t="s">
        <v>741</v>
      </c>
      <c r="AA1" s="85" t="s">
        <v>742</v>
      </c>
      <c r="AB1" s="85" t="s">
        <v>743</v>
      </c>
      <c r="AC1" s="85" t="s">
        <v>744</v>
      </c>
      <c r="AD1" s="85" t="s">
        <v>745</v>
      </c>
      <c r="AE1" s="86" t="s">
        <v>746</v>
      </c>
      <c r="AF1" s="87" t="s">
        <v>747</v>
      </c>
      <c r="AG1" s="87" t="s">
        <v>748</v>
      </c>
      <c r="AH1" s="88" t="s">
        <v>749</v>
      </c>
      <c r="AI1" s="88" t="s">
        <v>750</v>
      </c>
      <c r="AJ1" s="88" t="s">
        <v>751</v>
      </c>
      <c r="AK1" s="88" t="s">
        <v>752</v>
      </c>
      <c r="AL1" s="154" t="s">
        <v>753</v>
      </c>
      <c r="AM1" s="154" t="s">
        <v>754</v>
      </c>
      <c r="AN1" s="154" t="s">
        <v>755</v>
      </c>
      <c r="AO1" s="89" t="s">
        <v>756</v>
      </c>
      <c r="AP1" s="90" t="s">
        <v>757</v>
      </c>
      <c r="AQ1" s="90" t="s">
        <v>758</v>
      </c>
      <c r="AR1" s="91" t="s">
        <v>759</v>
      </c>
      <c r="AS1" s="92" t="s">
        <v>564</v>
      </c>
      <c r="AT1" s="93" t="s">
        <v>760</v>
      </c>
      <c r="AU1" s="181"/>
      <c r="AV1" s="181"/>
      <c r="AW1" s="181"/>
      <c r="AX1" s="94" t="s">
        <v>761</v>
      </c>
      <c r="AY1" s="95" t="s">
        <v>762</v>
      </c>
      <c r="AZ1" s="96" t="s">
        <v>763</v>
      </c>
      <c r="BA1" s="97" t="s">
        <v>764</v>
      </c>
      <c r="BB1" s="96" t="s">
        <v>765</v>
      </c>
      <c r="BC1" s="97" t="s">
        <v>766</v>
      </c>
      <c r="BD1" s="96" t="s">
        <v>767</v>
      </c>
      <c r="BE1" s="97" t="s">
        <v>768</v>
      </c>
      <c r="BF1" s="96" t="s">
        <v>769</v>
      </c>
      <c r="BG1" s="98" t="s">
        <v>770</v>
      </c>
      <c r="BH1" s="155" t="s">
        <v>565</v>
      </c>
      <c r="BI1" s="156" t="s">
        <v>566</v>
      </c>
      <c r="BJ1" s="96" t="s">
        <v>771</v>
      </c>
      <c r="BK1" s="98" t="s">
        <v>772</v>
      </c>
      <c r="BL1" s="80" t="s">
        <v>773</v>
      </c>
      <c r="BM1" s="80" t="s">
        <v>774</v>
      </c>
      <c r="BN1" s="80" t="s">
        <v>775</v>
      </c>
      <c r="BO1" s="80" t="s">
        <v>776</v>
      </c>
      <c r="BP1" s="80" t="s">
        <v>567</v>
      </c>
      <c r="BQ1" s="80" t="s">
        <v>568</v>
      </c>
      <c r="BR1" s="80" t="s">
        <v>569</v>
      </c>
      <c r="BS1" s="80" t="s">
        <v>570</v>
      </c>
      <c r="BT1" s="78" t="s">
        <v>777</v>
      </c>
      <c r="BU1" s="78" t="s">
        <v>778</v>
      </c>
      <c r="BV1" s="80" t="s">
        <v>779</v>
      </c>
      <c r="BW1" s="80" t="s">
        <v>780</v>
      </c>
      <c r="BX1" s="80"/>
      <c r="BY1" s="78" t="s">
        <v>781</v>
      </c>
      <c r="BZ1" s="80" t="s">
        <v>782</v>
      </c>
    </row>
    <row r="2" spans="1:78" ht="13" customHeight="1" x14ac:dyDescent="0.15">
      <c r="A2" s="193">
        <v>16335</v>
      </c>
      <c r="B2" s="292">
        <v>43683</v>
      </c>
      <c r="C2" s="195" t="s">
        <v>804</v>
      </c>
      <c r="D2" s="193" t="s">
        <v>632</v>
      </c>
      <c r="E2" s="193"/>
      <c r="F2" s="193" t="s">
        <v>805</v>
      </c>
      <c r="G2" s="194">
        <v>43669</v>
      </c>
      <c r="H2" s="196" t="s">
        <v>828</v>
      </c>
      <c r="I2" s="196" t="s">
        <v>807</v>
      </c>
      <c r="J2" s="196">
        <v>1</v>
      </c>
      <c r="K2" s="193" t="s">
        <v>924</v>
      </c>
      <c r="L2" s="193" t="s">
        <v>1062</v>
      </c>
      <c r="M2" s="197">
        <v>115.17272727272726</v>
      </c>
      <c r="N2" s="197">
        <v>27.718181818181815</v>
      </c>
      <c r="O2" s="198"/>
      <c r="P2" s="199"/>
      <c r="Q2" s="199"/>
      <c r="R2" s="198"/>
      <c r="S2" s="199"/>
      <c r="T2" s="193"/>
      <c r="U2" s="199"/>
      <c r="V2" s="199"/>
      <c r="W2" s="199"/>
      <c r="X2" s="193"/>
      <c r="Y2" s="197"/>
      <c r="Z2" s="197"/>
      <c r="AA2" s="197"/>
      <c r="AB2" s="197"/>
      <c r="AC2" s="197"/>
      <c r="AD2" s="197"/>
      <c r="AE2" s="199"/>
      <c r="AF2" s="193"/>
      <c r="AG2" s="193"/>
      <c r="AH2" s="197"/>
      <c r="AI2" s="193"/>
      <c r="AJ2" s="193"/>
      <c r="AK2" s="197"/>
      <c r="AL2" s="193"/>
      <c r="AM2" s="197"/>
      <c r="AN2" s="197"/>
      <c r="AO2" s="193" t="s">
        <v>806</v>
      </c>
      <c r="AP2" s="196" t="s">
        <v>807</v>
      </c>
      <c r="AQ2" s="196"/>
      <c r="AR2" s="196"/>
      <c r="AS2" s="200"/>
      <c r="AT2" s="196">
        <v>5</v>
      </c>
      <c r="AU2" s="200"/>
      <c r="AV2" s="196"/>
      <c r="AW2" s="200"/>
      <c r="AX2" s="196" t="s">
        <v>831</v>
      </c>
      <c r="AY2" s="196"/>
      <c r="AZ2" s="196">
        <v>0</v>
      </c>
      <c r="BA2" s="196">
        <v>0</v>
      </c>
      <c r="BB2" s="196">
        <v>0</v>
      </c>
      <c r="BC2" s="196">
        <v>0</v>
      </c>
      <c r="BD2" s="196">
        <v>0</v>
      </c>
      <c r="BE2" s="196">
        <v>0</v>
      </c>
      <c r="BF2" s="196">
        <v>0</v>
      </c>
      <c r="BG2" s="196">
        <v>0</v>
      </c>
      <c r="BH2" s="196">
        <v>0</v>
      </c>
      <c r="BI2" s="196">
        <v>0</v>
      </c>
      <c r="BJ2" s="196">
        <v>0</v>
      </c>
      <c r="BK2" s="196">
        <v>0</v>
      </c>
      <c r="BL2" s="196"/>
      <c r="BM2" s="196" t="s">
        <v>807</v>
      </c>
      <c r="BN2" s="196">
        <v>12</v>
      </c>
      <c r="BO2" s="196" t="s">
        <v>807</v>
      </c>
      <c r="BP2" s="249"/>
      <c r="BQ2" s="196"/>
      <c r="BR2" s="196"/>
      <c r="BS2" s="196"/>
      <c r="BT2" s="193"/>
      <c r="BU2" s="202"/>
      <c r="BV2" s="267"/>
      <c r="BW2" s="196" t="s">
        <v>808</v>
      </c>
      <c r="BX2" s="196"/>
      <c r="BY2" s="193"/>
      <c r="BZ2" s="193" t="s">
        <v>1147</v>
      </c>
    </row>
    <row r="3" spans="1:78" ht="13" customHeight="1" x14ac:dyDescent="0.2">
      <c r="A3" s="193">
        <v>11114</v>
      </c>
      <c r="B3" s="292">
        <v>43683</v>
      </c>
      <c r="C3" s="195" t="s">
        <v>804</v>
      </c>
      <c r="D3" s="193" t="s">
        <v>632</v>
      </c>
      <c r="E3" s="193"/>
      <c r="F3" s="193" t="s">
        <v>805</v>
      </c>
      <c r="G3" s="207">
        <v>43646</v>
      </c>
      <c r="H3" s="196" t="s">
        <v>828</v>
      </c>
      <c r="I3" s="196" t="s">
        <v>807</v>
      </c>
      <c r="J3" s="196">
        <v>2</v>
      </c>
      <c r="K3" s="193" t="s">
        <v>829</v>
      </c>
      <c r="L3" s="193" t="s">
        <v>1065</v>
      </c>
      <c r="M3" s="197">
        <v>109</v>
      </c>
      <c r="N3" s="197">
        <v>29.6</v>
      </c>
      <c r="O3" s="193" t="s">
        <v>689</v>
      </c>
      <c r="P3" s="198">
        <v>1020</v>
      </c>
      <c r="Q3" s="197">
        <v>32.999999999999993</v>
      </c>
      <c r="R3" s="198"/>
      <c r="S3" s="199"/>
      <c r="T3" s="193"/>
      <c r="U3" s="199"/>
      <c r="V3" s="199"/>
      <c r="W3" s="199"/>
      <c r="X3" s="193"/>
      <c r="Y3" s="197"/>
      <c r="Z3" s="197"/>
      <c r="AA3" s="197"/>
      <c r="AB3" s="197"/>
      <c r="AC3" s="197"/>
      <c r="AD3" s="197"/>
      <c r="AE3" s="199"/>
      <c r="AF3" s="193"/>
      <c r="AG3" s="193"/>
      <c r="AH3" s="197"/>
      <c r="AI3" s="193"/>
      <c r="AJ3" s="193"/>
      <c r="AK3" s="197"/>
      <c r="AL3" s="193"/>
      <c r="AM3" s="197"/>
      <c r="AN3" s="197"/>
      <c r="AO3" s="193" t="s">
        <v>806</v>
      </c>
      <c r="AP3" s="196" t="s">
        <v>807</v>
      </c>
      <c r="AQ3" s="196"/>
      <c r="AR3" s="196"/>
      <c r="AS3" s="196">
        <v>10</v>
      </c>
      <c r="AT3" s="196">
        <v>5.2</v>
      </c>
      <c r="AU3" s="200"/>
      <c r="AV3" s="196"/>
      <c r="AW3" s="200"/>
      <c r="AX3" s="196" t="s">
        <v>831</v>
      </c>
      <c r="AY3" s="211"/>
      <c r="AZ3" s="196">
        <v>0</v>
      </c>
      <c r="BA3" s="196">
        <v>0</v>
      </c>
      <c r="BB3" s="196">
        <v>2</v>
      </c>
      <c r="BC3" s="196">
        <v>0</v>
      </c>
      <c r="BD3" s="196">
        <v>0</v>
      </c>
      <c r="BE3" s="196">
        <v>0</v>
      </c>
      <c r="BF3" s="196">
        <v>0</v>
      </c>
      <c r="BG3" s="196">
        <v>0</v>
      </c>
      <c r="BH3" s="196">
        <v>0</v>
      </c>
      <c r="BI3" s="196">
        <v>0</v>
      </c>
      <c r="BJ3" s="196">
        <v>0</v>
      </c>
      <c r="BK3" s="196">
        <v>0</v>
      </c>
      <c r="BL3" s="196"/>
      <c r="BM3" s="196" t="s">
        <v>807</v>
      </c>
      <c r="BN3" s="196"/>
      <c r="BO3" s="196" t="s">
        <v>807</v>
      </c>
      <c r="BP3" s="249"/>
      <c r="BQ3" s="196"/>
      <c r="BR3" s="196"/>
      <c r="BS3" s="196"/>
      <c r="BT3" s="193"/>
      <c r="BU3" s="193"/>
      <c r="BV3" s="196"/>
      <c r="BW3" s="196" t="s">
        <v>808</v>
      </c>
      <c r="BX3" s="196"/>
      <c r="BY3" s="208"/>
      <c r="BZ3" s="256" t="s">
        <v>1101</v>
      </c>
    </row>
    <row r="4" spans="1:78" ht="13" customHeight="1" x14ac:dyDescent="0.2">
      <c r="A4" s="193">
        <v>1151</v>
      </c>
      <c r="B4" s="292">
        <v>43683</v>
      </c>
      <c r="C4" s="195" t="s">
        <v>804</v>
      </c>
      <c r="D4" s="193" t="s">
        <v>632</v>
      </c>
      <c r="E4" s="193"/>
      <c r="F4" s="193" t="s">
        <v>805</v>
      </c>
      <c r="G4" s="194">
        <v>43678</v>
      </c>
      <c r="H4" s="196" t="s">
        <v>828</v>
      </c>
      <c r="I4" s="196" t="s">
        <v>807</v>
      </c>
      <c r="J4" s="196">
        <v>3</v>
      </c>
      <c r="K4" s="193" t="s">
        <v>899</v>
      </c>
      <c r="L4" s="193" t="s">
        <v>1066</v>
      </c>
      <c r="M4" s="197">
        <v>104.99999999999999</v>
      </c>
      <c r="N4" s="197">
        <v>30.472727272727273</v>
      </c>
      <c r="O4" s="198"/>
      <c r="P4" s="199"/>
      <c r="Q4" s="199"/>
      <c r="R4" s="198"/>
      <c r="S4" s="199"/>
      <c r="T4" s="193"/>
      <c r="U4" s="199"/>
      <c r="V4" s="199"/>
      <c r="W4" s="199"/>
      <c r="X4" s="193"/>
      <c r="Y4" s="197"/>
      <c r="Z4" s="197"/>
      <c r="AA4" s="197"/>
      <c r="AB4" s="197"/>
      <c r="AC4" s="197"/>
      <c r="AD4" s="197"/>
      <c r="AE4" s="199"/>
      <c r="AF4" s="193"/>
      <c r="AG4" s="193"/>
      <c r="AH4" s="197"/>
      <c r="AI4" s="193"/>
      <c r="AJ4" s="193"/>
      <c r="AK4" s="197"/>
      <c r="AL4" s="193"/>
      <c r="AM4" s="197"/>
      <c r="AN4" s="197"/>
      <c r="AO4" s="193" t="s">
        <v>806</v>
      </c>
      <c r="AP4" s="196" t="s">
        <v>807</v>
      </c>
      <c r="AQ4" s="196"/>
      <c r="AR4" s="196"/>
      <c r="AS4" s="200"/>
      <c r="AT4" s="196">
        <v>6.6</v>
      </c>
      <c r="AU4" s="200"/>
      <c r="AV4" s="196"/>
      <c r="AW4" s="200"/>
      <c r="AX4" s="196" t="s">
        <v>831</v>
      </c>
      <c r="AY4" s="196"/>
      <c r="AZ4" s="196">
        <v>0</v>
      </c>
      <c r="BA4" s="196">
        <v>0</v>
      </c>
      <c r="BB4" s="196">
        <v>0</v>
      </c>
      <c r="BC4" s="196">
        <v>0</v>
      </c>
      <c r="BD4" s="196">
        <v>0</v>
      </c>
      <c r="BE4" s="196">
        <v>0</v>
      </c>
      <c r="BF4" s="196">
        <v>0</v>
      </c>
      <c r="BG4" s="196">
        <v>0</v>
      </c>
      <c r="BH4" s="196">
        <v>0</v>
      </c>
      <c r="BI4" s="196">
        <v>0</v>
      </c>
      <c r="BJ4" s="196">
        <v>0</v>
      </c>
      <c r="BK4" s="196">
        <v>0</v>
      </c>
      <c r="BL4" s="196"/>
      <c r="BM4" s="196" t="s">
        <v>807</v>
      </c>
      <c r="BN4" s="196">
        <v>12</v>
      </c>
      <c r="BO4" s="196" t="s">
        <v>807</v>
      </c>
      <c r="BP4" s="249"/>
      <c r="BQ4" s="196"/>
      <c r="BR4" s="196"/>
      <c r="BS4" s="196"/>
      <c r="BT4" s="193"/>
      <c r="BU4" s="202"/>
      <c r="BV4" s="196"/>
      <c r="BW4" s="196" t="s">
        <v>808</v>
      </c>
      <c r="BX4" s="196"/>
      <c r="BY4" s="193"/>
      <c r="BZ4" s="256" t="s">
        <v>1148</v>
      </c>
    </row>
    <row r="5" spans="1:78" ht="13" customHeight="1" x14ac:dyDescent="0.15">
      <c r="A5" s="193">
        <v>13626</v>
      </c>
      <c r="B5" s="292">
        <v>43683</v>
      </c>
      <c r="C5" s="195" t="s">
        <v>804</v>
      </c>
      <c r="D5" s="193" t="s">
        <v>632</v>
      </c>
      <c r="E5" s="193"/>
      <c r="F5" s="193" t="s">
        <v>805</v>
      </c>
      <c r="G5" s="207">
        <v>43646</v>
      </c>
      <c r="H5" s="196" t="s">
        <v>828</v>
      </c>
      <c r="I5" s="196" t="s">
        <v>807</v>
      </c>
      <c r="J5" s="196">
        <v>4</v>
      </c>
      <c r="K5" s="193" t="s">
        <v>931</v>
      </c>
      <c r="L5" s="193" t="s">
        <v>958</v>
      </c>
      <c r="M5" s="197">
        <v>77.272727272727266</v>
      </c>
      <c r="N5" s="197">
        <v>24.999999999999996</v>
      </c>
      <c r="O5" s="198"/>
      <c r="P5" s="199"/>
      <c r="Q5" s="199"/>
      <c r="R5" s="198"/>
      <c r="S5" s="199"/>
      <c r="T5" s="193"/>
      <c r="U5" s="199"/>
      <c r="V5" s="199"/>
      <c r="W5" s="199"/>
      <c r="X5" s="193"/>
      <c r="Y5" s="197"/>
      <c r="Z5" s="197"/>
      <c r="AA5" s="197"/>
      <c r="AB5" s="197"/>
      <c r="AC5" s="197"/>
      <c r="AD5" s="197"/>
      <c r="AE5" s="199"/>
      <c r="AF5" s="193"/>
      <c r="AG5" s="193"/>
      <c r="AH5" s="197"/>
      <c r="AI5" s="193"/>
      <c r="AJ5" s="193"/>
      <c r="AK5" s="199"/>
      <c r="AL5" s="193"/>
      <c r="AM5" s="197"/>
      <c r="AN5" s="197"/>
      <c r="AO5" s="193" t="s">
        <v>806</v>
      </c>
      <c r="AP5" s="196" t="s">
        <v>807</v>
      </c>
      <c r="AQ5" s="196"/>
      <c r="AR5" s="196"/>
      <c r="AS5" s="200"/>
      <c r="AT5" s="196">
        <v>10.7</v>
      </c>
      <c r="AU5" s="200">
        <v>910</v>
      </c>
      <c r="AV5" s="196"/>
      <c r="AW5" s="200">
        <v>6</v>
      </c>
      <c r="AX5" s="196" t="s">
        <v>831</v>
      </c>
      <c r="AY5" s="196"/>
      <c r="AZ5" s="196">
        <v>0</v>
      </c>
      <c r="BA5" s="196">
        <v>0</v>
      </c>
      <c r="BB5" s="196">
        <v>0</v>
      </c>
      <c r="BC5" s="196">
        <v>0</v>
      </c>
      <c r="BD5" s="196">
        <v>0</v>
      </c>
      <c r="BE5" s="196">
        <v>0</v>
      </c>
      <c r="BF5" s="196">
        <v>0</v>
      </c>
      <c r="BG5" s="196">
        <v>0</v>
      </c>
      <c r="BH5" s="196">
        <v>0</v>
      </c>
      <c r="BI5" s="196">
        <v>0</v>
      </c>
      <c r="BJ5" s="196">
        <v>0</v>
      </c>
      <c r="BK5" s="196">
        <v>0</v>
      </c>
      <c r="BL5" s="196"/>
      <c r="BM5" s="196" t="s">
        <v>807</v>
      </c>
      <c r="BN5" s="196"/>
      <c r="BO5" s="196" t="s">
        <v>807</v>
      </c>
      <c r="BP5" s="201">
        <v>152.6181818181818</v>
      </c>
      <c r="BQ5" s="196"/>
      <c r="BR5" s="196"/>
      <c r="BS5" s="222"/>
      <c r="BT5" s="158"/>
      <c r="BU5" s="202"/>
      <c r="BV5" s="196"/>
      <c r="BW5" s="196" t="s">
        <v>808</v>
      </c>
      <c r="BX5" s="196"/>
      <c r="BY5" s="202"/>
      <c r="BZ5" s="293" t="s">
        <v>1104</v>
      </c>
    </row>
    <row r="6" spans="1:78" ht="13" customHeight="1" x14ac:dyDescent="0.15">
      <c r="A6" s="193">
        <v>747</v>
      </c>
      <c r="B6" s="292">
        <v>43683</v>
      </c>
      <c r="C6" s="195" t="s">
        <v>804</v>
      </c>
      <c r="D6" s="193" t="s">
        <v>632</v>
      </c>
      <c r="E6" s="193"/>
      <c r="F6" s="193" t="s">
        <v>805</v>
      </c>
      <c r="G6" s="207">
        <v>43646</v>
      </c>
      <c r="H6" s="196" t="s">
        <v>828</v>
      </c>
      <c r="I6" s="196" t="s">
        <v>807</v>
      </c>
      <c r="J6" s="196">
        <v>5</v>
      </c>
      <c r="K6" s="193" t="s">
        <v>911</v>
      </c>
      <c r="L6" s="193" t="s">
        <v>962</v>
      </c>
      <c r="M6" s="197">
        <v>115.71818181818182</v>
      </c>
      <c r="N6" s="197">
        <v>27.672727272727272</v>
      </c>
      <c r="O6" s="198"/>
      <c r="P6" s="199"/>
      <c r="Q6" s="199"/>
      <c r="R6" s="198"/>
      <c r="S6" s="199"/>
      <c r="T6" s="193"/>
      <c r="U6" s="199"/>
      <c r="V6" s="199"/>
      <c r="W6" s="199"/>
      <c r="X6" s="193"/>
      <c r="Y6" s="197"/>
      <c r="Z6" s="197"/>
      <c r="AA6" s="197"/>
      <c r="AB6" s="197"/>
      <c r="AC6" s="197"/>
      <c r="AD6" s="199"/>
      <c r="AE6" s="199"/>
      <c r="AF6" s="193"/>
      <c r="AG6" s="193"/>
      <c r="AH6" s="197"/>
      <c r="AI6" s="193"/>
      <c r="AJ6" s="193"/>
      <c r="AK6" s="197"/>
      <c r="AL6" s="193"/>
      <c r="AM6" s="197"/>
      <c r="AN6" s="197"/>
      <c r="AO6" s="193" t="s">
        <v>806</v>
      </c>
      <c r="AP6" s="196" t="s">
        <v>807</v>
      </c>
      <c r="AQ6" s="196"/>
      <c r="AR6" s="196"/>
      <c r="AS6" s="200"/>
      <c r="AT6" s="196">
        <v>5</v>
      </c>
      <c r="AU6" s="200"/>
      <c r="AV6" s="196"/>
      <c r="AW6" s="200"/>
      <c r="AX6" s="196" t="s">
        <v>635</v>
      </c>
      <c r="AY6" s="196"/>
      <c r="AZ6" s="196">
        <v>0</v>
      </c>
      <c r="BA6" s="196">
        <v>0</v>
      </c>
      <c r="BB6" s="196">
        <v>0</v>
      </c>
      <c r="BC6" s="196">
        <v>0</v>
      </c>
      <c r="BD6" s="196">
        <v>0</v>
      </c>
      <c r="BE6" s="196">
        <v>0</v>
      </c>
      <c r="BF6" s="196">
        <v>0</v>
      </c>
      <c r="BG6" s="196">
        <v>0</v>
      </c>
      <c r="BH6" s="196">
        <v>0</v>
      </c>
      <c r="BI6" s="196">
        <v>0</v>
      </c>
      <c r="BJ6" s="196">
        <v>0</v>
      </c>
      <c r="BK6" s="196">
        <v>0</v>
      </c>
      <c r="BL6" s="196"/>
      <c r="BM6" s="196" t="s">
        <v>807</v>
      </c>
      <c r="BN6" s="196">
        <v>12</v>
      </c>
      <c r="BO6" s="196" t="s">
        <v>390</v>
      </c>
      <c r="BP6" s="249"/>
      <c r="BQ6" s="196"/>
      <c r="BR6" s="196"/>
      <c r="BS6" s="196"/>
      <c r="BT6" s="202"/>
      <c r="BU6" s="202"/>
      <c r="BV6" s="196"/>
      <c r="BW6" s="196" t="s">
        <v>808</v>
      </c>
      <c r="BX6" s="196"/>
      <c r="BY6" s="193" t="s">
        <v>1071</v>
      </c>
      <c r="BZ6" s="254" t="s">
        <v>1108</v>
      </c>
    </row>
    <row r="7" spans="1:78" ht="13" customHeight="1" x14ac:dyDescent="0.15">
      <c r="A7" s="193">
        <v>14288</v>
      </c>
      <c r="B7" s="292">
        <v>43683</v>
      </c>
      <c r="C7" s="195" t="s">
        <v>804</v>
      </c>
      <c r="D7" s="193" t="s">
        <v>632</v>
      </c>
      <c r="E7" s="193"/>
      <c r="F7" s="193" t="s">
        <v>805</v>
      </c>
      <c r="G7" s="207">
        <v>43646</v>
      </c>
      <c r="H7" s="196" t="s">
        <v>828</v>
      </c>
      <c r="I7" s="196" t="s">
        <v>807</v>
      </c>
      <c r="J7" s="196">
        <v>6</v>
      </c>
      <c r="K7" s="193" t="s">
        <v>918</v>
      </c>
      <c r="L7" s="193" t="s">
        <v>1112</v>
      </c>
      <c r="M7" s="197">
        <v>103.85454545454544</v>
      </c>
      <c r="N7" s="197">
        <v>30.563636363636359</v>
      </c>
      <c r="O7" s="193" t="s">
        <v>689</v>
      </c>
      <c r="P7" s="198">
        <v>1183</v>
      </c>
      <c r="Q7" s="197">
        <v>32.090909090909086</v>
      </c>
      <c r="R7" s="198"/>
      <c r="S7" s="199"/>
      <c r="T7" s="193"/>
      <c r="U7" s="199"/>
      <c r="V7" s="199"/>
      <c r="W7" s="199"/>
      <c r="X7" s="193"/>
      <c r="Y7" s="197"/>
      <c r="Z7" s="197"/>
      <c r="AA7" s="197"/>
      <c r="AB7" s="197"/>
      <c r="AC7" s="197"/>
      <c r="AD7" s="197"/>
      <c r="AE7" s="199"/>
      <c r="AF7" s="193"/>
      <c r="AG7" s="193"/>
      <c r="AH7" s="197"/>
      <c r="AI7" s="193"/>
      <c r="AJ7" s="193"/>
      <c r="AK7" s="197"/>
      <c r="AL7" s="193"/>
      <c r="AM7" s="197"/>
      <c r="AN7" s="197"/>
      <c r="AO7" s="193" t="s">
        <v>806</v>
      </c>
      <c r="AP7" s="196" t="s">
        <v>807</v>
      </c>
      <c r="AQ7" s="196"/>
      <c r="AR7" s="196"/>
      <c r="AS7" s="200"/>
      <c r="AT7" s="196">
        <v>5.5</v>
      </c>
      <c r="AU7" s="200"/>
      <c r="AV7" s="196"/>
      <c r="AW7" s="200"/>
      <c r="AX7" s="196" t="s">
        <v>807</v>
      </c>
      <c r="AY7" s="196"/>
      <c r="AZ7" s="196">
        <v>4</v>
      </c>
      <c r="BA7" s="196">
        <v>0</v>
      </c>
      <c r="BB7" s="196">
        <v>0</v>
      </c>
      <c r="BC7" s="196">
        <v>0</v>
      </c>
      <c r="BD7" s="196">
        <v>0</v>
      </c>
      <c r="BE7" s="196">
        <v>0</v>
      </c>
      <c r="BF7" s="196">
        <v>0</v>
      </c>
      <c r="BG7" s="196">
        <v>0</v>
      </c>
      <c r="BH7" s="196">
        <v>0</v>
      </c>
      <c r="BI7" s="196">
        <v>0</v>
      </c>
      <c r="BJ7" s="196">
        <v>0</v>
      </c>
      <c r="BK7" s="196">
        <v>0</v>
      </c>
      <c r="BL7" s="196"/>
      <c r="BM7" s="196" t="s">
        <v>807</v>
      </c>
      <c r="BN7" s="196"/>
      <c r="BO7" s="196" t="s">
        <v>807</v>
      </c>
      <c r="BP7" s="249"/>
      <c r="BQ7" s="196"/>
      <c r="BR7" s="196"/>
      <c r="BS7" s="196"/>
      <c r="BT7" s="193"/>
      <c r="BU7" s="193"/>
      <c r="BV7" s="196"/>
      <c r="BW7" s="196" t="s">
        <v>808</v>
      </c>
      <c r="BX7" s="196"/>
      <c r="BY7" s="193"/>
      <c r="BZ7" s="224" t="s">
        <v>1113</v>
      </c>
    </row>
    <row r="8" spans="1:78" ht="13" customHeight="1" x14ac:dyDescent="0.15">
      <c r="A8" s="193">
        <v>15253</v>
      </c>
      <c r="B8" s="292">
        <v>43683</v>
      </c>
      <c r="C8" s="195" t="s">
        <v>804</v>
      </c>
      <c r="D8" s="193" t="s">
        <v>632</v>
      </c>
      <c r="E8" s="193"/>
      <c r="F8" s="193" t="s">
        <v>805</v>
      </c>
      <c r="G8" s="207">
        <v>43677</v>
      </c>
      <c r="H8" s="196" t="s">
        <v>828</v>
      </c>
      <c r="I8" s="196" t="s">
        <v>807</v>
      </c>
      <c r="J8" s="196">
        <v>7</v>
      </c>
      <c r="K8" s="193" t="s">
        <v>916</v>
      </c>
      <c r="L8" s="193" t="s">
        <v>968</v>
      </c>
      <c r="M8" s="197">
        <v>132.29090909090908</v>
      </c>
      <c r="N8" s="197">
        <v>26.75454545454545</v>
      </c>
      <c r="O8" s="193"/>
      <c r="P8" s="199"/>
      <c r="Q8" s="199"/>
      <c r="R8" s="198"/>
      <c r="S8" s="199"/>
      <c r="T8" s="193"/>
      <c r="U8" s="199"/>
      <c r="V8" s="199"/>
      <c r="W8" s="199"/>
      <c r="X8" s="193"/>
      <c r="Y8" s="197"/>
      <c r="Z8" s="197"/>
      <c r="AA8" s="197"/>
      <c r="AB8" s="197"/>
      <c r="AC8" s="197"/>
      <c r="AD8" s="199"/>
      <c r="AE8" s="199"/>
      <c r="AF8" s="193"/>
      <c r="AG8" s="193"/>
      <c r="AH8" s="197"/>
      <c r="AI8" s="193"/>
      <c r="AJ8" s="193"/>
      <c r="AK8" s="197"/>
      <c r="AL8" s="193"/>
      <c r="AM8" s="197"/>
      <c r="AN8" s="197"/>
      <c r="AO8" s="193" t="s">
        <v>806</v>
      </c>
      <c r="AP8" s="196" t="s">
        <v>807</v>
      </c>
      <c r="AQ8" s="196"/>
      <c r="AR8" s="196"/>
      <c r="AS8" s="200"/>
      <c r="AT8" s="196">
        <v>5</v>
      </c>
      <c r="AU8" s="200"/>
      <c r="AV8" s="196"/>
      <c r="AW8" s="200"/>
      <c r="AX8" s="196" t="s">
        <v>831</v>
      </c>
      <c r="AY8" s="196"/>
      <c r="AZ8" s="196">
        <v>0</v>
      </c>
      <c r="BA8" s="196">
        <v>0</v>
      </c>
      <c r="BB8" s="196">
        <v>0</v>
      </c>
      <c r="BC8" s="196">
        <v>0</v>
      </c>
      <c r="BD8" s="196">
        <v>0</v>
      </c>
      <c r="BE8" s="196">
        <v>0</v>
      </c>
      <c r="BF8" s="196">
        <v>0</v>
      </c>
      <c r="BG8" s="196">
        <v>0</v>
      </c>
      <c r="BH8" s="196">
        <v>0</v>
      </c>
      <c r="BI8" s="196">
        <v>0</v>
      </c>
      <c r="BJ8" s="196">
        <v>0</v>
      </c>
      <c r="BK8" s="196">
        <v>0</v>
      </c>
      <c r="BL8" s="196"/>
      <c r="BM8" s="196" t="s">
        <v>807</v>
      </c>
      <c r="BN8" s="196"/>
      <c r="BO8" s="196" t="s">
        <v>807</v>
      </c>
      <c r="BP8" s="249"/>
      <c r="BQ8" s="196"/>
      <c r="BR8" s="196"/>
      <c r="BS8" s="196"/>
      <c r="BT8" s="202"/>
      <c r="BU8" s="202"/>
      <c r="BV8" s="196"/>
      <c r="BW8" s="196" t="s">
        <v>808</v>
      </c>
      <c r="BX8" s="196">
        <v>1</v>
      </c>
      <c r="BY8" s="193"/>
      <c r="BZ8" s="213" t="s">
        <v>1151</v>
      </c>
    </row>
    <row r="9" spans="1:78" ht="13" customHeight="1" x14ac:dyDescent="0.15">
      <c r="A9" s="193">
        <v>11315</v>
      </c>
      <c r="B9" s="292">
        <v>43683</v>
      </c>
      <c r="C9" s="195" t="s">
        <v>804</v>
      </c>
      <c r="D9" s="193" t="s">
        <v>632</v>
      </c>
      <c r="E9" s="193"/>
      <c r="F9" s="193" t="s">
        <v>805</v>
      </c>
      <c r="G9" s="207">
        <v>43670</v>
      </c>
      <c r="H9" s="196" t="s">
        <v>828</v>
      </c>
      <c r="I9" s="196" t="s">
        <v>807</v>
      </c>
      <c r="J9" s="196">
        <v>8</v>
      </c>
      <c r="K9" s="193" t="s">
        <v>883</v>
      </c>
      <c r="L9" s="193" t="s">
        <v>884</v>
      </c>
      <c r="M9" s="197">
        <v>104.91818181818181</v>
      </c>
      <c r="N9" s="197">
        <v>27.018181818181816</v>
      </c>
      <c r="O9" s="198"/>
      <c r="P9" s="199"/>
      <c r="Q9" s="199"/>
      <c r="R9" s="198"/>
      <c r="S9" s="199"/>
      <c r="T9" s="193"/>
      <c r="U9" s="199"/>
      <c r="V9" s="199"/>
      <c r="W9" s="199"/>
      <c r="X9" s="193"/>
      <c r="Y9" s="197"/>
      <c r="Z9" s="197"/>
      <c r="AA9" s="197"/>
      <c r="AB9" s="197"/>
      <c r="AC9" s="197"/>
      <c r="AD9" s="197"/>
      <c r="AE9" s="199"/>
      <c r="AF9" s="193"/>
      <c r="AG9" s="193"/>
      <c r="AH9" s="197"/>
      <c r="AI9" s="193"/>
      <c r="AJ9" s="193"/>
      <c r="AK9" s="197"/>
      <c r="AL9" s="193"/>
      <c r="AM9" s="197"/>
      <c r="AN9" s="197"/>
      <c r="AO9" s="193" t="s">
        <v>806</v>
      </c>
      <c r="AP9" s="196" t="s">
        <v>807</v>
      </c>
      <c r="AQ9" s="196"/>
      <c r="AR9" s="196"/>
      <c r="AS9" s="200"/>
      <c r="AT9" s="196">
        <v>8</v>
      </c>
      <c r="AU9" s="105"/>
      <c r="AV9" s="101"/>
      <c r="AW9" s="105"/>
      <c r="AX9" s="196" t="s">
        <v>831</v>
      </c>
      <c r="AY9" s="196"/>
      <c r="AZ9" s="196">
        <v>0</v>
      </c>
      <c r="BA9" s="196">
        <v>0</v>
      </c>
      <c r="BB9" s="196">
        <v>0</v>
      </c>
      <c r="BC9" s="196">
        <v>0</v>
      </c>
      <c r="BD9" s="196">
        <v>0</v>
      </c>
      <c r="BE9" s="196">
        <v>0</v>
      </c>
      <c r="BF9" s="196">
        <v>0</v>
      </c>
      <c r="BG9" s="196">
        <v>0</v>
      </c>
      <c r="BH9" s="196">
        <v>0</v>
      </c>
      <c r="BI9" s="196">
        <v>0</v>
      </c>
      <c r="BJ9" s="196">
        <v>0</v>
      </c>
      <c r="BK9" s="196">
        <v>0</v>
      </c>
      <c r="BL9" s="196"/>
      <c r="BM9" s="196" t="s">
        <v>807</v>
      </c>
      <c r="BN9" s="196"/>
      <c r="BO9" s="196" t="s">
        <v>807</v>
      </c>
      <c r="BP9" s="249"/>
      <c r="BQ9" s="196"/>
      <c r="BR9" s="196"/>
      <c r="BS9" s="196"/>
      <c r="BT9" s="202"/>
      <c r="BU9" s="202"/>
      <c r="BV9" s="196"/>
      <c r="BW9" s="196" t="s">
        <v>808</v>
      </c>
      <c r="BX9" s="196"/>
      <c r="BY9" s="202"/>
      <c r="BZ9" s="254" t="s">
        <v>1152</v>
      </c>
    </row>
    <row r="10" spans="1:78" ht="13" customHeight="1" x14ac:dyDescent="0.15">
      <c r="A10" s="193"/>
      <c r="B10" s="292">
        <v>43683</v>
      </c>
      <c r="C10" s="195" t="s">
        <v>804</v>
      </c>
      <c r="D10" s="193" t="s">
        <v>632</v>
      </c>
      <c r="E10" s="193"/>
      <c r="F10" s="193" t="s">
        <v>805</v>
      </c>
      <c r="G10" s="207">
        <v>43646</v>
      </c>
      <c r="H10" s="196" t="s">
        <v>828</v>
      </c>
      <c r="I10" s="196" t="s">
        <v>807</v>
      </c>
      <c r="J10" s="196"/>
      <c r="K10" s="193" t="s">
        <v>629</v>
      </c>
      <c r="L10" s="193" t="s">
        <v>890</v>
      </c>
      <c r="M10" s="197">
        <v>107.8181818181818</v>
      </c>
      <c r="N10" s="197">
        <v>27.918181818181818</v>
      </c>
      <c r="O10" s="198"/>
      <c r="P10" s="199"/>
      <c r="Q10" s="199"/>
      <c r="R10" s="198"/>
      <c r="S10" s="199"/>
      <c r="T10" s="193"/>
      <c r="U10" s="199"/>
      <c r="V10" s="199"/>
      <c r="W10" s="199"/>
      <c r="X10" s="193"/>
      <c r="Y10" s="197"/>
      <c r="Z10" s="197"/>
      <c r="AA10" s="197"/>
      <c r="AB10" s="197"/>
      <c r="AC10" s="197"/>
      <c r="AD10" s="197"/>
      <c r="AE10" s="199"/>
      <c r="AF10" s="193"/>
      <c r="AG10" s="193"/>
      <c r="AH10" s="197"/>
      <c r="AI10" s="193"/>
      <c r="AJ10" s="193"/>
      <c r="AK10" s="197"/>
      <c r="AL10" s="193"/>
      <c r="AM10" s="197"/>
      <c r="AN10" s="197"/>
      <c r="AO10" s="193" t="s">
        <v>806</v>
      </c>
      <c r="AP10" s="196" t="s">
        <v>807</v>
      </c>
      <c r="AQ10" s="196"/>
      <c r="AR10" s="196"/>
      <c r="AS10" s="200"/>
      <c r="AT10" s="196">
        <v>8</v>
      </c>
      <c r="AU10" s="105"/>
      <c r="AV10" s="101"/>
      <c r="AW10" s="105"/>
      <c r="AX10" s="196" t="s">
        <v>831</v>
      </c>
      <c r="AY10" s="196"/>
      <c r="AZ10" s="196">
        <v>0</v>
      </c>
      <c r="BA10" s="196">
        <v>0</v>
      </c>
      <c r="BB10" s="196">
        <v>0</v>
      </c>
      <c r="BC10" s="196">
        <v>0</v>
      </c>
      <c r="BD10" s="196">
        <v>0</v>
      </c>
      <c r="BE10" s="196">
        <v>0</v>
      </c>
      <c r="BF10" s="196">
        <v>0</v>
      </c>
      <c r="BG10" s="196">
        <v>0</v>
      </c>
      <c r="BH10" s="196">
        <v>0</v>
      </c>
      <c r="BI10" s="196">
        <v>0</v>
      </c>
      <c r="BJ10" s="196">
        <v>0</v>
      </c>
      <c r="BK10" s="196">
        <v>0</v>
      </c>
      <c r="BL10" s="196"/>
      <c r="BM10" s="196" t="s">
        <v>807</v>
      </c>
      <c r="BN10" s="196"/>
      <c r="BO10" s="196" t="s">
        <v>807</v>
      </c>
      <c r="BP10" s="249"/>
      <c r="BQ10" s="196"/>
      <c r="BR10" s="196"/>
      <c r="BS10" s="196"/>
      <c r="BT10" s="202"/>
      <c r="BU10" s="202"/>
      <c r="BV10" s="196"/>
      <c r="BW10" s="196" t="s">
        <v>646</v>
      </c>
      <c r="BX10" s="196">
        <v>1</v>
      </c>
      <c r="BY10" s="202"/>
      <c r="BZ10" s="254" t="s">
        <v>1120</v>
      </c>
    </row>
    <row r="11" spans="1:78" ht="13" customHeight="1" x14ac:dyDescent="0.15">
      <c r="A11" s="193">
        <v>570</v>
      </c>
      <c r="B11" s="292">
        <v>43683</v>
      </c>
      <c r="C11" s="195" t="s">
        <v>804</v>
      </c>
      <c r="D11" s="193" t="s">
        <v>632</v>
      </c>
      <c r="E11" s="193"/>
      <c r="F11" s="193" t="s">
        <v>805</v>
      </c>
      <c r="G11" s="207">
        <v>43646</v>
      </c>
      <c r="H11" s="196" t="s">
        <v>828</v>
      </c>
      <c r="I11" s="196" t="s">
        <v>807</v>
      </c>
      <c r="J11" s="196">
        <v>10</v>
      </c>
      <c r="K11" s="193" t="s">
        <v>853</v>
      </c>
      <c r="L11" s="193" t="s">
        <v>1076</v>
      </c>
      <c r="M11" s="197">
        <v>132.29090909090908</v>
      </c>
      <c r="N11" s="197">
        <v>26.75454545454545</v>
      </c>
      <c r="O11" s="193"/>
      <c r="P11" s="199"/>
      <c r="Q11" s="199"/>
      <c r="R11" s="198"/>
      <c r="S11" s="199"/>
      <c r="T11" s="193"/>
      <c r="U11" s="199"/>
      <c r="V11" s="199"/>
      <c r="W11" s="199"/>
      <c r="X11" s="193"/>
      <c r="Y11" s="197"/>
      <c r="Z11" s="197"/>
      <c r="AA11" s="197"/>
      <c r="AB11" s="197"/>
      <c r="AC11" s="197"/>
      <c r="AD11" s="197"/>
      <c r="AE11" s="199"/>
      <c r="AF11" s="193"/>
      <c r="AG11" s="193"/>
      <c r="AH11" s="197"/>
      <c r="AI11" s="193"/>
      <c r="AJ11" s="193"/>
      <c r="AK11" s="197"/>
      <c r="AL11" s="193"/>
      <c r="AM11" s="197"/>
      <c r="AN11" s="197"/>
      <c r="AO11" s="193" t="s">
        <v>806</v>
      </c>
      <c r="AP11" s="196" t="s">
        <v>807</v>
      </c>
      <c r="AQ11" s="196"/>
      <c r="AR11" s="196"/>
      <c r="AS11" s="200"/>
      <c r="AT11" s="196">
        <v>5</v>
      </c>
      <c r="AU11" s="200"/>
      <c r="AV11" s="196"/>
      <c r="AW11" s="200"/>
      <c r="AX11" s="196" t="s">
        <v>807</v>
      </c>
      <c r="AY11" s="196"/>
      <c r="AZ11" s="196">
        <v>0</v>
      </c>
      <c r="BA11" s="196">
        <v>0</v>
      </c>
      <c r="BB11" s="196">
        <v>0</v>
      </c>
      <c r="BC11" s="196">
        <v>0</v>
      </c>
      <c r="BD11" s="196">
        <v>0</v>
      </c>
      <c r="BE11" s="196">
        <v>0</v>
      </c>
      <c r="BF11" s="196">
        <v>0</v>
      </c>
      <c r="BG11" s="196">
        <v>0</v>
      </c>
      <c r="BH11" s="196">
        <v>0</v>
      </c>
      <c r="BI11" s="196">
        <v>0</v>
      </c>
      <c r="BJ11" s="196">
        <v>0</v>
      </c>
      <c r="BK11" s="196">
        <v>0</v>
      </c>
      <c r="BL11" s="196"/>
      <c r="BM11" s="196" t="s">
        <v>807</v>
      </c>
      <c r="BN11" s="196"/>
      <c r="BO11" s="196" t="s">
        <v>807</v>
      </c>
      <c r="BP11" s="249"/>
      <c r="BQ11" s="196"/>
      <c r="BR11" s="196"/>
      <c r="BS11" s="196"/>
      <c r="BT11" s="202"/>
      <c r="BU11" s="202"/>
      <c r="BV11" s="196"/>
      <c r="BW11" s="196" t="s">
        <v>808</v>
      </c>
      <c r="BX11" s="196">
        <v>1</v>
      </c>
      <c r="BY11" s="193" t="s">
        <v>1077</v>
      </c>
      <c r="BZ11" s="193" t="s">
        <v>1123</v>
      </c>
    </row>
    <row r="12" spans="1:78" ht="13" customHeight="1" x14ac:dyDescent="0.2">
      <c r="A12" s="193">
        <v>13443</v>
      </c>
      <c r="B12" s="292">
        <v>43683</v>
      </c>
      <c r="C12" s="195" t="s">
        <v>804</v>
      </c>
      <c r="D12" s="193" t="s">
        <v>632</v>
      </c>
      <c r="E12" s="193"/>
      <c r="F12" s="193" t="s">
        <v>805</v>
      </c>
      <c r="G12" s="207">
        <v>43646</v>
      </c>
      <c r="H12" s="196" t="s">
        <v>574</v>
      </c>
      <c r="I12" s="196" t="s">
        <v>807</v>
      </c>
      <c r="J12" s="196">
        <v>11</v>
      </c>
      <c r="K12" s="193" t="s">
        <v>895</v>
      </c>
      <c r="L12" s="193" t="s">
        <v>982</v>
      </c>
      <c r="M12" s="197">
        <v>98.181818181818173</v>
      </c>
      <c r="N12" s="197">
        <v>38.509090909090908</v>
      </c>
      <c r="O12" s="289"/>
      <c r="P12" s="290"/>
      <c r="Q12" s="291"/>
      <c r="R12" s="198"/>
      <c r="S12" s="199"/>
      <c r="T12" s="193"/>
      <c r="U12" s="199"/>
      <c r="V12" s="199"/>
      <c r="W12" s="199"/>
      <c r="X12" s="193"/>
      <c r="Y12" s="197"/>
      <c r="Z12" s="197"/>
      <c r="AA12" s="197"/>
      <c r="AB12" s="197"/>
      <c r="AC12" s="197"/>
      <c r="AD12" s="197"/>
      <c r="AE12" s="199"/>
      <c r="AF12" s="193"/>
      <c r="AG12" s="193"/>
      <c r="AH12" s="197"/>
      <c r="AI12" s="193"/>
      <c r="AJ12" s="193"/>
      <c r="AK12" s="197"/>
      <c r="AL12" s="193"/>
      <c r="AM12" s="197"/>
      <c r="AN12" s="197"/>
      <c r="AO12" s="193" t="s">
        <v>806</v>
      </c>
      <c r="AP12" s="196" t="s">
        <v>807</v>
      </c>
      <c r="AQ12" s="196"/>
      <c r="AR12" s="196"/>
      <c r="AS12" s="200"/>
      <c r="AT12" s="196"/>
      <c r="AU12" s="200"/>
      <c r="AV12" s="196"/>
      <c r="AW12" s="200"/>
      <c r="AX12" s="196" t="s">
        <v>831</v>
      </c>
      <c r="AY12" s="196"/>
      <c r="AZ12" s="196">
        <v>0</v>
      </c>
      <c r="BA12" s="196">
        <v>0</v>
      </c>
      <c r="BB12" s="196">
        <v>0</v>
      </c>
      <c r="BC12" s="196">
        <v>0</v>
      </c>
      <c r="BD12" s="196">
        <v>0</v>
      </c>
      <c r="BE12" s="196">
        <v>0</v>
      </c>
      <c r="BF12" s="196">
        <v>0</v>
      </c>
      <c r="BG12" s="196">
        <v>0</v>
      </c>
      <c r="BH12" s="196">
        <v>0</v>
      </c>
      <c r="BI12" s="196">
        <v>0</v>
      </c>
      <c r="BJ12" s="196">
        <v>0</v>
      </c>
      <c r="BK12" s="196">
        <v>0</v>
      </c>
      <c r="BL12" s="196"/>
      <c r="BM12" s="196" t="s">
        <v>807</v>
      </c>
      <c r="BN12" s="196"/>
      <c r="BO12" s="196" t="s">
        <v>807</v>
      </c>
      <c r="BP12" s="201">
        <v>207.27272727272725</v>
      </c>
      <c r="BQ12" s="196"/>
      <c r="BR12" s="196"/>
      <c r="BS12" s="196"/>
      <c r="BT12" s="193"/>
      <c r="BU12" s="193"/>
      <c r="BV12" s="196"/>
      <c r="BW12" s="196" t="s">
        <v>808</v>
      </c>
      <c r="BX12" s="196">
        <v>1</v>
      </c>
      <c r="BY12" s="202"/>
      <c r="BZ12" s="251" t="s">
        <v>1126</v>
      </c>
    </row>
    <row r="13" spans="1:78" ht="13" customHeight="1" x14ac:dyDescent="0.15">
      <c r="A13" s="193">
        <v>16139</v>
      </c>
      <c r="B13" s="292">
        <v>43683</v>
      </c>
      <c r="C13" s="195" t="s">
        <v>804</v>
      </c>
      <c r="D13" s="193" t="s">
        <v>632</v>
      </c>
      <c r="E13" s="193"/>
      <c r="F13" s="193" t="s">
        <v>805</v>
      </c>
      <c r="G13" s="194">
        <v>43671</v>
      </c>
      <c r="H13" s="196" t="s">
        <v>828</v>
      </c>
      <c r="I13" s="196" t="s">
        <v>807</v>
      </c>
      <c r="J13" s="196">
        <v>12</v>
      </c>
      <c r="K13" s="212" t="s">
        <v>904</v>
      </c>
      <c r="L13" s="193" t="s">
        <v>905</v>
      </c>
      <c r="M13" s="197">
        <v>85.999999999999986</v>
      </c>
      <c r="N13" s="197">
        <v>24.099999999999998</v>
      </c>
      <c r="O13" s="193" t="s">
        <v>689</v>
      </c>
      <c r="P13" s="198">
        <v>1824.9900000000002</v>
      </c>
      <c r="Q13" s="197">
        <v>26</v>
      </c>
      <c r="R13" s="198"/>
      <c r="S13" s="199"/>
      <c r="T13" s="193"/>
      <c r="U13" s="199"/>
      <c r="V13" s="199"/>
      <c r="W13" s="199"/>
      <c r="X13" s="193"/>
      <c r="Y13" s="197"/>
      <c r="Z13" s="197"/>
      <c r="AA13" s="197"/>
      <c r="AB13" s="197"/>
      <c r="AC13" s="197"/>
      <c r="AD13" s="199"/>
      <c r="AE13" s="199"/>
      <c r="AF13" s="193"/>
      <c r="AG13" s="193"/>
      <c r="AH13" s="197"/>
      <c r="AI13" s="193"/>
      <c r="AJ13" s="193"/>
      <c r="AK13" s="197"/>
      <c r="AL13" s="193"/>
      <c r="AM13" s="197"/>
      <c r="AN13" s="197"/>
      <c r="AO13" s="193" t="s">
        <v>806</v>
      </c>
      <c r="AP13" s="196" t="s">
        <v>807</v>
      </c>
      <c r="AQ13" s="196"/>
      <c r="AR13" s="196"/>
      <c r="AS13" s="200"/>
      <c r="AT13" s="196">
        <v>6</v>
      </c>
      <c r="AU13" s="200"/>
      <c r="AV13" s="196"/>
      <c r="AW13" s="200"/>
      <c r="AX13" s="196" t="s">
        <v>390</v>
      </c>
      <c r="AY13" s="196"/>
      <c r="AZ13" s="196">
        <v>0</v>
      </c>
      <c r="BA13" s="196">
        <v>0</v>
      </c>
      <c r="BB13" s="196">
        <v>2</v>
      </c>
      <c r="BC13" s="196">
        <v>0</v>
      </c>
      <c r="BD13" s="196">
        <v>0</v>
      </c>
      <c r="BE13" s="196">
        <v>0</v>
      </c>
      <c r="BF13" s="196">
        <v>0</v>
      </c>
      <c r="BG13" s="196">
        <v>0</v>
      </c>
      <c r="BH13" s="196">
        <v>0</v>
      </c>
      <c r="BI13" s="196">
        <v>0</v>
      </c>
      <c r="BJ13" s="196">
        <v>0</v>
      </c>
      <c r="BK13" s="196">
        <v>0</v>
      </c>
      <c r="BL13" s="196"/>
      <c r="BM13" s="196" t="s">
        <v>807</v>
      </c>
      <c r="BN13" s="196"/>
      <c r="BO13" s="196" t="s">
        <v>807</v>
      </c>
      <c r="BP13" s="249"/>
      <c r="BQ13" s="196"/>
      <c r="BR13" s="196"/>
      <c r="BS13" s="196"/>
      <c r="BT13" s="196"/>
      <c r="BU13" s="196"/>
      <c r="BV13" s="196"/>
      <c r="BW13" s="196" t="s">
        <v>808</v>
      </c>
      <c r="BX13" s="196">
        <v>1</v>
      </c>
      <c r="BY13" s="202"/>
      <c r="BZ13" s="254" t="s">
        <v>1156</v>
      </c>
    </row>
    <row r="14" spans="1:78" ht="13" customHeight="1" x14ac:dyDescent="0.15">
      <c r="A14" s="193" t="s">
        <v>1128</v>
      </c>
      <c r="B14" s="292">
        <v>43683</v>
      </c>
      <c r="C14" s="195" t="s">
        <v>804</v>
      </c>
      <c r="D14" s="193" t="s">
        <v>632</v>
      </c>
      <c r="E14" s="193"/>
      <c r="F14" s="193" t="s">
        <v>805</v>
      </c>
      <c r="G14" s="207">
        <v>43677</v>
      </c>
      <c r="H14" s="196" t="s">
        <v>828</v>
      </c>
      <c r="I14" s="196" t="s">
        <v>807</v>
      </c>
      <c r="J14" s="196">
        <v>13</v>
      </c>
      <c r="K14" s="193" t="s">
        <v>822</v>
      </c>
      <c r="L14" s="193" t="s">
        <v>1129</v>
      </c>
      <c r="M14" s="197">
        <v>109.7181818181818</v>
      </c>
      <c r="N14" s="197">
        <v>28.999999999999996</v>
      </c>
      <c r="O14" s="198"/>
      <c r="P14" s="199"/>
      <c r="Q14" s="199"/>
      <c r="R14" s="198"/>
      <c r="S14" s="199"/>
      <c r="T14" s="193"/>
      <c r="U14" s="199"/>
      <c r="V14" s="199"/>
      <c r="W14" s="199"/>
      <c r="X14" s="193"/>
      <c r="Y14" s="197"/>
      <c r="Z14" s="197"/>
      <c r="AA14" s="197"/>
      <c r="AB14" s="197"/>
      <c r="AC14" s="197"/>
      <c r="AD14" s="197"/>
      <c r="AE14" s="199"/>
      <c r="AF14" s="193"/>
      <c r="AG14" s="193"/>
      <c r="AH14" s="197"/>
      <c r="AI14" s="193"/>
      <c r="AJ14" s="193"/>
      <c r="AK14" s="197"/>
      <c r="AL14" s="193"/>
      <c r="AM14" s="197"/>
      <c r="AN14" s="197"/>
      <c r="AO14" s="193" t="s">
        <v>806</v>
      </c>
      <c r="AP14" s="196" t="s">
        <v>807</v>
      </c>
      <c r="AQ14" s="196"/>
      <c r="AR14" s="196"/>
      <c r="AS14" s="200"/>
      <c r="AT14" s="196">
        <v>5.5</v>
      </c>
      <c r="AU14" s="200"/>
      <c r="AV14" s="196"/>
      <c r="AW14" s="200"/>
      <c r="AX14" s="196" t="s">
        <v>831</v>
      </c>
      <c r="AY14" s="196"/>
      <c r="AZ14" s="196">
        <v>5</v>
      </c>
      <c r="BA14" s="196">
        <v>0</v>
      </c>
      <c r="BB14" s="196">
        <v>0</v>
      </c>
      <c r="BC14" s="196">
        <v>0</v>
      </c>
      <c r="BD14" s="196">
        <v>0</v>
      </c>
      <c r="BE14" s="196">
        <v>0</v>
      </c>
      <c r="BF14" s="196">
        <v>0</v>
      </c>
      <c r="BG14" s="196">
        <v>0</v>
      </c>
      <c r="BH14" s="196">
        <v>0</v>
      </c>
      <c r="BI14" s="196">
        <v>0</v>
      </c>
      <c r="BJ14" s="196">
        <v>0</v>
      </c>
      <c r="BK14" s="196">
        <v>0</v>
      </c>
      <c r="BL14" s="196"/>
      <c r="BM14" s="196" t="s">
        <v>807</v>
      </c>
      <c r="BN14" s="196"/>
      <c r="BO14" s="196" t="s">
        <v>807</v>
      </c>
      <c r="BP14" s="249"/>
      <c r="BQ14" s="196"/>
      <c r="BR14" s="196"/>
      <c r="BS14" s="196"/>
      <c r="BT14" s="193"/>
      <c r="BU14" s="202"/>
      <c r="BV14" s="267"/>
      <c r="BW14" s="196" t="s">
        <v>808</v>
      </c>
      <c r="BX14" s="196"/>
      <c r="BY14" s="193"/>
      <c r="BZ14" s="293" t="s">
        <v>1159</v>
      </c>
    </row>
    <row r="15" spans="1:78" ht="13" customHeight="1" x14ac:dyDescent="0.15">
      <c r="A15" s="193" t="s">
        <v>1128</v>
      </c>
      <c r="B15" s="292">
        <v>43683</v>
      </c>
      <c r="C15" s="195" t="s">
        <v>804</v>
      </c>
      <c r="D15" s="193" t="s">
        <v>632</v>
      </c>
      <c r="E15" s="193"/>
      <c r="F15" s="193" t="s">
        <v>805</v>
      </c>
      <c r="G15" s="194">
        <v>43623</v>
      </c>
      <c r="H15" s="196" t="s">
        <v>828</v>
      </c>
      <c r="I15" s="196" t="s">
        <v>807</v>
      </c>
      <c r="J15" s="196">
        <v>14</v>
      </c>
      <c r="K15" s="193" t="s">
        <v>1130</v>
      </c>
      <c r="L15" s="193" t="s">
        <v>1131</v>
      </c>
      <c r="M15" s="197">
        <v>79.936363636363637</v>
      </c>
      <c r="N15" s="197">
        <v>27.290909090909089</v>
      </c>
      <c r="O15" s="198"/>
      <c r="P15" s="199"/>
      <c r="Q15" s="199"/>
      <c r="R15" s="198"/>
      <c r="S15" s="199"/>
      <c r="T15" s="193"/>
      <c r="U15" s="199"/>
      <c r="V15" s="199"/>
      <c r="W15" s="199"/>
      <c r="X15" s="193"/>
      <c r="Y15" s="197"/>
      <c r="Z15" s="197"/>
      <c r="AA15" s="197"/>
      <c r="AB15" s="197"/>
      <c r="AC15" s="197"/>
      <c r="AD15" s="197"/>
      <c r="AE15" s="199"/>
      <c r="AF15" s="193"/>
      <c r="AG15" s="193"/>
      <c r="AH15" s="197"/>
      <c r="AI15" s="193"/>
      <c r="AJ15" s="193"/>
      <c r="AK15" s="197"/>
      <c r="AL15" s="193"/>
      <c r="AM15" s="197"/>
      <c r="AN15" s="197"/>
      <c r="AO15" s="193" t="s">
        <v>806</v>
      </c>
      <c r="AP15" s="196" t="s">
        <v>807</v>
      </c>
      <c r="AQ15" s="196"/>
      <c r="AR15" s="196"/>
      <c r="AS15" s="200"/>
      <c r="AT15" s="196">
        <v>5</v>
      </c>
      <c r="AU15" s="200"/>
      <c r="AV15" s="196"/>
      <c r="AW15" s="200"/>
      <c r="AX15" s="196" t="s">
        <v>831</v>
      </c>
      <c r="AY15" s="196"/>
      <c r="AZ15" s="196">
        <v>0</v>
      </c>
      <c r="BA15" s="196">
        <v>0</v>
      </c>
      <c r="BB15" s="196">
        <v>0</v>
      </c>
      <c r="BC15" s="196">
        <v>0</v>
      </c>
      <c r="BD15" s="196">
        <v>0</v>
      </c>
      <c r="BE15" s="196">
        <v>0</v>
      </c>
      <c r="BF15" s="196">
        <v>0</v>
      </c>
      <c r="BG15" s="196">
        <v>0</v>
      </c>
      <c r="BH15" s="196">
        <v>0</v>
      </c>
      <c r="BI15" s="196">
        <v>0</v>
      </c>
      <c r="BJ15" s="196">
        <v>0</v>
      </c>
      <c r="BK15" s="196">
        <v>0</v>
      </c>
      <c r="BL15" s="196"/>
      <c r="BM15" s="196" t="s">
        <v>807</v>
      </c>
      <c r="BN15" s="196"/>
      <c r="BO15" s="196" t="s">
        <v>807</v>
      </c>
      <c r="BP15" s="249"/>
      <c r="BQ15" s="196"/>
      <c r="BR15" s="196"/>
      <c r="BS15" s="196"/>
      <c r="BT15" s="193"/>
      <c r="BU15" s="202"/>
      <c r="BV15" s="267"/>
      <c r="BW15" s="196" t="s">
        <v>808</v>
      </c>
      <c r="BX15" s="196"/>
      <c r="BY15" s="193"/>
      <c r="BZ15" s="193" t="s">
        <v>1132</v>
      </c>
    </row>
    <row r="16" spans="1:78" ht="13" customHeight="1" x14ac:dyDescent="0.15">
      <c r="A16" s="193" t="s">
        <v>1128</v>
      </c>
      <c r="B16" s="292">
        <v>43683</v>
      </c>
      <c r="C16" s="195" t="s">
        <v>804</v>
      </c>
      <c r="D16" s="193" t="s">
        <v>632</v>
      </c>
      <c r="E16" s="193"/>
      <c r="F16" s="193" t="s">
        <v>805</v>
      </c>
      <c r="G16" s="194">
        <v>43646</v>
      </c>
      <c r="H16" s="196" t="s">
        <v>828</v>
      </c>
      <c r="I16" s="196" t="s">
        <v>807</v>
      </c>
      <c r="J16" s="196">
        <v>15</v>
      </c>
      <c r="K16" s="193" t="s">
        <v>1135</v>
      </c>
      <c r="L16" s="193" t="s">
        <v>1136</v>
      </c>
      <c r="M16" s="197">
        <v>138</v>
      </c>
      <c r="N16" s="197">
        <v>27.799999999999997</v>
      </c>
      <c r="O16" s="198"/>
      <c r="P16" s="199"/>
      <c r="Q16" s="199"/>
      <c r="R16" s="198"/>
      <c r="S16" s="199"/>
      <c r="T16" s="193"/>
      <c r="U16" s="199"/>
      <c r="V16" s="199"/>
      <c r="W16" s="199"/>
      <c r="X16" s="193"/>
      <c r="Y16" s="197"/>
      <c r="Z16" s="197"/>
      <c r="AA16" s="197"/>
      <c r="AB16" s="197"/>
      <c r="AC16" s="197"/>
      <c r="AD16" s="197"/>
      <c r="AE16" s="199"/>
      <c r="AF16" s="193"/>
      <c r="AG16" s="193"/>
      <c r="AH16" s="197"/>
      <c r="AI16" s="193"/>
      <c r="AJ16" s="193"/>
      <c r="AK16" s="197"/>
      <c r="AL16" s="193"/>
      <c r="AM16" s="197"/>
      <c r="AN16" s="197"/>
      <c r="AO16" s="193" t="s">
        <v>806</v>
      </c>
      <c r="AP16" s="196" t="s">
        <v>807</v>
      </c>
      <c r="AQ16" s="196"/>
      <c r="AR16" s="196"/>
      <c r="AS16" s="200"/>
      <c r="AT16" s="196">
        <v>4.5</v>
      </c>
      <c r="AU16" s="200"/>
      <c r="AV16" s="196"/>
      <c r="AW16" s="200"/>
      <c r="AX16" s="196" t="s">
        <v>831</v>
      </c>
      <c r="AY16" s="196"/>
      <c r="AZ16" s="196">
        <v>0</v>
      </c>
      <c r="BA16" s="196">
        <v>0</v>
      </c>
      <c r="BB16" s="196">
        <v>0</v>
      </c>
      <c r="BC16" s="196">
        <v>0</v>
      </c>
      <c r="BD16" s="196">
        <v>0</v>
      </c>
      <c r="BE16" s="196">
        <v>0</v>
      </c>
      <c r="BF16" s="196">
        <v>0</v>
      </c>
      <c r="BG16" s="196">
        <v>0</v>
      </c>
      <c r="BH16" s="196">
        <v>0</v>
      </c>
      <c r="BI16" s="196">
        <v>0</v>
      </c>
      <c r="BJ16" s="196">
        <v>0</v>
      </c>
      <c r="BK16" s="196">
        <v>0</v>
      </c>
      <c r="BL16" s="196"/>
      <c r="BM16" s="196" t="s">
        <v>807</v>
      </c>
      <c r="BN16" s="196"/>
      <c r="BO16" s="196" t="s">
        <v>807</v>
      </c>
      <c r="BP16" s="249"/>
      <c r="BQ16" s="196"/>
      <c r="BR16" s="196"/>
      <c r="BS16" s="196"/>
      <c r="BT16" s="193"/>
      <c r="BU16" s="202"/>
      <c r="BV16" s="267"/>
      <c r="BW16" s="196" t="s">
        <v>808</v>
      </c>
      <c r="BX16" s="196"/>
      <c r="BY16" s="193" t="s">
        <v>1137</v>
      </c>
      <c r="BZ16" s="293" t="s">
        <v>1138</v>
      </c>
    </row>
    <row r="17" spans="1:78" ht="13" customHeight="1" x14ac:dyDescent="0.15">
      <c r="A17" s="193" t="s">
        <v>1128</v>
      </c>
      <c r="B17" s="292">
        <v>43683</v>
      </c>
      <c r="C17" s="195" t="s">
        <v>804</v>
      </c>
      <c r="D17" s="193" t="s">
        <v>632</v>
      </c>
      <c r="E17" s="193"/>
      <c r="F17" s="193" t="s">
        <v>805</v>
      </c>
      <c r="G17" s="194">
        <v>43683</v>
      </c>
      <c r="H17" s="196" t="s">
        <v>828</v>
      </c>
      <c r="I17" s="196" t="s">
        <v>807</v>
      </c>
      <c r="J17" s="196">
        <v>16</v>
      </c>
      <c r="K17" s="193" t="s">
        <v>932</v>
      </c>
      <c r="L17" s="193" t="s">
        <v>1142</v>
      </c>
      <c r="M17" s="197">
        <v>96.36363636363636</v>
      </c>
      <c r="N17" s="197">
        <v>24.545454545454543</v>
      </c>
      <c r="O17" s="198"/>
      <c r="P17" s="199"/>
      <c r="Q17" s="199"/>
      <c r="R17" s="198"/>
      <c r="S17" s="199"/>
      <c r="T17" s="193"/>
      <c r="U17" s="199"/>
      <c r="V17" s="199"/>
      <c r="W17" s="199"/>
      <c r="X17" s="193"/>
      <c r="Y17" s="197"/>
      <c r="Z17" s="197"/>
      <c r="AA17" s="197"/>
      <c r="AB17" s="197"/>
      <c r="AC17" s="197"/>
      <c r="AD17" s="197"/>
      <c r="AE17" s="199"/>
      <c r="AF17" s="193"/>
      <c r="AG17" s="193"/>
      <c r="AH17" s="197"/>
      <c r="AI17" s="193"/>
      <c r="AJ17" s="193"/>
      <c r="AK17" s="197"/>
      <c r="AL17" s="193"/>
      <c r="AM17" s="197"/>
      <c r="AN17" s="197"/>
      <c r="AO17" s="193" t="s">
        <v>806</v>
      </c>
      <c r="AP17" s="196" t="s">
        <v>807</v>
      </c>
      <c r="AQ17" s="196"/>
      <c r="AR17" s="196"/>
      <c r="AS17" s="200"/>
      <c r="AT17" s="196">
        <v>3.85</v>
      </c>
      <c r="AU17" s="200"/>
      <c r="AV17" s="196"/>
      <c r="AW17" s="200"/>
      <c r="AX17" s="196" t="s">
        <v>831</v>
      </c>
      <c r="AY17" s="196"/>
      <c r="AZ17" s="196">
        <v>0</v>
      </c>
      <c r="BA17" s="196">
        <v>0</v>
      </c>
      <c r="BB17" s="196">
        <v>0</v>
      </c>
      <c r="BC17" s="196">
        <v>0</v>
      </c>
      <c r="BD17" s="196">
        <v>0</v>
      </c>
      <c r="BE17" s="196">
        <v>0</v>
      </c>
      <c r="BF17" s="196">
        <v>0</v>
      </c>
      <c r="BG17" s="196">
        <v>0</v>
      </c>
      <c r="BH17" s="196">
        <v>0</v>
      </c>
      <c r="BI17" s="196">
        <v>0</v>
      </c>
      <c r="BJ17" s="196">
        <v>0</v>
      </c>
      <c r="BK17" s="196">
        <v>0</v>
      </c>
      <c r="BL17" s="196"/>
      <c r="BM17" s="196" t="s">
        <v>807</v>
      </c>
      <c r="BN17" s="196">
        <v>12</v>
      </c>
      <c r="BO17" s="196" t="s">
        <v>807</v>
      </c>
      <c r="BP17" s="249"/>
      <c r="BQ17" s="196"/>
      <c r="BR17" s="196">
        <v>12</v>
      </c>
      <c r="BS17" s="196"/>
      <c r="BT17" s="193"/>
      <c r="BU17" s="202"/>
      <c r="BV17" s="267"/>
      <c r="BW17" s="196" t="s">
        <v>808</v>
      </c>
      <c r="BX17" s="196">
        <v>1</v>
      </c>
      <c r="BY17" s="193"/>
      <c r="BZ17" s="293" t="s">
        <v>1163</v>
      </c>
    </row>
    <row r="18" spans="1:78" ht="13" customHeight="1" x14ac:dyDescent="0.15">
      <c r="A18" s="193" t="s">
        <v>1128</v>
      </c>
      <c r="B18" s="292">
        <v>43683</v>
      </c>
      <c r="C18" s="195" t="s">
        <v>804</v>
      </c>
      <c r="D18" s="193" t="s">
        <v>632</v>
      </c>
      <c r="E18" s="193"/>
      <c r="F18" s="193" t="s">
        <v>805</v>
      </c>
      <c r="G18" s="194">
        <v>43679</v>
      </c>
      <c r="H18" s="196" t="s">
        <v>828</v>
      </c>
      <c r="I18" s="196" t="s">
        <v>807</v>
      </c>
      <c r="J18" s="196">
        <v>17</v>
      </c>
      <c r="K18" s="193" t="s">
        <v>1143</v>
      </c>
      <c r="L18" s="193" t="s">
        <v>864</v>
      </c>
      <c r="M18" s="197">
        <v>85</v>
      </c>
      <c r="N18" s="197">
        <v>23.599999999999998</v>
      </c>
      <c r="O18" s="198"/>
      <c r="P18" s="199"/>
      <c r="Q18" s="199"/>
      <c r="R18" s="198"/>
      <c r="S18" s="199"/>
      <c r="T18" s="193"/>
      <c r="U18" s="199"/>
      <c r="V18" s="199"/>
      <c r="W18" s="199"/>
      <c r="X18" s="193"/>
      <c r="Y18" s="197"/>
      <c r="Z18" s="197"/>
      <c r="AA18" s="197"/>
      <c r="AB18" s="197"/>
      <c r="AC18" s="197"/>
      <c r="AD18" s="197"/>
      <c r="AE18" s="199"/>
      <c r="AF18" s="193"/>
      <c r="AG18" s="193"/>
      <c r="AH18" s="197"/>
      <c r="AI18" s="193"/>
      <c r="AJ18" s="193"/>
      <c r="AK18" s="197"/>
      <c r="AL18" s="193"/>
      <c r="AM18" s="197"/>
      <c r="AN18" s="197"/>
      <c r="AO18" s="193" t="s">
        <v>806</v>
      </c>
      <c r="AP18" s="196" t="s">
        <v>807</v>
      </c>
      <c r="AQ18" s="196"/>
      <c r="AR18" s="196"/>
      <c r="AS18" s="200"/>
      <c r="AT18" s="196">
        <v>7</v>
      </c>
      <c r="AU18" s="200"/>
      <c r="AV18" s="196"/>
      <c r="AW18" s="200"/>
      <c r="AX18" s="196" t="s">
        <v>831</v>
      </c>
      <c r="AY18" s="196"/>
      <c r="AZ18" s="196">
        <v>0</v>
      </c>
      <c r="BA18" s="196">
        <v>0</v>
      </c>
      <c r="BB18" s="196">
        <v>0</v>
      </c>
      <c r="BC18" s="196">
        <v>0</v>
      </c>
      <c r="BD18" s="196">
        <v>0</v>
      </c>
      <c r="BE18" s="196">
        <v>0</v>
      </c>
      <c r="BF18" s="196">
        <v>0</v>
      </c>
      <c r="BG18" s="196">
        <v>0</v>
      </c>
      <c r="BH18" s="196">
        <v>0</v>
      </c>
      <c r="BI18" s="196">
        <v>0</v>
      </c>
      <c r="BJ18" s="196">
        <v>0</v>
      </c>
      <c r="BK18" s="196">
        <v>0</v>
      </c>
      <c r="BL18" s="196"/>
      <c r="BM18" s="196" t="s">
        <v>807</v>
      </c>
      <c r="BN18" s="196"/>
      <c r="BO18" s="196" t="s">
        <v>807</v>
      </c>
      <c r="BP18" s="249"/>
      <c r="BQ18" s="196"/>
      <c r="BR18" s="196"/>
      <c r="BS18" s="196"/>
      <c r="BT18" s="193"/>
      <c r="BU18" s="202"/>
      <c r="BV18" s="267"/>
      <c r="BW18" s="196" t="s">
        <v>808</v>
      </c>
      <c r="BX18" s="196">
        <v>1</v>
      </c>
      <c r="BY18" s="193" t="s">
        <v>1144</v>
      </c>
      <c r="BZ18" s="293" t="s">
        <v>1167</v>
      </c>
    </row>
    <row r="19" spans="1:78" ht="13" customHeight="1" x14ac:dyDescent="0.15">
      <c r="A19" s="193">
        <v>16335</v>
      </c>
      <c r="B19" s="292">
        <v>43683</v>
      </c>
      <c r="C19" s="195" t="s">
        <v>804</v>
      </c>
      <c r="D19" s="193" t="s">
        <v>632</v>
      </c>
      <c r="E19" s="193"/>
      <c r="F19" s="193" t="s">
        <v>810</v>
      </c>
      <c r="G19" s="194">
        <v>43669</v>
      </c>
      <c r="H19" s="196" t="s">
        <v>828</v>
      </c>
      <c r="I19" s="196" t="s">
        <v>807</v>
      </c>
      <c r="J19" s="196">
        <v>1</v>
      </c>
      <c r="K19" s="193" t="s">
        <v>924</v>
      </c>
      <c r="L19" s="193" t="s">
        <v>1062</v>
      </c>
      <c r="M19" s="197">
        <v>115.17272727272726</v>
      </c>
      <c r="N19" s="197">
        <v>27.718181818181815</v>
      </c>
      <c r="O19" s="198"/>
      <c r="P19" s="199"/>
      <c r="Q19" s="199"/>
      <c r="R19" s="198"/>
      <c r="S19" s="199"/>
      <c r="T19" s="193"/>
      <c r="U19" s="199"/>
      <c r="V19" s="199"/>
      <c r="W19" s="199"/>
      <c r="X19" s="193"/>
      <c r="Y19" s="197"/>
      <c r="Z19" s="197"/>
      <c r="AA19" s="197"/>
      <c r="AB19" s="197"/>
      <c r="AC19" s="197"/>
      <c r="AD19" s="197"/>
      <c r="AE19" s="197">
        <v>20.781818181818181</v>
      </c>
      <c r="AF19" s="193"/>
      <c r="AG19" s="193"/>
      <c r="AH19" s="197"/>
      <c r="AI19" s="193"/>
      <c r="AJ19" s="193"/>
      <c r="AK19" s="197"/>
      <c r="AL19" s="193"/>
      <c r="AM19" s="197"/>
      <c r="AN19" s="197"/>
      <c r="AO19" s="193" t="s">
        <v>811</v>
      </c>
      <c r="AP19" s="196" t="s">
        <v>807</v>
      </c>
      <c r="AQ19" s="196"/>
      <c r="AR19" s="196"/>
      <c r="AS19" s="200"/>
      <c r="AT19" s="196">
        <v>5</v>
      </c>
      <c r="AU19" s="200"/>
      <c r="AV19" s="196"/>
      <c r="AW19" s="200"/>
      <c r="AX19" s="196" t="s">
        <v>831</v>
      </c>
      <c r="AY19" s="196"/>
      <c r="AZ19" s="196">
        <v>0</v>
      </c>
      <c r="BA19" s="196">
        <v>0</v>
      </c>
      <c r="BB19" s="196">
        <v>0</v>
      </c>
      <c r="BC19" s="196">
        <v>0</v>
      </c>
      <c r="BD19" s="196">
        <v>0</v>
      </c>
      <c r="BE19" s="196">
        <v>0</v>
      </c>
      <c r="BF19" s="196">
        <v>0</v>
      </c>
      <c r="BG19" s="196">
        <v>0</v>
      </c>
      <c r="BH19" s="196">
        <v>0</v>
      </c>
      <c r="BI19" s="196">
        <v>0</v>
      </c>
      <c r="BJ19" s="196">
        <v>0</v>
      </c>
      <c r="BK19" s="196">
        <v>0</v>
      </c>
      <c r="BL19" s="196"/>
      <c r="BM19" s="196" t="s">
        <v>807</v>
      </c>
      <c r="BN19" s="196">
        <v>12</v>
      </c>
      <c r="BO19" s="196" t="s">
        <v>807</v>
      </c>
      <c r="BP19" s="249"/>
      <c r="BQ19" s="196"/>
      <c r="BR19" s="196"/>
      <c r="BS19" s="196"/>
      <c r="BT19" s="193"/>
      <c r="BU19" s="202"/>
      <c r="BV19" s="267"/>
      <c r="BW19" s="196" t="s">
        <v>808</v>
      </c>
      <c r="BX19" s="196"/>
      <c r="BY19" s="193" t="s">
        <v>1064</v>
      </c>
      <c r="BZ19" s="213" t="s">
        <v>1099</v>
      </c>
    </row>
    <row r="20" spans="1:78" ht="13" customHeight="1" x14ac:dyDescent="0.2">
      <c r="A20" s="193">
        <v>11115</v>
      </c>
      <c r="B20" s="292">
        <v>43683</v>
      </c>
      <c r="C20" s="195" t="s">
        <v>804</v>
      </c>
      <c r="D20" s="193" t="s">
        <v>632</v>
      </c>
      <c r="E20" s="193"/>
      <c r="F20" s="193" t="s">
        <v>810</v>
      </c>
      <c r="G20" s="207">
        <v>43646</v>
      </c>
      <c r="H20" s="196" t="s">
        <v>828</v>
      </c>
      <c r="I20" s="196" t="s">
        <v>807</v>
      </c>
      <c r="J20" s="196">
        <v>2</v>
      </c>
      <c r="K20" s="193" t="s">
        <v>829</v>
      </c>
      <c r="L20" s="193" t="s">
        <v>1065</v>
      </c>
      <c r="M20" s="197">
        <v>109.99999999999999</v>
      </c>
      <c r="N20" s="197">
        <v>29.6</v>
      </c>
      <c r="O20" s="193" t="s">
        <v>689</v>
      </c>
      <c r="P20" s="198">
        <v>1020</v>
      </c>
      <c r="Q20" s="197">
        <v>32.999999999999993</v>
      </c>
      <c r="R20" s="198"/>
      <c r="S20" s="199"/>
      <c r="T20" s="193"/>
      <c r="U20" s="199"/>
      <c r="V20" s="199"/>
      <c r="W20" s="199"/>
      <c r="X20" s="193"/>
      <c r="Y20" s="197"/>
      <c r="Z20" s="197"/>
      <c r="AA20" s="197"/>
      <c r="AB20" s="197"/>
      <c r="AC20" s="197"/>
      <c r="AD20" s="197"/>
      <c r="AE20" s="197">
        <v>22.499999999999996</v>
      </c>
      <c r="AF20" s="193"/>
      <c r="AG20" s="193"/>
      <c r="AH20" s="197"/>
      <c r="AI20" s="193"/>
      <c r="AJ20" s="193"/>
      <c r="AK20" s="197"/>
      <c r="AL20" s="193"/>
      <c r="AM20" s="197"/>
      <c r="AN20" s="197"/>
      <c r="AO20" s="193" t="s">
        <v>811</v>
      </c>
      <c r="AP20" s="196" t="s">
        <v>807</v>
      </c>
      <c r="AQ20" s="196"/>
      <c r="AR20" s="196"/>
      <c r="AS20" s="196">
        <v>10</v>
      </c>
      <c r="AT20" s="196">
        <v>5.2</v>
      </c>
      <c r="AU20" s="200"/>
      <c r="AV20" s="196"/>
      <c r="AW20" s="200"/>
      <c r="AX20" s="196" t="s">
        <v>831</v>
      </c>
      <c r="AY20" s="211"/>
      <c r="AZ20" s="196">
        <v>0</v>
      </c>
      <c r="BA20" s="196">
        <v>0</v>
      </c>
      <c r="BB20" s="196">
        <v>2</v>
      </c>
      <c r="BC20" s="196">
        <v>0</v>
      </c>
      <c r="BD20" s="196">
        <v>0</v>
      </c>
      <c r="BE20" s="196">
        <v>0</v>
      </c>
      <c r="BF20" s="196">
        <v>0</v>
      </c>
      <c r="BG20" s="196">
        <v>0</v>
      </c>
      <c r="BH20" s="196">
        <v>0</v>
      </c>
      <c r="BI20" s="196">
        <v>0</v>
      </c>
      <c r="BJ20" s="196">
        <v>0</v>
      </c>
      <c r="BK20" s="196">
        <v>0</v>
      </c>
      <c r="BL20" s="196"/>
      <c r="BM20" s="196" t="s">
        <v>807</v>
      </c>
      <c r="BN20" s="196"/>
      <c r="BO20" s="196" t="s">
        <v>807</v>
      </c>
      <c r="BP20" s="249"/>
      <c r="BQ20" s="196"/>
      <c r="BR20" s="196"/>
      <c r="BS20" s="196"/>
      <c r="BT20" s="193"/>
      <c r="BU20" s="193"/>
      <c r="BV20" s="196"/>
      <c r="BW20" s="196" t="s">
        <v>808</v>
      </c>
      <c r="BX20" s="196"/>
      <c r="BY20" s="208"/>
      <c r="BZ20" s="251" t="s">
        <v>1102</v>
      </c>
    </row>
    <row r="21" spans="1:78" ht="13" customHeight="1" x14ac:dyDescent="0.15">
      <c r="A21" s="193">
        <v>1152</v>
      </c>
      <c r="B21" s="292">
        <v>43683</v>
      </c>
      <c r="C21" s="195" t="s">
        <v>804</v>
      </c>
      <c r="D21" s="193" t="s">
        <v>632</v>
      </c>
      <c r="E21" s="193"/>
      <c r="F21" s="193" t="s">
        <v>810</v>
      </c>
      <c r="G21" s="194">
        <v>43678</v>
      </c>
      <c r="H21" s="196" t="s">
        <v>828</v>
      </c>
      <c r="I21" s="196" t="s">
        <v>807</v>
      </c>
      <c r="J21" s="196">
        <v>3</v>
      </c>
      <c r="K21" s="193" t="s">
        <v>899</v>
      </c>
      <c r="L21" s="193" t="s">
        <v>1066</v>
      </c>
      <c r="M21" s="197">
        <v>107.99999999999999</v>
      </c>
      <c r="N21" s="197">
        <v>30.472727272727273</v>
      </c>
      <c r="O21" s="198"/>
      <c r="P21" s="199"/>
      <c r="Q21" s="199"/>
      <c r="R21" s="198"/>
      <c r="S21" s="199"/>
      <c r="T21" s="193"/>
      <c r="U21" s="199"/>
      <c r="V21" s="199"/>
      <c r="W21" s="199"/>
      <c r="X21" s="193"/>
      <c r="Y21" s="197"/>
      <c r="Z21" s="197"/>
      <c r="AA21" s="197"/>
      <c r="AB21" s="197"/>
      <c r="AC21" s="197"/>
      <c r="AD21" s="197"/>
      <c r="AE21" s="197">
        <v>20.345454545454544</v>
      </c>
      <c r="AF21" s="193"/>
      <c r="AG21" s="193"/>
      <c r="AH21" s="197"/>
      <c r="AI21" s="193"/>
      <c r="AJ21" s="193"/>
      <c r="AK21" s="197"/>
      <c r="AL21" s="193"/>
      <c r="AM21" s="197"/>
      <c r="AN21" s="197"/>
      <c r="AO21" s="193" t="s">
        <v>811</v>
      </c>
      <c r="AP21" s="196" t="s">
        <v>807</v>
      </c>
      <c r="AQ21" s="196"/>
      <c r="AR21" s="196"/>
      <c r="AS21" s="200"/>
      <c r="AT21" s="196">
        <v>6.6</v>
      </c>
      <c r="AU21" s="200"/>
      <c r="AV21" s="196"/>
      <c r="AW21" s="200"/>
      <c r="AX21" s="196" t="s">
        <v>831</v>
      </c>
      <c r="AY21" s="196"/>
      <c r="AZ21" s="196">
        <v>0</v>
      </c>
      <c r="BA21" s="196">
        <v>0</v>
      </c>
      <c r="BB21" s="196">
        <v>0</v>
      </c>
      <c r="BC21" s="196">
        <v>0</v>
      </c>
      <c r="BD21" s="196">
        <v>0</v>
      </c>
      <c r="BE21" s="196">
        <v>0</v>
      </c>
      <c r="BF21" s="196">
        <v>0</v>
      </c>
      <c r="BG21" s="196">
        <v>0</v>
      </c>
      <c r="BH21" s="196">
        <v>0</v>
      </c>
      <c r="BI21" s="196">
        <v>0</v>
      </c>
      <c r="BJ21" s="196">
        <v>0</v>
      </c>
      <c r="BK21" s="196">
        <v>0</v>
      </c>
      <c r="BL21" s="196"/>
      <c r="BM21" s="196" t="s">
        <v>807</v>
      </c>
      <c r="BN21" s="196">
        <v>12</v>
      </c>
      <c r="BO21" s="196" t="s">
        <v>807</v>
      </c>
      <c r="BP21" s="249"/>
      <c r="BQ21" s="196"/>
      <c r="BR21" s="196"/>
      <c r="BS21" s="196"/>
      <c r="BT21" s="193"/>
      <c r="BU21" s="202"/>
      <c r="BV21" s="196"/>
      <c r="BW21" s="196" t="s">
        <v>808</v>
      </c>
      <c r="BX21" s="196"/>
      <c r="BY21" s="193"/>
      <c r="BZ21" s="213" t="s">
        <v>1149</v>
      </c>
    </row>
    <row r="22" spans="1:78" ht="13" customHeight="1" x14ac:dyDescent="0.15">
      <c r="A22" s="193">
        <v>13626</v>
      </c>
      <c r="B22" s="292">
        <v>43683</v>
      </c>
      <c r="C22" s="195" t="s">
        <v>804</v>
      </c>
      <c r="D22" s="193" t="s">
        <v>632</v>
      </c>
      <c r="E22" s="193"/>
      <c r="F22" s="193" t="s">
        <v>810</v>
      </c>
      <c r="G22" s="207">
        <v>43646</v>
      </c>
      <c r="H22" s="196" t="s">
        <v>828</v>
      </c>
      <c r="I22" s="196" t="s">
        <v>807</v>
      </c>
      <c r="J22" s="196">
        <v>4</v>
      </c>
      <c r="K22" s="193" t="s">
        <v>931</v>
      </c>
      <c r="L22" s="193" t="s">
        <v>958</v>
      </c>
      <c r="M22" s="197">
        <v>80</v>
      </c>
      <c r="N22" s="197">
        <v>24.999999999999996</v>
      </c>
      <c r="O22" s="198"/>
      <c r="P22" s="199"/>
      <c r="Q22" s="199"/>
      <c r="R22" s="198"/>
      <c r="S22" s="199"/>
      <c r="T22" s="193"/>
      <c r="U22" s="199"/>
      <c r="V22" s="199"/>
      <c r="W22" s="199"/>
      <c r="X22" s="193"/>
      <c r="Y22" s="197"/>
      <c r="Z22" s="197"/>
      <c r="AA22" s="197"/>
      <c r="AB22" s="197"/>
      <c r="AC22" s="197"/>
      <c r="AD22" s="197"/>
      <c r="AE22" s="197">
        <v>20.909090909090907</v>
      </c>
      <c r="AF22" s="193"/>
      <c r="AG22" s="193"/>
      <c r="AH22" s="197"/>
      <c r="AI22" s="193"/>
      <c r="AJ22" s="193"/>
      <c r="AK22" s="199"/>
      <c r="AL22" s="193"/>
      <c r="AM22" s="197"/>
      <c r="AN22" s="197"/>
      <c r="AO22" s="193" t="s">
        <v>811</v>
      </c>
      <c r="AP22" s="196" t="s">
        <v>807</v>
      </c>
      <c r="AQ22" s="196"/>
      <c r="AR22" s="196"/>
      <c r="AS22" s="200"/>
      <c r="AT22" s="196">
        <v>10.7</v>
      </c>
      <c r="AU22" s="200">
        <v>910</v>
      </c>
      <c r="AV22" s="196"/>
      <c r="AW22" s="200">
        <v>6</v>
      </c>
      <c r="AX22" s="196" t="s">
        <v>831</v>
      </c>
      <c r="AY22" s="196"/>
      <c r="AZ22" s="196">
        <v>0</v>
      </c>
      <c r="BA22" s="196">
        <v>0</v>
      </c>
      <c r="BB22" s="196">
        <v>0</v>
      </c>
      <c r="BC22" s="196">
        <v>0</v>
      </c>
      <c r="BD22" s="196">
        <v>0</v>
      </c>
      <c r="BE22" s="196">
        <v>0</v>
      </c>
      <c r="BF22" s="196">
        <v>0</v>
      </c>
      <c r="BG22" s="196">
        <v>0</v>
      </c>
      <c r="BH22" s="196">
        <v>0</v>
      </c>
      <c r="BI22" s="196">
        <v>0</v>
      </c>
      <c r="BJ22" s="196">
        <v>0</v>
      </c>
      <c r="BK22" s="196">
        <v>0</v>
      </c>
      <c r="BL22" s="196"/>
      <c r="BM22" s="196" t="s">
        <v>807</v>
      </c>
      <c r="BN22" s="196"/>
      <c r="BO22" s="196" t="s">
        <v>807</v>
      </c>
      <c r="BP22" s="201">
        <v>152.6181818181818</v>
      </c>
      <c r="BQ22" s="196"/>
      <c r="BR22" s="196"/>
      <c r="BS22" s="222"/>
      <c r="BT22" s="158"/>
      <c r="BU22" s="202"/>
      <c r="BV22" s="196"/>
      <c r="BW22" s="196" t="s">
        <v>808</v>
      </c>
      <c r="BX22" s="196"/>
      <c r="BY22" s="202"/>
      <c r="BZ22" s="193" t="s">
        <v>1105</v>
      </c>
    </row>
    <row r="23" spans="1:78" ht="13" customHeight="1" x14ac:dyDescent="0.15">
      <c r="A23" s="193">
        <v>748</v>
      </c>
      <c r="B23" s="292">
        <v>43683</v>
      </c>
      <c r="C23" s="195" t="s">
        <v>804</v>
      </c>
      <c r="D23" s="193" t="s">
        <v>632</v>
      </c>
      <c r="E23" s="193"/>
      <c r="F23" s="193" t="s">
        <v>810</v>
      </c>
      <c r="G23" s="207">
        <v>43646</v>
      </c>
      <c r="H23" s="196" t="s">
        <v>828</v>
      </c>
      <c r="I23" s="196" t="s">
        <v>807</v>
      </c>
      <c r="J23" s="196">
        <v>5</v>
      </c>
      <c r="K23" s="193" t="s">
        <v>911</v>
      </c>
      <c r="L23" s="193" t="s">
        <v>962</v>
      </c>
      <c r="M23" s="197">
        <v>118.93636363636364</v>
      </c>
      <c r="N23" s="197">
        <v>27.672727272727272</v>
      </c>
      <c r="O23" s="198"/>
      <c r="P23" s="199"/>
      <c r="Q23" s="199"/>
      <c r="R23" s="198"/>
      <c r="S23" s="199"/>
      <c r="T23" s="193"/>
      <c r="U23" s="199"/>
      <c r="V23" s="199"/>
      <c r="W23" s="199"/>
      <c r="X23" s="193"/>
      <c r="Y23" s="197"/>
      <c r="Z23" s="197"/>
      <c r="AA23" s="197"/>
      <c r="AB23" s="197"/>
      <c r="AC23" s="197"/>
      <c r="AD23" s="199"/>
      <c r="AE23" s="197">
        <v>20.172727272727272</v>
      </c>
      <c r="AF23" s="193"/>
      <c r="AG23" s="193"/>
      <c r="AH23" s="197"/>
      <c r="AI23" s="193"/>
      <c r="AJ23" s="193"/>
      <c r="AK23" s="197"/>
      <c r="AL23" s="193"/>
      <c r="AM23" s="197"/>
      <c r="AN23" s="197"/>
      <c r="AO23" s="193" t="s">
        <v>811</v>
      </c>
      <c r="AP23" s="196" t="s">
        <v>807</v>
      </c>
      <c r="AQ23" s="196"/>
      <c r="AR23" s="196"/>
      <c r="AS23" s="200"/>
      <c r="AT23" s="196">
        <v>5</v>
      </c>
      <c r="AU23" s="200"/>
      <c r="AV23" s="196"/>
      <c r="AW23" s="200"/>
      <c r="AX23" s="196" t="s">
        <v>635</v>
      </c>
      <c r="AY23" s="196"/>
      <c r="AZ23" s="196">
        <v>0</v>
      </c>
      <c r="BA23" s="196">
        <v>0</v>
      </c>
      <c r="BB23" s="196">
        <v>0</v>
      </c>
      <c r="BC23" s="196">
        <v>0</v>
      </c>
      <c r="BD23" s="196">
        <v>0</v>
      </c>
      <c r="BE23" s="196">
        <v>0</v>
      </c>
      <c r="BF23" s="196">
        <v>0</v>
      </c>
      <c r="BG23" s="196">
        <v>0</v>
      </c>
      <c r="BH23" s="196">
        <v>0</v>
      </c>
      <c r="BI23" s="196">
        <v>0</v>
      </c>
      <c r="BJ23" s="196">
        <v>0</v>
      </c>
      <c r="BK23" s="196">
        <v>0</v>
      </c>
      <c r="BL23" s="196"/>
      <c r="BM23" s="196" t="s">
        <v>807</v>
      </c>
      <c r="BN23" s="196">
        <v>12</v>
      </c>
      <c r="BO23" s="196" t="s">
        <v>807</v>
      </c>
      <c r="BP23" s="249"/>
      <c r="BQ23" s="196"/>
      <c r="BR23" s="196"/>
      <c r="BS23" s="196"/>
      <c r="BT23" s="258"/>
      <c r="BU23" s="258"/>
      <c r="BV23" s="272"/>
      <c r="BW23" s="196" t="s">
        <v>808</v>
      </c>
      <c r="BX23" s="196"/>
      <c r="BY23" s="193" t="s">
        <v>1071</v>
      </c>
      <c r="BZ23" s="202" t="s">
        <v>1109</v>
      </c>
    </row>
    <row r="24" spans="1:78" ht="13" customHeight="1" x14ac:dyDescent="0.15">
      <c r="A24" s="193">
        <v>14288</v>
      </c>
      <c r="B24" s="292">
        <v>43683</v>
      </c>
      <c r="C24" s="195" t="s">
        <v>804</v>
      </c>
      <c r="D24" s="193" t="s">
        <v>632</v>
      </c>
      <c r="E24" s="193"/>
      <c r="F24" s="193" t="s">
        <v>810</v>
      </c>
      <c r="G24" s="207">
        <v>43646</v>
      </c>
      <c r="H24" s="196" t="s">
        <v>828</v>
      </c>
      <c r="I24" s="196" t="s">
        <v>807</v>
      </c>
      <c r="J24" s="196">
        <v>6</v>
      </c>
      <c r="K24" s="193" t="s">
        <v>918</v>
      </c>
      <c r="L24" s="193" t="s">
        <v>1112</v>
      </c>
      <c r="M24" s="197">
        <v>106.72727272727272</v>
      </c>
      <c r="N24" s="197">
        <v>30.563636363636359</v>
      </c>
      <c r="O24" s="193" t="s">
        <v>689</v>
      </c>
      <c r="P24" s="198">
        <v>1183</v>
      </c>
      <c r="Q24" s="197">
        <v>32.090909090909086</v>
      </c>
      <c r="R24" s="198"/>
      <c r="S24" s="199"/>
      <c r="T24" s="193"/>
      <c r="U24" s="199"/>
      <c r="V24" s="199"/>
      <c r="W24" s="199"/>
      <c r="X24" s="193"/>
      <c r="Y24" s="197"/>
      <c r="Z24" s="197"/>
      <c r="AA24" s="197"/>
      <c r="AB24" s="197"/>
      <c r="AC24" s="197"/>
      <c r="AD24" s="197"/>
      <c r="AE24" s="197">
        <v>21.481818181818181</v>
      </c>
      <c r="AF24" s="193"/>
      <c r="AG24" s="193"/>
      <c r="AH24" s="197"/>
      <c r="AI24" s="193"/>
      <c r="AJ24" s="193"/>
      <c r="AK24" s="197"/>
      <c r="AL24" s="193"/>
      <c r="AM24" s="197"/>
      <c r="AN24" s="197"/>
      <c r="AO24" s="193" t="s">
        <v>811</v>
      </c>
      <c r="AP24" s="196" t="s">
        <v>807</v>
      </c>
      <c r="AQ24" s="196"/>
      <c r="AR24" s="196"/>
      <c r="AS24" s="200"/>
      <c r="AT24" s="196">
        <v>5.5</v>
      </c>
      <c r="AU24" s="200"/>
      <c r="AV24" s="196"/>
      <c r="AW24" s="200"/>
      <c r="AX24" s="196" t="s">
        <v>807</v>
      </c>
      <c r="AY24" s="196"/>
      <c r="AZ24" s="196">
        <v>4</v>
      </c>
      <c r="BA24" s="196">
        <v>0</v>
      </c>
      <c r="BB24" s="196">
        <v>0</v>
      </c>
      <c r="BC24" s="196">
        <v>0</v>
      </c>
      <c r="BD24" s="196">
        <v>0</v>
      </c>
      <c r="BE24" s="196">
        <v>0</v>
      </c>
      <c r="BF24" s="196">
        <v>0</v>
      </c>
      <c r="BG24" s="196">
        <v>0</v>
      </c>
      <c r="BH24" s="196">
        <v>0</v>
      </c>
      <c r="BI24" s="196">
        <v>0</v>
      </c>
      <c r="BJ24" s="196">
        <v>0</v>
      </c>
      <c r="BK24" s="196">
        <v>0</v>
      </c>
      <c r="BL24" s="196"/>
      <c r="BM24" s="196" t="s">
        <v>807</v>
      </c>
      <c r="BN24" s="196"/>
      <c r="BO24" s="196" t="s">
        <v>807</v>
      </c>
      <c r="BP24" s="249"/>
      <c r="BQ24" s="196"/>
      <c r="BR24" s="196"/>
      <c r="BS24" s="196"/>
      <c r="BT24" s="193"/>
      <c r="BU24" s="193"/>
      <c r="BV24" s="196"/>
      <c r="BW24" s="196" t="s">
        <v>808</v>
      </c>
      <c r="BX24" s="196"/>
      <c r="BY24" s="193"/>
      <c r="BZ24" s="213" t="s">
        <v>1114</v>
      </c>
    </row>
    <row r="25" spans="1:78" ht="13" customHeight="1" x14ac:dyDescent="0.15">
      <c r="A25" s="193">
        <v>15253</v>
      </c>
      <c r="B25" s="292">
        <v>43683</v>
      </c>
      <c r="C25" s="195" t="s">
        <v>804</v>
      </c>
      <c r="D25" s="193" t="s">
        <v>632</v>
      </c>
      <c r="E25" s="193"/>
      <c r="F25" s="193" t="s">
        <v>810</v>
      </c>
      <c r="G25" s="207">
        <v>43677</v>
      </c>
      <c r="H25" s="196" t="s">
        <v>828</v>
      </c>
      <c r="I25" s="196" t="s">
        <v>807</v>
      </c>
      <c r="J25" s="196">
        <v>7</v>
      </c>
      <c r="K25" s="193" t="s">
        <v>916</v>
      </c>
      <c r="L25" s="193" t="s">
        <v>968</v>
      </c>
      <c r="M25" s="197">
        <v>137.11818181818182</v>
      </c>
      <c r="N25" s="197">
        <v>26.75454545454545</v>
      </c>
      <c r="O25" s="193"/>
      <c r="P25" s="199"/>
      <c r="Q25" s="199"/>
      <c r="R25" s="198"/>
      <c r="S25" s="199"/>
      <c r="T25" s="193"/>
      <c r="U25" s="199"/>
      <c r="V25" s="199"/>
      <c r="W25" s="199"/>
      <c r="X25" s="193"/>
      <c r="Y25" s="197"/>
      <c r="Z25" s="197"/>
      <c r="AA25" s="197"/>
      <c r="AB25" s="197"/>
      <c r="AC25" s="197"/>
      <c r="AD25" s="199"/>
      <c r="AE25" s="197">
        <v>20.154545454545456</v>
      </c>
      <c r="AF25" s="193"/>
      <c r="AG25" s="193"/>
      <c r="AH25" s="197"/>
      <c r="AI25" s="193"/>
      <c r="AJ25" s="193"/>
      <c r="AK25" s="197"/>
      <c r="AL25" s="193"/>
      <c r="AM25" s="197"/>
      <c r="AN25" s="197"/>
      <c r="AO25" s="193" t="s">
        <v>811</v>
      </c>
      <c r="AP25" s="196" t="s">
        <v>807</v>
      </c>
      <c r="AQ25" s="196"/>
      <c r="AR25" s="196"/>
      <c r="AS25" s="200"/>
      <c r="AT25" s="196">
        <v>5</v>
      </c>
      <c r="AU25" s="200"/>
      <c r="AV25" s="196"/>
      <c r="AW25" s="200"/>
      <c r="AX25" s="196" t="s">
        <v>831</v>
      </c>
      <c r="AY25" s="196"/>
      <c r="AZ25" s="196">
        <v>0</v>
      </c>
      <c r="BA25" s="196">
        <v>0</v>
      </c>
      <c r="BB25" s="196">
        <v>0</v>
      </c>
      <c r="BC25" s="196">
        <v>0</v>
      </c>
      <c r="BD25" s="196">
        <v>0</v>
      </c>
      <c r="BE25" s="196">
        <v>0</v>
      </c>
      <c r="BF25" s="196">
        <v>0</v>
      </c>
      <c r="BG25" s="196">
        <v>0</v>
      </c>
      <c r="BH25" s="196">
        <v>0</v>
      </c>
      <c r="BI25" s="196">
        <v>0</v>
      </c>
      <c r="BJ25" s="196">
        <v>0</v>
      </c>
      <c r="BK25" s="196">
        <v>0</v>
      </c>
      <c r="BL25" s="196"/>
      <c r="BM25" s="196" t="s">
        <v>807</v>
      </c>
      <c r="BN25" s="196"/>
      <c r="BO25" s="196" t="s">
        <v>807</v>
      </c>
      <c r="BP25" s="249"/>
      <c r="BQ25" s="196"/>
      <c r="BR25" s="196"/>
      <c r="BS25" s="196"/>
      <c r="BT25" s="202"/>
      <c r="BU25" s="202"/>
      <c r="BV25" s="196"/>
      <c r="BW25" s="196" t="s">
        <v>808</v>
      </c>
      <c r="BX25" s="196">
        <v>1</v>
      </c>
      <c r="BY25" s="193"/>
      <c r="BZ25" s="213" t="s">
        <v>1117</v>
      </c>
    </row>
    <row r="26" spans="1:78" ht="13" customHeight="1" x14ac:dyDescent="0.15">
      <c r="A26" s="193">
        <v>11315</v>
      </c>
      <c r="B26" s="292">
        <v>43683</v>
      </c>
      <c r="C26" s="195" t="s">
        <v>804</v>
      </c>
      <c r="D26" s="193" t="s">
        <v>632</v>
      </c>
      <c r="E26" s="193"/>
      <c r="F26" s="193" t="s">
        <v>810</v>
      </c>
      <c r="G26" s="207">
        <v>43670</v>
      </c>
      <c r="H26" s="196" t="s">
        <v>828</v>
      </c>
      <c r="I26" s="196" t="s">
        <v>807</v>
      </c>
      <c r="J26" s="196">
        <v>8</v>
      </c>
      <c r="K26" s="193" t="s">
        <v>883</v>
      </c>
      <c r="L26" s="193" t="s">
        <v>884</v>
      </c>
      <c r="M26" s="197">
        <v>104.91818181818181</v>
      </c>
      <c r="N26" s="197">
        <v>27.018181818181816</v>
      </c>
      <c r="O26" s="198"/>
      <c r="P26" s="199"/>
      <c r="Q26" s="199"/>
      <c r="R26" s="198"/>
      <c r="S26" s="199"/>
      <c r="T26" s="193"/>
      <c r="U26" s="199"/>
      <c r="V26" s="199"/>
      <c r="W26" s="199"/>
      <c r="X26" s="193"/>
      <c r="Y26" s="197"/>
      <c r="Z26" s="197"/>
      <c r="AA26" s="197"/>
      <c r="AB26" s="197"/>
      <c r="AC26" s="197"/>
      <c r="AD26" s="197"/>
      <c r="AE26" s="197">
        <v>19.454545454545453</v>
      </c>
      <c r="AF26" s="193"/>
      <c r="AG26" s="193"/>
      <c r="AH26" s="197"/>
      <c r="AI26" s="193"/>
      <c r="AJ26" s="193"/>
      <c r="AK26" s="197"/>
      <c r="AL26" s="193"/>
      <c r="AM26" s="197"/>
      <c r="AN26" s="197"/>
      <c r="AO26" s="193" t="s">
        <v>811</v>
      </c>
      <c r="AP26" s="196" t="s">
        <v>807</v>
      </c>
      <c r="AQ26" s="196"/>
      <c r="AR26" s="196"/>
      <c r="AS26" s="200"/>
      <c r="AT26" s="196">
        <v>8</v>
      </c>
      <c r="AU26" s="105"/>
      <c r="AV26" s="101"/>
      <c r="AW26" s="105"/>
      <c r="AX26" s="196" t="s">
        <v>831</v>
      </c>
      <c r="AY26" s="196"/>
      <c r="AZ26" s="196">
        <v>0</v>
      </c>
      <c r="BA26" s="196">
        <v>0</v>
      </c>
      <c r="BB26" s="196">
        <v>0</v>
      </c>
      <c r="BC26" s="196">
        <v>0</v>
      </c>
      <c r="BD26" s="196">
        <v>0</v>
      </c>
      <c r="BE26" s="196">
        <v>0</v>
      </c>
      <c r="BF26" s="196">
        <v>0</v>
      </c>
      <c r="BG26" s="196">
        <v>0</v>
      </c>
      <c r="BH26" s="196">
        <v>0</v>
      </c>
      <c r="BI26" s="196">
        <v>0</v>
      </c>
      <c r="BJ26" s="196">
        <v>0</v>
      </c>
      <c r="BK26" s="196">
        <v>0</v>
      </c>
      <c r="BL26" s="196"/>
      <c r="BM26" s="196" t="s">
        <v>807</v>
      </c>
      <c r="BN26" s="196"/>
      <c r="BO26" s="196" t="s">
        <v>807</v>
      </c>
      <c r="BP26" s="249"/>
      <c r="BQ26" s="196"/>
      <c r="BR26" s="196"/>
      <c r="BS26" s="196"/>
      <c r="BT26" s="202"/>
      <c r="BU26" s="202"/>
      <c r="BV26" s="196"/>
      <c r="BW26" s="196" t="s">
        <v>808</v>
      </c>
      <c r="BX26" s="196"/>
      <c r="BY26" s="202"/>
      <c r="BZ26" s="254" t="s">
        <v>1153</v>
      </c>
    </row>
    <row r="27" spans="1:78" ht="13" customHeight="1" x14ac:dyDescent="0.15">
      <c r="A27" s="193"/>
      <c r="B27" s="292">
        <v>43683</v>
      </c>
      <c r="C27" s="195" t="s">
        <v>804</v>
      </c>
      <c r="D27" s="193" t="s">
        <v>632</v>
      </c>
      <c r="E27" s="193"/>
      <c r="F27" s="193" t="s">
        <v>810</v>
      </c>
      <c r="G27" s="207">
        <v>43646</v>
      </c>
      <c r="H27" s="196" t="s">
        <v>828</v>
      </c>
      <c r="I27" s="196" t="s">
        <v>807</v>
      </c>
      <c r="J27" s="196"/>
      <c r="K27" s="193" t="s">
        <v>629</v>
      </c>
      <c r="L27" s="193" t="s">
        <v>890</v>
      </c>
      <c r="M27" s="197">
        <v>110.55454545454545</v>
      </c>
      <c r="N27" s="197">
        <v>27.918181818181818</v>
      </c>
      <c r="O27" s="198"/>
      <c r="P27" s="199"/>
      <c r="Q27" s="199"/>
      <c r="R27" s="198"/>
      <c r="S27" s="199"/>
      <c r="T27" s="193"/>
      <c r="U27" s="199"/>
      <c r="V27" s="199"/>
      <c r="W27" s="199"/>
      <c r="X27" s="193"/>
      <c r="Y27" s="197"/>
      <c r="Z27" s="197"/>
      <c r="AA27" s="197"/>
      <c r="AB27" s="197"/>
      <c r="AC27" s="197"/>
      <c r="AD27" s="197"/>
      <c r="AE27" s="197">
        <v>18.272727272727273</v>
      </c>
      <c r="AF27" s="193"/>
      <c r="AG27" s="193"/>
      <c r="AH27" s="197"/>
      <c r="AI27" s="193"/>
      <c r="AJ27" s="193"/>
      <c r="AK27" s="197"/>
      <c r="AL27" s="193"/>
      <c r="AM27" s="197"/>
      <c r="AN27" s="197"/>
      <c r="AO27" s="193" t="s">
        <v>811</v>
      </c>
      <c r="AP27" s="196" t="s">
        <v>807</v>
      </c>
      <c r="AQ27" s="196"/>
      <c r="AR27" s="196"/>
      <c r="AS27" s="200"/>
      <c r="AT27" s="196">
        <v>8</v>
      </c>
      <c r="AU27" s="105"/>
      <c r="AV27" s="101"/>
      <c r="AW27" s="105"/>
      <c r="AX27" s="196" t="s">
        <v>831</v>
      </c>
      <c r="AY27" s="196"/>
      <c r="AZ27" s="196">
        <v>0</v>
      </c>
      <c r="BA27" s="196">
        <v>0</v>
      </c>
      <c r="BB27" s="196">
        <v>0</v>
      </c>
      <c r="BC27" s="196">
        <v>0</v>
      </c>
      <c r="BD27" s="196">
        <v>0</v>
      </c>
      <c r="BE27" s="196">
        <v>0</v>
      </c>
      <c r="BF27" s="196">
        <v>0</v>
      </c>
      <c r="BG27" s="196">
        <v>0</v>
      </c>
      <c r="BH27" s="196">
        <v>0</v>
      </c>
      <c r="BI27" s="196">
        <v>0</v>
      </c>
      <c r="BJ27" s="196">
        <v>0</v>
      </c>
      <c r="BK27" s="196">
        <v>0</v>
      </c>
      <c r="BL27" s="196"/>
      <c r="BM27" s="196" t="s">
        <v>807</v>
      </c>
      <c r="BN27" s="196"/>
      <c r="BO27" s="196" t="s">
        <v>807</v>
      </c>
      <c r="BP27" s="249"/>
      <c r="BQ27" s="196"/>
      <c r="BR27" s="196"/>
      <c r="BS27" s="196"/>
      <c r="BT27" s="202"/>
      <c r="BU27" s="202"/>
      <c r="BV27" s="196"/>
      <c r="BW27" s="196" t="s">
        <v>646</v>
      </c>
      <c r="BX27" s="196">
        <v>1</v>
      </c>
      <c r="BY27" s="202"/>
      <c r="BZ27" s="254" t="s">
        <v>1121</v>
      </c>
    </row>
    <row r="28" spans="1:78" ht="13" customHeight="1" x14ac:dyDescent="0.15">
      <c r="A28" s="193">
        <v>570</v>
      </c>
      <c r="B28" s="292">
        <v>43683</v>
      </c>
      <c r="C28" s="195" t="s">
        <v>804</v>
      </c>
      <c r="D28" s="193" t="s">
        <v>632</v>
      </c>
      <c r="E28" s="193"/>
      <c r="F28" s="193" t="s">
        <v>810</v>
      </c>
      <c r="G28" s="207">
        <v>43646</v>
      </c>
      <c r="H28" s="196" t="s">
        <v>828</v>
      </c>
      <c r="I28" s="196" t="s">
        <v>807</v>
      </c>
      <c r="J28" s="196">
        <v>10</v>
      </c>
      <c r="K28" s="193" t="s">
        <v>853</v>
      </c>
      <c r="L28" s="193" t="s">
        <v>1076</v>
      </c>
      <c r="M28" s="197">
        <v>137.11818181818182</v>
      </c>
      <c r="N28" s="197">
        <v>26.75454545454545</v>
      </c>
      <c r="O28" s="193"/>
      <c r="P28" s="199"/>
      <c r="Q28" s="199"/>
      <c r="R28" s="198"/>
      <c r="S28" s="199"/>
      <c r="T28" s="193"/>
      <c r="U28" s="199"/>
      <c r="V28" s="199"/>
      <c r="W28" s="199"/>
      <c r="X28" s="193"/>
      <c r="Y28" s="197"/>
      <c r="Z28" s="197"/>
      <c r="AA28" s="197"/>
      <c r="AB28" s="197"/>
      <c r="AC28" s="197"/>
      <c r="AD28" s="197"/>
      <c r="AE28" s="197">
        <v>20.154545454545456</v>
      </c>
      <c r="AF28" s="193"/>
      <c r="AG28" s="193"/>
      <c r="AH28" s="197"/>
      <c r="AI28" s="193"/>
      <c r="AJ28" s="193"/>
      <c r="AK28" s="197"/>
      <c r="AL28" s="193"/>
      <c r="AM28" s="197"/>
      <c r="AN28" s="197"/>
      <c r="AO28" s="193" t="s">
        <v>811</v>
      </c>
      <c r="AP28" s="196" t="s">
        <v>807</v>
      </c>
      <c r="AQ28" s="196"/>
      <c r="AR28" s="196"/>
      <c r="AS28" s="200"/>
      <c r="AT28" s="196">
        <v>5</v>
      </c>
      <c r="AU28" s="200"/>
      <c r="AV28" s="196"/>
      <c r="AW28" s="200"/>
      <c r="AX28" s="196" t="s">
        <v>807</v>
      </c>
      <c r="AY28" s="196"/>
      <c r="AZ28" s="196">
        <v>0</v>
      </c>
      <c r="BA28" s="196">
        <v>0</v>
      </c>
      <c r="BB28" s="196">
        <v>0</v>
      </c>
      <c r="BC28" s="196">
        <v>0</v>
      </c>
      <c r="BD28" s="196">
        <v>0</v>
      </c>
      <c r="BE28" s="196">
        <v>0</v>
      </c>
      <c r="BF28" s="196">
        <v>0</v>
      </c>
      <c r="BG28" s="196">
        <v>0</v>
      </c>
      <c r="BH28" s="196">
        <v>0</v>
      </c>
      <c r="BI28" s="196">
        <v>0</v>
      </c>
      <c r="BJ28" s="196">
        <v>0</v>
      </c>
      <c r="BK28" s="196">
        <v>0</v>
      </c>
      <c r="BL28" s="196"/>
      <c r="BM28" s="196" t="s">
        <v>807</v>
      </c>
      <c r="BN28" s="196"/>
      <c r="BO28" s="196" t="s">
        <v>807</v>
      </c>
      <c r="BP28" s="249"/>
      <c r="BQ28" s="196"/>
      <c r="BR28" s="196"/>
      <c r="BS28" s="196"/>
      <c r="BT28" s="202"/>
      <c r="BU28" s="202"/>
      <c r="BV28" s="196"/>
      <c r="BW28" s="196" t="s">
        <v>808</v>
      </c>
      <c r="BX28" s="196">
        <v>1</v>
      </c>
      <c r="BY28" s="193" t="s">
        <v>1077</v>
      </c>
      <c r="BZ28" s="193" t="s">
        <v>1124</v>
      </c>
    </row>
    <row r="29" spans="1:78" ht="13" customHeight="1" x14ac:dyDescent="0.2">
      <c r="A29" s="193">
        <v>13444</v>
      </c>
      <c r="B29" s="292">
        <v>43683</v>
      </c>
      <c r="C29" s="195" t="s">
        <v>804</v>
      </c>
      <c r="D29" s="193" t="s">
        <v>632</v>
      </c>
      <c r="E29" s="193"/>
      <c r="F29" s="193" t="s">
        <v>810</v>
      </c>
      <c r="G29" s="207">
        <v>43646</v>
      </c>
      <c r="H29" s="196" t="s">
        <v>574</v>
      </c>
      <c r="I29" s="196" t="s">
        <v>807</v>
      </c>
      <c r="J29" s="196">
        <v>11</v>
      </c>
      <c r="K29" s="193" t="s">
        <v>895</v>
      </c>
      <c r="L29" s="193" t="s">
        <v>982</v>
      </c>
      <c r="M29" s="197">
        <v>98.181818181818173</v>
      </c>
      <c r="N29" s="197">
        <v>38.509090909090908</v>
      </c>
      <c r="O29" s="289"/>
      <c r="P29" s="290"/>
      <c r="Q29" s="291"/>
      <c r="R29" s="198"/>
      <c r="S29" s="199"/>
      <c r="T29" s="193"/>
      <c r="U29" s="199"/>
      <c r="V29" s="199"/>
      <c r="W29" s="199"/>
      <c r="X29" s="193"/>
      <c r="Y29" s="197"/>
      <c r="Z29" s="197"/>
      <c r="AA29" s="197"/>
      <c r="AB29" s="197"/>
      <c r="AC29" s="197"/>
      <c r="AD29" s="197"/>
      <c r="AE29" s="197">
        <v>28.736363636363635</v>
      </c>
      <c r="AF29" s="193"/>
      <c r="AG29" s="193"/>
      <c r="AH29" s="197"/>
      <c r="AI29" s="193"/>
      <c r="AJ29" s="193"/>
      <c r="AK29" s="197"/>
      <c r="AL29" s="193"/>
      <c r="AM29" s="197"/>
      <c r="AN29" s="197"/>
      <c r="AO29" s="193" t="s">
        <v>811</v>
      </c>
      <c r="AP29" s="196" t="s">
        <v>807</v>
      </c>
      <c r="AQ29" s="196"/>
      <c r="AR29" s="196"/>
      <c r="AS29" s="200"/>
      <c r="AT29" s="196"/>
      <c r="AU29" s="200"/>
      <c r="AV29" s="196"/>
      <c r="AW29" s="200"/>
      <c r="AX29" s="196" t="s">
        <v>831</v>
      </c>
      <c r="AY29" s="196"/>
      <c r="AZ29" s="196">
        <v>0</v>
      </c>
      <c r="BA29" s="196">
        <v>0</v>
      </c>
      <c r="BB29" s="196">
        <v>0</v>
      </c>
      <c r="BC29" s="196">
        <v>0</v>
      </c>
      <c r="BD29" s="196">
        <v>0</v>
      </c>
      <c r="BE29" s="196">
        <v>0</v>
      </c>
      <c r="BF29" s="196">
        <v>0</v>
      </c>
      <c r="BG29" s="196">
        <v>0</v>
      </c>
      <c r="BH29" s="196">
        <v>0</v>
      </c>
      <c r="BI29" s="196">
        <v>0</v>
      </c>
      <c r="BJ29" s="196">
        <v>0</v>
      </c>
      <c r="BK29" s="196">
        <v>0</v>
      </c>
      <c r="BL29" s="196"/>
      <c r="BM29" s="196" t="s">
        <v>807</v>
      </c>
      <c r="BN29" s="196"/>
      <c r="BO29" s="196" t="s">
        <v>807</v>
      </c>
      <c r="BP29" s="201">
        <v>207.27272727272725</v>
      </c>
      <c r="BQ29" s="196"/>
      <c r="BR29" s="196"/>
      <c r="BS29" s="196"/>
      <c r="BT29" s="193"/>
      <c r="BU29" s="193"/>
      <c r="BV29" s="196"/>
      <c r="BW29" s="196" t="s">
        <v>808</v>
      </c>
      <c r="BX29" s="196">
        <v>1</v>
      </c>
      <c r="BY29" s="202"/>
      <c r="BZ29" s="256" t="s">
        <v>1127</v>
      </c>
    </row>
    <row r="30" spans="1:78" ht="13" customHeight="1" x14ac:dyDescent="0.15">
      <c r="A30" s="193">
        <v>16140</v>
      </c>
      <c r="B30" s="292">
        <v>43683</v>
      </c>
      <c r="C30" s="195" t="s">
        <v>804</v>
      </c>
      <c r="D30" s="193" t="s">
        <v>632</v>
      </c>
      <c r="E30" s="193"/>
      <c r="F30" s="193" t="s">
        <v>810</v>
      </c>
      <c r="G30" s="194">
        <v>43671</v>
      </c>
      <c r="H30" s="196" t="s">
        <v>828</v>
      </c>
      <c r="I30" s="196" t="s">
        <v>807</v>
      </c>
      <c r="J30" s="196">
        <v>12</v>
      </c>
      <c r="K30" s="212" t="s">
        <v>904</v>
      </c>
      <c r="L30" s="193" t="s">
        <v>905</v>
      </c>
      <c r="M30" s="197">
        <v>85.999999999999986</v>
      </c>
      <c r="N30" s="197">
        <v>24.099999999999998</v>
      </c>
      <c r="O30" s="193" t="s">
        <v>689</v>
      </c>
      <c r="P30" s="198">
        <v>1824.9900000000002</v>
      </c>
      <c r="Q30" s="197">
        <v>26</v>
      </c>
      <c r="R30" s="198"/>
      <c r="S30" s="199"/>
      <c r="T30" s="193"/>
      <c r="U30" s="199"/>
      <c r="V30" s="199"/>
      <c r="W30" s="199"/>
      <c r="X30" s="193"/>
      <c r="Y30" s="197"/>
      <c r="Z30" s="197"/>
      <c r="AA30" s="197"/>
      <c r="AB30" s="197"/>
      <c r="AC30" s="197"/>
      <c r="AD30" s="199"/>
      <c r="AE30" s="197">
        <v>21.4</v>
      </c>
      <c r="AF30" s="193"/>
      <c r="AG30" s="193"/>
      <c r="AH30" s="197"/>
      <c r="AI30" s="193"/>
      <c r="AJ30" s="193"/>
      <c r="AK30" s="197"/>
      <c r="AL30" s="193"/>
      <c r="AM30" s="197"/>
      <c r="AN30" s="197"/>
      <c r="AO30" s="193" t="s">
        <v>811</v>
      </c>
      <c r="AP30" s="196" t="s">
        <v>807</v>
      </c>
      <c r="AQ30" s="196"/>
      <c r="AR30" s="196"/>
      <c r="AS30" s="200"/>
      <c r="AT30" s="196">
        <v>6</v>
      </c>
      <c r="AU30" s="200"/>
      <c r="AV30" s="196"/>
      <c r="AW30" s="200"/>
      <c r="AX30" s="196" t="s">
        <v>390</v>
      </c>
      <c r="AY30" s="196"/>
      <c r="AZ30" s="196">
        <v>0</v>
      </c>
      <c r="BA30" s="196">
        <v>0</v>
      </c>
      <c r="BB30" s="196">
        <v>2</v>
      </c>
      <c r="BC30" s="196">
        <v>0</v>
      </c>
      <c r="BD30" s="196">
        <v>0</v>
      </c>
      <c r="BE30" s="196">
        <v>0</v>
      </c>
      <c r="BF30" s="196">
        <v>0</v>
      </c>
      <c r="BG30" s="196">
        <v>0</v>
      </c>
      <c r="BH30" s="196">
        <v>0</v>
      </c>
      <c r="BI30" s="196">
        <v>0</v>
      </c>
      <c r="BJ30" s="196">
        <v>0</v>
      </c>
      <c r="BK30" s="196">
        <v>0</v>
      </c>
      <c r="BL30" s="196"/>
      <c r="BM30" s="196" t="s">
        <v>807</v>
      </c>
      <c r="BN30" s="196"/>
      <c r="BO30" s="196" t="s">
        <v>807</v>
      </c>
      <c r="BP30" s="249"/>
      <c r="BQ30" s="196"/>
      <c r="BR30" s="196"/>
      <c r="BS30" s="196"/>
      <c r="BT30" s="196"/>
      <c r="BU30" s="196"/>
      <c r="BV30" s="196"/>
      <c r="BW30" s="196" t="s">
        <v>808</v>
      </c>
      <c r="BX30" s="196">
        <v>1</v>
      </c>
      <c r="BY30" s="202"/>
      <c r="BZ30" s="202" t="s">
        <v>1157</v>
      </c>
    </row>
    <row r="31" spans="1:78" ht="13" customHeight="1" x14ac:dyDescent="0.15">
      <c r="A31" s="193" t="s">
        <v>1128</v>
      </c>
      <c r="B31" s="292">
        <v>43683</v>
      </c>
      <c r="C31" s="195" t="s">
        <v>804</v>
      </c>
      <c r="D31" s="193" t="s">
        <v>632</v>
      </c>
      <c r="E31" s="193"/>
      <c r="F31" s="193" t="s">
        <v>810</v>
      </c>
      <c r="G31" s="207">
        <v>43677</v>
      </c>
      <c r="H31" s="196" t="s">
        <v>828</v>
      </c>
      <c r="I31" s="196" t="s">
        <v>807</v>
      </c>
      <c r="J31" s="196">
        <v>13</v>
      </c>
      <c r="K31" s="193" t="s">
        <v>822</v>
      </c>
      <c r="L31" s="193" t="s">
        <v>1129</v>
      </c>
      <c r="M31" s="197">
        <v>109.7181818181818</v>
      </c>
      <c r="N31" s="197">
        <v>28.999999999999996</v>
      </c>
      <c r="O31" s="198"/>
      <c r="P31" s="199"/>
      <c r="Q31" s="199"/>
      <c r="R31" s="198"/>
      <c r="S31" s="199"/>
      <c r="T31" s="193"/>
      <c r="U31" s="199"/>
      <c r="V31" s="199"/>
      <c r="W31" s="199"/>
      <c r="X31" s="193"/>
      <c r="Y31" s="197"/>
      <c r="Z31" s="197"/>
      <c r="AA31" s="197"/>
      <c r="AB31" s="197"/>
      <c r="AC31" s="197"/>
      <c r="AD31" s="197"/>
      <c r="AE31" s="197">
        <v>22.436363636363634</v>
      </c>
      <c r="AF31" s="193"/>
      <c r="AG31" s="193"/>
      <c r="AH31" s="197"/>
      <c r="AI31" s="193"/>
      <c r="AJ31" s="193"/>
      <c r="AK31" s="197"/>
      <c r="AL31" s="193"/>
      <c r="AM31" s="197"/>
      <c r="AN31" s="197"/>
      <c r="AO31" s="193" t="s">
        <v>811</v>
      </c>
      <c r="AP31" s="196" t="s">
        <v>807</v>
      </c>
      <c r="AQ31" s="196"/>
      <c r="AR31" s="196"/>
      <c r="AS31" s="200"/>
      <c r="AT31" s="196">
        <v>5.5</v>
      </c>
      <c r="AU31" s="200"/>
      <c r="AV31" s="196"/>
      <c r="AW31" s="200"/>
      <c r="AX31" s="196" t="s">
        <v>831</v>
      </c>
      <c r="AY31" s="196"/>
      <c r="AZ31" s="196">
        <v>5</v>
      </c>
      <c r="BA31" s="196">
        <v>0</v>
      </c>
      <c r="BB31" s="196">
        <v>0</v>
      </c>
      <c r="BC31" s="196">
        <v>0</v>
      </c>
      <c r="BD31" s="196">
        <v>0</v>
      </c>
      <c r="BE31" s="196">
        <v>0</v>
      </c>
      <c r="BF31" s="196">
        <v>0</v>
      </c>
      <c r="BG31" s="196">
        <v>0</v>
      </c>
      <c r="BH31" s="196">
        <v>0</v>
      </c>
      <c r="BI31" s="196">
        <v>0</v>
      </c>
      <c r="BJ31" s="196">
        <v>0</v>
      </c>
      <c r="BK31" s="196">
        <v>0</v>
      </c>
      <c r="BL31" s="196"/>
      <c r="BM31" s="196" t="s">
        <v>807</v>
      </c>
      <c r="BN31" s="196"/>
      <c r="BO31" s="196" t="s">
        <v>807</v>
      </c>
      <c r="BP31" s="249"/>
      <c r="BQ31" s="196"/>
      <c r="BR31" s="196"/>
      <c r="BS31" s="196"/>
      <c r="BT31" s="193"/>
      <c r="BU31" s="202"/>
      <c r="BV31" s="267"/>
      <c r="BW31" s="196" t="s">
        <v>808</v>
      </c>
      <c r="BX31" s="196"/>
      <c r="BY31" s="193"/>
      <c r="BZ31" s="193" t="s">
        <v>1160</v>
      </c>
    </row>
    <row r="32" spans="1:78" ht="13" customHeight="1" x14ac:dyDescent="0.15">
      <c r="A32" s="193" t="s">
        <v>1128</v>
      </c>
      <c r="B32" s="292">
        <v>43683</v>
      </c>
      <c r="C32" s="195" t="s">
        <v>804</v>
      </c>
      <c r="D32" s="193" t="s">
        <v>632</v>
      </c>
      <c r="E32" s="193"/>
      <c r="F32" s="193" t="s">
        <v>810</v>
      </c>
      <c r="G32" s="194">
        <v>43623</v>
      </c>
      <c r="H32" s="196" t="s">
        <v>828</v>
      </c>
      <c r="I32" s="196" t="s">
        <v>807</v>
      </c>
      <c r="J32" s="196">
        <v>14</v>
      </c>
      <c r="K32" s="193" t="s">
        <v>1130</v>
      </c>
      <c r="L32" s="193" t="s">
        <v>1131</v>
      </c>
      <c r="M32" s="197">
        <v>84</v>
      </c>
      <c r="N32" s="197">
        <v>27.290909090909089</v>
      </c>
      <c r="O32" s="198"/>
      <c r="P32" s="199"/>
      <c r="Q32" s="199"/>
      <c r="R32" s="198"/>
      <c r="S32" s="199"/>
      <c r="T32" s="193"/>
      <c r="U32" s="199"/>
      <c r="V32" s="199"/>
      <c r="W32" s="199"/>
      <c r="X32" s="193"/>
      <c r="Y32" s="197"/>
      <c r="Z32" s="197"/>
      <c r="AA32" s="197"/>
      <c r="AB32" s="197"/>
      <c r="AC32" s="197"/>
      <c r="AD32" s="197"/>
      <c r="AE32" s="197">
        <v>22.081818181818178</v>
      </c>
      <c r="AF32" s="193"/>
      <c r="AG32" s="193"/>
      <c r="AH32" s="197"/>
      <c r="AI32" s="193"/>
      <c r="AJ32" s="193"/>
      <c r="AK32" s="197"/>
      <c r="AL32" s="193"/>
      <c r="AM32" s="197"/>
      <c r="AN32" s="197"/>
      <c r="AO32" s="193" t="s">
        <v>811</v>
      </c>
      <c r="AP32" s="196" t="s">
        <v>807</v>
      </c>
      <c r="AQ32" s="196"/>
      <c r="AR32" s="196"/>
      <c r="AS32" s="200"/>
      <c r="AT32" s="196">
        <v>5</v>
      </c>
      <c r="AU32" s="200"/>
      <c r="AV32" s="196"/>
      <c r="AW32" s="200"/>
      <c r="AX32" s="196" t="s">
        <v>831</v>
      </c>
      <c r="AY32" s="196"/>
      <c r="AZ32" s="196">
        <v>0</v>
      </c>
      <c r="BA32" s="196">
        <v>0</v>
      </c>
      <c r="BB32" s="196">
        <v>0</v>
      </c>
      <c r="BC32" s="196">
        <v>0</v>
      </c>
      <c r="BD32" s="196">
        <v>0</v>
      </c>
      <c r="BE32" s="196">
        <v>0</v>
      </c>
      <c r="BF32" s="196">
        <v>0</v>
      </c>
      <c r="BG32" s="196">
        <v>0</v>
      </c>
      <c r="BH32" s="196">
        <v>0</v>
      </c>
      <c r="BI32" s="196">
        <v>0</v>
      </c>
      <c r="BJ32" s="196">
        <v>0</v>
      </c>
      <c r="BK32" s="196">
        <v>0</v>
      </c>
      <c r="BL32" s="196"/>
      <c r="BM32" s="196" t="s">
        <v>807</v>
      </c>
      <c r="BN32" s="196"/>
      <c r="BO32" s="196" t="s">
        <v>807</v>
      </c>
      <c r="BP32" s="249"/>
      <c r="BQ32" s="196"/>
      <c r="BR32" s="196"/>
      <c r="BS32" s="196"/>
      <c r="BT32" s="193"/>
      <c r="BU32" s="202"/>
      <c r="BV32" s="267"/>
      <c r="BW32" s="196" t="s">
        <v>808</v>
      </c>
      <c r="BX32" s="196"/>
      <c r="BY32" s="193"/>
      <c r="BZ32" s="193" t="s">
        <v>1133</v>
      </c>
    </row>
    <row r="33" spans="1:78" ht="13" customHeight="1" x14ac:dyDescent="0.15">
      <c r="A33" s="193" t="s">
        <v>1128</v>
      </c>
      <c r="B33" s="292">
        <v>43683</v>
      </c>
      <c r="C33" s="195" t="s">
        <v>804</v>
      </c>
      <c r="D33" s="193" t="s">
        <v>632</v>
      </c>
      <c r="E33" s="193"/>
      <c r="F33" s="193" t="s">
        <v>810</v>
      </c>
      <c r="G33" s="194">
        <v>43646</v>
      </c>
      <c r="H33" s="196" t="s">
        <v>828</v>
      </c>
      <c r="I33" s="196" t="s">
        <v>807</v>
      </c>
      <c r="J33" s="196">
        <v>15</v>
      </c>
      <c r="K33" s="193" t="s">
        <v>1135</v>
      </c>
      <c r="L33" s="193" t="s">
        <v>1136</v>
      </c>
      <c r="M33" s="197">
        <v>146.69999999999999</v>
      </c>
      <c r="N33" s="197">
        <v>29.400000000000002</v>
      </c>
      <c r="O33" s="198"/>
      <c r="P33" s="199"/>
      <c r="Q33" s="199"/>
      <c r="R33" s="198"/>
      <c r="S33" s="199"/>
      <c r="T33" s="193"/>
      <c r="U33" s="199"/>
      <c r="V33" s="199"/>
      <c r="W33" s="199"/>
      <c r="X33" s="193"/>
      <c r="Y33" s="197"/>
      <c r="Z33" s="197"/>
      <c r="AA33" s="197"/>
      <c r="AB33" s="197"/>
      <c r="AC33" s="197"/>
      <c r="AD33" s="197"/>
      <c r="AE33" s="197">
        <v>16.499999999999996</v>
      </c>
      <c r="AF33" s="193"/>
      <c r="AG33" s="193"/>
      <c r="AH33" s="197"/>
      <c r="AI33" s="193"/>
      <c r="AJ33" s="193"/>
      <c r="AK33" s="197"/>
      <c r="AL33" s="193"/>
      <c r="AM33" s="197"/>
      <c r="AN33" s="197"/>
      <c r="AO33" s="193" t="s">
        <v>811</v>
      </c>
      <c r="AP33" s="196" t="s">
        <v>807</v>
      </c>
      <c r="AQ33" s="196"/>
      <c r="AR33" s="196"/>
      <c r="AS33" s="200"/>
      <c r="AT33" s="196">
        <v>4.5</v>
      </c>
      <c r="AU33" s="200"/>
      <c r="AV33" s="196"/>
      <c r="AW33" s="200"/>
      <c r="AX33" s="196" t="s">
        <v>831</v>
      </c>
      <c r="AY33" s="196"/>
      <c r="AZ33" s="196">
        <v>0</v>
      </c>
      <c r="BA33" s="196">
        <v>0</v>
      </c>
      <c r="BB33" s="196">
        <v>0</v>
      </c>
      <c r="BC33" s="196">
        <v>0</v>
      </c>
      <c r="BD33" s="196">
        <v>0</v>
      </c>
      <c r="BE33" s="196">
        <v>0</v>
      </c>
      <c r="BF33" s="196">
        <v>0</v>
      </c>
      <c r="BG33" s="196">
        <v>0</v>
      </c>
      <c r="BH33" s="196">
        <v>0</v>
      </c>
      <c r="BI33" s="196">
        <v>0</v>
      </c>
      <c r="BJ33" s="196">
        <v>0</v>
      </c>
      <c r="BK33" s="196">
        <v>0</v>
      </c>
      <c r="BL33" s="196"/>
      <c r="BM33" s="196" t="s">
        <v>807</v>
      </c>
      <c r="BN33" s="196"/>
      <c r="BO33" s="196" t="s">
        <v>807</v>
      </c>
      <c r="BP33" s="249"/>
      <c r="BQ33" s="196"/>
      <c r="BR33" s="196"/>
      <c r="BS33" s="196"/>
      <c r="BT33" s="193"/>
      <c r="BU33" s="202"/>
      <c r="BV33" s="267"/>
      <c r="BW33" s="196" t="s">
        <v>808</v>
      </c>
      <c r="BX33" s="196"/>
      <c r="BY33" s="193" t="s">
        <v>1137</v>
      </c>
      <c r="BZ33" s="193" t="s">
        <v>1139</v>
      </c>
    </row>
    <row r="34" spans="1:78" ht="13" customHeight="1" x14ac:dyDescent="0.15">
      <c r="A34" s="193" t="s">
        <v>1128</v>
      </c>
      <c r="B34" s="292">
        <v>43683</v>
      </c>
      <c r="C34" s="195" t="s">
        <v>804</v>
      </c>
      <c r="D34" s="193" t="s">
        <v>632</v>
      </c>
      <c r="E34" s="193"/>
      <c r="F34" s="193" t="s">
        <v>810</v>
      </c>
      <c r="G34" s="194">
        <v>43683</v>
      </c>
      <c r="H34" s="196" t="s">
        <v>828</v>
      </c>
      <c r="I34" s="196" t="s">
        <v>807</v>
      </c>
      <c r="J34" s="196">
        <v>16</v>
      </c>
      <c r="K34" s="193" t="s">
        <v>932</v>
      </c>
      <c r="L34" s="193" t="s">
        <v>1142</v>
      </c>
      <c r="M34" s="197">
        <v>96.36363636363636</v>
      </c>
      <c r="N34" s="197">
        <v>24.545454545454543</v>
      </c>
      <c r="O34" s="198"/>
      <c r="P34" s="199"/>
      <c r="Q34" s="199"/>
      <c r="R34" s="198"/>
      <c r="S34" s="199"/>
      <c r="T34" s="193"/>
      <c r="U34" s="199"/>
      <c r="V34" s="199"/>
      <c r="W34" s="199"/>
      <c r="X34" s="193"/>
      <c r="Y34" s="197"/>
      <c r="Z34" s="197"/>
      <c r="AA34" s="197"/>
      <c r="AB34" s="197"/>
      <c r="AC34" s="197"/>
      <c r="AD34" s="197"/>
      <c r="AE34" s="197">
        <v>18.227272727272727</v>
      </c>
      <c r="AF34" s="193"/>
      <c r="AG34" s="193"/>
      <c r="AH34" s="197"/>
      <c r="AI34" s="193"/>
      <c r="AJ34" s="193"/>
      <c r="AK34" s="197"/>
      <c r="AL34" s="193"/>
      <c r="AM34" s="197"/>
      <c r="AN34" s="197"/>
      <c r="AO34" s="193" t="s">
        <v>811</v>
      </c>
      <c r="AP34" s="196" t="s">
        <v>807</v>
      </c>
      <c r="AQ34" s="196"/>
      <c r="AR34" s="196"/>
      <c r="AS34" s="200"/>
      <c r="AT34" s="196">
        <v>3.85</v>
      </c>
      <c r="AU34" s="200"/>
      <c r="AV34" s="196"/>
      <c r="AW34" s="200"/>
      <c r="AX34" s="196" t="s">
        <v>831</v>
      </c>
      <c r="AY34" s="196"/>
      <c r="AZ34" s="196">
        <v>0</v>
      </c>
      <c r="BA34" s="196">
        <v>0</v>
      </c>
      <c r="BB34" s="196">
        <v>0</v>
      </c>
      <c r="BC34" s="196">
        <v>0</v>
      </c>
      <c r="BD34" s="196">
        <v>0</v>
      </c>
      <c r="BE34" s="196">
        <v>0</v>
      </c>
      <c r="BF34" s="196">
        <v>0</v>
      </c>
      <c r="BG34" s="196">
        <v>0</v>
      </c>
      <c r="BH34" s="196">
        <v>0</v>
      </c>
      <c r="BI34" s="196">
        <v>0</v>
      </c>
      <c r="BJ34" s="196">
        <v>0</v>
      </c>
      <c r="BK34" s="196">
        <v>0</v>
      </c>
      <c r="BL34" s="196"/>
      <c r="BM34" s="196" t="s">
        <v>807</v>
      </c>
      <c r="BN34" s="196">
        <v>12</v>
      </c>
      <c r="BO34" s="196" t="s">
        <v>807</v>
      </c>
      <c r="BP34" s="249"/>
      <c r="BQ34" s="196"/>
      <c r="BR34" s="196">
        <v>12</v>
      </c>
      <c r="BS34" s="196"/>
      <c r="BT34" s="193"/>
      <c r="BU34" s="202"/>
      <c r="BV34" s="267"/>
      <c r="BW34" s="196" t="s">
        <v>808</v>
      </c>
      <c r="BX34" s="196">
        <v>1</v>
      </c>
      <c r="BY34" s="193"/>
      <c r="BZ34" s="193" t="s">
        <v>1164</v>
      </c>
    </row>
    <row r="35" spans="1:78" ht="13" customHeight="1" x14ac:dyDescent="0.15">
      <c r="A35" s="193" t="s">
        <v>1128</v>
      </c>
      <c r="B35" s="292">
        <v>43683</v>
      </c>
      <c r="C35" s="195" t="s">
        <v>804</v>
      </c>
      <c r="D35" s="193" t="s">
        <v>632</v>
      </c>
      <c r="E35" s="193"/>
      <c r="F35" s="193" t="s">
        <v>810</v>
      </c>
      <c r="G35" s="194">
        <v>43679</v>
      </c>
      <c r="H35" s="196" t="s">
        <v>828</v>
      </c>
      <c r="I35" s="196" t="s">
        <v>807</v>
      </c>
      <c r="J35" s="196">
        <v>17</v>
      </c>
      <c r="K35" s="193" t="s">
        <v>1143</v>
      </c>
      <c r="L35" s="193" t="s">
        <v>864</v>
      </c>
      <c r="M35" s="197">
        <v>89.999999999999986</v>
      </c>
      <c r="N35" s="197">
        <v>23.599999999999998</v>
      </c>
      <c r="O35" s="198"/>
      <c r="P35" s="199"/>
      <c r="Q35" s="199"/>
      <c r="R35" s="198"/>
      <c r="S35" s="199"/>
      <c r="T35" s="193"/>
      <c r="U35" s="199"/>
      <c r="V35" s="199"/>
      <c r="W35" s="199"/>
      <c r="X35" s="193"/>
      <c r="Y35" s="197"/>
      <c r="Z35" s="197"/>
      <c r="AA35" s="197"/>
      <c r="AB35" s="197"/>
      <c r="AC35" s="197"/>
      <c r="AD35" s="197"/>
      <c r="AE35" s="197">
        <v>17.7</v>
      </c>
      <c r="AF35" s="193"/>
      <c r="AG35" s="193"/>
      <c r="AH35" s="197"/>
      <c r="AI35" s="193"/>
      <c r="AJ35" s="193"/>
      <c r="AK35" s="197"/>
      <c r="AL35" s="193"/>
      <c r="AM35" s="197"/>
      <c r="AN35" s="197"/>
      <c r="AO35" s="193" t="s">
        <v>811</v>
      </c>
      <c r="AP35" s="196" t="s">
        <v>807</v>
      </c>
      <c r="AQ35" s="196"/>
      <c r="AR35" s="196"/>
      <c r="AS35" s="200"/>
      <c r="AT35" s="196">
        <v>7</v>
      </c>
      <c r="AU35" s="200"/>
      <c r="AV35" s="196"/>
      <c r="AW35" s="200"/>
      <c r="AX35" s="196" t="s">
        <v>831</v>
      </c>
      <c r="AY35" s="196"/>
      <c r="AZ35" s="196">
        <v>0</v>
      </c>
      <c r="BA35" s="196">
        <v>0</v>
      </c>
      <c r="BB35" s="196">
        <v>0</v>
      </c>
      <c r="BC35" s="196">
        <v>0</v>
      </c>
      <c r="BD35" s="196">
        <v>0</v>
      </c>
      <c r="BE35" s="196">
        <v>0</v>
      </c>
      <c r="BF35" s="196">
        <v>0</v>
      </c>
      <c r="BG35" s="196">
        <v>0</v>
      </c>
      <c r="BH35" s="196">
        <v>0</v>
      </c>
      <c r="BI35" s="196">
        <v>0</v>
      </c>
      <c r="BJ35" s="196">
        <v>0</v>
      </c>
      <c r="BK35" s="196">
        <v>0</v>
      </c>
      <c r="BL35" s="196"/>
      <c r="BM35" s="196" t="s">
        <v>807</v>
      </c>
      <c r="BN35" s="196"/>
      <c r="BO35" s="196" t="s">
        <v>807</v>
      </c>
      <c r="BP35" s="249"/>
      <c r="BQ35" s="196"/>
      <c r="BR35" s="196"/>
      <c r="BS35" s="196"/>
      <c r="BT35" s="193"/>
      <c r="BU35" s="202"/>
      <c r="BV35" s="267"/>
      <c r="BW35" s="196" t="s">
        <v>808</v>
      </c>
      <c r="BX35" s="196">
        <v>1</v>
      </c>
      <c r="BY35" s="193" t="s">
        <v>1144</v>
      </c>
      <c r="BZ35" s="193" t="s">
        <v>1145</v>
      </c>
    </row>
    <row r="36" spans="1:78" ht="13" customHeight="1" x14ac:dyDescent="0.15">
      <c r="A36" s="193">
        <v>16335</v>
      </c>
      <c r="B36" s="292">
        <v>43683</v>
      </c>
      <c r="C36" s="195" t="s">
        <v>804</v>
      </c>
      <c r="D36" s="193" t="s">
        <v>632</v>
      </c>
      <c r="E36" s="193"/>
      <c r="F36" s="193" t="s">
        <v>810</v>
      </c>
      <c r="G36" s="194">
        <v>43669</v>
      </c>
      <c r="H36" s="196" t="s">
        <v>828</v>
      </c>
      <c r="I36" s="196" t="s">
        <v>807</v>
      </c>
      <c r="J36" s="196">
        <v>1</v>
      </c>
      <c r="K36" s="193" t="s">
        <v>924</v>
      </c>
      <c r="L36" s="193" t="s">
        <v>1062</v>
      </c>
      <c r="M36" s="197">
        <v>115.17272727272726</v>
      </c>
      <c r="N36" s="197">
        <v>27.718181818181815</v>
      </c>
      <c r="O36" s="198"/>
      <c r="P36" s="199"/>
      <c r="Q36" s="199"/>
      <c r="R36" s="198"/>
      <c r="S36" s="199"/>
      <c r="T36" s="193"/>
      <c r="U36" s="199"/>
      <c r="V36" s="199"/>
      <c r="W36" s="199"/>
      <c r="X36" s="193"/>
      <c r="Y36" s="197"/>
      <c r="Z36" s="197"/>
      <c r="AA36" s="197"/>
      <c r="AB36" s="197"/>
      <c r="AC36" s="197"/>
      <c r="AD36" s="197"/>
      <c r="AE36" s="197">
        <v>20.781818181818181</v>
      </c>
      <c r="AF36" s="193"/>
      <c r="AG36" s="193"/>
      <c r="AH36" s="197"/>
      <c r="AI36" s="193"/>
      <c r="AJ36" s="193"/>
      <c r="AK36" s="197"/>
      <c r="AL36" s="193"/>
      <c r="AM36" s="197"/>
      <c r="AN36" s="197"/>
      <c r="AO36" s="193" t="s">
        <v>813</v>
      </c>
      <c r="AP36" s="196" t="s">
        <v>807</v>
      </c>
      <c r="AQ36" s="196"/>
      <c r="AR36" s="196"/>
      <c r="AS36" s="200"/>
      <c r="AT36" s="196">
        <v>5</v>
      </c>
      <c r="AU36" s="200"/>
      <c r="AV36" s="196"/>
      <c r="AW36" s="200"/>
      <c r="AX36" s="196" t="s">
        <v>831</v>
      </c>
      <c r="AY36" s="196"/>
      <c r="AZ36" s="196">
        <v>0</v>
      </c>
      <c r="BA36" s="196">
        <v>0</v>
      </c>
      <c r="BB36" s="196">
        <v>0</v>
      </c>
      <c r="BC36" s="196">
        <v>0</v>
      </c>
      <c r="BD36" s="196">
        <v>0</v>
      </c>
      <c r="BE36" s="196">
        <v>0</v>
      </c>
      <c r="BF36" s="196">
        <v>0</v>
      </c>
      <c r="BG36" s="196">
        <v>0</v>
      </c>
      <c r="BH36" s="196">
        <v>0</v>
      </c>
      <c r="BI36" s="196">
        <v>0</v>
      </c>
      <c r="BJ36" s="196">
        <v>0</v>
      </c>
      <c r="BK36" s="196">
        <v>0</v>
      </c>
      <c r="BL36" s="196"/>
      <c r="BM36" s="196" t="s">
        <v>807</v>
      </c>
      <c r="BN36" s="196">
        <v>12</v>
      </c>
      <c r="BO36" s="196" t="s">
        <v>807</v>
      </c>
      <c r="BP36" s="249"/>
      <c r="BQ36" s="196"/>
      <c r="BR36" s="196"/>
      <c r="BS36" s="196"/>
      <c r="BT36" s="193"/>
      <c r="BU36" s="202"/>
      <c r="BV36" s="267"/>
      <c r="BW36" s="196" t="s">
        <v>808</v>
      </c>
      <c r="BX36" s="196"/>
      <c r="BY36" s="193" t="s">
        <v>1064</v>
      </c>
      <c r="BZ36" s="213" t="s">
        <v>1099</v>
      </c>
    </row>
    <row r="37" spans="1:78" ht="13" customHeight="1" x14ac:dyDescent="0.2">
      <c r="A37" s="193">
        <v>11115</v>
      </c>
      <c r="B37" s="292">
        <v>43683</v>
      </c>
      <c r="C37" s="195" t="s">
        <v>804</v>
      </c>
      <c r="D37" s="193" t="s">
        <v>632</v>
      </c>
      <c r="E37" s="193"/>
      <c r="F37" s="193" t="s">
        <v>810</v>
      </c>
      <c r="G37" s="207">
        <v>43646</v>
      </c>
      <c r="H37" s="196" t="s">
        <v>828</v>
      </c>
      <c r="I37" s="196" t="s">
        <v>807</v>
      </c>
      <c r="J37" s="196">
        <v>2</v>
      </c>
      <c r="K37" s="193" t="s">
        <v>829</v>
      </c>
      <c r="L37" s="193" t="s">
        <v>1065</v>
      </c>
      <c r="M37" s="197">
        <v>109.99999999999999</v>
      </c>
      <c r="N37" s="197">
        <v>29.6</v>
      </c>
      <c r="O37" s="193" t="s">
        <v>689</v>
      </c>
      <c r="P37" s="198">
        <v>1020</v>
      </c>
      <c r="Q37" s="197">
        <v>32.999999999999993</v>
      </c>
      <c r="R37" s="198"/>
      <c r="S37" s="199"/>
      <c r="T37" s="193"/>
      <c r="U37" s="199"/>
      <c r="V37" s="199"/>
      <c r="W37" s="199"/>
      <c r="X37" s="193"/>
      <c r="Y37" s="197"/>
      <c r="Z37" s="197"/>
      <c r="AA37" s="197"/>
      <c r="AB37" s="197"/>
      <c r="AC37" s="197"/>
      <c r="AD37" s="197"/>
      <c r="AE37" s="197">
        <v>22.499999999999996</v>
      </c>
      <c r="AF37" s="193"/>
      <c r="AG37" s="193"/>
      <c r="AH37" s="197"/>
      <c r="AI37" s="193"/>
      <c r="AJ37" s="193"/>
      <c r="AK37" s="197"/>
      <c r="AL37" s="193"/>
      <c r="AM37" s="197"/>
      <c r="AN37" s="197"/>
      <c r="AO37" s="193" t="s">
        <v>813</v>
      </c>
      <c r="AP37" s="196" t="s">
        <v>807</v>
      </c>
      <c r="AQ37" s="196"/>
      <c r="AR37" s="196"/>
      <c r="AS37" s="196">
        <v>10</v>
      </c>
      <c r="AT37" s="196">
        <v>5.2</v>
      </c>
      <c r="AU37" s="200"/>
      <c r="AV37" s="196"/>
      <c r="AW37" s="200"/>
      <c r="AX37" s="196" t="s">
        <v>831</v>
      </c>
      <c r="AY37" s="211"/>
      <c r="AZ37" s="196">
        <v>0</v>
      </c>
      <c r="BA37" s="196">
        <v>0</v>
      </c>
      <c r="BB37" s="196">
        <v>2</v>
      </c>
      <c r="BC37" s="196">
        <v>0</v>
      </c>
      <c r="BD37" s="196">
        <v>0</v>
      </c>
      <c r="BE37" s="196">
        <v>0</v>
      </c>
      <c r="BF37" s="196">
        <v>0</v>
      </c>
      <c r="BG37" s="196">
        <v>0</v>
      </c>
      <c r="BH37" s="196">
        <v>0</v>
      </c>
      <c r="BI37" s="196">
        <v>0</v>
      </c>
      <c r="BJ37" s="196">
        <v>0</v>
      </c>
      <c r="BK37" s="196">
        <v>0</v>
      </c>
      <c r="BL37" s="196"/>
      <c r="BM37" s="196" t="s">
        <v>807</v>
      </c>
      <c r="BN37" s="196"/>
      <c r="BO37" s="196" t="s">
        <v>807</v>
      </c>
      <c r="BP37" s="249"/>
      <c r="BQ37" s="196"/>
      <c r="BR37" s="196"/>
      <c r="BS37" s="196"/>
      <c r="BT37" s="193"/>
      <c r="BU37" s="193"/>
      <c r="BV37" s="196"/>
      <c r="BW37" s="196" t="s">
        <v>808</v>
      </c>
      <c r="BX37" s="196"/>
      <c r="BY37" s="208"/>
      <c r="BZ37" s="251" t="s">
        <v>1102</v>
      </c>
    </row>
    <row r="38" spans="1:78" ht="13" customHeight="1" x14ac:dyDescent="0.15">
      <c r="A38" s="193">
        <v>1153</v>
      </c>
      <c r="B38" s="292">
        <v>43683</v>
      </c>
      <c r="C38" s="195" t="s">
        <v>804</v>
      </c>
      <c r="D38" s="193" t="s">
        <v>632</v>
      </c>
      <c r="E38" s="193"/>
      <c r="F38" s="193" t="s">
        <v>810</v>
      </c>
      <c r="G38" s="194">
        <v>43678</v>
      </c>
      <c r="H38" s="196" t="s">
        <v>828</v>
      </c>
      <c r="I38" s="196" t="s">
        <v>807</v>
      </c>
      <c r="J38" s="196">
        <v>3</v>
      </c>
      <c r="K38" s="193" t="s">
        <v>899</v>
      </c>
      <c r="L38" s="193" t="s">
        <v>1066</v>
      </c>
      <c r="M38" s="197">
        <v>107.99999999999999</v>
      </c>
      <c r="N38" s="197">
        <v>30.472727272727273</v>
      </c>
      <c r="O38" s="198"/>
      <c r="P38" s="199"/>
      <c r="Q38" s="199"/>
      <c r="R38" s="198"/>
      <c r="S38" s="199"/>
      <c r="T38" s="193"/>
      <c r="U38" s="199"/>
      <c r="V38" s="199"/>
      <c r="W38" s="199"/>
      <c r="X38" s="193"/>
      <c r="Y38" s="197"/>
      <c r="Z38" s="197"/>
      <c r="AA38" s="197"/>
      <c r="AB38" s="197"/>
      <c r="AC38" s="197"/>
      <c r="AD38" s="197"/>
      <c r="AE38" s="197">
        <v>21.445454545454545</v>
      </c>
      <c r="AF38" s="193"/>
      <c r="AG38" s="193"/>
      <c r="AH38" s="197"/>
      <c r="AI38" s="193"/>
      <c r="AJ38" s="193"/>
      <c r="AK38" s="197"/>
      <c r="AL38" s="193"/>
      <c r="AM38" s="197"/>
      <c r="AN38" s="197"/>
      <c r="AO38" s="193" t="s">
        <v>813</v>
      </c>
      <c r="AP38" s="196" t="s">
        <v>807</v>
      </c>
      <c r="AQ38" s="196"/>
      <c r="AR38" s="196"/>
      <c r="AS38" s="200"/>
      <c r="AT38" s="196">
        <v>6.6</v>
      </c>
      <c r="AU38" s="200"/>
      <c r="AV38" s="196"/>
      <c r="AW38" s="200"/>
      <c r="AX38" s="196" t="s">
        <v>831</v>
      </c>
      <c r="AY38" s="196"/>
      <c r="AZ38" s="196">
        <v>0</v>
      </c>
      <c r="BA38" s="196">
        <v>0</v>
      </c>
      <c r="BB38" s="196">
        <v>0</v>
      </c>
      <c r="BC38" s="196">
        <v>0</v>
      </c>
      <c r="BD38" s="196">
        <v>0</v>
      </c>
      <c r="BE38" s="196">
        <v>0</v>
      </c>
      <c r="BF38" s="196">
        <v>0</v>
      </c>
      <c r="BG38" s="196">
        <v>0</v>
      </c>
      <c r="BH38" s="196">
        <v>0</v>
      </c>
      <c r="BI38" s="196">
        <v>0</v>
      </c>
      <c r="BJ38" s="196">
        <v>0</v>
      </c>
      <c r="BK38" s="196">
        <v>0</v>
      </c>
      <c r="BL38" s="196"/>
      <c r="BM38" s="196" t="s">
        <v>807</v>
      </c>
      <c r="BN38" s="196">
        <v>12</v>
      </c>
      <c r="BO38" s="196" t="s">
        <v>807</v>
      </c>
      <c r="BP38" s="249"/>
      <c r="BQ38" s="196"/>
      <c r="BR38" s="196"/>
      <c r="BS38" s="196"/>
      <c r="BT38" s="193"/>
      <c r="BU38" s="202"/>
      <c r="BV38" s="196"/>
      <c r="BW38" s="196" t="s">
        <v>808</v>
      </c>
      <c r="BX38" s="196"/>
      <c r="BY38" s="193"/>
      <c r="BZ38" s="193" t="s">
        <v>1150</v>
      </c>
    </row>
    <row r="39" spans="1:78" ht="13" customHeight="1" x14ac:dyDescent="0.15">
      <c r="A39" s="193">
        <v>13626</v>
      </c>
      <c r="B39" s="292">
        <v>43683</v>
      </c>
      <c r="C39" s="195" t="s">
        <v>804</v>
      </c>
      <c r="D39" s="193" t="s">
        <v>632</v>
      </c>
      <c r="E39" s="193"/>
      <c r="F39" s="193" t="s">
        <v>810</v>
      </c>
      <c r="G39" s="207">
        <v>43646</v>
      </c>
      <c r="H39" s="196" t="s">
        <v>828</v>
      </c>
      <c r="I39" s="196" t="s">
        <v>807</v>
      </c>
      <c r="J39" s="196">
        <v>4</v>
      </c>
      <c r="K39" s="193" t="s">
        <v>931</v>
      </c>
      <c r="L39" s="193" t="s">
        <v>958</v>
      </c>
      <c r="M39" s="197">
        <v>80</v>
      </c>
      <c r="N39" s="197">
        <v>24.999999999999996</v>
      </c>
      <c r="O39" s="198"/>
      <c r="P39" s="199"/>
      <c r="Q39" s="199"/>
      <c r="R39" s="198"/>
      <c r="S39" s="199"/>
      <c r="T39" s="193"/>
      <c r="U39" s="199"/>
      <c r="V39" s="199"/>
      <c r="W39" s="199"/>
      <c r="X39" s="193"/>
      <c r="Y39" s="197"/>
      <c r="Z39" s="197"/>
      <c r="AA39" s="197"/>
      <c r="AB39" s="197"/>
      <c r="AC39" s="197"/>
      <c r="AD39" s="197"/>
      <c r="AE39" s="197">
        <v>21.818181818181817</v>
      </c>
      <c r="AF39" s="193"/>
      <c r="AG39" s="193"/>
      <c r="AH39" s="197"/>
      <c r="AI39" s="193"/>
      <c r="AJ39" s="193"/>
      <c r="AK39" s="199"/>
      <c r="AL39" s="193"/>
      <c r="AM39" s="197"/>
      <c r="AN39" s="197"/>
      <c r="AO39" s="193" t="s">
        <v>813</v>
      </c>
      <c r="AP39" s="196" t="s">
        <v>807</v>
      </c>
      <c r="AQ39" s="196"/>
      <c r="AR39" s="196"/>
      <c r="AS39" s="200"/>
      <c r="AT39" s="196">
        <v>10.7</v>
      </c>
      <c r="AU39" s="200">
        <v>910</v>
      </c>
      <c r="AV39" s="196"/>
      <c r="AW39" s="200">
        <v>6</v>
      </c>
      <c r="AX39" s="196" t="s">
        <v>831</v>
      </c>
      <c r="AY39" s="196"/>
      <c r="AZ39" s="196">
        <v>0</v>
      </c>
      <c r="BA39" s="196">
        <v>0</v>
      </c>
      <c r="BB39" s="196">
        <v>0</v>
      </c>
      <c r="BC39" s="196">
        <v>0</v>
      </c>
      <c r="BD39" s="196">
        <v>0</v>
      </c>
      <c r="BE39" s="196">
        <v>0</v>
      </c>
      <c r="BF39" s="196">
        <v>0</v>
      </c>
      <c r="BG39" s="196">
        <v>0</v>
      </c>
      <c r="BH39" s="196">
        <v>0</v>
      </c>
      <c r="BI39" s="196">
        <v>0</v>
      </c>
      <c r="BJ39" s="196">
        <v>0</v>
      </c>
      <c r="BK39" s="196">
        <v>0</v>
      </c>
      <c r="BL39" s="196"/>
      <c r="BM39" s="196" t="s">
        <v>807</v>
      </c>
      <c r="BN39" s="196"/>
      <c r="BO39" s="196" t="s">
        <v>807</v>
      </c>
      <c r="BP39" s="201">
        <v>152.6181818181818</v>
      </c>
      <c r="BQ39" s="196"/>
      <c r="BR39" s="196"/>
      <c r="BS39" s="222"/>
      <c r="BT39" s="158"/>
      <c r="BU39" s="202"/>
      <c r="BV39" s="196"/>
      <c r="BW39" s="196" t="s">
        <v>808</v>
      </c>
      <c r="BX39" s="196"/>
      <c r="BY39" s="202"/>
      <c r="BZ39" s="193" t="s">
        <v>1106</v>
      </c>
    </row>
    <row r="40" spans="1:78" ht="13" customHeight="1" x14ac:dyDescent="0.15">
      <c r="A40" s="193">
        <v>748</v>
      </c>
      <c r="B40" s="292">
        <v>43683</v>
      </c>
      <c r="C40" s="195" t="s">
        <v>804</v>
      </c>
      <c r="D40" s="193" t="s">
        <v>632</v>
      </c>
      <c r="E40" s="193"/>
      <c r="F40" s="193" t="s">
        <v>810</v>
      </c>
      <c r="G40" s="207">
        <v>43646</v>
      </c>
      <c r="H40" s="196" t="s">
        <v>828</v>
      </c>
      <c r="I40" s="196" t="s">
        <v>807</v>
      </c>
      <c r="J40" s="196">
        <v>5</v>
      </c>
      <c r="K40" s="193" t="s">
        <v>911</v>
      </c>
      <c r="L40" s="193" t="s">
        <v>962</v>
      </c>
      <c r="M40" s="197">
        <v>118.93636363636364</v>
      </c>
      <c r="N40" s="197">
        <v>27.672727272727272</v>
      </c>
      <c r="O40" s="198"/>
      <c r="P40" s="199"/>
      <c r="Q40" s="199"/>
      <c r="R40" s="198"/>
      <c r="S40" s="199"/>
      <c r="T40" s="193"/>
      <c r="U40" s="199"/>
      <c r="V40" s="199"/>
      <c r="W40" s="199"/>
      <c r="X40" s="193"/>
      <c r="Y40" s="197"/>
      <c r="Z40" s="197"/>
      <c r="AA40" s="197"/>
      <c r="AB40" s="197"/>
      <c r="AC40" s="197"/>
      <c r="AD40" s="199"/>
      <c r="AE40" s="197">
        <v>20.172727272727272</v>
      </c>
      <c r="AF40" s="193"/>
      <c r="AG40" s="193"/>
      <c r="AH40" s="197"/>
      <c r="AI40" s="193"/>
      <c r="AJ40" s="193"/>
      <c r="AK40" s="197"/>
      <c r="AL40" s="193"/>
      <c r="AM40" s="197"/>
      <c r="AN40" s="197"/>
      <c r="AO40" s="193" t="s">
        <v>813</v>
      </c>
      <c r="AP40" s="196" t="s">
        <v>807</v>
      </c>
      <c r="AQ40" s="196"/>
      <c r="AR40" s="196"/>
      <c r="AS40" s="200"/>
      <c r="AT40" s="196">
        <v>5</v>
      </c>
      <c r="AU40" s="200"/>
      <c r="AV40" s="196"/>
      <c r="AW40" s="200"/>
      <c r="AX40" s="196" t="s">
        <v>635</v>
      </c>
      <c r="AY40" s="196"/>
      <c r="AZ40" s="196">
        <v>0</v>
      </c>
      <c r="BA40" s="196">
        <v>0</v>
      </c>
      <c r="BB40" s="196">
        <v>0</v>
      </c>
      <c r="BC40" s="196">
        <v>0</v>
      </c>
      <c r="BD40" s="196">
        <v>0</v>
      </c>
      <c r="BE40" s="196">
        <v>0</v>
      </c>
      <c r="BF40" s="196">
        <v>0</v>
      </c>
      <c r="BG40" s="196">
        <v>0</v>
      </c>
      <c r="BH40" s="196">
        <v>0</v>
      </c>
      <c r="BI40" s="196">
        <v>0</v>
      </c>
      <c r="BJ40" s="196">
        <v>0</v>
      </c>
      <c r="BK40" s="196">
        <v>0</v>
      </c>
      <c r="BL40" s="196"/>
      <c r="BM40" s="196" t="s">
        <v>807</v>
      </c>
      <c r="BN40" s="196">
        <v>12</v>
      </c>
      <c r="BO40" s="196" t="s">
        <v>807</v>
      </c>
      <c r="BP40" s="249"/>
      <c r="BQ40" s="196"/>
      <c r="BR40" s="196"/>
      <c r="BS40" s="196"/>
      <c r="BT40" s="258"/>
      <c r="BU40" s="258"/>
      <c r="BV40" s="272"/>
      <c r="BW40" s="196" t="s">
        <v>808</v>
      </c>
      <c r="BX40" s="196"/>
      <c r="BY40" s="193" t="s">
        <v>1071</v>
      </c>
      <c r="BZ40" s="202" t="s">
        <v>1110</v>
      </c>
    </row>
    <row r="41" spans="1:78" ht="13" customHeight="1" x14ac:dyDescent="0.15">
      <c r="A41" s="193">
        <v>14288</v>
      </c>
      <c r="B41" s="292">
        <v>43683</v>
      </c>
      <c r="C41" s="195" t="s">
        <v>804</v>
      </c>
      <c r="D41" s="193" t="s">
        <v>632</v>
      </c>
      <c r="E41" s="193"/>
      <c r="F41" s="193" t="s">
        <v>810</v>
      </c>
      <c r="G41" s="207">
        <v>43646</v>
      </c>
      <c r="H41" s="196" t="s">
        <v>828</v>
      </c>
      <c r="I41" s="196" t="s">
        <v>807</v>
      </c>
      <c r="J41" s="196">
        <v>6</v>
      </c>
      <c r="K41" s="193" t="s">
        <v>918</v>
      </c>
      <c r="L41" s="193" t="s">
        <v>1112</v>
      </c>
      <c r="M41" s="197">
        <v>106.72727272727272</v>
      </c>
      <c r="N41" s="197">
        <v>30.563636363636359</v>
      </c>
      <c r="O41" s="193" t="s">
        <v>689</v>
      </c>
      <c r="P41" s="198">
        <v>1183</v>
      </c>
      <c r="Q41" s="197">
        <v>32.090909090909086</v>
      </c>
      <c r="R41" s="198"/>
      <c r="S41" s="199"/>
      <c r="T41" s="193"/>
      <c r="U41" s="199"/>
      <c r="V41" s="199"/>
      <c r="W41" s="199"/>
      <c r="X41" s="193"/>
      <c r="Y41" s="197"/>
      <c r="Z41" s="197"/>
      <c r="AA41" s="197"/>
      <c r="AB41" s="197"/>
      <c r="AC41" s="197"/>
      <c r="AD41" s="197"/>
      <c r="AE41" s="197">
        <v>21.481818181818181</v>
      </c>
      <c r="AF41" s="193"/>
      <c r="AG41" s="193"/>
      <c r="AH41" s="197"/>
      <c r="AI41" s="193"/>
      <c r="AJ41" s="193"/>
      <c r="AK41" s="197"/>
      <c r="AL41" s="193"/>
      <c r="AM41" s="197"/>
      <c r="AN41" s="197"/>
      <c r="AO41" s="193" t="s">
        <v>813</v>
      </c>
      <c r="AP41" s="196" t="s">
        <v>807</v>
      </c>
      <c r="AQ41" s="196"/>
      <c r="AR41" s="196"/>
      <c r="AS41" s="200"/>
      <c r="AT41" s="196">
        <v>5.5</v>
      </c>
      <c r="AU41" s="200"/>
      <c r="AV41" s="196"/>
      <c r="AW41" s="200"/>
      <c r="AX41" s="196" t="s">
        <v>807</v>
      </c>
      <c r="AY41" s="196"/>
      <c r="AZ41" s="196">
        <v>4</v>
      </c>
      <c r="BA41" s="196">
        <v>0</v>
      </c>
      <c r="BB41" s="196">
        <v>0</v>
      </c>
      <c r="BC41" s="196">
        <v>0</v>
      </c>
      <c r="BD41" s="196">
        <v>0</v>
      </c>
      <c r="BE41" s="196">
        <v>0</v>
      </c>
      <c r="BF41" s="196">
        <v>0</v>
      </c>
      <c r="BG41" s="196">
        <v>0</v>
      </c>
      <c r="BH41" s="196">
        <v>0</v>
      </c>
      <c r="BI41" s="196">
        <v>0</v>
      </c>
      <c r="BJ41" s="196">
        <v>0</v>
      </c>
      <c r="BK41" s="196">
        <v>0</v>
      </c>
      <c r="BL41" s="196"/>
      <c r="BM41" s="196" t="s">
        <v>807</v>
      </c>
      <c r="BN41" s="196"/>
      <c r="BO41" s="196" t="s">
        <v>807</v>
      </c>
      <c r="BP41" s="249"/>
      <c r="BQ41" s="196"/>
      <c r="BR41" s="196"/>
      <c r="BS41" s="196"/>
      <c r="BT41" s="193"/>
      <c r="BU41" s="193"/>
      <c r="BV41" s="196"/>
      <c r="BW41" s="196" t="s">
        <v>808</v>
      </c>
      <c r="BX41" s="196"/>
      <c r="BY41" s="193"/>
      <c r="BZ41" s="213" t="s">
        <v>1115</v>
      </c>
    </row>
    <row r="42" spans="1:78" ht="13" customHeight="1" x14ac:dyDescent="0.15">
      <c r="A42" s="193">
        <v>15253</v>
      </c>
      <c r="B42" s="292">
        <v>43683</v>
      </c>
      <c r="C42" s="195" t="s">
        <v>804</v>
      </c>
      <c r="D42" s="193" t="s">
        <v>632</v>
      </c>
      <c r="E42" s="193"/>
      <c r="F42" s="193" t="s">
        <v>810</v>
      </c>
      <c r="G42" s="207">
        <v>43677</v>
      </c>
      <c r="H42" s="196" t="s">
        <v>828</v>
      </c>
      <c r="I42" s="196" t="s">
        <v>807</v>
      </c>
      <c r="J42" s="196">
        <v>7</v>
      </c>
      <c r="K42" s="193" t="s">
        <v>916</v>
      </c>
      <c r="L42" s="193" t="s">
        <v>968</v>
      </c>
      <c r="M42" s="197">
        <v>137.11818181818182</v>
      </c>
      <c r="N42" s="197">
        <v>26.75454545454545</v>
      </c>
      <c r="O42" s="193"/>
      <c r="P42" s="199"/>
      <c r="Q42" s="199"/>
      <c r="R42" s="198"/>
      <c r="S42" s="199"/>
      <c r="T42" s="193"/>
      <c r="U42" s="199"/>
      <c r="V42" s="199"/>
      <c r="W42" s="199"/>
      <c r="X42" s="193"/>
      <c r="Y42" s="197"/>
      <c r="Z42" s="197"/>
      <c r="AA42" s="197"/>
      <c r="AB42" s="197"/>
      <c r="AC42" s="197"/>
      <c r="AD42" s="199"/>
      <c r="AE42" s="197">
        <v>21.309090909090909</v>
      </c>
      <c r="AF42" s="193"/>
      <c r="AG42" s="193"/>
      <c r="AH42" s="197"/>
      <c r="AI42" s="193"/>
      <c r="AJ42" s="193"/>
      <c r="AK42" s="197"/>
      <c r="AL42" s="193"/>
      <c r="AM42" s="197"/>
      <c r="AN42" s="197"/>
      <c r="AO42" s="193" t="s">
        <v>813</v>
      </c>
      <c r="AP42" s="196" t="s">
        <v>807</v>
      </c>
      <c r="AQ42" s="196"/>
      <c r="AR42" s="196"/>
      <c r="AS42" s="200"/>
      <c r="AT42" s="196">
        <v>5</v>
      </c>
      <c r="AU42" s="200"/>
      <c r="AV42" s="196"/>
      <c r="AW42" s="200"/>
      <c r="AX42" s="196" t="s">
        <v>831</v>
      </c>
      <c r="AY42" s="196"/>
      <c r="AZ42" s="196">
        <v>0</v>
      </c>
      <c r="BA42" s="196">
        <v>0</v>
      </c>
      <c r="BB42" s="196">
        <v>0</v>
      </c>
      <c r="BC42" s="196">
        <v>0</v>
      </c>
      <c r="BD42" s="196">
        <v>0</v>
      </c>
      <c r="BE42" s="196">
        <v>0</v>
      </c>
      <c r="BF42" s="196">
        <v>0</v>
      </c>
      <c r="BG42" s="196">
        <v>0</v>
      </c>
      <c r="BH42" s="196">
        <v>0</v>
      </c>
      <c r="BI42" s="196">
        <v>0</v>
      </c>
      <c r="BJ42" s="196">
        <v>0</v>
      </c>
      <c r="BK42" s="196">
        <v>0</v>
      </c>
      <c r="BL42" s="196"/>
      <c r="BM42" s="196" t="s">
        <v>807</v>
      </c>
      <c r="BN42" s="196"/>
      <c r="BO42" s="196" t="s">
        <v>807</v>
      </c>
      <c r="BP42" s="249"/>
      <c r="BQ42" s="196"/>
      <c r="BR42" s="196"/>
      <c r="BS42" s="196"/>
      <c r="BT42" s="202"/>
      <c r="BU42" s="202"/>
      <c r="BV42" s="196"/>
      <c r="BW42" s="196" t="s">
        <v>808</v>
      </c>
      <c r="BX42" s="196">
        <v>1</v>
      </c>
      <c r="BY42" s="193"/>
      <c r="BZ42" s="213" t="s">
        <v>1118</v>
      </c>
    </row>
    <row r="43" spans="1:78" ht="13" customHeight="1" x14ac:dyDescent="0.15">
      <c r="A43" s="193">
        <v>11315</v>
      </c>
      <c r="B43" s="292">
        <v>43683</v>
      </c>
      <c r="C43" s="195" t="s">
        <v>804</v>
      </c>
      <c r="D43" s="193" t="s">
        <v>632</v>
      </c>
      <c r="E43" s="193"/>
      <c r="F43" s="193" t="s">
        <v>810</v>
      </c>
      <c r="G43" s="207">
        <v>43670</v>
      </c>
      <c r="H43" s="196" t="s">
        <v>828</v>
      </c>
      <c r="I43" s="196" t="s">
        <v>807</v>
      </c>
      <c r="J43" s="196">
        <v>8</v>
      </c>
      <c r="K43" s="193" t="s">
        <v>883</v>
      </c>
      <c r="L43" s="193" t="s">
        <v>884</v>
      </c>
      <c r="M43" s="197">
        <v>104.91818181818181</v>
      </c>
      <c r="N43" s="197">
        <v>27.018181818181816</v>
      </c>
      <c r="O43" s="198"/>
      <c r="P43" s="199"/>
      <c r="Q43" s="199"/>
      <c r="R43" s="198"/>
      <c r="S43" s="199"/>
      <c r="T43" s="193"/>
      <c r="U43" s="199"/>
      <c r="V43" s="199"/>
      <c r="W43" s="199"/>
      <c r="X43" s="193"/>
      <c r="Y43" s="197"/>
      <c r="Z43" s="197"/>
      <c r="AA43" s="197"/>
      <c r="AB43" s="197"/>
      <c r="AC43" s="197"/>
      <c r="AD43" s="197"/>
      <c r="AE43" s="197">
        <v>19.454545454545453</v>
      </c>
      <c r="AF43" s="193"/>
      <c r="AG43" s="193"/>
      <c r="AH43" s="197"/>
      <c r="AI43" s="193"/>
      <c r="AJ43" s="193"/>
      <c r="AK43" s="197"/>
      <c r="AL43" s="193"/>
      <c r="AM43" s="197"/>
      <c r="AN43" s="197"/>
      <c r="AO43" s="193" t="s">
        <v>813</v>
      </c>
      <c r="AP43" s="196" t="s">
        <v>807</v>
      </c>
      <c r="AQ43" s="196"/>
      <c r="AR43" s="196"/>
      <c r="AS43" s="200"/>
      <c r="AT43" s="196">
        <v>8</v>
      </c>
      <c r="AU43" s="105"/>
      <c r="AV43" s="101"/>
      <c r="AW43" s="105"/>
      <c r="AX43" s="196" t="s">
        <v>831</v>
      </c>
      <c r="AY43" s="196"/>
      <c r="AZ43" s="196">
        <v>0</v>
      </c>
      <c r="BA43" s="196">
        <v>0</v>
      </c>
      <c r="BB43" s="196">
        <v>0</v>
      </c>
      <c r="BC43" s="196">
        <v>0</v>
      </c>
      <c r="BD43" s="196">
        <v>0</v>
      </c>
      <c r="BE43" s="196">
        <v>0</v>
      </c>
      <c r="BF43" s="196">
        <v>0</v>
      </c>
      <c r="BG43" s="196">
        <v>0</v>
      </c>
      <c r="BH43" s="196">
        <v>0</v>
      </c>
      <c r="BI43" s="196">
        <v>0</v>
      </c>
      <c r="BJ43" s="196">
        <v>0</v>
      </c>
      <c r="BK43" s="196">
        <v>0</v>
      </c>
      <c r="BL43" s="196"/>
      <c r="BM43" s="196" t="s">
        <v>807</v>
      </c>
      <c r="BN43" s="196"/>
      <c r="BO43" s="196" t="s">
        <v>807</v>
      </c>
      <c r="BP43" s="249"/>
      <c r="BQ43" s="196"/>
      <c r="BR43" s="196"/>
      <c r="BS43" s="196"/>
      <c r="BT43" s="202"/>
      <c r="BU43" s="202"/>
      <c r="BV43" s="196"/>
      <c r="BW43" s="196" t="s">
        <v>808</v>
      </c>
      <c r="BX43" s="196"/>
      <c r="BY43" s="202"/>
      <c r="BZ43" s="254" t="s">
        <v>1154</v>
      </c>
    </row>
    <row r="44" spans="1:78" ht="13" customHeight="1" x14ac:dyDescent="0.15">
      <c r="A44" s="193"/>
      <c r="B44" s="292">
        <v>43683</v>
      </c>
      <c r="C44" s="195" t="s">
        <v>804</v>
      </c>
      <c r="D44" s="193" t="s">
        <v>632</v>
      </c>
      <c r="E44" s="193"/>
      <c r="F44" s="193" t="s">
        <v>810</v>
      </c>
      <c r="G44" s="207">
        <v>43646</v>
      </c>
      <c r="H44" s="196" t="s">
        <v>828</v>
      </c>
      <c r="I44" s="196" t="s">
        <v>807</v>
      </c>
      <c r="J44" s="196"/>
      <c r="K44" s="193" t="s">
        <v>629</v>
      </c>
      <c r="L44" s="193" t="s">
        <v>890</v>
      </c>
      <c r="M44" s="197">
        <v>110.55454545454545</v>
      </c>
      <c r="N44" s="197">
        <v>27.918181818181818</v>
      </c>
      <c r="O44" s="198"/>
      <c r="P44" s="199"/>
      <c r="Q44" s="199"/>
      <c r="R44" s="198"/>
      <c r="S44" s="199"/>
      <c r="T44" s="193"/>
      <c r="U44" s="199"/>
      <c r="V44" s="199"/>
      <c r="W44" s="199"/>
      <c r="X44" s="193"/>
      <c r="Y44" s="197"/>
      <c r="Z44" s="197"/>
      <c r="AA44" s="197"/>
      <c r="AB44" s="197"/>
      <c r="AC44" s="197"/>
      <c r="AD44" s="197"/>
      <c r="AE44" s="197">
        <v>20.09090909090909</v>
      </c>
      <c r="AF44" s="193"/>
      <c r="AG44" s="193"/>
      <c r="AH44" s="197"/>
      <c r="AI44" s="193"/>
      <c r="AJ44" s="193"/>
      <c r="AK44" s="197"/>
      <c r="AL44" s="193"/>
      <c r="AM44" s="197"/>
      <c r="AN44" s="197"/>
      <c r="AO44" s="193" t="s">
        <v>813</v>
      </c>
      <c r="AP44" s="196" t="s">
        <v>807</v>
      </c>
      <c r="AQ44" s="196"/>
      <c r="AR44" s="196"/>
      <c r="AS44" s="200"/>
      <c r="AT44" s="196">
        <v>8</v>
      </c>
      <c r="AU44" s="105"/>
      <c r="AV44" s="101"/>
      <c r="AW44" s="105"/>
      <c r="AX44" s="196" t="s">
        <v>831</v>
      </c>
      <c r="AY44" s="196"/>
      <c r="AZ44" s="196">
        <v>0</v>
      </c>
      <c r="BA44" s="196">
        <v>0</v>
      </c>
      <c r="BB44" s="196">
        <v>0</v>
      </c>
      <c r="BC44" s="196">
        <v>0</v>
      </c>
      <c r="BD44" s="196">
        <v>0</v>
      </c>
      <c r="BE44" s="196">
        <v>0</v>
      </c>
      <c r="BF44" s="196">
        <v>0</v>
      </c>
      <c r="BG44" s="196">
        <v>0</v>
      </c>
      <c r="BH44" s="196">
        <v>0</v>
      </c>
      <c r="BI44" s="196">
        <v>0</v>
      </c>
      <c r="BJ44" s="196">
        <v>0</v>
      </c>
      <c r="BK44" s="196">
        <v>0</v>
      </c>
      <c r="BL44" s="196"/>
      <c r="BM44" s="196" t="s">
        <v>807</v>
      </c>
      <c r="BN44" s="196"/>
      <c r="BO44" s="196" t="s">
        <v>807</v>
      </c>
      <c r="BP44" s="249"/>
      <c r="BQ44" s="196"/>
      <c r="BR44" s="196"/>
      <c r="BS44" s="196"/>
      <c r="BT44" s="202"/>
      <c r="BU44" s="202"/>
      <c r="BV44" s="196"/>
      <c r="BW44" s="196" t="s">
        <v>646</v>
      </c>
      <c r="BX44" s="196">
        <v>1</v>
      </c>
      <c r="BY44" s="202"/>
      <c r="BZ44" s="254" t="s">
        <v>1121</v>
      </c>
    </row>
    <row r="45" spans="1:78" ht="13" customHeight="1" x14ac:dyDescent="0.15">
      <c r="A45" s="193">
        <v>570</v>
      </c>
      <c r="B45" s="292">
        <v>43683</v>
      </c>
      <c r="C45" s="195" t="s">
        <v>804</v>
      </c>
      <c r="D45" s="193" t="s">
        <v>632</v>
      </c>
      <c r="E45" s="193"/>
      <c r="F45" s="193" t="s">
        <v>810</v>
      </c>
      <c r="G45" s="207">
        <v>43646</v>
      </c>
      <c r="H45" s="196" t="s">
        <v>828</v>
      </c>
      <c r="I45" s="196" t="s">
        <v>807</v>
      </c>
      <c r="J45" s="196">
        <v>10</v>
      </c>
      <c r="K45" s="193" t="s">
        <v>853</v>
      </c>
      <c r="L45" s="193" t="s">
        <v>1076</v>
      </c>
      <c r="M45" s="197">
        <v>137.11818181818182</v>
      </c>
      <c r="N45" s="197">
        <v>26.75454545454545</v>
      </c>
      <c r="O45" s="193"/>
      <c r="P45" s="199"/>
      <c r="Q45" s="199"/>
      <c r="R45" s="198"/>
      <c r="S45" s="199"/>
      <c r="T45" s="193"/>
      <c r="U45" s="199"/>
      <c r="V45" s="199"/>
      <c r="W45" s="199"/>
      <c r="X45" s="193"/>
      <c r="Y45" s="197"/>
      <c r="Z45" s="197"/>
      <c r="AA45" s="197"/>
      <c r="AB45" s="197"/>
      <c r="AC45" s="197"/>
      <c r="AD45" s="197"/>
      <c r="AE45" s="197">
        <v>21.309090909090909</v>
      </c>
      <c r="AF45" s="193"/>
      <c r="AG45" s="193"/>
      <c r="AH45" s="197"/>
      <c r="AI45" s="193"/>
      <c r="AJ45" s="193"/>
      <c r="AK45" s="197"/>
      <c r="AL45" s="193"/>
      <c r="AM45" s="197"/>
      <c r="AN45" s="197"/>
      <c r="AO45" s="193" t="s">
        <v>813</v>
      </c>
      <c r="AP45" s="196" t="s">
        <v>807</v>
      </c>
      <c r="AQ45" s="196"/>
      <c r="AR45" s="196"/>
      <c r="AS45" s="200"/>
      <c r="AT45" s="196">
        <v>5</v>
      </c>
      <c r="AU45" s="200"/>
      <c r="AV45" s="196"/>
      <c r="AW45" s="200"/>
      <c r="AX45" s="196" t="s">
        <v>807</v>
      </c>
      <c r="AY45" s="196"/>
      <c r="AZ45" s="196">
        <v>0</v>
      </c>
      <c r="BA45" s="196">
        <v>0</v>
      </c>
      <c r="BB45" s="196">
        <v>0</v>
      </c>
      <c r="BC45" s="196">
        <v>0</v>
      </c>
      <c r="BD45" s="196">
        <v>0</v>
      </c>
      <c r="BE45" s="196">
        <v>0</v>
      </c>
      <c r="BF45" s="196">
        <v>0</v>
      </c>
      <c r="BG45" s="196">
        <v>0</v>
      </c>
      <c r="BH45" s="196">
        <v>0</v>
      </c>
      <c r="BI45" s="196">
        <v>0</v>
      </c>
      <c r="BJ45" s="196">
        <v>0</v>
      </c>
      <c r="BK45" s="196">
        <v>0</v>
      </c>
      <c r="BL45" s="196"/>
      <c r="BM45" s="196" t="s">
        <v>807</v>
      </c>
      <c r="BN45" s="196"/>
      <c r="BO45" s="196" t="s">
        <v>807</v>
      </c>
      <c r="BP45" s="249"/>
      <c r="BQ45" s="196"/>
      <c r="BR45" s="196"/>
      <c r="BS45" s="196"/>
      <c r="BT45" s="202"/>
      <c r="BU45" s="202"/>
      <c r="BV45" s="196"/>
      <c r="BW45" s="196" t="s">
        <v>808</v>
      </c>
      <c r="BX45" s="196">
        <v>1</v>
      </c>
      <c r="BY45" s="193" t="s">
        <v>1077</v>
      </c>
      <c r="BZ45" s="193" t="s">
        <v>1125</v>
      </c>
    </row>
    <row r="46" spans="1:78" ht="13" customHeight="1" x14ac:dyDescent="0.15">
      <c r="A46" s="193" t="s">
        <v>1128</v>
      </c>
      <c r="B46" s="292">
        <v>43683</v>
      </c>
      <c r="C46" s="195" t="s">
        <v>804</v>
      </c>
      <c r="D46" s="193" t="s">
        <v>632</v>
      </c>
      <c r="E46" s="193"/>
      <c r="F46" s="193" t="s">
        <v>810</v>
      </c>
      <c r="G46" s="207">
        <v>43677</v>
      </c>
      <c r="H46" s="196" t="s">
        <v>828</v>
      </c>
      <c r="I46" s="196" t="s">
        <v>807</v>
      </c>
      <c r="J46" s="196">
        <v>13</v>
      </c>
      <c r="K46" s="193" t="s">
        <v>822</v>
      </c>
      <c r="L46" s="193" t="s">
        <v>1129</v>
      </c>
      <c r="M46" s="197">
        <v>109.7181818181818</v>
      </c>
      <c r="N46" s="197">
        <v>28.999999999999996</v>
      </c>
      <c r="O46" s="198"/>
      <c r="P46" s="199"/>
      <c r="Q46" s="199"/>
      <c r="R46" s="198"/>
      <c r="S46" s="199"/>
      <c r="T46" s="193"/>
      <c r="U46" s="199"/>
      <c r="V46" s="199"/>
      <c r="W46" s="199"/>
      <c r="X46" s="193"/>
      <c r="Y46" s="197"/>
      <c r="Z46" s="197"/>
      <c r="AA46" s="197"/>
      <c r="AB46" s="197"/>
      <c r="AC46" s="197"/>
      <c r="AD46" s="197"/>
      <c r="AE46" s="197">
        <v>23.372727272727271</v>
      </c>
      <c r="AF46" s="193"/>
      <c r="AG46" s="193"/>
      <c r="AH46" s="197"/>
      <c r="AI46" s="193"/>
      <c r="AJ46" s="193"/>
      <c r="AK46" s="197"/>
      <c r="AL46" s="193"/>
      <c r="AM46" s="197"/>
      <c r="AN46" s="197"/>
      <c r="AO46" s="193" t="s">
        <v>813</v>
      </c>
      <c r="AP46" s="196" t="s">
        <v>807</v>
      </c>
      <c r="AQ46" s="196"/>
      <c r="AR46" s="196"/>
      <c r="AS46" s="200"/>
      <c r="AT46" s="196">
        <v>5.5</v>
      </c>
      <c r="AU46" s="200"/>
      <c r="AV46" s="196"/>
      <c r="AW46" s="200"/>
      <c r="AX46" s="196" t="s">
        <v>831</v>
      </c>
      <c r="AY46" s="196"/>
      <c r="AZ46" s="196">
        <v>5</v>
      </c>
      <c r="BA46" s="196">
        <v>0</v>
      </c>
      <c r="BB46" s="196">
        <v>0</v>
      </c>
      <c r="BC46" s="196">
        <v>0</v>
      </c>
      <c r="BD46" s="196">
        <v>0</v>
      </c>
      <c r="BE46" s="196">
        <v>0</v>
      </c>
      <c r="BF46" s="196">
        <v>0</v>
      </c>
      <c r="BG46" s="196">
        <v>0</v>
      </c>
      <c r="BH46" s="196">
        <v>0</v>
      </c>
      <c r="BI46" s="196">
        <v>0</v>
      </c>
      <c r="BJ46" s="196">
        <v>0</v>
      </c>
      <c r="BK46" s="196">
        <v>0</v>
      </c>
      <c r="BL46" s="196"/>
      <c r="BM46" s="196" t="s">
        <v>807</v>
      </c>
      <c r="BN46" s="196"/>
      <c r="BO46" s="196" t="s">
        <v>807</v>
      </c>
      <c r="BP46" s="249"/>
      <c r="BQ46" s="196"/>
      <c r="BR46" s="196"/>
      <c r="BS46" s="196"/>
      <c r="BT46" s="193"/>
      <c r="BU46" s="202"/>
      <c r="BV46" s="267"/>
      <c r="BW46" s="196" t="s">
        <v>808</v>
      </c>
      <c r="BX46" s="196"/>
      <c r="BY46" s="193"/>
      <c r="BZ46" s="193" t="s">
        <v>1161</v>
      </c>
    </row>
    <row r="47" spans="1:78" ht="13" customHeight="1" x14ac:dyDescent="0.15">
      <c r="A47" s="193" t="s">
        <v>1128</v>
      </c>
      <c r="B47" s="292">
        <v>43683</v>
      </c>
      <c r="C47" s="195" t="s">
        <v>804</v>
      </c>
      <c r="D47" s="193" t="s">
        <v>632</v>
      </c>
      <c r="E47" s="193"/>
      <c r="F47" s="193" t="s">
        <v>810</v>
      </c>
      <c r="G47" s="194">
        <v>43623</v>
      </c>
      <c r="H47" s="196" t="s">
        <v>828</v>
      </c>
      <c r="I47" s="196" t="s">
        <v>807</v>
      </c>
      <c r="J47" s="196">
        <v>14</v>
      </c>
      <c r="K47" s="193" t="s">
        <v>1130</v>
      </c>
      <c r="L47" s="193" t="s">
        <v>1131</v>
      </c>
      <c r="M47" s="197">
        <v>84</v>
      </c>
      <c r="N47" s="197">
        <v>27.290909090909089</v>
      </c>
      <c r="O47" s="198"/>
      <c r="P47" s="199"/>
      <c r="Q47" s="199"/>
      <c r="R47" s="198"/>
      <c r="S47" s="199"/>
      <c r="T47" s="193"/>
      <c r="U47" s="199"/>
      <c r="V47" s="199"/>
      <c r="W47" s="199"/>
      <c r="X47" s="193"/>
      <c r="Y47" s="197"/>
      <c r="Z47" s="197"/>
      <c r="AA47" s="197"/>
      <c r="AB47" s="197"/>
      <c r="AC47" s="197"/>
      <c r="AD47" s="197"/>
      <c r="AE47" s="197">
        <v>23.36363636363636</v>
      </c>
      <c r="AF47" s="193"/>
      <c r="AG47" s="193"/>
      <c r="AH47" s="197"/>
      <c r="AI47" s="193"/>
      <c r="AJ47" s="193"/>
      <c r="AK47" s="197"/>
      <c r="AL47" s="193"/>
      <c r="AM47" s="197"/>
      <c r="AN47" s="197"/>
      <c r="AO47" s="193" t="s">
        <v>813</v>
      </c>
      <c r="AP47" s="196" t="s">
        <v>807</v>
      </c>
      <c r="AQ47" s="196"/>
      <c r="AR47" s="196"/>
      <c r="AS47" s="200"/>
      <c r="AT47" s="196">
        <v>5</v>
      </c>
      <c r="AU47" s="200"/>
      <c r="AV47" s="196"/>
      <c r="AW47" s="200"/>
      <c r="AX47" s="196" t="s">
        <v>831</v>
      </c>
      <c r="AY47" s="196"/>
      <c r="AZ47" s="196">
        <v>0</v>
      </c>
      <c r="BA47" s="196">
        <v>0</v>
      </c>
      <c r="BB47" s="196">
        <v>0</v>
      </c>
      <c r="BC47" s="196">
        <v>0</v>
      </c>
      <c r="BD47" s="196">
        <v>0</v>
      </c>
      <c r="BE47" s="196">
        <v>0</v>
      </c>
      <c r="BF47" s="196">
        <v>0</v>
      </c>
      <c r="BG47" s="196">
        <v>0</v>
      </c>
      <c r="BH47" s="196">
        <v>0</v>
      </c>
      <c r="BI47" s="196">
        <v>0</v>
      </c>
      <c r="BJ47" s="196">
        <v>0</v>
      </c>
      <c r="BK47" s="196">
        <v>0</v>
      </c>
      <c r="BL47" s="196"/>
      <c r="BM47" s="196" t="s">
        <v>807</v>
      </c>
      <c r="BN47" s="196"/>
      <c r="BO47" s="196" t="s">
        <v>807</v>
      </c>
      <c r="BP47" s="249"/>
      <c r="BQ47" s="196"/>
      <c r="BR47" s="196"/>
      <c r="BS47" s="196"/>
      <c r="BT47" s="193"/>
      <c r="BU47" s="202"/>
      <c r="BV47" s="267"/>
      <c r="BW47" s="196" t="s">
        <v>808</v>
      </c>
      <c r="BX47" s="196"/>
      <c r="BY47" s="193"/>
      <c r="BZ47" s="193" t="s">
        <v>1133</v>
      </c>
    </row>
    <row r="48" spans="1:78" ht="13" customHeight="1" x14ac:dyDescent="0.15">
      <c r="A48" s="193" t="s">
        <v>1128</v>
      </c>
      <c r="B48" s="292">
        <v>43683</v>
      </c>
      <c r="C48" s="195" t="s">
        <v>804</v>
      </c>
      <c r="D48" s="193" t="s">
        <v>632</v>
      </c>
      <c r="E48" s="193"/>
      <c r="F48" s="193" t="s">
        <v>810</v>
      </c>
      <c r="G48" s="194">
        <v>43646</v>
      </c>
      <c r="H48" s="196" t="s">
        <v>828</v>
      </c>
      <c r="I48" s="196" t="s">
        <v>807</v>
      </c>
      <c r="J48" s="196">
        <v>15</v>
      </c>
      <c r="K48" s="193" t="s">
        <v>1135</v>
      </c>
      <c r="L48" s="193" t="s">
        <v>1136</v>
      </c>
      <c r="M48" s="197">
        <v>144.29999999999998</v>
      </c>
      <c r="N48" s="197">
        <v>28.799999999999997</v>
      </c>
      <c r="O48" s="198"/>
      <c r="P48" s="199"/>
      <c r="Q48" s="199"/>
      <c r="R48" s="198"/>
      <c r="S48" s="199"/>
      <c r="T48" s="193"/>
      <c r="U48" s="199"/>
      <c r="V48" s="199"/>
      <c r="W48" s="199"/>
      <c r="X48" s="193"/>
      <c r="Y48" s="197"/>
      <c r="Z48" s="197"/>
      <c r="AA48" s="197"/>
      <c r="AB48" s="197"/>
      <c r="AC48" s="197"/>
      <c r="AD48" s="197"/>
      <c r="AE48" s="197">
        <v>18.299999999999997</v>
      </c>
      <c r="AF48" s="193"/>
      <c r="AG48" s="193"/>
      <c r="AH48" s="197"/>
      <c r="AI48" s="193"/>
      <c r="AJ48" s="193"/>
      <c r="AK48" s="197"/>
      <c r="AL48" s="193"/>
      <c r="AM48" s="197"/>
      <c r="AN48" s="197"/>
      <c r="AO48" s="193" t="s">
        <v>813</v>
      </c>
      <c r="AP48" s="196" t="s">
        <v>807</v>
      </c>
      <c r="AQ48" s="196"/>
      <c r="AR48" s="196"/>
      <c r="AS48" s="200"/>
      <c r="AT48" s="196">
        <v>4.5</v>
      </c>
      <c r="AU48" s="200"/>
      <c r="AV48" s="196"/>
      <c r="AW48" s="200"/>
      <c r="AX48" s="196" t="s">
        <v>831</v>
      </c>
      <c r="AY48" s="196"/>
      <c r="AZ48" s="196">
        <v>0</v>
      </c>
      <c r="BA48" s="196">
        <v>0</v>
      </c>
      <c r="BB48" s="196">
        <v>0</v>
      </c>
      <c r="BC48" s="196">
        <v>0</v>
      </c>
      <c r="BD48" s="196">
        <v>0</v>
      </c>
      <c r="BE48" s="196">
        <v>0</v>
      </c>
      <c r="BF48" s="196">
        <v>0</v>
      </c>
      <c r="BG48" s="196">
        <v>0</v>
      </c>
      <c r="BH48" s="196">
        <v>0</v>
      </c>
      <c r="BI48" s="196">
        <v>0</v>
      </c>
      <c r="BJ48" s="196">
        <v>0</v>
      </c>
      <c r="BK48" s="196">
        <v>0</v>
      </c>
      <c r="BL48" s="196"/>
      <c r="BM48" s="196" t="s">
        <v>807</v>
      </c>
      <c r="BN48" s="196"/>
      <c r="BO48" s="196" t="s">
        <v>807</v>
      </c>
      <c r="BP48" s="249"/>
      <c r="BQ48" s="196"/>
      <c r="BR48" s="196"/>
      <c r="BS48" s="196"/>
      <c r="BT48" s="193"/>
      <c r="BU48" s="202"/>
      <c r="BV48" s="267"/>
      <c r="BW48" s="196" t="s">
        <v>808</v>
      </c>
      <c r="BX48" s="196"/>
      <c r="BY48" s="193" t="s">
        <v>1137</v>
      </c>
      <c r="BZ48" s="193" t="s">
        <v>1140</v>
      </c>
    </row>
    <row r="49" spans="1:78" ht="13" customHeight="1" x14ac:dyDescent="0.15">
      <c r="A49" s="193" t="s">
        <v>1128</v>
      </c>
      <c r="B49" s="292">
        <v>43683</v>
      </c>
      <c r="C49" s="195" t="s">
        <v>804</v>
      </c>
      <c r="D49" s="193" t="s">
        <v>632</v>
      </c>
      <c r="E49" s="193"/>
      <c r="F49" s="193" t="s">
        <v>810</v>
      </c>
      <c r="G49" s="194">
        <v>43683</v>
      </c>
      <c r="H49" s="196" t="s">
        <v>828</v>
      </c>
      <c r="I49" s="196" t="s">
        <v>807</v>
      </c>
      <c r="J49" s="196">
        <v>16</v>
      </c>
      <c r="K49" s="193" t="s">
        <v>932</v>
      </c>
      <c r="L49" s="193" t="s">
        <v>1142</v>
      </c>
      <c r="M49" s="197">
        <v>96.36363636363636</v>
      </c>
      <c r="N49" s="197">
        <v>24.545454545454543</v>
      </c>
      <c r="O49" s="198"/>
      <c r="P49" s="199"/>
      <c r="Q49" s="199"/>
      <c r="R49" s="198"/>
      <c r="S49" s="199"/>
      <c r="T49" s="193"/>
      <c r="U49" s="199"/>
      <c r="V49" s="199"/>
      <c r="W49" s="199"/>
      <c r="X49" s="193"/>
      <c r="Y49" s="197"/>
      <c r="Z49" s="197"/>
      <c r="AA49" s="197"/>
      <c r="AB49" s="197"/>
      <c r="AC49" s="197"/>
      <c r="AD49" s="197"/>
      <c r="AE49" s="197">
        <v>18.227272727272727</v>
      </c>
      <c r="AF49" s="193"/>
      <c r="AG49" s="193"/>
      <c r="AH49" s="197"/>
      <c r="AI49" s="193"/>
      <c r="AJ49" s="193"/>
      <c r="AK49" s="197"/>
      <c r="AL49" s="193"/>
      <c r="AM49" s="197"/>
      <c r="AN49" s="197"/>
      <c r="AO49" s="193" t="s">
        <v>813</v>
      </c>
      <c r="AP49" s="196" t="s">
        <v>807</v>
      </c>
      <c r="AQ49" s="196"/>
      <c r="AR49" s="196"/>
      <c r="AS49" s="200"/>
      <c r="AT49" s="196">
        <v>3.85</v>
      </c>
      <c r="AU49" s="200"/>
      <c r="AV49" s="196"/>
      <c r="AW49" s="200"/>
      <c r="AX49" s="196" t="s">
        <v>831</v>
      </c>
      <c r="AY49" s="196"/>
      <c r="AZ49" s="196">
        <v>0</v>
      </c>
      <c r="BA49" s="196">
        <v>0</v>
      </c>
      <c r="BB49" s="196">
        <v>0</v>
      </c>
      <c r="BC49" s="196">
        <v>0</v>
      </c>
      <c r="BD49" s="196">
        <v>0</v>
      </c>
      <c r="BE49" s="196">
        <v>0</v>
      </c>
      <c r="BF49" s="196">
        <v>0</v>
      </c>
      <c r="BG49" s="196">
        <v>0</v>
      </c>
      <c r="BH49" s="196">
        <v>0</v>
      </c>
      <c r="BI49" s="196">
        <v>0</v>
      </c>
      <c r="BJ49" s="196">
        <v>0</v>
      </c>
      <c r="BK49" s="196">
        <v>0</v>
      </c>
      <c r="BL49" s="196"/>
      <c r="BM49" s="196" t="s">
        <v>807</v>
      </c>
      <c r="BN49" s="196">
        <v>12</v>
      </c>
      <c r="BO49" s="196" t="s">
        <v>807</v>
      </c>
      <c r="BP49" s="249"/>
      <c r="BQ49" s="196"/>
      <c r="BR49" s="196">
        <v>12</v>
      </c>
      <c r="BS49" s="196"/>
      <c r="BT49" s="193"/>
      <c r="BU49" s="202"/>
      <c r="BV49" s="267"/>
      <c r="BW49" s="196" t="s">
        <v>808</v>
      </c>
      <c r="BX49" s="196">
        <v>1</v>
      </c>
      <c r="BY49" s="193"/>
      <c r="BZ49" s="193" t="s">
        <v>1165</v>
      </c>
    </row>
    <row r="50" spans="1:78" ht="13" customHeight="1" x14ac:dyDescent="0.15">
      <c r="A50" s="193" t="s">
        <v>1128</v>
      </c>
      <c r="B50" s="292">
        <v>43683</v>
      </c>
      <c r="C50" s="195" t="s">
        <v>804</v>
      </c>
      <c r="D50" s="193" t="s">
        <v>632</v>
      </c>
      <c r="E50" s="193"/>
      <c r="F50" s="193" t="s">
        <v>810</v>
      </c>
      <c r="G50" s="194">
        <v>43679</v>
      </c>
      <c r="H50" s="196" t="s">
        <v>828</v>
      </c>
      <c r="I50" s="196" t="s">
        <v>807</v>
      </c>
      <c r="J50" s="196">
        <v>17</v>
      </c>
      <c r="K50" s="193" t="s">
        <v>1143</v>
      </c>
      <c r="L50" s="193" t="s">
        <v>864</v>
      </c>
      <c r="M50" s="197">
        <v>89.999999999999986</v>
      </c>
      <c r="N50" s="197">
        <v>23.599999999999998</v>
      </c>
      <c r="O50" s="198"/>
      <c r="P50" s="199"/>
      <c r="Q50" s="199"/>
      <c r="R50" s="198"/>
      <c r="S50" s="199"/>
      <c r="T50" s="193"/>
      <c r="U50" s="199"/>
      <c r="V50" s="199"/>
      <c r="W50" s="199"/>
      <c r="X50" s="193"/>
      <c r="Y50" s="197"/>
      <c r="Z50" s="197"/>
      <c r="AA50" s="197"/>
      <c r="AB50" s="197"/>
      <c r="AC50" s="197"/>
      <c r="AD50" s="197"/>
      <c r="AE50" s="197">
        <v>17.7</v>
      </c>
      <c r="AF50" s="193"/>
      <c r="AG50" s="193"/>
      <c r="AH50" s="197"/>
      <c r="AI50" s="193"/>
      <c r="AJ50" s="193"/>
      <c r="AK50" s="197"/>
      <c r="AL50" s="193"/>
      <c r="AM50" s="197"/>
      <c r="AN50" s="197"/>
      <c r="AO50" s="193" t="s">
        <v>813</v>
      </c>
      <c r="AP50" s="196" t="s">
        <v>807</v>
      </c>
      <c r="AQ50" s="196"/>
      <c r="AR50" s="196"/>
      <c r="AS50" s="200"/>
      <c r="AT50" s="196">
        <v>7</v>
      </c>
      <c r="AU50" s="200"/>
      <c r="AV50" s="196"/>
      <c r="AW50" s="200"/>
      <c r="AX50" s="196" t="s">
        <v>831</v>
      </c>
      <c r="AY50" s="196"/>
      <c r="AZ50" s="196">
        <v>0</v>
      </c>
      <c r="BA50" s="196">
        <v>0</v>
      </c>
      <c r="BB50" s="196">
        <v>0</v>
      </c>
      <c r="BC50" s="196">
        <v>0</v>
      </c>
      <c r="BD50" s="196">
        <v>0</v>
      </c>
      <c r="BE50" s="196">
        <v>0</v>
      </c>
      <c r="BF50" s="196">
        <v>0</v>
      </c>
      <c r="BG50" s="196">
        <v>0</v>
      </c>
      <c r="BH50" s="196">
        <v>0</v>
      </c>
      <c r="BI50" s="196">
        <v>0</v>
      </c>
      <c r="BJ50" s="196">
        <v>0</v>
      </c>
      <c r="BK50" s="196">
        <v>0</v>
      </c>
      <c r="BL50" s="196"/>
      <c r="BM50" s="196" t="s">
        <v>807</v>
      </c>
      <c r="BN50" s="196"/>
      <c r="BO50" s="196" t="s">
        <v>807</v>
      </c>
      <c r="BP50" s="249"/>
      <c r="BQ50" s="196"/>
      <c r="BR50" s="196"/>
      <c r="BS50" s="196"/>
      <c r="BT50" s="193"/>
      <c r="BU50" s="202"/>
      <c r="BV50" s="267"/>
      <c r="BW50" s="196" t="s">
        <v>808</v>
      </c>
      <c r="BX50" s="196">
        <v>1</v>
      </c>
      <c r="BY50" s="193" t="s">
        <v>1144</v>
      </c>
      <c r="BZ50" s="193" t="s">
        <v>1146</v>
      </c>
    </row>
    <row r="51" spans="1:78" ht="13" customHeight="1" x14ac:dyDescent="0.15">
      <c r="A51" s="193">
        <v>16338</v>
      </c>
      <c r="B51" s="292">
        <v>43683</v>
      </c>
      <c r="C51" s="195" t="s">
        <v>804</v>
      </c>
      <c r="D51" s="193" t="s">
        <v>632</v>
      </c>
      <c r="E51" s="193"/>
      <c r="F51" s="257" t="s">
        <v>815</v>
      </c>
      <c r="G51" s="194">
        <v>43669</v>
      </c>
      <c r="H51" s="196" t="s">
        <v>828</v>
      </c>
      <c r="I51" s="196" t="s">
        <v>807</v>
      </c>
      <c r="J51" s="196">
        <v>1</v>
      </c>
      <c r="K51" s="193" t="s">
        <v>924</v>
      </c>
      <c r="L51" s="193" t="s">
        <v>1062</v>
      </c>
      <c r="M51" s="197">
        <v>116.11818181818181</v>
      </c>
      <c r="N51" s="197">
        <v>38.472727272727269</v>
      </c>
      <c r="O51" s="202"/>
      <c r="P51" s="193"/>
      <c r="Q51" s="199"/>
      <c r="R51" s="198"/>
      <c r="S51" s="199"/>
      <c r="T51" s="193"/>
      <c r="U51" s="199"/>
      <c r="V51" s="199"/>
      <c r="W51" s="197">
        <v>24.463636363636361</v>
      </c>
      <c r="X51" s="193"/>
      <c r="Y51" s="197"/>
      <c r="Z51" s="197"/>
      <c r="AA51" s="197"/>
      <c r="AB51" s="197"/>
      <c r="AC51" s="197"/>
      <c r="AD51" s="197"/>
      <c r="AE51" s="199"/>
      <c r="AF51" s="193"/>
      <c r="AG51" s="193"/>
      <c r="AH51" s="197">
        <v>26.127272727272725</v>
      </c>
      <c r="AI51" s="193"/>
      <c r="AJ51" s="193"/>
      <c r="AK51" s="197"/>
      <c r="AL51" s="193"/>
      <c r="AM51" s="197"/>
      <c r="AN51" s="197"/>
      <c r="AO51" s="193" t="s">
        <v>816</v>
      </c>
      <c r="AP51" s="196" t="s">
        <v>807</v>
      </c>
      <c r="AQ51" s="196"/>
      <c r="AR51" s="196"/>
      <c r="AS51" s="200"/>
      <c r="AT51" s="196">
        <v>5</v>
      </c>
      <c r="AU51" s="200"/>
      <c r="AV51" s="196"/>
      <c r="AW51" s="200"/>
      <c r="AX51" s="196" t="s">
        <v>831</v>
      </c>
      <c r="AY51" s="196"/>
      <c r="AZ51" s="196">
        <v>0</v>
      </c>
      <c r="BA51" s="196">
        <v>0</v>
      </c>
      <c r="BB51" s="196">
        <v>0</v>
      </c>
      <c r="BC51" s="196">
        <v>0</v>
      </c>
      <c r="BD51" s="196">
        <v>0</v>
      </c>
      <c r="BE51" s="196">
        <v>0</v>
      </c>
      <c r="BF51" s="196">
        <v>0</v>
      </c>
      <c r="BG51" s="196">
        <v>0</v>
      </c>
      <c r="BH51" s="196">
        <v>0</v>
      </c>
      <c r="BI51" s="196">
        <v>0</v>
      </c>
      <c r="BJ51" s="196">
        <v>0</v>
      </c>
      <c r="BK51" s="196">
        <v>0</v>
      </c>
      <c r="BL51" s="196"/>
      <c r="BM51" s="196" t="s">
        <v>807</v>
      </c>
      <c r="BN51" s="196">
        <v>12</v>
      </c>
      <c r="BO51" s="196" t="s">
        <v>807</v>
      </c>
      <c r="BP51" s="249"/>
      <c r="BQ51" s="196"/>
      <c r="BR51" s="196"/>
      <c r="BS51" s="196"/>
      <c r="BT51" s="193"/>
      <c r="BU51" s="202"/>
      <c r="BV51" s="267"/>
      <c r="BW51" s="196" t="s">
        <v>808</v>
      </c>
      <c r="BX51" s="196"/>
      <c r="BY51" s="193" t="s">
        <v>1064</v>
      </c>
      <c r="BZ51" s="193" t="s">
        <v>1100</v>
      </c>
    </row>
    <row r="52" spans="1:78" ht="13" customHeight="1" x14ac:dyDescent="0.2">
      <c r="A52" s="193">
        <v>11117</v>
      </c>
      <c r="B52" s="292">
        <v>43683</v>
      </c>
      <c r="C52" s="195" t="s">
        <v>804</v>
      </c>
      <c r="D52" s="193" t="s">
        <v>632</v>
      </c>
      <c r="E52" s="193"/>
      <c r="F52" s="257" t="s">
        <v>815</v>
      </c>
      <c r="G52" s="207">
        <v>43646</v>
      </c>
      <c r="H52" s="272" t="s">
        <v>574</v>
      </c>
      <c r="I52" s="272" t="s">
        <v>390</v>
      </c>
      <c r="J52" s="196">
        <v>2</v>
      </c>
      <c r="K52" s="257" t="s">
        <v>829</v>
      </c>
      <c r="L52" s="193" t="s">
        <v>1065</v>
      </c>
      <c r="M52" s="197">
        <v>100.99999999999999</v>
      </c>
      <c r="N52" s="197">
        <v>43.999999999999993</v>
      </c>
      <c r="O52" s="202"/>
      <c r="P52" s="193"/>
      <c r="Q52" s="199"/>
      <c r="R52" s="198"/>
      <c r="S52" s="199"/>
      <c r="T52" s="193"/>
      <c r="U52" s="199"/>
      <c r="V52" s="199"/>
      <c r="W52" s="197">
        <v>27.854545454545452</v>
      </c>
      <c r="X52" s="193"/>
      <c r="Y52" s="197"/>
      <c r="Z52" s="197"/>
      <c r="AA52" s="197"/>
      <c r="AB52" s="197"/>
      <c r="AC52" s="197"/>
      <c r="AD52" s="197"/>
      <c r="AE52" s="199"/>
      <c r="AF52" s="193"/>
      <c r="AG52" s="193"/>
      <c r="AH52" s="197">
        <v>27.854545454545452</v>
      </c>
      <c r="AI52" s="193"/>
      <c r="AJ52" s="193"/>
      <c r="AK52" s="197"/>
      <c r="AL52" s="193"/>
      <c r="AM52" s="197"/>
      <c r="AN52" s="197"/>
      <c r="AO52" s="193" t="s">
        <v>816</v>
      </c>
      <c r="AP52" s="272" t="s">
        <v>807</v>
      </c>
      <c r="AQ52" s="272"/>
      <c r="AR52" s="272"/>
      <c r="AS52" s="272">
        <v>10</v>
      </c>
      <c r="AT52" s="196">
        <v>5.2</v>
      </c>
      <c r="AU52" s="275"/>
      <c r="AV52" s="272"/>
      <c r="AW52" s="275"/>
      <c r="AX52" s="272" t="s">
        <v>831</v>
      </c>
      <c r="AY52" s="211"/>
      <c r="AZ52" s="272">
        <v>0</v>
      </c>
      <c r="BA52" s="272">
        <v>0</v>
      </c>
      <c r="BB52" s="272">
        <v>2</v>
      </c>
      <c r="BC52" s="272">
        <v>0</v>
      </c>
      <c r="BD52" s="272">
        <v>0</v>
      </c>
      <c r="BE52" s="272">
        <v>0</v>
      </c>
      <c r="BF52" s="272">
        <v>0</v>
      </c>
      <c r="BG52" s="272">
        <v>0</v>
      </c>
      <c r="BH52" s="272">
        <v>0</v>
      </c>
      <c r="BI52" s="272">
        <v>0</v>
      </c>
      <c r="BJ52" s="272">
        <v>0</v>
      </c>
      <c r="BK52" s="272">
        <v>0</v>
      </c>
      <c r="BL52" s="272"/>
      <c r="BM52" s="272" t="s">
        <v>807</v>
      </c>
      <c r="BN52" s="196"/>
      <c r="BO52" s="272" t="s">
        <v>807</v>
      </c>
      <c r="BP52" s="276"/>
      <c r="BQ52" s="272"/>
      <c r="BR52" s="196"/>
      <c r="BS52" s="272"/>
      <c r="BT52" s="193"/>
      <c r="BU52" s="193"/>
      <c r="BV52" s="196"/>
      <c r="BW52" s="272" t="s">
        <v>808</v>
      </c>
      <c r="BX52" s="272"/>
      <c r="BY52" s="277"/>
      <c r="BZ52" s="256" t="s">
        <v>1103</v>
      </c>
    </row>
    <row r="53" spans="1:78" ht="13" customHeight="1" x14ac:dyDescent="0.15">
      <c r="A53" s="193">
        <v>13626</v>
      </c>
      <c r="B53" s="292">
        <v>43683</v>
      </c>
      <c r="C53" s="195" t="s">
        <v>804</v>
      </c>
      <c r="D53" s="193" t="s">
        <v>632</v>
      </c>
      <c r="E53" s="193"/>
      <c r="F53" s="257" t="s">
        <v>815</v>
      </c>
      <c r="G53" s="207">
        <v>43646</v>
      </c>
      <c r="H53" s="196" t="s">
        <v>828</v>
      </c>
      <c r="I53" s="196" t="s">
        <v>807</v>
      </c>
      <c r="J53" s="196">
        <v>4</v>
      </c>
      <c r="K53" s="193" t="s">
        <v>931</v>
      </c>
      <c r="L53" s="193" t="s">
        <v>958</v>
      </c>
      <c r="M53" s="197">
        <v>77.272727272727266</v>
      </c>
      <c r="N53" s="197">
        <v>35.909090909090907</v>
      </c>
      <c r="O53" s="198"/>
      <c r="P53" s="199"/>
      <c r="Q53" s="199"/>
      <c r="R53" s="198"/>
      <c r="S53" s="199"/>
      <c r="T53" s="193"/>
      <c r="U53" s="199"/>
      <c r="V53" s="199"/>
      <c r="W53" s="197">
        <v>23.18181818181818</v>
      </c>
      <c r="X53" s="193"/>
      <c r="Y53" s="197"/>
      <c r="Z53" s="197"/>
      <c r="AA53" s="197"/>
      <c r="AB53" s="197"/>
      <c r="AC53" s="197"/>
      <c r="AD53" s="197"/>
      <c r="AE53" s="199"/>
      <c r="AF53" s="193"/>
      <c r="AG53" s="193"/>
      <c r="AH53" s="197">
        <v>24.545454545454543</v>
      </c>
      <c r="AI53" s="193"/>
      <c r="AJ53" s="193"/>
      <c r="AK53" s="199"/>
      <c r="AL53" s="193"/>
      <c r="AM53" s="197"/>
      <c r="AN53" s="197"/>
      <c r="AO53" s="193" t="s">
        <v>816</v>
      </c>
      <c r="AP53" s="196" t="s">
        <v>807</v>
      </c>
      <c r="AQ53" s="196"/>
      <c r="AR53" s="196"/>
      <c r="AS53" s="200"/>
      <c r="AT53" s="196">
        <v>10.7</v>
      </c>
      <c r="AU53" s="200">
        <v>910</v>
      </c>
      <c r="AV53" s="196"/>
      <c r="AW53" s="200">
        <v>6</v>
      </c>
      <c r="AX53" s="196" t="s">
        <v>831</v>
      </c>
      <c r="AY53" s="196"/>
      <c r="AZ53" s="196">
        <v>0</v>
      </c>
      <c r="BA53" s="196">
        <v>0</v>
      </c>
      <c r="BB53" s="196">
        <v>0</v>
      </c>
      <c r="BC53" s="196">
        <v>0</v>
      </c>
      <c r="BD53" s="196">
        <v>0</v>
      </c>
      <c r="BE53" s="196">
        <v>0</v>
      </c>
      <c r="BF53" s="196">
        <v>0</v>
      </c>
      <c r="BG53" s="196">
        <v>0</v>
      </c>
      <c r="BH53" s="196">
        <v>0</v>
      </c>
      <c r="BI53" s="196">
        <v>0</v>
      </c>
      <c r="BJ53" s="196">
        <v>0</v>
      </c>
      <c r="BK53" s="196">
        <v>0</v>
      </c>
      <c r="BL53" s="196"/>
      <c r="BM53" s="196" t="s">
        <v>807</v>
      </c>
      <c r="BN53" s="196"/>
      <c r="BO53" s="196" t="s">
        <v>807</v>
      </c>
      <c r="BP53" s="201">
        <v>152.6181818181818</v>
      </c>
      <c r="BQ53" s="196"/>
      <c r="BR53" s="196"/>
      <c r="BS53" s="222"/>
      <c r="BT53" s="158"/>
      <c r="BU53" s="202"/>
      <c r="BV53" s="196"/>
      <c r="BW53" s="196" t="s">
        <v>808</v>
      </c>
      <c r="BX53" s="196"/>
      <c r="BY53" s="202"/>
      <c r="BZ53" s="193" t="s">
        <v>1107</v>
      </c>
    </row>
    <row r="54" spans="1:78" ht="13" customHeight="1" x14ac:dyDescent="0.15">
      <c r="A54" s="193">
        <v>750</v>
      </c>
      <c r="B54" s="292">
        <v>43683</v>
      </c>
      <c r="C54" s="195" t="s">
        <v>804</v>
      </c>
      <c r="D54" s="193" t="s">
        <v>632</v>
      </c>
      <c r="E54" s="193"/>
      <c r="F54" s="257" t="s">
        <v>815</v>
      </c>
      <c r="G54" s="207">
        <v>43646</v>
      </c>
      <c r="H54" s="278" t="s">
        <v>828</v>
      </c>
      <c r="I54" s="278" t="s">
        <v>807</v>
      </c>
      <c r="J54" s="278">
        <v>5</v>
      </c>
      <c r="K54" s="279" t="s">
        <v>911</v>
      </c>
      <c r="L54" s="193" t="s">
        <v>962</v>
      </c>
      <c r="M54" s="197">
        <v>120.5</v>
      </c>
      <c r="N54" s="197">
        <v>38.145454545454541</v>
      </c>
      <c r="O54" s="202"/>
      <c r="P54" s="193"/>
      <c r="Q54" s="199"/>
      <c r="R54" s="198"/>
      <c r="S54" s="199"/>
      <c r="T54" s="193"/>
      <c r="U54" s="199"/>
      <c r="V54" s="199"/>
      <c r="W54" s="197">
        <v>21.627272727272725</v>
      </c>
      <c r="X54" s="193"/>
      <c r="Y54" s="197"/>
      <c r="Z54" s="197"/>
      <c r="AA54" s="197"/>
      <c r="AB54" s="197"/>
      <c r="AC54" s="197"/>
      <c r="AD54" s="199"/>
      <c r="AE54" s="199"/>
      <c r="AF54" s="193"/>
      <c r="AG54" s="193"/>
      <c r="AH54" s="197">
        <v>26.818181818181817</v>
      </c>
      <c r="AI54" s="193"/>
      <c r="AJ54" s="193"/>
      <c r="AK54" s="197"/>
      <c r="AL54" s="193"/>
      <c r="AM54" s="197"/>
      <c r="AN54" s="197"/>
      <c r="AO54" s="193" t="s">
        <v>816</v>
      </c>
      <c r="AP54" s="196" t="s">
        <v>807</v>
      </c>
      <c r="AQ54" s="196"/>
      <c r="AR54" s="196"/>
      <c r="AS54" s="200"/>
      <c r="AT54" s="196">
        <v>5</v>
      </c>
      <c r="AU54" s="200"/>
      <c r="AV54" s="196"/>
      <c r="AW54" s="200"/>
      <c r="AX54" s="278" t="s">
        <v>635</v>
      </c>
      <c r="AY54" s="196"/>
      <c r="AZ54" s="272">
        <v>0</v>
      </c>
      <c r="BA54" s="278">
        <v>0</v>
      </c>
      <c r="BB54" s="278">
        <v>0</v>
      </c>
      <c r="BC54" s="278">
        <v>0</v>
      </c>
      <c r="BD54" s="278">
        <v>0</v>
      </c>
      <c r="BE54" s="278">
        <v>0</v>
      </c>
      <c r="BF54" s="278">
        <v>0</v>
      </c>
      <c r="BG54" s="278">
        <v>0</v>
      </c>
      <c r="BH54" s="278">
        <v>0</v>
      </c>
      <c r="BI54" s="278">
        <v>0</v>
      </c>
      <c r="BJ54" s="278">
        <v>0</v>
      </c>
      <c r="BK54" s="278">
        <v>0</v>
      </c>
      <c r="BL54" s="278"/>
      <c r="BM54" s="278" t="s">
        <v>807</v>
      </c>
      <c r="BN54" s="196">
        <v>12</v>
      </c>
      <c r="BO54" s="278" t="s">
        <v>807</v>
      </c>
      <c r="BP54" s="280"/>
      <c r="BQ54" s="278"/>
      <c r="BR54" s="196"/>
      <c r="BS54" s="196"/>
      <c r="BT54" s="281"/>
      <c r="BU54" s="281"/>
      <c r="BV54" s="278"/>
      <c r="BW54" s="278" t="s">
        <v>808</v>
      </c>
      <c r="BX54" s="278"/>
      <c r="BY54" s="193" t="s">
        <v>1071</v>
      </c>
      <c r="BZ54" s="202" t="s">
        <v>1111</v>
      </c>
    </row>
    <row r="55" spans="1:78" ht="13" customHeight="1" x14ac:dyDescent="0.15">
      <c r="A55" s="193">
        <v>14288</v>
      </c>
      <c r="B55" s="292">
        <v>43683</v>
      </c>
      <c r="C55" s="195" t="s">
        <v>804</v>
      </c>
      <c r="D55" s="193" t="s">
        <v>632</v>
      </c>
      <c r="E55" s="193"/>
      <c r="F55" s="257" t="s">
        <v>815</v>
      </c>
      <c r="G55" s="207">
        <v>43646</v>
      </c>
      <c r="H55" s="196" t="s">
        <v>828</v>
      </c>
      <c r="I55" s="196" t="s">
        <v>807</v>
      </c>
      <c r="J55" s="196">
        <v>6</v>
      </c>
      <c r="K55" s="193" t="s">
        <v>918</v>
      </c>
      <c r="L55" s="193" t="s">
        <v>1112</v>
      </c>
      <c r="M55" s="197">
        <v>104.85454545454544</v>
      </c>
      <c r="N55" s="197">
        <v>61.281818181818174</v>
      </c>
      <c r="O55" s="193"/>
      <c r="P55" s="198"/>
      <c r="Q55" s="199"/>
      <c r="R55" s="198"/>
      <c r="S55" s="199"/>
      <c r="T55" s="193"/>
      <c r="U55" s="199"/>
      <c r="V55" s="199"/>
      <c r="W55" s="197">
        <v>23.854545454545452</v>
      </c>
      <c r="X55" s="193"/>
      <c r="Y55" s="197"/>
      <c r="Z55" s="197"/>
      <c r="AA55" s="197"/>
      <c r="AB55" s="197"/>
      <c r="AC55" s="197"/>
      <c r="AD55" s="197"/>
      <c r="AE55" s="199"/>
      <c r="AF55" s="193"/>
      <c r="AG55" s="193"/>
      <c r="AH55" s="197">
        <v>24.654545454545453</v>
      </c>
      <c r="AI55" s="193"/>
      <c r="AJ55" s="193"/>
      <c r="AK55" s="197"/>
      <c r="AL55" s="193"/>
      <c r="AM55" s="197"/>
      <c r="AN55" s="197"/>
      <c r="AO55" s="193" t="s">
        <v>816</v>
      </c>
      <c r="AP55" s="196" t="s">
        <v>807</v>
      </c>
      <c r="AQ55" s="196"/>
      <c r="AR55" s="196"/>
      <c r="AS55" s="200"/>
      <c r="AT55" s="196">
        <v>5.5</v>
      </c>
      <c r="AU55" s="200"/>
      <c r="AV55" s="196"/>
      <c r="AW55" s="200"/>
      <c r="AX55" s="196" t="s">
        <v>807</v>
      </c>
      <c r="AY55" s="196"/>
      <c r="AZ55" s="196">
        <v>4</v>
      </c>
      <c r="BA55" s="196">
        <v>0</v>
      </c>
      <c r="BB55" s="196">
        <v>0</v>
      </c>
      <c r="BC55" s="196">
        <v>0</v>
      </c>
      <c r="BD55" s="196">
        <v>0</v>
      </c>
      <c r="BE55" s="196">
        <v>0</v>
      </c>
      <c r="BF55" s="196">
        <v>0</v>
      </c>
      <c r="BG55" s="196">
        <v>0</v>
      </c>
      <c r="BH55" s="196">
        <v>0</v>
      </c>
      <c r="BI55" s="196">
        <v>0</v>
      </c>
      <c r="BJ55" s="196">
        <v>0</v>
      </c>
      <c r="BK55" s="196">
        <v>0</v>
      </c>
      <c r="BL55" s="196"/>
      <c r="BM55" s="196" t="s">
        <v>807</v>
      </c>
      <c r="BN55" s="196"/>
      <c r="BO55" s="196" t="s">
        <v>807</v>
      </c>
      <c r="BP55" s="249"/>
      <c r="BQ55" s="196"/>
      <c r="BR55" s="196"/>
      <c r="BS55" s="196"/>
      <c r="BT55" s="193"/>
      <c r="BU55" s="193"/>
      <c r="BV55" s="196"/>
      <c r="BW55" s="196" t="s">
        <v>808</v>
      </c>
      <c r="BX55" s="196"/>
      <c r="BY55" s="193"/>
      <c r="BZ55" s="213" t="s">
        <v>1116</v>
      </c>
    </row>
    <row r="56" spans="1:78" ht="13" customHeight="1" x14ac:dyDescent="0.15">
      <c r="A56" s="193">
        <v>15253</v>
      </c>
      <c r="B56" s="292">
        <v>43683</v>
      </c>
      <c r="C56" s="195" t="s">
        <v>804</v>
      </c>
      <c r="D56" s="193" t="s">
        <v>632</v>
      </c>
      <c r="E56" s="193"/>
      <c r="F56" s="257" t="s">
        <v>815</v>
      </c>
      <c r="G56" s="207">
        <v>43677</v>
      </c>
      <c r="H56" s="196" t="s">
        <v>828</v>
      </c>
      <c r="I56" s="196" t="s">
        <v>807</v>
      </c>
      <c r="J56" s="196">
        <v>7</v>
      </c>
      <c r="K56" s="193" t="s">
        <v>916</v>
      </c>
      <c r="L56" s="193" t="s">
        <v>968</v>
      </c>
      <c r="M56" s="197">
        <v>133.57272727272726</v>
      </c>
      <c r="N56" s="197">
        <v>37.372727272727268</v>
      </c>
      <c r="O56" s="193"/>
      <c r="P56" s="199"/>
      <c r="Q56" s="199"/>
      <c r="R56" s="198"/>
      <c r="S56" s="199"/>
      <c r="T56" s="193"/>
      <c r="U56" s="199"/>
      <c r="V56" s="199"/>
      <c r="W56" s="197">
        <v>18.190909090909091</v>
      </c>
      <c r="X56" s="193"/>
      <c r="Y56" s="197"/>
      <c r="Z56" s="197"/>
      <c r="AA56" s="197"/>
      <c r="AB56" s="197"/>
      <c r="AC56" s="197"/>
      <c r="AD56" s="199"/>
      <c r="AE56" s="199"/>
      <c r="AF56" s="193"/>
      <c r="AG56" s="193"/>
      <c r="AH56" s="197">
        <v>21.427272727272726</v>
      </c>
      <c r="AI56" s="193"/>
      <c r="AJ56" s="193"/>
      <c r="AK56" s="197"/>
      <c r="AL56" s="193"/>
      <c r="AM56" s="197"/>
      <c r="AN56" s="197"/>
      <c r="AO56" s="193" t="s">
        <v>816</v>
      </c>
      <c r="AP56" s="196" t="s">
        <v>807</v>
      </c>
      <c r="AQ56" s="196"/>
      <c r="AR56" s="196"/>
      <c r="AS56" s="200"/>
      <c r="AT56" s="196">
        <v>5</v>
      </c>
      <c r="AU56" s="200"/>
      <c r="AV56" s="196"/>
      <c r="AW56" s="200"/>
      <c r="AX56" s="196" t="s">
        <v>831</v>
      </c>
      <c r="AY56" s="196"/>
      <c r="AZ56" s="196">
        <v>0</v>
      </c>
      <c r="BA56" s="196">
        <v>0</v>
      </c>
      <c r="BB56" s="196">
        <v>0</v>
      </c>
      <c r="BC56" s="196">
        <v>0</v>
      </c>
      <c r="BD56" s="196">
        <v>0</v>
      </c>
      <c r="BE56" s="196">
        <v>0</v>
      </c>
      <c r="BF56" s="196">
        <v>0</v>
      </c>
      <c r="BG56" s="196">
        <v>0</v>
      </c>
      <c r="BH56" s="196">
        <v>0</v>
      </c>
      <c r="BI56" s="196">
        <v>0</v>
      </c>
      <c r="BJ56" s="196">
        <v>0</v>
      </c>
      <c r="BK56" s="196">
        <v>0</v>
      </c>
      <c r="BL56" s="196"/>
      <c r="BM56" s="196" t="s">
        <v>807</v>
      </c>
      <c r="BN56" s="196"/>
      <c r="BO56" s="196" t="s">
        <v>807</v>
      </c>
      <c r="BP56" s="249"/>
      <c r="BQ56" s="196"/>
      <c r="BR56" s="196"/>
      <c r="BS56" s="196"/>
      <c r="BT56" s="202"/>
      <c r="BU56" s="202"/>
      <c r="BV56" s="196"/>
      <c r="BW56" s="196" t="s">
        <v>808</v>
      </c>
      <c r="BX56" s="196">
        <v>1</v>
      </c>
      <c r="BY56" s="193"/>
      <c r="BZ56" s="213" t="s">
        <v>1119</v>
      </c>
    </row>
    <row r="57" spans="1:78" ht="13" customHeight="1" x14ac:dyDescent="0.15">
      <c r="A57" s="193">
        <v>11315</v>
      </c>
      <c r="B57" s="292">
        <v>43683</v>
      </c>
      <c r="C57" s="195" t="s">
        <v>804</v>
      </c>
      <c r="D57" s="193" t="s">
        <v>632</v>
      </c>
      <c r="E57" s="193"/>
      <c r="F57" s="257" t="s">
        <v>815</v>
      </c>
      <c r="G57" s="207">
        <v>43670</v>
      </c>
      <c r="H57" s="196" t="s">
        <v>828</v>
      </c>
      <c r="I57" s="196" t="s">
        <v>807</v>
      </c>
      <c r="J57" s="196">
        <v>8</v>
      </c>
      <c r="K57" s="193" t="s">
        <v>883</v>
      </c>
      <c r="L57" s="193" t="s">
        <v>884</v>
      </c>
      <c r="M57" s="197">
        <v>109.69999999999999</v>
      </c>
      <c r="N57" s="197">
        <v>36.31818181818182</v>
      </c>
      <c r="O57" s="198"/>
      <c r="P57" s="199"/>
      <c r="Q57" s="199"/>
      <c r="R57" s="198"/>
      <c r="S57" s="199"/>
      <c r="T57" s="193"/>
      <c r="U57" s="199"/>
      <c r="V57" s="199"/>
      <c r="W57" s="197">
        <v>23.354545454545455</v>
      </c>
      <c r="X57" s="193"/>
      <c r="Y57" s="197"/>
      <c r="Z57" s="197"/>
      <c r="AA57" s="197"/>
      <c r="AB57" s="197"/>
      <c r="AC57" s="197"/>
      <c r="AD57" s="197"/>
      <c r="AE57" s="199"/>
      <c r="AF57" s="193"/>
      <c r="AG57" s="193"/>
      <c r="AH57" s="197">
        <v>27.299999999999997</v>
      </c>
      <c r="AI57" s="193"/>
      <c r="AJ57" s="193"/>
      <c r="AK57" s="197"/>
      <c r="AL57" s="193"/>
      <c r="AM57" s="197"/>
      <c r="AN57" s="197"/>
      <c r="AO57" s="193" t="s">
        <v>816</v>
      </c>
      <c r="AP57" s="196" t="s">
        <v>807</v>
      </c>
      <c r="AQ57" s="196"/>
      <c r="AR57" s="196"/>
      <c r="AS57" s="200"/>
      <c r="AT57" s="196">
        <v>5</v>
      </c>
      <c r="AU57" s="105"/>
      <c r="AV57" s="101"/>
      <c r="AW57" s="105"/>
      <c r="AX57" s="196" t="s">
        <v>831</v>
      </c>
      <c r="AY57" s="196"/>
      <c r="AZ57" s="196">
        <v>0</v>
      </c>
      <c r="BA57" s="196">
        <v>0</v>
      </c>
      <c r="BB57" s="196">
        <v>0</v>
      </c>
      <c r="BC57" s="196">
        <v>0</v>
      </c>
      <c r="BD57" s="196">
        <v>0</v>
      </c>
      <c r="BE57" s="196">
        <v>0</v>
      </c>
      <c r="BF57" s="196">
        <v>0</v>
      </c>
      <c r="BG57" s="196">
        <v>0</v>
      </c>
      <c r="BH57" s="196">
        <v>0</v>
      </c>
      <c r="BI57" s="196">
        <v>0</v>
      </c>
      <c r="BJ57" s="196">
        <v>0</v>
      </c>
      <c r="BK57" s="196">
        <v>0</v>
      </c>
      <c r="BL57" s="196"/>
      <c r="BM57" s="196" t="s">
        <v>807</v>
      </c>
      <c r="BN57" s="196"/>
      <c r="BO57" s="196" t="s">
        <v>807</v>
      </c>
      <c r="BP57" s="249"/>
      <c r="BQ57" s="196"/>
      <c r="BR57" s="196"/>
      <c r="BS57" s="196"/>
      <c r="BT57" s="202"/>
      <c r="BU57" s="202"/>
      <c r="BV57" s="196"/>
      <c r="BW57" s="196" t="s">
        <v>808</v>
      </c>
      <c r="BX57" s="196"/>
      <c r="BY57" s="202"/>
      <c r="BZ57" s="254" t="s">
        <v>1155</v>
      </c>
    </row>
    <row r="58" spans="1:78" ht="13" customHeight="1" x14ac:dyDescent="0.15">
      <c r="A58" s="193"/>
      <c r="B58" s="292">
        <v>43683</v>
      </c>
      <c r="C58" s="195" t="s">
        <v>804</v>
      </c>
      <c r="D58" s="193" t="s">
        <v>632</v>
      </c>
      <c r="E58" s="193"/>
      <c r="F58" s="257" t="s">
        <v>815</v>
      </c>
      <c r="G58" s="207">
        <v>43646</v>
      </c>
      <c r="H58" s="196" t="s">
        <v>828</v>
      </c>
      <c r="I58" s="196" t="s">
        <v>807</v>
      </c>
      <c r="J58" s="196"/>
      <c r="K58" s="193" t="s">
        <v>629</v>
      </c>
      <c r="L58" s="193" t="s">
        <v>890</v>
      </c>
      <c r="M58" s="197">
        <v>109.69999999999999</v>
      </c>
      <c r="N58" s="197">
        <v>36.327272727272728</v>
      </c>
      <c r="O58" s="198"/>
      <c r="P58" s="199"/>
      <c r="Q58" s="199"/>
      <c r="R58" s="198"/>
      <c r="S58" s="199"/>
      <c r="T58" s="193"/>
      <c r="U58" s="199"/>
      <c r="V58" s="199"/>
      <c r="W58" s="197">
        <v>23.354545454545455</v>
      </c>
      <c r="X58" s="193"/>
      <c r="Y58" s="197"/>
      <c r="Z58" s="197"/>
      <c r="AA58" s="197"/>
      <c r="AB58" s="197"/>
      <c r="AC58" s="197"/>
      <c r="AD58" s="197"/>
      <c r="AE58" s="199"/>
      <c r="AF58" s="193"/>
      <c r="AG58" s="193"/>
      <c r="AH58" s="197">
        <v>27.363636363636363</v>
      </c>
      <c r="AI58" s="193"/>
      <c r="AJ58" s="193"/>
      <c r="AK58" s="197"/>
      <c r="AL58" s="193"/>
      <c r="AM58" s="197"/>
      <c r="AN58" s="197"/>
      <c r="AO58" s="193" t="s">
        <v>816</v>
      </c>
      <c r="AP58" s="196" t="s">
        <v>807</v>
      </c>
      <c r="AQ58" s="196"/>
      <c r="AR58" s="196"/>
      <c r="AS58" s="200"/>
      <c r="AT58" s="196">
        <v>8</v>
      </c>
      <c r="AU58" s="105"/>
      <c r="AV58" s="101"/>
      <c r="AW58" s="105"/>
      <c r="AX58" s="196" t="s">
        <v>831</v>
      </c>
      <c r="AY58" s="196"/>
      <c r="AZ58" s="196">
        <v>0</v>
      </c>
      <c r="BA58" s="196">
        <v>0</v>
      </c>
      <c r="BB58" s="196">
        <v>0</v>
      </c>
      <c r="BC58" s="196">
        <v>0</v>
      </c>
      <c r="BD58" s="196">
        <v>0</v>
      </c>
      <c r="BE58" s="196">
        <v>0</v>
      </c>
      <c r="BF58" s="196">
        <v>0</v>
      </c>
      <c r="BG58" s="196">
        <v>0</v>
      </c>
      <c r="BH58" s="196">
        <v>0</v>
      </c>
      <c r="BI58" s="196">
        <v>0</v>
      </c>
      <c r="BJ58" s="196">
        <v>0</v>
      </c>
      <c r="BK58" s="196">
        <v>0</v>
      </c>
      <c r="BL58" s="196"/>
      <c r="BM58" s="196" t="s">
        <v>807</v>
      </c>
      <c r="BN58" s="196"/>
      <c r="BO58" s="196" t="s">
        <v>807</v>
      </c>
      <c r="BP58" s="249"/>
      <c r="BQ58" s="196"/>
      <c r="BR58" s="196"/>
      <c r="BS58" s="196"/>
      <c r="BT58" s="202"/>
      <c r="BU58" s="202"/>
      <c r="BV58" s="196"/>
      <c r="BW58" s="196" t="s">
        <v>646</v>
      </c>
      <c r="BX58" s="196">
        <v>1</v>
      </c>
      <c r="BY58" s="202"/>
      <c r="BZ58" s="254" t="s">
        <v>1122</v>
      </c>
    </row>
    <row r="59" spans="1:78" ht="13" customHeight="1" x14ac:dyDescent="0.15">
      <c r="A59" s="193">
        <v>570</v>
      </c>
      <c r="B59" s="292">
        <v>43683</v>
      </c>
      <c r="C59" s="195" t="s">
        <v>804</v>
      </c>
      <c r="D59" s="193" t="s">
        <v>632</v>
      </c>
      <c r="E59" s="193"/>
      <c r="F59" s="193" t="s">
        <v>815</v>
      </c>
      <c r="G59" s="207">
        <v>43646</v>
      </c>
      <c r="H59" s="196" t="s">
        <v>828</v>
      </c>
      <c r="I59" s="196" t="s">
        <v>807</v>
      </c>
      <c r="J59" s="196">
        <v>10</v>
      </c>
      <c r="K59" s="193" t="s">
        <v>853</v>
      </c>
      <c r="L59" s="193" t="s">
        <v>1076</v>
      </c>
      <c r="M59" s="197">
        <v>133.57272727272726</v>
      </c>
      <c r="N59" s="197">
        <v>37.372727272727268</v>
      </c>
      <c r="O59" s="193"/>
      <c r="P59" s="199"/>
      <c r="Q59" s="199"/>
      <c r="R59" s="198"/>
      <c r="S59" s="199"/>
      <c r="T59" s="193"/>
      <c r="U59" s="199"/>
      <c r="V59" s="199"/>
      <c r="W59" s="197">
        <v>18.190909090909091</v>
      </c>
      <c r="X59" s="193"/>
      <c r="Y59" s="197"/>
      <c r="Z59" s="197"/>
      <c r="AA59" s="197"/>
      <c r="AB59" s="197"/>
      <c r="AC59" s="197"/>
      <c r="AD59" s="197"/>
      <c r="AE59" s="199"/>
      <c r="AF59" s="193"/>
      <c r="AG59" s="193"/>
      <c r="AH59" s="197">
        <v>21.427272727272726</v>
      </c>
      <c r="AI59" s="193"/>
      <c r="AJ59" s="193"/>
      <c r="AK59" s="197"/>
      <c r="AL59" s="193"/>
      <c r="AM59" s="197"/>
      <c r="AN59" s="197"/>
      <c r="AO59" s="193" t="s">
        <v>816</v>
      </c>
      <c r="AP59" s="196" t="s">
        <v>807</v>
      </c>
      <c r="AQ59" s="196"/>
      <c r="AR59" s="196"/>
      <c r="AS59" s="200"/>
      <c r="AT59" s="196">
        <v>5</v>
      </c>
      <c r="AU59" s="200"/>
      <c r="AV59" s="196"/>
      <c r="AW59" s="200"/>
      <c r="AX59" s="196" t="s">
        <v>807</v>
      </c>
      <c r="AY59" s="196"/>
      <c r="AZ59" s="196">
        <v>0</v>
      </c>
      <c r="BA59" s="196">
        <v>0</v>
      </c>
      <c r="BB59" s="196">
        <v>0</v>
      </c>
      <c r="BC59" s="196">
        <v>0</v>
      </c>
      <c r="BD59" s="196">
        <v>0</v>
      </c>
      <c r="BE59" s="196">
        <v>0</v>
      </c>
      <c r="BF59" s="196">
        <v>0</v>
      </c>
      <c r="BG59" s="196">
        <v>0</v>
      </c>
      <c r="BH59" s="196">
        <v>0</v>
      </c>
      <c r="BI59" s="196">
        <v>0</v>
      </c>
      <c r="BJ59" s="196">
        <v>0</v>
      </c>
      <c r="BK59" s="196">
        <v>0</v>
      </c>
      <c r="BL59" s="196"/>
      <c r="BM59" s="196" t="s">
        <v>807</v>
      </c>
      <c r="BN59" s="196"/>
      <c r="BO59" s="196" t="s">
        <v>807</v>
      </c>
      <c r="BP59" s="249"/>
      <c r="BQ59" s="196"/>
      <c r="BR59" s="196"/>
      <c r="BS59" s="196"/>
      <c r="BT59" s="202"/>
      <c r="BU59" s="202"/>
      <c r="BV59" s="196"/>
      <c r="BW59" s="196" t="s">
        <v>808</v>
      </c>
      <c r="BX59" s="196">
        <v>1</v>
      </c>
      <c r="BY59" s="193" t="s">
        <v>1077</v>
      </c>
      <c r="BZ59" s="193" t="s">
        <v>1123</v>
      </c>
    </row>
    <row r="60" spans="1:78" ht="13" customHeight="1" x14ac:dyDescent="0.15">
      <c r="A60" s="193">
        <v>16141</v>
      </c>
      <c r="B60" s="292">
        <v>43683</v>
      </c>
      <c r="C60" s="195" t="s">
        <v>804</v>
      </c>
      <c r="D60" s="193" t="s">
        <v>632</v>
      </c>
      <c r="E60" s="193"/>
      <c r="F60" s="193" t="s">
        <v>815</v>
      </c>
      <c r="G60" s="194">
        <v>43671</v>
      </c>
      <c r="H60" s="196" t="s">
        <v>828</v>
      </c>
      <c r="I60" s="196" t="s">
        <v>807</v>
      </c>
      <c r="J60" s="196">
        <v>12</v>
      </c>
      <c r="K60" s="212" t="s">
        <v>904</v>
      </c>
      <c r="L60" s="193" t="s">
        <v>905</v>
      </c>
      <c r="M60" s="197">
        <v>104.99999999999999</v>
      </c>
      <c r="N60" s="197">
        <v>33.999999999999993</v>
      </c>
      <c r="O60" s="193"/>
      <c r="P60" s="198"/>
      <c r="Q60" s="199"/>
      <c r="R60" s="198"/>
      <c r="S60" s="199"/>
      <c r="T60" s="193"/>
      <c r="U60" s="199"/>
      <c r="V60" s="199"/>
      <c r="W60" s="197">
        <v>17.799999999999997</v>
      </c>
      <c r="X60" s="193"/>
      <c r="Y60" s="197"/>
      <c r="Z60" s="197"/>
      <c r="AA60" s="197"/>
      <c r="AB60" s="197"/>
      <c r="AC60" s="197"/>
      <c r="AD60" s="199"/>
      <c r="AE60" s="199"/>
      <c r="AF60" s="193"/>
      <c r="AG60" s="193"/>
      <c r="AH60" s="197">
        <v>17.799999999999997</v>
      </c>
      <c r="AI60" s="193"/>
      <c r="AJ60" s="193"/>
      <c r="AK60" s="197"/>
      <c r="AL60" s="193"/>
      <c r="AM60" s="197"/>
      <c r="AN60" s="197"/>
      <c r="AO60" s="193" t="s">
        <v>816</v>
      </c>
      <c r="AP60" s="196" t="s">
        <v>807</v>
      </c>
      <c r="AQ60" s="196"/>
      <c r="AR60" s="196"/>
      <c r="AS60" s="200"/>
      <c r="AT60" s="196">
        <v>6</v>
      </c>
      <c r="AU60" s="200"/>
      <c r="AV60" s="196"/>
      <c r="AW60" s="200"/>
      <c r="AX60" s="196" t="s">
        <v>390</v>
      </c>
      <c r="AY60" s="196"/>
      <c r="AZ60" s="196">
        <v>0</v>
      </c>
      <c r="BA60" s="196">
        <v>0</v>
      </c>
      <c r="BB60" s="196">
        <v>2</v>
      </c>
      <c r="BC60" s="196">
        <v>0</v>
      </c>
      <c r="BD60" s="196">
        <v>0</v>
      </c>
      <c r="BE60" s="196">
        <v>0</v>
      </c>
      <c r="BF60" s="196">
        <v>0</v>
      </c>
      <c r="BG60" s="196">
        <v>0</v>
      </c>
      <c r="BH60" s="196">
        <v>0</v>
      </c>
      <c r="BI60" s="196">
        <v>0</v>
      </c>
      <c r="BJ60" s="196">
        <v>0</v>
      </c>
      <c r="BK60" s="196">
        <v>0</v>
      </c>
      <c r="BL60" s="196"/>
      <c r="BM60" s="196" t="s">
        <v>807</v>
      </c>
      <c r="BN60" s="196"/>
      <c r="BO60" s="196" t="s">
        <v>807</v>
      </c>
      <c r="BP60" s="249"/>
      <c r="BQ60" s="196"/>
      <c r="BR60" s="196"/>
      <c r="BS60" s="196"/>
      <c r="BT60" s="196"/>
      <c r="BU60" s="196"/>
      <c r="BV60" s="196"/>
      <c r="BW60" s="196" t="s">
        <v>808</v>
      </c>
      <c r="BX60" s="196">
        <v>1</v>
      </c>
      <c r="BY60" s="202"/>
      <c r="BZ60" s="202" t="s">
        <v>1158</v>
      </c>
    </row>
    <row r="61" spans="1:78" ht="13" customHeight="1" x14ac:dyDescent="0.15">
      <c r="A61" s="193" t="s">
        <v>1128</v>
      </c>
      <c r="B61" s="292">
        <v>43683</v>
      </c>
      <c r="C61" s="195" t="s">
        <v>804</v>
      </c>
      <c r="D61" s="193" t="s">
        <v>632</v>
      </c>
      <c r="E61" s="193"/>
      <c r="F61" s="193" t="s">
        <v>815</v>
      </c>
      <c r="G61" s="207">
        <v>43677</v>
      </c>
      <c r="H61" s="196" t="s">
        <v>828</v>
      </c>
      <c r="I61" s="196" t="s">
        <v>807</v>
      </c>
      <c r="J61" s="196">
        <v>13</v>
      </c>
      <c r="K61" s="193" t="s">
        <v>822</v>
      </c>
      <c r="L61" s="193" t="s">
        <v>1129</v>
      </c>
      <c r="M61" s="197">
        <v>112</v>
      </c>
      <c r="N61" s="197">
        <v>40.163636363636357</v>
      </c>
      <c r="O61" s="198"/>
      <c r="P61" s="199"/>
      <c r="Q61" s="199"/>
      <c r="R61" s="198"/>
      <c r="S61" s="199"/>
      <c r="T61" s="193"/>
      <c r="U61" s="199"/>
      <c r="V61" s="199"/>
      <c r="W61" s="197">
        <v>24.77272727272727</v>
      </c>
      <c r="X61" s="193"/>
      <c r="Y61" s="197"/>
      <c r="Z61" s="197"/>
      <c r="AA61" s="197"/>
      <c r="AB61" s="197"/>
      <c r="AC61" s="197"/>
      <c r="AD61" s="197"/>
      <c r="AE61" s="199"/>
      <c r="AF61" s="193"/>
      <c r="AG61" s="193"/>
      <c r="AH61" s="197">
        <v>28.227272727272727</v>
      </c>
      <c r="AI61" s="193"/>
      <c r="AJ61" s="193"/>
      <c r="AK61" s="197"/>
      <c r="AL61" s="193"/>
      <c r="AM61" s="197"/>
      <c r="AN61" s="197"/>
      <c r="AO61" s="193" t="s">
        <v>816</v>
      </c>
      <c r="AP61" s="196" t="s">
        <v>807</v>
      </c>
      <c r="AQ61" s="196"/>
      <c r="AR61" s="196"/>
      <c r="AS61" s="200"/>
      <c r="AT61" s="196">
        <v>5.5</v>
      </c>
      <c r="AU61" s="200"/>
      <c r="AV61" s="196"/>
      <c r="AW61" s="200"/>
      <c r="AX61" s="196" t="s">
        <v>831</v>
      </c>
      <c r="AY61" s="196"/>
      <c r="AZ61" s="196">
        <v>5</v>
      </c>
      <c r="BA61" s="196">
        <v>0</v>
      </c>
      <c r="BB61" s="196">
        <v>0</v>
      </c>
      <c r="BC61" s="196">
        <v>0</v>
      </c>
      <c r="BD61" s="196">
        <v>0</v>
      </c>
      <c r="BE61" s="196">
        <v>0</v>
      </c>
      <c r="BF61" s="196">
        <v>0</v>
      </c>
      <c r="BG61" s="196">
        <v>0</v>
      </c>
      <c r="BH61" s="196">
        <v>0</v>
      </c>
      <c r="BI61" s="196">
        <v>0</v>
      </c>
      <c r="BJ61" s="196">
        <v>0</v>
      </c>
      <c r="BK61" s="196">
        <v>0</v>
      </c>
      <c r="BL61" s="196"/>
      <c r="BM61" s="196" t="s">
        <v>807</v>
      </c>
      <c r="BN61" s="196"/>
      <c r="BO61" s="196" t="s">
        <v>807</v>
      </c>
      <c r="BP61" s="249"/>
      <c r="BQ61" s="196"/>
      <c r="BR61" s="196"/>
      <c r="BS61" s="196"/>
      <c r="BT61" s="193"/>
      <c r="BU61" s="202"/>
      <c r="BV61" s="267"/>
      <c r="BW61" s="196" t="s">
        <v>808</v>
      </c>
      <c r="BX61" s="196"/>
      <c r="BY61" s="193"/>
      <c r="BZ61" s="193" t="s">
        <v>1162</v>
      </c>
    </row>
    <row r="62" spans="1:78" ht="13" customHeight="1" x14ac:dyDescent="0.15">
      <c r="A62" s="193" t="s">
        <v>1128</v>
      </c>
      <c r="B62" s="292">
        <v>43683</v>
      </c>
      <c r="C62" s="195" t="s">
        <v>804</v>
      </c>
      <c r="D62" s="193" t="s">
        <v>632</v>
      </c>
      <c r="E62" s="193"/>
      <c r="F62" s="193" t="s">
        <v>815</v>
      </c>
      <c r="G62" s="194">
        <v>43623</v>
      </c>
      <c r="H62" s="196" t="s">
        <v>828</v>
      </c>
      <c r="I62" s="196" t="s">
        <v>807</v>
      </c>
      <c r="J62" s="196">
        <v>14</v>
      </c>
      <c r="K62" s="193" t="s">
        <v>1130</v>
      </c>
      <c r="L62" s="193" t="s">
        <v>1131</v>
      </c>
      <c r="M62" s="197">
        <v>81.136363636363626</v>
      </c>
      <c r="N62" s="197">
        <v>39.93636363636363</v>
      </c>
      <c r="O62" s="198"/>
      <c r="P62" s="199"/>
      <c r="Q62" s="199"/>
      <c r="R62" s="198"/>
      <c r="S62" s="199"/>
      <c r="T62" s="193"/>
      <c r="U62" s="199"/>
      <c r="V62" s="199"/>
      <c r="W62" s="197">
        <v>24.84545454545454</v>
      </c>
      <c r="X62" s="193"/>
      <c r="Y62" s="197"/>
      <c r="Z62" s="197"/>
      <c r="AA62" s="197"/>
      <c r="AB62" s="197"/>
      <c r="AC62" s="197"/>
      <c r="AD62" s="197"/>
      <c r="AE62" s="199"/>
      <c r="AF62" s="193"/>
      <c r="AG62" s="193"/>
      <c r="AH62" s="197">
        <v>26.618181818181817</v>
      </c>
      <c r="AI62" s="193"/>
      <c r="AJ62" s="193"/>
      <c r="AK62" s="197"/>
      <c r="AL62" s="193"/>
      <c r="AM62" s="197"/>
      <c r="AN62" s="197"/>
      <c r="AO62" s="193" t="s">
        <v>816</v>
      </c>
      <c r="AP62" s="196" t="s">
        <v>807</v>
      </c>
      <c r="AQ62" s="196"/>
      <c r="AR62" s="196"/>
      <c r="AS62" s="200"/>
      <c r="AT62" s="196">
        <v>5</v>
      </c>
      <c r="AU62" s="200"/>
      <c r="AV62" s="196"/>
      <c r="AW62" s="200"/>
      <c r="AX62" s="196" t="s">
        <v>831</v>
      </c>
      <c r="AY62" s="196"/>
      <c r="AZ62" s="196">
        <v>0</v>
      </c>
      <c r="BA62" s="196">
        <v>0</v>
      </c>
      <c r="BB62" s="196">
        <v>0</v>
      </c>
      <c r="BC62" s="196">
        <v>0</v>
      </c>
      <c r="BD62" s="196">
        <v>0</v>
      </c>
      <c r="BE62" s="196">
        <v>0</v>
      </c>
      <c r="BF62" s="196">
        <v>0</v>
      </c>
      <c r="BG62" s="196">
        <v>0</v>
      </c>
      <c r="BH62" s="196">
        <v>0</v>
      </c>
      <c r="BI62" s="196">
        <v>0</v>
      </c>
      <c r="BJ62" s="196">
        <v>0</v>
      </c>
      <c r="BK62" s="196">
        <v>0</v>
      </c>
      <c r="BL62" s="196"/>
      <c r="BM62" s="196" t="s">
        <v>807</v>
      </c>
      <c r="BN62" s="196"/>
      <c r="BO62" s="196" t="s">
        <v>807</v>
      </c>
      <c r="BP62" s="249"/>
      <c r="BQ62" s="196"/>
      <c r="BR62" s="196"/>
      <c r="BS62" s="196"/>
      <c r="BT62" s="193"/>
      <c r="BU62" s="202"/>
      <c r="BV62" s="267"/>
      <c r="BW62" s="196" t="s">
        <v>808</v>
      </c>
      <c r="BX62" s="196"/>
      <c r="BY62" s="193"/>
      <c r="BZ62" s="193" t="s">
        <v>1134</v>
      </c>
    </row>
    <row r="63" spans="1:78" ht="13" customHeight="1" x14ac:dyDescent="0.15">
      <c r="A63" s="193" t="s">
        <v>1128</v>
      </c>
      <c r="B63" s="292">
        <v>43683</v>
      </c>
      <c r="C63" s="195" t="s">
        <v>804</v>
      </c>
      <c r="D63" s="193" t="s">
        <v>632</v>
      </c>
      <c r="E63" s="193"/>
      <c r="F63" s="193" t="s">
        <v>815</v>
      </c>
      <c r="G63" s="194">
        <v>43646</v>
      </c>
      <c r="H63" s="196" t="s">
        <v>828</v>
      </c>
      <c r="I63" s="196" t="s">
        <v>807</v>
      </c>
      <c r="J63" s="196">
        <v>15</v>
      </c>
      <c r="K63" s="193" t="s">
        <v>1135</v>
      </c>
      <c r="L63" s="193" t="s">
        <v>1136</v>
      </c>
      <c r="M63" s="197">
        <v>135.5</v>
      </c>
      <c r="N63" s="197">
        <v>40.9</v>
      </c>
      <c r="O63" s="198"/>
      <c r="P63" s="199"/>
      <c r="Q63" s="199"/>
      <c r="R63" s="198"/>
      <c r="S63" s="199"/>
      <c r="T63" s="193"/>
      <c r="U63" s="199"/>
      <c r="V63" s="199"/>
      <c r="W63" s="197">
        <v>24.2</v>
      </c>
      <c r="X63" s="193"/>
      <c r="Y63" s="197"/>
      <c r="Z63" s="197"/>
      <c r="AA63" s="197"/>
      <c r="AB63" s="197"/>
      <c r="AC63" s="197"/>
      <c r="AD63" s="197"/>
      <c r="AE63" s="199"/>
      <c r="AF63" s="193"/>
      <c r="AG63" s="193"/>
      <c r="AH63" s="197">
        <v>26.099999999999998</v>
      </c>
      <c r="AI63" s="193"/>
      <c r="AJ63" s="193"/>
      <c r="AK63" s="197"/>
      <c r="AL63" s="193"/>
      <c r="AM63" s="197"/>
      <c r="AN63" s="197"/>
      <c r="AO63" s="193" t="s">
        <v>816</v>
      </c>
      <c r="AP63" s="196" t="s">
        <v>807</v>
      </c>
      <c r="AQ63" s="196"/>
      <c r="AR63" s="196"/>
      <c r="AS63" s="200"/>
      <c r="AT63" s="196">
        <v>4.5</v>
      </c>
      <c r="AU63" s="200"/>
      <c r="AV63" s="196"/>
      <c r="AW63" s="200"/>
      <c r="AX63" s="196" t="s">
        <v>831</v>
      </c>
      <c r="AY63" s="196"/>
      <c r="AZ63" s="196">
        <v>0</v>
      </c>
      <c r="BA63" s="196">
        <v>0</v>
      </c>
      <c r="BB63" s="196">
        <v>0</v>
      </c>
      <c r="BC63" s="196">
        <v>0</v>
      </c>
      <c r="BD63" s="196">
        <v>0</v>
      </c>
      <c r="BE63" s="196">
        <v>0</v>
      </c>
      <c r="BF63" s="196">
        <v>0</v>
      </c>
      <c r="BG63" s="196">
        <v>0</v>
      </c>
      <c r="BH63" s="196">
        <v>0</v>
      </c>
      <c r="BI63" s="196">
        <v>0</v>
      </c>
      <c r="BJ63" s="196">
        <v>0</v>
      </c>
      <c r="BK63" s="196">
        <v>0</v>
      </c>
      <c r="BL63" s="196"/>
      <c r="BM63" s="196" t="s">
        <v>807</v>
      </c>
      <c r="BN63" s="196"/>
      <c r="BO63" s="196" t="s">
        <v>807</v>
      </c>
      <c r="BP63" s="249"/>
      <c r="BQ63" s="196"/>
      <c r="BR63" s="196"/>
      <c r="BS63" s="196"/>
      <c r="BT63" s="193"/>
      <c r="BU63" s="202"/>
      <c r="BV63" s="267"/>
      <c r="BW63" s="196" t="s">
        <v>808</v>
      </c>
      <c r="BX63" s="196"/>
      <c r="BY63" s="193" t="s">
        <v>1137</v>
      </c>
      <c r="BZ63" s="193" t="s">
        <v>1141</v>
      </c>
    </row>
    <row r="64" spans="1:78" ht="13" customHeight="1" x14ac:dyDescent="0.15">
      <c r="A64" s="193" t="s">
        <v>1128</v>
      </c>
      <c r="B64" s="292">
        <v>43683</v>
      </c>
      <c r="C64" s="195" t="s">
        <v>804</v>
      </c>
      <c r="D64" s="193" t="s">
        <v>632</v>
      </c>
      <c r="E64" s="193"/>
      <c r="F64" s="193" t="s">
        <v>815</v>
      </c>
      <c r="G64" s="194">
        <v>43683</v>
      </c>
      <c r="H64" s="196" t="s">
        <v>828</v>
      </c>
      <c r="I64" s="196" t="s">
        <v>807</v>
      </c>
      <c r="J64" s="196">
        <v>16</v>
      </c>
      <c r="K64" s="193" t="s">
        <v>932</v>
      </c>
      <c r="L64" s="193" t="s">
        <v>1142</v>
      </c>
      <c r="M64" s="197">
        <v>88.199999999999989</v>
      </c>
      <c r="N64" s="197">
        <v>32.245454545454542</v>
      </c>
      <c r="O64" s="198"/>
      <c r="P64" s="199"/>
      <c r="Q64" s="199"/>
      <c r="R64" s="198"/>
      <c r="S64" s="199"/>
      <c r="T64" s="193"/>
      <c r="U64" s="199"/>
      <c r="V64" s="199"/>
      <c r="W64" s="197">
        <v>18.554545454545455</v>
      </c>
      <c r="X64" s="193"/>
      <c r="Y64" s="197"/>
      <c r="Z64" s="197"/>
      <c r="AA64" s="197"/>
      <c r="AB64" s="197"/>
      <c r="AC64" s="197"/>
      <c r="AD64" s="197"/>
      <c r="AE64" s="199"/>
      <c r="AF64" s="193"/>
      <c r="AG64" s="193"/>
      <c r="AH64" s="197">
        <v>25.190909090909091</v>
      </c>
      <c r="AI64" s="193"/>
      <c r="AJ64" s="193"/>
      <c r="AK64" s="197"/>
      <c r="AL64" s="193"/>
      <c r="AM64" s="197"/>
      <c r="AN64" s="197"/>
      <c r="AO64" s="193" t="s">
        <v>816</v>
      </c>
      <c r="AP64" s="196" t="s">
        <v>807</v>
      </c>
      <c r="AQ64" s="196"/>
      <c r="AR64" s="196"/>
      <c r="AS64" s="200"/>
      <c r="AT64" s="196">
        <v>3.85</v>
      </c>
      <c r="AU64" s="200"/>
      <c r="AV64" s="196"/>
      <c r="AW64" s="200"/>
      <c r="AX64" s="196" t="s">
        <v>831</v>
      </c>
      <c r="AY64" s="196"/>
      <c r="AZ64" s="196">
        <v>0</v>
      </c>
      <c r="BA64" s="196">
        <v>0</v>
      </c>
      <c r="BB64" s="196">
        <v>0</v>
      </c>
      <c r="BC64" s="196">
        <v>0</v>
      </c>
      <c r="BD64" s="196">
        <v>0</v>
      </c>
      <c r="BE64" s="196">
        <v>0</v>
      </c>
      <c r="BF64" s="196">
        <v>0</v>
      </c>
      <c r="BG64" s="196">
        <v>0</v>
      </c>
      <c r="BH64" s="196">
        <v>0</v>
      </c>
      <c r="BI64" s="196">
        <v>0</v>
      </c>
      <c r="BJ64" s="196">
        <v>0</v>
      </c>
      <c r="BK64" s="196">
        <v>0</v>
      </c>
      <c r="BL64" s="196"/>
      <c r="BM64" s="196" t="s">
        <v>807</v>
      </c>
      <c r="BN64" s="196">
        <v>12</v>
      </c>
      <c r="BO64" s="196" t="s">
        <v>807</v>
      </c>
      <c r="BP64" s="249"/>
      <c r="BQ64" s="196"/>
      <c r="BR64" s="196">
        <v>12</v>
      </c>
      <c r="BS64" s="196"/>
      <c r="BT64" s="193"/>
      <c r="BU64" s="202"/>
      <c r="BV64" s="267"/>
      <c r="BW64" s="196" t="s">
        <v>808</v>
      </c>
      <c r="BX64" s="196">
        <v>1</v>
      </c>
      <c r="BY64" s="193"/>
      <c r="BZ64" s="193" t="s">
        <v>1166</v>
      </c>
    </row>
    <row r="65" spans="1:78" ht="13" customHeight="1" x14ac:dyDescent="0.15">
      <c r="A65" s="193" t="s">
        <v>1128</v>
      </c>
      <c r="B65" s="292">
        <v>43683</v>
      </c>
      <c r="C65" s="195" t="s">
        <v>804</v>
      </c>
      <c r="D65" s="193" t="s">
        <v>632</v>
      </c>
      <c r="E65" s="193"/>
      <c r="F65" s="193" t="s">
        <v>815</v>
      </c>
      <c r="G65" s="194">
        <v>43679</v>
      </c>
      <c r="H65" s="196" t="s">
        <v>828</v>
      </c>
      <c r="I65" s="196" t="s">
        <v>807</v>
      </c>
      <c r="J65" s="196">
        <v>17</v>
      </c>
      <c r="K65" s="193" t="s">
        <v>1143</v>
      </c>
      <c r="L65" s="193" t="s">
        <v>864</v>
      </c>
      <c r="M65" s="197">
        <v>104.99999999999999</v>
      </c>
      <c r="N65" s="197">
        <v>27.4</v>
      </c>
      <c r="O65" s="198"/>
      <c r="P65" s="199"/>
      <c r="Q65" s="199"/>
      <c r="R65" s="198"/>
      <c r="S65" s="199"/>
      <c r="T65" s="193"/>
      <c r="U65" s="199"/>
      <c r="V65" s="199"/>
      <c r="W65" s="197">
        <v>19.7</v>
      </c>
      <c r="X65" s="193"/>
      <c r="Y65" s="197"/>
      <c r="Z65" s="197"/>
      <c r="AA65" s="197"/>
      <c r="AB65" s="197"/>
      <c r="AC65" s="197"/>
      <c r="AD65" s="197"/>
      <c r="AE65" s="199"/>
      <c r="AF65" s="193"/>
      <c r="AG65" s="193"/>
      <c r="AH65" s="197">
        <v>20</v>
      </c>
      <c r="AI65" s="193"/>
      <c r="AJ65" s="193"/>
      <c r="AK65" s="197"/>
      <c r="AL65" s="193"/>
      <c r="AM65" s="197"/>
      <c r="AN65" s="197"/>
      <c r="AO65" s="193" t="s">
        <v>816</v>
      </c>
      <c r="AP65" s="196" t="s">
        <v>807</v>
      </c>
      <c r="AQ65" s="196"/>
      <c r="AR65" s="196"/>
      <c r="AS65" s="200"/>
      <c r="AT65" s="196">
        <v>7</v>
      </c>
      <c r="AU65" s="200"/>
      <c r="AV65" s="196"/>
      <c r="AW65" s="200"/>
      <c r="AX65" s="196" t="s">
        <v>831</v>
      </c>
      <c r="AY65" s="196"/>
      <c r="AZ65" s="196">
        <v>0</v>
      </c>
      <c r="BA65" s="196">
        <v>0</v>
      </c>
      <c r="BB65" s="196">
        <v>0</v>
      </c>
      <c r="BC65" s="196">
        <v>0</v>
      </c>
      <c r="BD65" s="196">
        <v>0</v>
      </c>
      <c r="BE65" s="196">
        <v>0</v>
      </c>
      <c r="BF65" s="196">
        <v>0</v>
      </c>
      <c r="BG65" s="196">
        <v>0</v>
      </c>
      <c r="BH65" s="196">
        <v>0</v>
      </c>
      <c r="BI65" s="196">
        <v>0</v>
      </c>
      <c r="BJ65" s="196">
        <v>0</v>
      </c>
      <c r="BK65" s="196">
        <v>0</v>
      </c>
      <c r="BL65" s="196"/>
      <c r="BM65" s="196" t="s">
        <v>807</v>
      </c>
      <c r="BN65" s="196"/>
      <c r="BO65" s="196" t="s">
        <v>807</v>
      </c>
      <c r="BP65" s="249"/>
      <c r="BQ65" s="196"/>
      <c r="BR65" s="196"/>
      <c r="BS65" s="196"/>
      <c r="BT65" s="193"/>
      <c r="BU65" s="202"/>
      <c r="BV65" s="267"/>
      <c r="BW65" s="196" t="s">
        <v>808</v>
      </c>
      <c r="BX65" s="196">
        <v>1</v>
      </c>
      <c r="BY65" s="193" t="s">
        <v>1144</v>
      </c>
      <c r="BZ65" s="193" t="s">
        <v>1168</v>
      </c>
    </row>
  </sheetData>
  <sheetProtection algorithmName="SHA-512" hashValue="EQkdgshIb/yNNZw67GshwKI6UE6zpd4CKZEgT302b0vjBbHThS89AFl5rtJzGeRBA3lM/26DF98D5SEVTI3YPg==" saltValue="XiYCHHctsq00YOCEvKOKJA==" spinCount="100000" sheet="1" objects="1" scenarios="1"/>
  <hyperlinks>
    <hyperlink ref="BZ12" r:id="rId1" xr:uid="{2DE9A5E2-8424-764D-B543-8BD5FA3E5DFF}"/>
    <hyperlink ref="BZ5" r:id="rId2" xr:uid="{C1202526-163E-ED4A-A6E5-F60AF35EFA42}"/>
    <hyperlink ref="BZ14" r:id="rId3" xr:uid="{B6920CF0-9BAB-5741-AAEC-EC9C3609ACB4}"/>
    <hyperlink ref="BZ16" r:id="rId4" xr:uid="{FBC6E743-EBC4-0A49-AAC9-8EE47DD7E079}"/>
    <hyperlink ref="BZ17" r:id="rId5" xr:uid="{1634D6A4-5775-9140-82F4-0A66F807D0FC}"/>
    <hyperlink ref="BZ18" r:id="rId6" xr:uid="{807DA63E-9C39-5848-8F11-CB900A729C5B}"/>
    <hyperlink ref="BZ4" r:id="rId7" xr:uid="{1D823104-EF3E-574C-818E-4C73B0F05BE7}"/>
    <hyperlink ref="BZ7" r:id="rId8" xr:uid="{7AE33395-675F-E542-B01A-9624B619F5C4}"/>
  </hyperlink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F4183-B12C-AE43-B273-986A4D82ABF7}">
  <sheetPr codeName="Sheet22"/>
  <dimension ref="A1:CA53"/>
  <sheetViews>
    <sheetView zoomScale="132" zoomScaleNormal="100" workbookViewId="0">
      <selection activeCell="M14" sqref="M14:M15"/>
    </sheetView>
  </sheetViews>
  <sheetFormatPr baseColWidth="10" defaultRowHeight="13" customHeight="1" x14ac:dyDescent="0.15"/>
  <cols>
    <col min="11" max="11" width="17" bestFit="1" customWidth="1"/>
    <col min="12" max="12" width="19.5" bestFit="1" customWidth="1"/>
    <col min="41" max="41" width="20.33203125" customWidth="1"/>
    <col min="77" max="77" width="106.1640625" bestFit="1" customWidth="1"/>
    <col min="78" max="78" width="24.83203125" customWidth="1"/>
  </cols>
  <sheetData>
    <row r="1" spans="1:79" ht="84" x14ac:dyDescent="0.15">
      <c r="A1" s="77" t="s">
        <v>254</v>
      </c>
      <c r="B1" s="77" t="s">
        <v>720</v>
      </c>
      <c r="C1" s="78" t="s">
        <v>721</v>
      </c>
      <c r="D1" s="79" t="s">
        <v>722</v>
      </c>
      <c r="E1" s="79" t="s">
        <v>723</v>
      </c>
      <c r="F1" s="79" t="s">
        <v>724</v>
      </c>
      <c r="G1" s="77" t="s">
        <v>725</v>
      </c>
      <c r="H1" s="80" t="s">
        <v>726</v>
      </c>
      <c r="I1" s="80" t="s">
        <v>727</v>
      </c>
      <c r="J1" s="80" t="s">
        <v>728</v>
      </c>
      <c r="K1" s="79" t="s">
        <v>168</v>
      </c>
      <c r="L1" s="81" t="s">
        <v>729</v>
      </c>
      <c r="M1" s="82" t="s">
        <v>174</v>
      </c>
      <c r="N1" s="83" t="s">
        <v>730</v>
      </c>
      <c r="O1" s="83" t="s">
        <v>110</v>
      </c>
      <c r="P1" s="83" t="s">
        <v>731</v>
      </c>
      <c r="Q1" s="83" t="s">
        <v>732</v>
      </c>
      <c r="R1" s="83" t="s">
        <v>733</v>
      </c>
      <c r="S1" s="83" t="s">
        <v>734</v>
      </c>
      <c r="T1" s="83" t="s">
        <v>735</v>
      </c>
      <c r="U1" s="83" t="s">
        <v>736</v>
      </c>
      <c r="V1" s="84" t="s">
        <v>737</v>
      </c>
      <c r="W1" s="85" t="s">
        <v>738</v>
      </c>
      <c r="X1" s="85" t="s">
        <v>739</v>
      </c>
      <c r="Y1" s="85" t="s">
        <v>740</v>
      </c>
      <c r="Z1" s="85" t="s">
        <v>741</v>
      </c>
      <c r="AA1" s="85" t="s">
        <v>742</v>
      </c>
      <c r="AB1" s="85" t="s">
        <v>743</v>
      </c>
      <c r="AC1" s="85" t="s">
        <v>744</v>
      </c>
      <c r="AD1" s="85" t="s">
        <v>745</v>
      </c>
      <c r="AE1" s="86" t="s">
        <v>746</v>
      </c>
      <c r="AF1" s="87" t="s">
        <v>747</v>
      </c>
      <c r="AG1" s="87" t="s">
        <v>748</v>
      </c>
      <c r="AH1" s="88" t="s">
        <v>749</v>
      </c>
      <c r="AI1" s="88" t="s">
        <v>750</v>
      </c>
      <c r="AJ1" s="88" t="s">
        <v>751</v>
      </c>
      <c r="AK1" s="88" t="s">
        <v>752</v>
      </c>
      <c r="AL1" s="154" t="s">
        <v>753</v>
      </c>
      <c r="AM1" s="154" t="s">
        <v>754</v>
      </c>
      <c r="AN1" s="154" t="s">
        <v>755</v>
      </c>
      <c r="AO1" s="89" t="s">
        <v>756</v>
      </c>
      <c r="AP1" s="90" t="s">
        <v>757</v>
      </c>
      <c r="AQ1" s="90" t="s">
        <v>758</v>
      </c>
      <c r="AR1" s="91" t="s">
        <v>759</v>
      </c>
      <c r="AS1" s="92" t="s">
        <v>564</v>
      </c>
      <c r="AT1" s="93" t="s">
        <v>760</v>
      </c>
      <c r="AU1" s="181"/>
      <c r="AV1" s="181"/>
      <c r="AW1" s="181"/>
      <c r="AX1" s="94" t="s">
        <v>761</v>
      </c>
      <c r="AY1" s="95" t="s">
        <v>762</v>
      </c>
      <c r="AZ1" s="96" t="s">
        <v>763</v>
      </c>
      <c r="BA1" s="97" t="s">
        <v>764</v>
      </c>
      <c r="BB1" s="96" t="s">
        <v>765</v>
      </c>
      <c r="BC1" s="97" t="s">
        <v>766</v>
      </c>
      <c r="BD1" s="96" t="s">
        <v>767</v>
      </c>
      <c r="BE1" s="97" t="s">
        <v>768</v>
      </c>
      <c r="BF1" s="96" t="s">
        <v>769</v>
      </c>
      <c r="BG1" s="98" t="s">
        <v>770</v>
      </c>
      <c r="BH1" s="155" t="s">
        <v>565</v>
      </c>
      <c r="BI1" s="156" t="s">
        <v>566</v>
      </c>
      <c r="BJ1" s="96" t="s">
        <v>771</v>
      </c>
      <c r="BK1" s="98" t="s">
        <v>772</v>
      </c>
      <c r="BL1" s="80" t="s">
        <v>773</v>
      </c>
      <c r="BM1" s="80" t="s">
        <v>774</v>
      </c>
      <c r="BN1" s="80" t="s">
        <v>775</v>
      </c>
      <c r="BO1" s="80" t="s">
        <v>776</v>
      </c>
      <c r="BP1" s="80" t="s">
        <v>567</v>
      </c>
      <c r="BQ1" s="80" t="s">
        <v>568</v>
      </c>
      <c r="BR1" s="80" t="s">
        <v>569</v>
      </c>
      <c r="BS1" s="80" t="s">
        <v>570</v>
      </c>
      <c r="BT1" s="78" t="s">
        <v>777</v>
      </c>
      <c r="BU1" s="78" t="s">
        <v>778</v>
      </c>
      <c r="BV1" s="80" t="s">
        <v>779</v>
      </c>
      <c r="BW1" s="80" t="s">
        <v>780</v>
      </c>
      <c r="BX1" s="80"/>
      <c r="BY1" s="78" t="s">
        <v>781</v>
      </c>
      <c r="BZ1" s="80" t="s">
        <v>782</v>
      </c>
      <c r="CA1" s="77" t="s">
        <v>783</v>
      </c>
    </row>
    <row r="2" spans="1:79" ht="13" customHeight="1" x14ac:dyDescent="0.15">
      <c r="A2" s="193">
        <v>16335</v>
      </c>
      <c r="B2" s="194">
        <v>43290</v>
      </c>
      <c r="C2" s="195" t="s">
        <v>804</v>
      </c>
      <c r="D2" s="193" t="s">
        <v>632</v>
      </c>
      <c r="E2" s="193"/>
      <c r="F2" s="193" t="s">
        <v>805</v>
      </c>
      <c r="G2" s="194">
        <v>43284</v>
      </c>
      <c r="H2" s="196" t="s">
        <v>828</v>
      </c>
      <c r="I2" s="196" t="s">
        <v>807</v>
      </c>
      <c r="J2" s="196">
        <v>1</v>
      </c>
      <c r="K2" s="193" t="s">
        <v>924</v>
      </c>
      <c r="L2" s="193" t="s">
        <v>1062</v>
      </c>
      <c r="M2" s="197">
        <v>104.76363636363635</v>
      </c>
      <c r="N2" s="197">
        <v>21.454545454545453</v>
      </c>
      <c r="O2" s="198"/>
      <c r="P2" s="199"/>
      <c r="Q2" s="199"/>
      <c r="R2" s="198"/>
      <c r="S2" s="199"/>
      <c r="T2" s="193"/>
      <c r="U2" s="199"/>
      <c r="V2" s="199"/>
      <c r="W2" s="199"/>
      <c r="X2" s="193"/>
      <c r="Y2" s="197"/>
      <c r="Z2" s="197"/>
      <c r="AA2" s="197"/>
      <c r="AB2" s="197"/>
      <c r="AC2" s="197"/>
      <c r="AD2" s="197"/>
      <c r="AE2" s="199"/>
      <c r="AF2" s="193"/>
      <c r="AG2" s="193"/>
      <c r="AH2" s="197"/>
      <c r="AI2" s="193"/>
      <c r="AJ2" s="193"/>
      <c r="AK2" s="197"/>
      <c r="AL2" s="193"/>
      <c r="AM2" s="197"/>
      <c r="AN2" s="197"/>
      <c r="AO2" s="193" t="s">
        <v>806</v>
      </c>
      <c r="AP2" s="196" t="s">
        <v>807</v>
      </c>
      <c r="AQ2" s="196"/>
      <c r="AR2" s="196"/>
      <c r="AS2" s="200"/>
      <c r="AT2" s="196">
        <v>5</v>
      </c>
      <c r="AU2" s="200"/>
      <c r="AV2" s="196"/>
      <c r="AW2" s="200"/>
      <c r="AX2" s="196" t="s">
        <v>831</v>
      </c>
      <c r="AY2" s="196"/>
      <c r="AZ2" s="196">
        <v>0</v>
      </c>
      <c r="BA2" s="196">
        <v>0</v>
      </c>
      <c r="BB2" s="196">
        <v>0</v>
      </c>
      <c r="BC2" s="196">
        <v>0</v>
      </c>
      <c r="BD2" s="196">
        <v>0</v>
      </c>
      <c r="BE2" s="196">
        <v>0</v>
      </c>
      <c r="BF2" s="196">
        <v>0</v>
      </c>
      <c r="BG2" s="196">
        <v>0</v>
      </c>
      <c r="BH2" s="196">
        <v>0</v>
      </c>
      <c r="BI2" s="196">
        <v>0</v>
      </c>
      <c r="BJ2" s="196">
        <v>0</v>
      </c>
      <c r="BK2" s="196">
        <v>0</v>
      </c>
      <c r="BL2" s="196"/>
      <c r="BM2" s="196" t="s">
        <v>807</v>
      </c>
      <c r="BN2" s="196">
        <v>12</v>
      </c>
      <c r="BO2" s="196" t="s">
        <v>807</v>
      </c>
      <c r="BP2" s="249"/>
      <c r="BQ2" s="196"/>
      <c r="BR2" s="196"/>
      <c r="BS2" s="196"/>
      <c r="BT2" s="193" t="s">
        <v>1063</v>
      </c>
      <c r="BU2" s="202" t="s">
        <v>173</v>
      </c>
      <c r="BV2" s="267">
        <v>75</v>
      </c>
      <c r="BW2" s="196" t="s">
        <v>808</v>
      </c>
      <c r="BX2" s="196"/>
      <c r="BY2" s="193" t="s">
        <v>1064</v>
      </c>
      <c r="BZ2" s="193" t="s">
        <v>581</v>
      </c>
      <c r="CA2" s="193" t="s">
        <v>401</v>
      </c>
    </row>
    <row r="3" spans="1:79" ht="13" customHeight="1" x14ac:dyDescent="0.2">
      <c r="A3" s="193">
        <v>11114</v>
      </c>
      <c r="B3" s="194">
        <v>43291</v>
      </c>
      <c r="C3" s="195" t="s">
        <v>804</v>
      </c>
      <c r="D3" s="193" t="s">
        <v>632</v>
      </c>
      <c r="E3" s="193"/>
      <c r="F3" s="193" t="s">
        <v>805</v>
      </c>
      <c r="G3" s="207">
        <v>43281</v>
      </c>
      <c r="H3" s="196" t="s">
        <v>828</v>
      </c>
      <c r="I3" s="196" t="s">
        <v>807</v>
      </c>
      <c r="J3" s="196">
        <v>2</v>
      </c>
      <c r="K3" s="193" t="s">
        <v>829</v>
      </c>
      <c r="L3" s="193" t="s">
        <v>1065</v>
      </c>
      <c r="M3" s="197">
        <v>109</v>
      </c>
      <c r="N3" s="197">
        <v>22.554545454545451</v>
      </c>
      <c r="O3" s="193" t="s">
        <v>689</v>
      </c>
      <c r="P3" s="198">
        <v>1020</v>
      </c>
      <c r="Q3" s="197">
        <v>29.7</v>
      </c>
      <c r="R3" s="198"/>
      <c r="S3" s="199"/>
      <c r="T3" s="193"/>
      <c r="U3" s="199"/>
      <c r="V3" s="199"/>
      <c r="W3" s="199"/>
      <c r="X3" s="193"/>
      <c r="Y3" s="197"/>
      <c r="Z3" s="197"/>
      <c r="AA3" s="197"/>
      <c r="AB3" s="197"/>
      <c r="AC3" s="197"/>
      <c r="AD3" s="197"/>
      <c r="AE3" s="199"/>
      <c r="AF3" s="193"/>
      <c r="AG3" s="193"/>
      <c r="AH3" s="197"/>
      <c r="AI3" s="193"/>
      <c r="AJ3" s="193"/>
      <c r="AK3" s="197"/>
      <c r="AL3" s="193"/>
      <c r="AM3" s="197"/>
      <c r="AN3" s="197"/>
      <c r="AO3" s="193" t="s">
        <v>806</v>
      </c>
      <c r="AP3" s="196" t="s">
        <v>807</v>
      </c>
      <c r="AQ3" s="196"/>
      <c r="AR3" s="196"/>
      <c r="AS3" s="196">
        <v>10</v>
      </c>
      <c r="AT3" s="196">
        <v>5.2</v>
      </c>
      <c r="AU3" s="200"/>
      <c r="AV3" s="196"/>
      <c r="AW3" s="200"/>
      <c r="AX3" s="196" t="s">
        <v>831</v>
      </c>
      <c r="AY3" s="211"/>
      <c r="AZ3" s="196">
        <v>0</v>
      </c>
      <c r="BA3" s="196">
        <v>0</v>
      </c>
      <c r="BB3" s="196">
        <v>2</v>
      </c>
      <c r="BC3" s="196">
        <v>0</v>
      </c>
      <c r="BD3" s="196">
        <v>0</v>
      </c>
      <c r="BE3" s="196">
        <v>0</v>
      </c>
      <c r="BF3" s="196">
        <v>0</v>
      </c>
      <c r="BG3" s="196">
        <v>0</v>
      </c>
      <c r="BH3" s="196">
        <v>0</v>
      </c>
      <c r="BI3" s="196">
        <v>0</v>
      </c>
      <c r="BJ3" s="196">
        <v>0</v>
      </c>
      <c r="BK3" s="196">
        <v>0</v>
      </c>
      <c r="BL3" s="196"/>
      <c r="BM3" s="196" t="s">
        <v>807</v>
      </c>
      <c r="BN3" s="196"/>
      <c r="BO3" s="196" t="s">
        <v>807</v>
      </c>
      <c r="BP3" s="249"/>
      <c r="BQ3" s="196"/>
      <c r="BR3" s="196"/>
      <c r="BS3" s="196"/>
      <c r="BT3" s="193"/>
      <c r="BU3" s="193"/>
      <c r="BV3" s="196"/>
      <c r="BW3" s="196" t="s">
        <v>808</v>
      </c>
      <c r="BX3" s="196"/>
      <c r="BY3" s="208"/>
      <c r="BZ3" s="256" t="s">
        <v>833</v>
      </c>
      <c r="CA3" s="202" t="s">
        <v>401</v>
      </c>
    </row>
    <row r="4" spans="1:79" ht="13" customHeight="1" x14ac:dyDescent="0.2">
      <c r="A4" s="193">
        <v>1151</v>
      </c>
      <c r="B4" s="194">
        <v>43291</v>
      </c>
      <c r="C4" s="195" t="s">
        <v>804</v>
      </c>
      <c r="D4" s="193" t="s">
        <v>632</v>
      </c>
      <c r="E4" s="193"/>
      <c r="F4" s="193" t="s">
        <v>805</v>
      </c>
      <c r="G4" s="194">
        <v>43281</v>
      </c>
      <c r="H4" s="196" t="s">
        <v>828</v>
      </c>
      <c r="I4" s="196" t="s">
        <v>807</v>
      </c>
      <c r="J4" s="196">
        <v>3</v>
      </c>
      <c r="K4" s="193" t="s">
        <v>899</v>
      </c>
      <c r="L4" s="193" t="s">
        <v>1066</v>
      </c>
      <c r="M4" s="197">
        <v>94.5</v>
      </c>
      <c r="N4" s="197">
        <v>24.518181818181816</v>
      </c>
      <c r="O4" s="198"/>
      <c r="P4" s="199"/>
      <c r="Q4" s="199"/>
      <c r="R4" s="198"/>
      <c r="S4" s="199"/>
      <c r="T4" s="193"/>
      <c r="U4" s="199"/>
      <c r="V4" s="199"/>
      <c r="W4" s="199"/>
      <c r="X4" s="193"/>
      <c r="Y4" s="197"/>
      <c r="Z4" s="197"/>
      <c r="AA4" s="197"/>
      <c r="AB4" s="197"/>
      <c r="AC4" s="197"/>
      <c r="AD4" s="197"/>
      <c r="AE4" s="199"/>
      <c r="AF4" s="193"/>
      <c r="AG4" s="193"/>
      <c r="AH4" s="197"/>
      <c r="AI4" s="193"/>
      <c r="AJ4" s="193"/>
      <c r="AK4" s="197"/>
      <c r="AL4" s="193"/>
      <c r="AM4" s="197"/>
      <c r="AN4" s="197"/>
      <c r="AO4" s="193" t="s">
        <v>806</v>
      </c>
      <c r="AP4" s="196" t="s">
        <v>807</v>
      </c>
      <c r="AQ4" s="196"/>
      <c r="AR4" s="196"/>
      <c r="AS4" s="200"/>
      <c r="AT4" s="196">
        <v>6.6</v>
      </c>
      <c r="AU4" s="200"/>
      <c r="AV4" s="196"/>
      <c r="AW4" s="200"/>
      <c r="AX4" s="196" t="s">
        <v>831</v>
      </c>
      <c r="AY4" s="196"/>
      <c r="AZ4" s="196">
        <v>0</v>
      </c>
      <c r="BA4" s="196">
        <v>0</v>
      </c>
      <c r="BB4" s="196">
        <v>0</v>
      </c>
      <c r="BC4" s="196">
        <v>0</v>
      </c>
      <c r="BD4" s="196">
        <v>0</v>
      </c>
      <c r="BE4" s="196">
        <v>0</v>
      </c>
      <c r="BF4" s="196">
        <v>0</v>
      </c>
      <c r="BG4" s="196">
        <v>0</v>
      </c>
      <c r="BH4" s="196">
        <v>0</v>
      </c>
      <c r="BI4" s="196">
        <v>0</v>
      </c>
      <c r="BJ4" s="196">
        <v>0</v>
      </c>
      <c r="BK4" s="196">
        <v>0</v>
      </c>
      <c r="BL4" s="196"/>
      <c r="BM4" s="196" t="s">
        <v>807</v>
      </c>
      <c r="BN4" s="196">
        <v>12</v>
      </c>
      <c r="BO4" s="196" t="s">
        <v>807</v>
      </c>
      <c r="BP4" s="249"/>
      <c r="BQ4" s="196"/>
      <c r="BR4" s="196"/>
      <c r="BS4" s="196"/>
      <c r="BT4" s="193" t="s">
        <v>1067</v>
      </c>
      <c r="BU4" s="202" t="s">
        <v>173</v>
      </c>
      <c r="BV4" s="196">
        <v>25</v>
      </c>
      <c r="BW4" s="196" t="s">
        <v>808</v>
      </c>
      <c r="BX4" s="196"/>
      <c r="BY4" s="193" t="s">
        <v>1068</v>
      </c>
      <c r="BZ4" s="256" t="s">
        <v>1069</v>
      </c>
      <c r="CA4" s="193" t="s">
        <v>401</v>
      </c>
    </row>
    <row r="5" spans="1:79" ht="13" customHeight="1" x14ac:dyDescent="0.15">
      <c r="A5" s="193">
        <v>13626</v>
      </c>
      <c r="B5" s="194">
        <v>43291</v>
      </c>
      <c r="C5" s="195" t="s">
        <v>804</v>
      </c>
      <c r="D5" s="193" t="s">
        <v>632</v>
      </c>
      <c r="E5" s="193"/>
      <c r="F5" s="193" t="s">
        <v>805</v>
      </c>
      <c r="G5" s="194">
        <v>43281</v>
      </c>
      <c r="H5" s="196" t="s">
        <v>828</v>
      </c>
      <c r="I5" s="196" t="s">
        <v>807</v>
      </c>
      <c r="J5" s="196">
        <v>4</v>
      </c>
      <c r="K5" s="193" t="s">
        <v>931</v>
      </c>
      <c r="L5" s="193" t="s">
        <v>958</v>
      </c>
      <c r="M5" s="197">
        <v>72</v>
      </c>
      <c r="N5" s="197">
        <v>24.999999999999996</v>
      </c>
      <c r="O5" s="198"/>
      <c r="P5" s="199"/>
      <c r="Q5" s="199"/>
      <c r="R5" s="198"/>
      <c r="S5" s="199"/>
      <c r="T5" s="193"/>
      <c r="U5" s="199"/>
      <c r="V5" s="199"/>
      <c r="W5" s="199"/>
      <c r="X5" s="193"/>
      <c r="Y5" s="197"/>
      <c r="Z5" s="197"/>
      <c r="AA5" s="197"/>
      <c r="AB5" s="197"/>
      <c r="AC5" s="197"/>
      <c r="AD5" s="197"/>
      <c r="AE5" s="199"/>
      <c r="AF5" s="193"/>
      <c r="AG5" s="193"/>
      <c r="AH5" s="197"/>
      <c r="AI5" s="193"/>
      <c r="AJ5" s="193"/>
      <c r="AK5" s="199"/>
      <c r="AL5" s="193"/>
      <c r="AM5" s="197"/>
      <c r="AN5" s="197"/>
      <c r="AO5" s="193" t="s">
        <v>806</v>
      </c>
      <c r="AP5" s="196" t="s">
        <v>807</v>
      </c>
      <c r="AQ5" s="196"/>
      <c r="AR5" s="196"/>
      <c r="AS5" s="200"/>
      <c r="AT5" s="196">
        <v>10.199999999999999</v>
      </c>
      <c r="AU5" s="200">
        <v>910</v>
      </c>
      <c r="AV5" s="196"/>
      <c r="AW5" s="200">
        <v>6</v>
      </c>
      <c r="AX5" s="196" t="s">
        <v>831</v>
      </c>
      <c r="AY5" s="196"/>
      <c r="AZ5" s="196">
        <v>0</v>
      </c>
      <c r="BA5" s="196">
        <v>0</v>
      </c>
      <c r="BB5" s="196">
        <v>0</v>
      </c>
      <c r="BC5" s="196">
        <v>0</v>
      </c>
      <c r="BD5" s="196">
        <v>0</v>
      </c>
      <c r="BE5" s="196">
        <v>0</v>
      </c>
      <c r="BF5" s="196">
        <v>0</v>
      </c>
      <c r="BG5" s="196">
        <v>0</v>
      </c>
      <c r="BH5" s="196">
        <v>0</v>
      </c>
      <c r="BI5" s="196">
        <v>0</v>
      </c>
      <c r="BJ5" s="196">
        <v>0</v>
      </c>
      <c r="BK5" s="196">
        <v>0</v>
      </c>
      <c r="BL5" s="196"/>
      <c r="BM5" s="196" t="s">
        <v>807</v>
      </c>
      <c r="BN5" s="196"/>
      <c r="BO5" s="196" t="s">
        <v>807</v>
      </c>
      <c r="BP5" s="201">
        <v>141.70909090909089</v>
      </c>
      <c r="BQ5" s="196"/>
      <c r="BR5" s="196"/>
      <c r="BS5" s="222"/>
      <c r="BT5" s="158" t="s">
        <v>1070</v>
      </c>
      <c r="BU5" s="202" t="s">
        <v>173</v>
      </c>
      <c r="BV5" s="196">
        <v>77.94</v>
      </c>
      <c r="BW5" s="196" t="s">
        <v>808</v>
      </c>
      <c r="BX5" s="196"/>
      <c r="BY5" s="202"/>
      <c r="BZ5" s="193" t="s">
        <v>581</v>
      </c>
      <c r="CA5" s="202" t="s">
        <v>401</v>
      </c>
    </row>
    <row r="6" spans="1:79" ht="13" customHeight="1" x14ac:dyDescent="0.15">
      <c r="A6" s="193">
        <v>747</v>
      </c>
      <c r="B6" s="194">
        <v>43291</v>
      </c>
      <c r="C6" s="195" t="s">
        <v>804</v>
      </c>
      <c r="D6" s="193" t="s">
        <v>632</v>
      </c>
      <c r="E6" s="193"/>
      <c r="F6" s="193" t="s">
        <v>805</v>
      </c>
      <c r="G6" s="194">
        <v>43281</v>
      </c>
      <c r="H6" s="196" t="s">
        <v>828</v>
      </c>
      <c r="I6" s="196" t="s">
        <v>807</v>
      </c>
      <c r="J6" s="196">
        <v>5</v>
      </c>
      <c r="K6" s="193" t="s">
        <v>911</v>
      </c>
      <c r="L6" s="193" t="s">
        <v>962</v>
      </c>
      <c r="M6" s="197">
        <v>100.05454545454545</v>
      </c>
      <c r="N6" s="197">
        <v>21.827272727272728</v>
      </c>
      <c r="O6" s="198"/>
      <c r="P6" s="199"/>
      <c r="Q6" s="199"/>
      <c r="R6" s="198"/>
      <c r="S6" s="199"/>
      <c r="T6" s="193"/>
      <c r="U6" s="199"/>
      <c r="V6" s="199"/>
      <c r="W6" s="199"/>
      <c r="X6" s="193"/>
      <c r="Y6" s="197"/>
      <c r="Z6" s="197"/>
      <c r="AA6" s="197"/>
      <c r="AB6" s="197"/>
      <c r="AC6" s="197"/>
      <c r="AD6" s="199"/>
      <c r="AE6" s="199"/>
      <c r="AF6" s="193"/>
      <c r="AG6" s="193"/>
      <c r="AH6" s="197"/>
      <c r="AI6" s="193"/>
      <c r="AJ6" s="193"/>
      <c r="AK6" s="197"/>
      <c r="AL6" s="193"/>
      <c r="AM6" s="197"/>
      <c r="AN6" s="197"/>
      <c r="AO6" s="193" t="s">
        <v>806</v>
      </c>
      <c r="AP6" s="196" t="s">
        <v>807</v>
      </c>
      <c r="AQ6" s="196"/>
      <c r="AR6" s="196"/>
      <c r="AS6" s="200"/>
      <c r="AT6" s="196">
        <v>5</v>
      </c>
      <c r="AU6" s="200"/>
      <c r="AV6" s="196"/>
      <c r="AW6" s="200"/>
      <c r="AX6" s="196" t="s">
        <v>635</v>
      </c>
      <c r="AY6" s="196"/>
      <c r="AZ6" s="196">
        <v>0</v>
      </c>
      <c r="BA6" s="196">
        <v>0</v>
      </c>
      <c r="BB6" s="196">
        <v>0</v>
      </c>
      <c r="BC6" s="196">
        <v>0</v>
      </c>
      <c r="BD6" s="196">
        <v>0</v>
      </c>
      <c r="BE6" s="196">
        <v>0</v>
      </c>
      <c r="BF6" s="196">
        <v>0</v>
      </c>
      <c r="BG6" s="196">
        <v>0</v>
      </c>
      <c r="BH6" s="196">
        <v>0</v>
      </c>
      <c r="BI6" s="196">
        <v>0</v>
      </c>
      <c r="BJ6" s="196">
        <v>0</v>
      </c>
      <c r="BK6" s="196">
        <v>0</v>
      </c>
      <c r="BL6" s="196"/>
      <c r="BM6" s="196" t="s">
        <v>807</v>
      </c>
      <c r="BN6" s="196">
        <v>12</v>
      </c>
      <c r="BO6" s="196" t="s">
        <v>390</v>
      </c>
      <c r="BP6" s="249"/>
      <c r="BQ6" s="196"/>
      <c r="BR6" s="196"/>
      <c r="BS6" s="196"/>
      <c r="BT6" s="202"/>
      <c r="BU6" s="202"/>
      <c r="BV6" s="196"/>
      <c r="BW6" s="196" t="s">
        <v>808</v>
      </c>
      <c r="BX6" s="196"/>
      <c r="BY6" s="193" t="s">
        <v>1071</v>
      </c>
      <c r="BZ6" s="254" t="s">
        <v>581</v>
      </c>
      <c r="CA6" s="202" t="s">
        <v>401</v>
      </c>
    </row>
    <row r="7" spans="1:79" ht="13" customHeight="1" x14ac:dyDescent="0.15">
      <c r="A7" s="193">
        <v>14288</v>
      </c>
      <c r="B7" s="194">
        <v>43305</v>
      </c>
      <c r="C7" s="195" t="s">
        <v>804</v>
      </c>
      <c r="D7" s="193" t="s">
        <v>632</v>
      </c>
      <c r="E7" s="193"/>
      <c r="F7" s="193" t="s">
        <v>805</v>
      </c>
      <c r="G7" s="194">
        <v>43281</v>
      </c>
      <c r="H7" s="196" t="s">
        <v>828</v>
      </c>
      <c r="I7" s="196" t="s">
        <v>807</v>
      </c>
      <c r="J7" s="196">
        <v>6</v>
      </c>
      <c r="K7" s="193" t="s">
        <v>918</v>
      </c>
      <c r="L7" s="193" t="s">
        <v>1072</v>
      </c>
      <c r="M7" s="197">
        <v>90.3</v>
      </c>
      <c r="N7" s="197">
        <v>24.881818181818179</v>
      </c>
      <c r="O7" s="193" t="s">
        <v>689</v>
      </c>
      <c r="P7" s="198">
        <v>1183</v>
      </c>
      <c r="Q7" s="197">
        <v>26.354545454545452</v>
      </c>
      <c r="R7" s="198"/>
      <c r="S7" s="199"/>
      <c r="T7" s="193"/>
      <c r="U7" s="199"/>
      <c r="V7" s="199"/>
      <c r="W7" s="199"/>
      <c r="X7" s="193"/>
      <c r="Y7" s="197"/>
      <c r="Z7" s="197"/>
      <c r="AA7" s="197"/>
      <c r="AB7" s="197"/>
      <c r="AC7" s="197"/>
      <c r="AD7" s="197"/>
      <c r="AE7" s="199"/>
      <c r="AF7" s="193"/>
      <c r="AG7" s="193"/>
      <c r="AH7" s="197"/>
      <c r="AI7" s="193"/>
      <c r="AJ7" s="193"/>
      <c r="AK7" s="197"/>
      <c r="AL7" s="193"/>
      <c r="AM7" s="197"/>
      <c r="AN7" s="197"/>
      <c r="AO7" s="193" t="s">
        <v>806</v>
      </c>
      <c r="AP7" s="196" t="s">
        <v>807</v>
      </c>
      <c r="AQ7" s="196"/>
      <c r="AR7" s="196"/>
      <c r="AS7" s="200"/>
      <c r="AT7" s="196">
        <v>7</v>
      </c>
      <c r="AU7" s="200"/>
      <c r="AV7" s="196"/>
      <c r="AW7" s="200"/>
      <c r="AX7" s="196" t="s">
        <v>807</v>
      </c>
      <c r="AY7" s="196"/>
      <c r="AZ7" s="196">
        <v>0</v>
      </c>
      <c r="BA7" s="196">
        <v>0</v>
      </c>
      <c r="BB7" s="196">
        <v>0</v>
      </c>
      <c r="BC7" s="196">
        <v>0</v>
      </c>
      <c r="BD7" s="196">
        <v>0</v>
      </c>
      <c r="BE7" s="196">
        <v>0</v>
      </c>
      <c r="BF7" s="196">
        <v>0</v>
      </c>
      <c r="BG7" s="196">
        <v>0</v>
      </c>
      <c r="BH7" s="196">
        <v>0</v>
      </c>
      <c r="BI7" s="196">
        <v>0</v>
      </c>
      <c r="BJ7" s="196">
        <v>0</v>
      </c>
      <c r="BK7" s="196">
        <v>0</v>
      </c>
      <c r="BL7" s="196"/>
      <c r="BM7" s="196" t="s">
        <v>807</v>
      </c>
      <c r="BN7" s="196"/>
      <c r="BO7" s="196" t="s">
        <v>807</v>
      </c>
      <c r="BP7" s="249"/>
      <c r="BQ7" s="196"/>
      <c r="BR7" s="196"/>
      <c r="BS7" s="196"/>
      <c r="BT7" s="193"/>
      <c r="BU7" s="193"/>
      <c r="BV7" s="196"/>
      <c r="BW7" s="196" t="s">
        <v>808</v>
      </c>
      <c r="BX7" s="196"/>
      <c r="BY7" s="193"/>
      <c r="BZ7" s="213" t="s">
        <v>581</v>
      </c>
      <c r="CA7" s="193" t="s">
        <v>610</v>
      </c>
    </row>
    <row r="8" spans="1:79" ht="13" customHeight="1" x14ac:dyDescent="0.15">
      <c r="A8" s="193">
        <v>15253</v>
      </c>
      <c r="B8" s="194">
        <v>43292</v>
      </c>
      <c r="C8" s="195" t="s">
        <v>804</v>
      </c>
      <c r="D8" s="193" t="s">
        <v>632</v>
      </c>
      <c r="E8" s="193"/>
      <c r="F8" s="193" t="s">
        <v>805</v>
      </c>
      <c r="G8" s="194">
        <v>43266</v>
      </c>
      <c r="H8" s="196" t="s">
        <v>828</v>
      </c>
      <c r="I8" s="196" t="s">
        <v>807</v>
      </c>
      <c r="J8" s="196">
        <v>7</v>
      </c>
      <c r="K8" s="193" t="s">
        <v>916</v>
      </c>
      <c r="L8" s="193" t="s">
        <v>968</v>
      </c>
      <c r="M8" s="197">
        <v>114.1090909090909</v>
      </c>
      <c r="N8" s="197">
        <v>21.318181818181817</v>
      </c>
      <c r="O8" s="193"/>
      <c r="P8" s="199"/>
      <c r="Q8" s="199"/>
      <c r="R8" s="198"/>
      <c r="S8" s="199"/>
      <c r="T8" s="193"/>
      <c r="U8" s="199"/>
      <c r="V8" s="199"/>
      <c r="W8" s="199"/>
      <c r="X8" s="193"/>
      <c r="Y8" s="197"/>
      <c r="Z8" s="197"/>
      <c r="AA8" s="197"/>
      <c r="AB8" s="197"/>
      <c r="AC8" s="197"/>
      <c r="AD8" s="199"/>
      <c r="AE8" s="199"/>
      <c r="AF8" s="193"/>
      <c r="AG8" s="193"/>
      <c r="AH8" s="197"/>
      <c r="AI8" s="193"/>
      <c r="AJ8" s="193"/>
      <c r="AK8" s="197"/>
      <c r="AL8" s="193"/>
      <c r="AM8" s="197"/>
      <c r="AN8" s="197"/>
      <c r="AO8" s="193" t="s">
        <v>806</v>
      </c>
      <c r="AP8" s="196" t="s">
        <v>807</v>
      </c>
      <c r="AQ8" s="196"/>
      <c r="AR8" s="196"/>
      <c r="AS8" s="200"/>
      <c r="AT8" s="196">
        <v>3.5</v>
      </c>
      <c r="AU8" s="200"/>
      <c r="AV8" s="196"/>
      <c r="AW8" s="200"/>
      <c r="AX8" s="196" t="s">
        <v>831</v>
      </c>
      <c r="AY8" s="196"/>
      <c r="AZ8" s="196">
        <v>0</v>
      </c>
      <c r="BA8" s="196">
        <v>0</v>
      </c>
      <c r="BB8" s="196">
        <v>0</v>
      </c>
      <c r="BC8" s="196">
        <v>0</v>
      </c>
      <c r="BD8" s="196">
        <v>0</v>
      </c>
      <c r="BE8" s="196">
        <v>0</v>
      </c>
      <c r="BF8" s="196">
        <v>0</v>
      </c>
      <c r="BG8" s="196">
        <v>0</v>
      </c>
      <c r="BH8" s="196">
        <v>0</v>
      </c>
      <c r="BI8" s="196">
        <v>0</v>
      </c>
      <c r="BJ8" s="196">
        <v>0</v>
      </c>
      <c r="BK8" s="196">
        <v>0</v>
      </c>
      <c r="BL8" s="196"/>
      <c r="BM8" s="196" t="s">
        <v>807</v>
      </c>
      <c r="BN8" s="196"/>
      <c r="BO8" s="196" t="s">
        <v>807</v>
      </c>
      <c r="BP8" s="249"/>
      <c r="BQ8" s="196"/>
      <c r="BR8" s="196"/>
      <c r="BS8" s="196"/>
      <c r="BT8" s="202"/>
      <c r="BU8" s="202"/>
      <c r="BV8" s="196"/>
      <c r="BW8" s="196" t="s">
        <v>808</v>
      </c>
      <c r="BX8" s="196">
        <v>1</v>
      </c>
      <c r="BY8" s="193"/>
      <c r="BZ8" s="213" t="s">
        <v>1073</v>
      </c>
      <c r="CA8" s="193" t="s">
        <v>401</v>
      </c>
    </row>
    <row r="9" spans="1:79" ht="13" customHeight="1" x14ac:dyDescent="0.15">
      <c r="A9" s="193">
        <v>11315</v>
      </c>
      <c r="B9" s="194">
        <v>43292</v>
      </c>
      <c r="C9" s="195" t="s">
        <v>804</v>
      </c>
      <c r="D9" s="193" t="s">
        <v>632</v>
      </c>
      <c r="E9" s="193"/>
      <c r="F9" s="193" t="s">
        <v>805</v>
      </c>
      <c r="G9" s="207">
        <v>43281</v>
      </c>
      <c r="H9" s="196" t="s">
        <v>828</v>
      </c>
      <c r="I9" s="196" t="s">
        <v>807</v>
      </c>
      <c r="J9" s="196">
        <v>8</v>
      </c>
      <c r="K9" s="193" t="s">
        <v>883</v>
      </c>
      <c r="L9" s="193" t="s">
        <v>884</v>
      </c>
      <c r="M9" s="197">
        <v>85</v>
      </c>
      <c r="N9" s="197">
        <v>18.981818181818181</v>
      </c>
      <c r="O9" s="198"/>
      <c r="P9" s="199"/>
      <c r="Q9" s="199"/>
      <c r="R9" s="198"/>
      <c r="S9" s="199"/>
      <c r="T9" s="193"/>
      <c r="U9" s="199"/>
      <c r="V9" s="199"/>
      <c r="W9" s="199"/>
      <c r="X9" s="193"/>
      <c r="Y9" s="197"/>
      <c r="Z9" s="197"/>
      <c r="AA9" s="197"/>
      <c r="AB9" s="197"/>
      <c r="AC9" s="197"/>
      <c r="AD9" s="197"/>
      <c r="AE9" s="199"/>
      <c r="AF9" s="193"/>
      <c r="AG9" s="193"/>
      <c r="AH9" s="197"/>
      <c r="AI9" s="193"/>
      <c r="AJ9" s="193"/>
      <c r="AK9" s="197"/>
      <c r="AL9" s="193"/>
      <c r="AM9" s="197"/>
      <c r="AN9" s="197"/>
      <c r="AO9" s="193" t="s">
        <v>806</v>
      </c>
      <c r="AP9" s="196" t="s">
        <v>807</v>
      </c>
      <c r="AQ9" s="196"/>
      <c r="AR9" s="196"/>
      <c r="AS9" s="200"/>
      <c r="AT9" s="196">
        <v>11.5</v>
      </c>
      <c r="AU9" s="105">
        <v>455</v>
      </c>
      <c r="AV9" s="101"/>
      <c r="AW9" s="105">
        <v>5</v>
      </c>
      <c r="AX9" s="196" t="s">
        <v>831</v>
      </c>
      <c r="AY9" s="196"/>
      <c r="AZ9" s="196">
        <v>0</v>
      </c>
      <c r="BA9" s="196">
        <v>0</v>
      </c>
      <c r="BB9" s="196">
        <v>0</v>
      </c>
      <c r="BC9" s="196">
        <v>0</v>
      </c>
      <c r="BD9" s="196">
        <v>0</v>
      </c>
      <c r="BE9" s="196">
        <v>0</v>
      </c>
      <c r="BF9" s="196">
        <v>0</v>
      </c>
      <c r="BG9" s="196">
        <v>0</v>
      </c>
      <c r="BH9" s="196">
        <v>0</v>
      </c>
      <c r="BI9" s="196">
        <v>0</v>
      </c>
      <c r="BJ9" s="196">
        <v>0</v>
      </c>
      <c r="BK9" s="196">
        <v>0</v>
      </c>
      <c r="BL9" s="196"/>
      <c r="BM9" s="196" t="s">
        <v>807</v>
      </c>
      <c r="BN9" s="196"/>
      <c r="BO9" s="196" t="s">
        <v>807</v>
      </c>
      <c r="BP9" s="249"/>
      <c r="BQ9" s="196"/>
      <c r="BR9" s="196"/>
      <c r="BS9" s="196"/>
      <c r="BT9" s="202"/>
      <c r="BU9" s="202"/>
      <c r="BV9" s="196"/>
      <c r="BW9" s="196" t="s">
        <v>808</v>
      </c>
      <c r="BX9" s="196"/>
      <c r="BY9" s="202"/>
      <c r="BZ9" s="254" t="s">
        <v>581</v>
      </c>
      <c r="CA9" s="193" t="s">
        <v>401</v>
      </c>
    </row>
    <row r="10" spans="1:79" ht="13" customHeight="1" x14ac:dyDescent="0.15">
      <c r="A10" s="193"/>
      <c r="B10" s="194">
        <v>43305</v>
      </c>
      <c r="C10" s="195" t="s">
        <v>804</v>
      </c>
      <c r="D10" s="193" t="s">
        <v>632</v>
      </c>
      <c r="E10" s="193"/>
      <c r="F10" s="193" t="s">
        <v>805</v>
      </c>
      <c r="G10" s="194">
        <v>43299</v>
      </c>
      <c r="H10" s="196" t="s">
        <v>390</v>
      </c>
      <c r="I10" s="196" t="s">
        <v>391</v>
      </c>
      <c r="J10" s="196"/>
      <c r="K10" s="193" t="s">
        <v>629</v>
      </c>
      <c r="L10" s="193" t="s">
        <v>890</v>
      </c>
      <c r="M10" s="282">
        <v>103.8090909090909</v>
      </c>
      <c r="N10" s="282">
        <v>23.109090909090909</v>
      </c>
      <c r="O10" s="198"/>
      <c r="P10" s="199"/>
      <c r="Q10" s="199"/>
      <c r="R10" s="198"/>
      <c r="S10" s="199"/>
      <c r="T10" s="193"/>
      <c r="U10" s="199"/>
      <c r="V10" s="199"/>
      <c r="W10" s="199"/>
      <c r="X10" s="193"/>
      <c r="Y10" s="197"/>
      <c r="Z10" s="197"/>
      <c r="AA10" s="197"/>
      <c r="AB10" s="197"/>
      <c r="AC10" s="197"/>
      <c r="AD10" s="197"/>
      <c r="AE10" s="199"/>
      <c r="AF10" s="193"/>
      <c r="AG10" s="193"/>
      <c r="AH10" s="197"/>
      <c r="AI10" s="193"/>
      <c r="AJ10" s="193"/>
      <c r="AK10" s="197"/>
      <c r="AL10" s="193"/>
      <c r="AM10" s="197"/>
      <c r="AN10" s="197"/>
      <c r="AO10" s="193" t="s">
        <v>806</v>
      </c>
      <c r="AP10" s="196" t="s">
        <v>807</v>
      </c>
      <c r="AQ10" s="196"/>
      <c r="AR10" s="196"/>
      <c r="AS10" s="200"/>
      <c r="AT10" s="196"/>
      <c r="AU10" s="105"/>
      <c r="AV10" s="101"/>
      <c r="AW10" s="105"/>
      <c r="AX10" s="196" t="s">
        <v>831</v>
      </c>
      <c r="AY10" s="196"/>
      <c r="AZ10" s="196">
        <v>0</v>
      </c>
      <c r="BA10" s="196">
        <v>0</v>
      </c>
      <c r="BB10" s="196">
        <v>0</v>
      </c>
      <c r="BC10" s="196">
        <v>0</v>
      </c>
      <c r="BD10" s="196">
        <v>0</v>
      </c>
      <c r="BE10" s="196">
        <v>0</v>
      </c>
      <c r="BF10" s="196">
        <v>0</v>
      </c>
      <c r="BG10" s="196">
        <v>0</v>
      </c>
      <c r="BH10" s="196">
        <v>0</v>
      </c>
      <c r="BI10" s="196">
        <v>0</v>
      </c>
      <c r="BJ10" s="196">
        <v>0</v>
      </c>
      <c r="BK10" s="196">
        <v>0</v>
      </c>
      <c r="BL10" s="196"/>
      <c r="BM10" s="196" t="s">
        <v>807</v>
      </c>
      <c r="BN10" s="196"/>
      <c r="BO10" s="196" t="s">
        <v>807</v>
      </c>
      <c r="BP10" s="249"/>
      <c r="BQ10" s="196"/>
      <c r="BR10" s="196"/>
      <c r="BS10" s="196"/>
      <c r="BT10" s="202"/>
      <c r="BU10" s="202"/>
      <c r="BV10" s="196"/>
      <c r="BW10" s="196" t="s">
        <v>646</v>
      </c>
      <c r="BX10" s="196">
        <v>1</v>
      </c>
      <c r="BY10" s="202"/>
      <c r="BZ10" s="254" t="s">
        <v>1087</v>
      </c>
      <c r="CA10" s="193" t="s">
        <v>610</v>
      </c>
    </row>
    <row r="11" spans="1:79" ht="13" customHeight="1" x14ac:dyDescent="0.2">
      <c r="A11" s="193">
        <v>16549</v>
      </c>
      <c r="B11" s="194">
        <v>43294</v>
      </c>
      <c r="C11" s="195" t="s">
        <v>804</v>
      </c>
      <c r="D11" s="193" t="s">
        <v>632</v>
      </c>
      <c r="E11" s="193"/>
      <c r="F11" s="193" t="s">
        <v>805</v>
      </c>
      <c r="G11" s="194">
        <v>43273</v>
      </c>
      <c r="H11" s="196" t="s">
        <v>828</v>
      </c>
      <c r="I11" s="196" t="s">
        <v>807</v>
      </c>
      <c r="J11" s="196">
        <v>9</v>
      </c>
      <c r="K11" s="193" t="s">
        <v>692</v>
      </c>
      <c r="L11" s="193" t="s">
        <v>972</v>
      </c>
      <c r="M11" s="197">
        <v>107.59090909090908</v>
      </c>
      <c r="N11" s="197">
        <v>37.618181818181817</v>
      </c>
      <c r="O11" s="198"/>
      <c r="P11" s="199"/>
      <c r="Q11" s="199"/>
      <c r="R11" s="198"/>
      <c r="S11" s="199"/>
      <c r="T11" s="193"/>
      <c r="U11" s="199"/>
      <c r="V11" s="199"/>
      <c r="W11" s="199"/>
      <c r="X11" s="193"/>
      <c r="Y11" s="197"/>
      <c r="Z11" s="197"/>
      <c r="AA11" s="197"/>
      <c r="AB11" s="197"/>
      <c r="AC11" s="197"/>
      <c r="AD11" s="199"/>
      <c r="AE11" s="199"/>
      <c r="AF11" s="193"/>
      <c r="AG11" s="193"/>
      <c r="AH11" s="197"/>
      <c r="AI11" s="193"/>
      <c r="AJ11" s="193"/>
      <c r="AK11" s="197"/>
      <c r="AL11" s="193"/>
      <c r="AM11" s="197"/>
      <c r="AN11" s="197"/>
      <c r="AO11" s="193" t="s">
        <v>806</v>
      </c>
      <c r="AP11" s="196" t="s">
        <v>807</v>
      </c>
      <c r="AQ11" s="196"/>
      <c r="AR11" s="196"/>
      <c r="AS11" s="200"/>
      <c r="AT11" s="196"/>
      <c r="AU11" s="200"/>
      <c r="AV11" s="196"/>
      <c r="AW11" s="200"/>
      <c r="AX11" s="196" t="s">
        <v>831</v>
      </c>
      <c r="AY11" s="196"/>
      <c r="AZ11" s="196">
        <v>0</v>
      </c>
      <c r="BA11" s="196">
        <v>0</v>
      </c>
      <c r="BB11" s="196">
        <v>0</v>
      </c>
      <c r="BC11" s="196">
        <v>0</v>
      </c>
      <c r="BD11" s="196">
        <v>0</v>
      </c>
      <c r="BE11" s="196">
        <v>0</v>
      </c>
      <c r="BF11" s="196">
        <v>0</v>
      </c>
      <c r="BG11" s="196">
        <v>0</v>
      </c>
      <c r="BH11" s="196">
        <v>0</v>
      </c>
      <c r="BI11" s="196">
        <v>0</v>
      </c>
      <c r="BJ11" s="196">
        <v>0</v>
      </c>
      <c r="BK11" s="196">
        <v>0</v>
      </c>
      <c r="BL11" s="196"/>
      <c r="BM11" s="196" t="s">
        <v>807</v>
      </c>
      <c r="BN11" s="196"/>
      <c r="BO11" s="196" t="s">
        <v>807</v>
      </c>
      <c r="BP11" s="249"/>
      <c r="BQ11" s="196"/>
      <c r="BR11" s="196"/>
      <c r="BS11" s="196"/>
      <c r="BT11" s="193"/>
      <c r="BU11" s="193"/>
      <c r="BV11" s="196"/>
      <c r="BW11" s="196" t="s">
        <v>808</v>
      </c>
      <c r="BX11" s="196">
        <v>0.5</v>
      </c>
      <c r="BY11" s="193" t="s">
        <v>1074</v>
      </c>
      <c r="BZ11" s="203" t="s">
        <v>1075</v>
      </c>
      <c r="CA11" s="193" t="s">
        <v>610</v>
      </c>
    </row>
    <row r="12" spans="1:79" ht="13" customHeight="1" x14ac:dyDescent="0.15">
      <c r="A12" s="193">
        <v>570</v>
      </c>
      <c r="B12" s="194">
        <v>43291</v>
      </c>
      <c r="C12" s="195" t="s">
        <v>804</v>
      </c>
      <c r="D12" s="193" t="s">
        <v>632</v>
      </c>
      <c r="E12" s="193"/>
      <c r="F12" s="193" t="s">
        <v>805</v>
      </c>
      <c r="G12" s="194">
        <v>43266</v>
      </c>
      <c r="H12" s="196" t="s">
        <v>828</v>
      </c>
      <c r="I12" s="196" t="s">
        <v>807</v>
      </c>
      <c r="J12" s="196">
        <v>10</v>
      </c>
      <c r="K12" s="193" t="s">
        <v>853</v>
      </c>
      <c r="L12" s="193" t="s">
        <v>1076</v>
      </c>
      <c r="M12" s="197">
        <v>114.09090909090908</v>
      </c>
      <c r="N12" s="197">
        <v>21.68181818181818</v>
      </c>
      <c r="O12" s="193"/>
      <c r="P12" s="199"/>
      <c r="Q12" s="199"/>
      <c r="R12" s="198"/>
      <c r="S12" s="199"/>
      <c r="T12" s="193"/>
      <c r="U12" s="199"/>
      <c r="V12" s="199"/>
      <c r="W12" s="199"/>
      <c r="X12" s="193"/>
      <c r="Y12" s="197"/>
      <c r="Z12" s="197"/>
      <c r="AA12" s="197"/>
      <c r="AB12" s="197"/>
      <c r="AC12" s="197"/>
      <c r="AD12" s="197"/>
      <c r="AE12" s="199"/>
      <c r="AF12" s="193"/>
      <c r="AG12" s="193"/>
      <c r="AH12" s="197"/>
      <c r="AI12" s="193"/>
      <c r="AJ12" s="193"/>
      <c r="AK12" s="197"/>
      <c r="AL12" s="193"/>
      <c r="AM12" s="197"/>
      <c r="AN12" s="197"/>
      <c r="AO12" s="193" t="s">
        <v>806</v>
      </c>
      <c r="AP12" s="196" t="s">
        <v>807</v>
      </c>
      <c r="AQ12" s="196"/>
      <c r="AR12" s="196"/>
      <c r="AS12" s="200"/>
      <c r="AT12" s="196">
        <v>2.88</v>
      </c>
      <c r="AU12" s="200"/>
      <c r="AV12" s="196"/>
      <c r="AW12" s="200"/>
      <c r="AX12" s="196" t="s">
        <v>807</v>
      </c>
      <c r="AY12" s="196"/>
      <c r="AZ12" s="196">
        <v>0</v>
      </c>
      <c r="BA12" s="196">
        <v>0</v>
      </c>
      <c r="BB12" s="196">
        <v>0</v>
      </c>
      <c r="BC12" s="196">
        <v>0</v>
      </c>
      <c r="BD12" s="196">
        <v>0</v>
      </c>
      <c r="BE12" s="196">
        <v>0</v>
      </c>
      <c r="BF12" s="196">
        <v>0</v>
      </c>
      <c r="BG12" s="196">
        <v>0</v>
      </c>
      <c r="BH12" s="196">
        <v>0</v>
      </c>
      <c r="BI12" s="196">
        <v>0</v>
      </c>
      <c r="BJ12" s="196">
        <v>0</v>
      </c>
      <c r="BK12" s="196">
        <v>0</v>
      </c>
      <c r="BL12" s="196"/>
      <c r="BM12" s="196" t="s">
        <v>807</v>
      </c>
      <c r="BN12" s="196"/>
      <c r="BO12" s="196" t="s">
        <v>807</v>
      </c>
      <c r="BP12" s="249"/>
      <c r="BQ12" s="196"/>
      <c r="BR12" s="196"/>
      <c r="BS12" s="196"/>
      <c r="BT12" s="202"/>
      <c r="BU12" s="202"/>
      <c r="BV12" s="196"/>
      <c r="BW12" s="196" t="s">
        <v>808</v>
      </c>
      <c r="BX12" s="196">
        <v>1</v>
      </c>
      <c r="BY12" s="193" t="s">
        <v>1077</v>
      </c>
      <c r="BZ12" s="193" t="s">
        <v>1078</v>
      </c>
      <c r="CA12" s="193" t="s">
        <v>401</v>
      </c>
    </row>
    <row r="13" spans="1:79" ht="13" customHeight="1" x14ac:dyDescent="0.2">
      <c r="A13" s="193">
        <v>13443</v>
      </c>
      <c r="B13" s="194">
        <v>43290</v>
      </c>
      <c r="C13" s="195" t="s">
        <v>804</v>
      </c>
      <c r="D13" s="193" t="s">
        <v>632</v>
      </c>
      <c r="E13" s="193"/>
      <c r="F13" s="193" t="s">
        <v>805</v>
      </c>
      <c r="G13" s="207">
        <v>43281</v>
      </c>
      <c r="H13" s="196" t="s">
        <v>574</v>
      </c>
      <c r="I13" s="196" t="s">
        <v>807</v>
      </c>
      <c r="J13" s="196">
        <v>11</v>
      </c>
      <c r="K13" s="193" t="s">
        <v>895</v>
      </c>
      <c r="L13" s="193" t="s">
        <v>982</v>
      </c>
      <c r="M13" s="197">
        <v>108.26363636363635</v>
      </c>
      <c r="N13" s="197">
        <v>28.309090909090909</v>
      </c>
      <c r="O13" s="268" t="s">
        <v>689</v>
      </c>
      <c r="P13" s="269">
        <v>2000</v>
      </c>
      <c r="Q13" s="270">
        <v>35.309090909090912</v>
      </c>
      <c r="R13" s="198"/>
      <c r="S13" s="199"/>
      <c r="T13" s="193"/>
      <c r="U13" s="199"/>
      <c r="V13" s="199"/>
      <c r="W13" s="199"/>
      <c r="X13" s="193"/>
      <c r="Y13" s="197"/>
      <c r="Z13" s="197"/>
      <c r="AA13" s="197"/>
      <c r="AB13" s="197"/>
      <c r="AC13" s="197"/>
      <c r="AD13" s="197"/>
      <c r="AE13" s="199"/>
      <c r="AF13" s="193"/>
      <c r="AG13" s="193"/>
      <c r="AH13" s="197"/>
      <c r="AI13" s="193"/>
      <c r="AJ13" s="193"/>
      <c r="AK13" s="197"/>
      <c r="AL13" s="193"/>
      <c r="AM13" s="197"/>
      <c r="AN13" s="197"/>
      <c r="AO13" s="193" t="s">
        <v>806</v>
      </c>
      <c r="AP13" s="196" t="s">
        <v>807</v>
      </c>
      <c r="AQ13" s="196"/>
      <c r="AR13" s="196"/>
      <c r="AS13" s="200"/>
      <c r="AT13" s="196"/>
      <c r="AU13" s="200"/>
      <c r="AV13" s="196"/>
      <c r="AW13" s="200"/>
      <c r="AX13" s="196" t="s">
        <v>831</v>
      </c>
      <c r="AY13" s="196"/>
      <c r="AZ13" s="196">
        <v>0</v>
      </c>
      <c r="BA13" s="196">
        <v>0</v>
      </c>
      <c r="BB13" s="196">
        <v>0</v>
      </c>
      <c r="BC13" s="196">
        <v>0</v>
      </c>
      <c r="BD13" s="196">
        <v>0</v>
      </c>
      <c r="BE13" s="196">
        <v>0</v>
      </c>
      <c r="BF13" s="196">
        <v>0</v>
      </c>
      <c r="BG13" s="196">
        <v>0</v>
      </c>
      <c r="BH13" s="196">
        <v>0</v>
      </c>
      <c r="BI13" s="196">
        <v>0</v>
      </c>
      <c r="BJ13" s="196">
        <v>0</v>
      </c>
      <c r="BK13" s="196">
        <v>0</v>
      </c>
      <c r="BL13" s="196"/>
      <c r="BM13" s="196" t="s">
        <v>807</v>
      </c>
      <c r="BN13" s="196"/>
      <c r="BO13" s="196" t="s">
        <v>807</v>
      </c>
      <c r="BP13" s="201">
        <v>163.63636363636363</v>
      </c>
      <c r="BQ13" s="196"/>
      <c r="BR13" s="196"/>
      <c r="BS13" s="196"/>
      <c r="BT13" s="193"/>
      <c r="BU13" s="193"/>
      <c r="BV13" s="196"/>
      <c r="BW13" s="196" t="s">
        <v>808</v>
      </c>
      <c r="BX13" s="196">
        <v>1</v>
      </c>
      <c r="BY13" s="202" t="s">
        <v>983</v>
      </c>
      <c r="BZ13" s="251" t="s">
        <v>1079</v>
      </c>
      <c r="CA13" s="193" t="s">
        <v>401</v>
      </c>
    </row>
    <row r="14" spans="1:79" ht="13" customHeight="1" x14ac:dyDescent="0.15">
      <c r="A14" s="193">
        <v>16139</v>
      </c>
      <c r="B14" s="194">
        <v>43292</v>
      </c>
      <c r="C14" s="195" t="s">
        <v>804</v>
      </c>
      <c r="D14" s="193" t="s">
        <v>632</v>
      </c>
      <c r="E14" s="193"/>
      <c r="F14" s="193" t="s">
        <v>805</v>
      </c>
      <c r="G14" s="194">
        <v>43252</v>
      </c>
      <c r="H14" s="196" t="s">
        <v>828</v>
      </c>
      <c r="I14" s="196" t="s">
        <v>807</v>
      </c>
      <c r="J14" s="196">
        <v>12</v>
      </c>
      <c r="K14" s="212" t="s">
        <v>904</v>
      </c>
      <c r="L14" s="193" t="s">
        <v>905</v>
      </c>
      <c r="M14" s="197">
        <v>94.999999999999986</v>
      </c>
      <c r="N14" s="197">
        <v>59.999999999999993</v>
      </c>
      <c r="O14" s="268" t="s">
        <v>689</v>
      </c>
      <c r="P14" s="269">
        <v>1824.9900000000002</v>
      </c>
      <c r="Q14" s="270">
        <v>62.999999999999993</v>
      </c>
      <c r="R14" s="198"/>
      <c r="S14" s="199"/>
      <c r="T14" s="193"/>
      <c r="U14" s="199"/>
      <c r="V14" s="199"/>
      <c r="W14" s="199"/>
      <c r="X14" s="193"/>
      <c r="Y14" s="197"/>
      <c r="Z14" s="197"/>
      <c r="AA14" s="197"/>
      <c r="AB14" s="197"/>
      <c r="AC14" s="197"/>
      <c r="AD14" s="199"/>
      <c r="AE14" s="199"/>
      <c r="AF14" s="193"/>
      <c r="AG14" s="193"/>
      <c r="AH14" s="197"/>
      <c r="AI14" s="193"/>
      <c r="AJ14" s="193"/>
      <c r="AK14" s="197"/>
      <c r="AL14" s="193"/>
      <c r="AM14" s="197"/>
      <c r="AN14" s="197"/>
      <c r="AO14" s="193" t="s">
        <v>806</v>
      </c>
      <c r="AP14" s="196" t="s">
        <v>807</v>
      </c>
      <c r="AQ14" s="196"/>
      <c r="AR14" s="196"/>
      <c r="AS14" s="200"/>
      <c r="AT14" s="196">
        <v>5</v>
      </c>
      <c r="AU14" s="200"/>
      <c r="AV14" s="196"/>
      <c r="AW14" s="200"/>
      <c r="AX14" s="196" t="s">
        <v>390</v>
      </c>
      <c r="AY14" s="196"/>
      <c r="AZ14" s="196">
        <v>0</v>
      </c>
      <c r="BA14" s="196">
        <v>0</v>
      </c>
      <c r="BB14" s="196">
        <v>0</v>
      </c>
      <c r="BC14" s="196">
        <v>0</v>
      </c>
      <c r="BD14" s="196">
        <v>0</v>
      </c>
      <c r="BE14" s="196">
        <v>0</v>
      </c>
      <c r="BF14" s="196">
        <v>0</v>
      </c>
      <c r="BG14" s="196">
        <v>0</v>
      </c>
      <c r="BH14" s="196">
        <v>0</v>
      </c>
      <c r="BI14" s="196">
        <v>0</v>
      </c>
      <c r="BJ14" s="196">
        <v>0</v>
      </c>
      <c r="BK14" s="196">
        <v>0</v>
      </c>
      <c r="BL14" s="196"/>
      <c r="BM14" s="196" t="s">
        <v>807</v>
      </c>
      <c r="BN14" s="196"/>
      <c r="BO14" s="196" t="s">
        <v>807</v>
      </c>
      <c r="BP14" s="249"/>
      <c r="BQ14" s="196"/>
      <c r="BR14" s="196"/>
      <c r="BS14" s="196"/>
      <c r="BT14" s="196"/>
      <c r="BU14" s="196"/>
      <c r="BV14" s="196"/>
      <c r="BW14" s="196" t="s">
        <v>808</v>
      </c>
      <c r="BX14" s="196"/>
      <c r="BY14" s="202"/>
      <c r="BZ14" s="254" t="s">
        <v>1080</v>
      </c>
      <c r="CA14" s="193" t="s">
        <v>461</v>
      </c>
    </row>
    <row r="15" spans="1:79" ht="13" customHeight="1" x14ac:dyDescent="0.2">
      <c r="A15" s="193">
        <v>14673</v>
      </c>
      <c r="B15" s="194">
        <v>43292</v>
      </c>
      <c r="C15" s="195" t="s">
        <v>804</v>
      </c>
      <c r="D15" s="193" t="s">
        <v>632</v>
      </c>
      <c r="E15" s="193"/>
      <c r="F15" s="193" t="s">
        <v>805</v>
      </c>
      <c r="G15" s="207">
        <v>43256</v>
      </c>
      <c r="H15" s="196" t="s">
        <v>574</v>
      </c>
      <c r="I15" s="196" t="s">
        <v>390</v>
      </c>
      <c r="J15" s="196">
        <v>13</v>
      </c>
      <c r="K15" s="193" t="s">
        <v>936</v>
      </c>
      <c r="L15" s="193" t="s">
        <v>992</v>
      </c>
      <c r="M15" s="197">
        <v>99.999999999999986</v>
      </c>
      <c r="N15" s="197">
        <v>22.9</v>
      </c>
      <c r="O15" s="198"/>
      <c r="P15" s="199"/>
      <c r="Q15" s="199"/>
      <c r="R15" s="198"/>
      <c r="S15" s="199"/>
      <c r="T15" s="193"/>
      <c r="U15" s="199"/>
      <c r="V15" s="199"/>
      <c r="W15" s="199"/>
      <c r="X15" s="193"/>
      <c r="Y15" s="197"/>
      <c r="Z15" s="197"/>
      <c r="AA15" s="197"/>
      <c r="AB15" s="197"/>
      <c r="AC15" s="197"/>
      <c r="AD15" s="199"/>
      <c r="AE15" s="199"/>
      <c r="AF15" s="193"/>
      <c r="AG15" s="193"/>
      <c r="AH15" s="197"/>
      <c r="AI15" s="193"/>
      <c r="AJ15" s="193"/>
      <c r="AK15" s="197"/>
      <c r="AL15" s="193"/>
      <c r="AM15" s="197"/>
      <c r="AN15" s="197"/>
      <c r="AO15" s="213" t="s">
        <v>806</v>
      </c>
      <c r="AP15" s="196" t="s">
        <v>807</v>
      </c>
      <c r="AQ15" s="196"/>
      <c r="AR15" s="196"/>
      <c r="AS15" s="200"/>
      <c r="AT15" s="196">
        <v>6</v>
      </c>
      <c r="AU15" s="200"/>
      <c r="AV15" s="196"/>
      <c r="AW15" s="200"/>
      <c r="AX15" s="196" t="s">
        <v>390</v>
      </c>
      <c r="AY15" s="196"/>
      <c r="AZ15" s="196">
        <v>0</v>
      </c>
      <c r="BA15" s="196">
        <v>0</v>
      </c>
      <c r="BB15" s="196">
        <v>0</v>
      </c>
      <c r="BC15" s="196">
        <v>0</v>
      </c>
      <c r="BD15" s="196">
        <v>0</v>
      </c>
      <c r="BE15" s="196">
        <v>0</v>
      </c>
      <c r="BF15" s="196">
        <v>0</v>
      </c>
      <c r="BG15" s="196">
        <v>0</v>
      </c>
      <c r="BH15" s="196">
        <v>0</v>
      </c>
      <c r="BI15" s="196">
        <v>0</v>
      </c>
      <c r="BJ15" s="196">
        <v>0</v>
      </c>
      <c r="BK15" s="196">
        <v>0</v>
      </c>
      <c r="BL15" s="196"/>
      <c r="BM15" s="196" t="s">
        <v>807</v>
      </c>
      <c r="BN15" s="196"/>
      <c r="BO15" s="196" t="s">
        <v>390</v>
      </c>
      <c r="BP15" s="249"/>
      <c r="BQ15" s="196"/>
      <c r="BR15" s="196"/>
      <c r="BS15" s="196"/>
      <c r="BT15" s="193"/>
      <c r="BU15" s="202"/>
      <c r="BV15" s="196"/>
      <c r="BW15" s="196" t="s">
        <v>808</v>
      </c>
      <c r="BX15" s="196">
        <v>1</v>
      </c>
      <c r="BY15" s="193"/>
      <c r="BZ15" s="271" t="s">
        <v>1081</v>
      </c>
      <c r="CA15" s="202" t="s">
        <v>461</v>
      </c>
    </row>
    <row r="16" spans="1:79" ht="13" customHeight="1" x14ac:dyDescent="0.15">
      <c r="A16" s="193">
        <v>16336</v>
      </c>
      <c r="B16" s="194">
        <v>43290</v>
      </c>
      <c r="C16" s="195" t="s">
        <v>804</v>
      </c>
      <c r="D16" s="193" t="s">
        <v>632</v>
      </c>
      <c r="E16" s="193"/>
      <c r="F16" s="193" t="s">
        <v>810</v>
      </c>
      <c r="G16" s="194">
        <v>43284</v>
      </c>
      <c r="H16" s="196" t="s">
        <v>828</v>
      </c>
      <c r="I16" s="196" t="s">
        <v>807</v>
      </c>
      <c r="J16" s="196">
        <v>1</v>
      </c>
      <c r="K16" s="193" t="s">
        <v>924</v>
      </c>
      <c r="L16" s="193" t="s">
        <v>1062</v>
      </c>
      <c r="M16" s="197">
        <v>104.76363636363635</v>
      </c>
      <c r="N16" s="197">
        <v>21.454545454545453</v>
      </c>
      <c r="O16" s="198"/>
      <c r="P16" s="199"/>
      <c r="Q16" s="199"/>
      <c r="R16" s="198"/>
      <c r="S16" s="199"/>
      <c r="T16" s="193"/>
      <c r="U16" s="199"/>
      <c r="V16" s="199"/>
      <c r="W16" s="199"/>
      <c r="X16" s="193"/>
      <c r="Y16" s="197"/>
      <c r="Z16" s="197"/>
      <c r="AA16" s="197"/>
      <c r="AB16" s="197"/>
      <c r="AC16" s="197"/>
      <c r="AD16" s="197"/>
      <c r="AE16" s="197">
        <v>17.418181818181818</v>
      </c>
      <c r="AF16" s="193"/>
      <c r="AG16" s="193"/>
      <c r="AH16" s="197"/>
      <c r="AI16" s="193"/>
      <c r="AJ16" s="193"/>
      <c r="AK16" s="197"/>
      <c r="AL16" s="193"/>
      <c r="AM16" s="197"/>
      <c r="AN16" s="197"/>
      <c r="AO16" s="193" t="s">
        <v>811</v>
      </c>
      <c r="AP16" s="196" t="s">
        <v>807</v>
      </c>
      <c r="AQ16" s="196"/>
      <c r="AR16" s="196"/>
      <c r="AS16" s="200"/>
      <c r="AT16" s="196">
        <v>5</v>
      </c>
      <c r="AU16" s="200"/>
      <c r="AV16" s="196"/>
      <c r="AW16" s="200"/>
      <c r="AX16" s="196" t="s">
        <v>831</v>
      </c>
      <c r="AY16" s="196"/>
      <c r="AZ16" s="196">
        <v>0</v>
      </c>
      <c r="BA16" s="196">
        <v>0</v>
      </c>
      <c r="BB16" s="196">
        <v>0</v>
      </c>
      <c r="BC16" s="196">
        <v>0</v>
      </c>
      <c r="BD16" s="196">
        <v>0</v>
      </c>
      <c r="BE16" s="196">
        <v>0</v>
      </c>
      <c r="BF16" s="196">
        <v>0</v>
      </c>
      <c r="BG16" s="196">
        <v>0</v>
      </c>
      <c r="BH16" s="196">
        <v>0</v>
      </c>
      <c r="BI16" s="196">
        <v>0</v>
      </c>
      <c r="BJ16" s="196">
        <v>0</v>
      </c>
      <c r="BK16" s="196">
        <v>0</v>
      </c>
      <c r="BL16" s="196"/>
      <c r="BM16" s="196" t="s">
        <v>807</v>
      </c>
      <c r="BN16" s="196">
        <v>12</v>
      </c>
      <c r="BO16" s="196" t="s">
        <v>807</v>
      </c>
      <c r="BP16" s="249"/>
      <c r="BQ16" s="196"/>
      <c r="BR16" s="196"/>
      <c r="BS16" s="196"/>
      <c r="BT16" s="193" t="s">
        <v>1063</v>
      </c>
      <c r="BU16" s="202" t="s">
        <v>173</v>
      </c>
      <c r="BV16" s="267">
        <v>75</v>
      </c>
      <c r="BW16" s="196" t="s">
        <v>808</v>
      </c>
      <c r="BX16" s="196"/>
      <c r="BY16" s="193" t="s">
        <v>1064</v>
      </c>
      <c r="BZ16" s="213" t="s">
        <v>581</v>
      </c>
      <c r="CA16" s="193" t="s">
        <v>401</v>
      </c>
    </row>
    <row r="17" spans="1:79" ht="13" customHeight="1" x14ac:dyDescent="0.2">
      <c r="A17" s="193">
        <v>11115</v>
      </c>
      <c r="B17" s="194">
        <v>43291</v>
      </c>
      <c r="C17" s="195" t="s">
        <v>804</v>
      </c>
      <c r="D17" s="193" t="s">
        <v>632</v>
      </c>
      <c r="E17" s="193"/>
      <c r="F17" s="193" t="s">
        <v>810</v>
      </c>
      <c r="G17" s="207">
        <v>43281</v>
      </c>
      <c r="H17" s="196" t="s">
        <v>574</v>
      </c>
      <c r="I17" s="196" t="s">
        <v>390</v>
      </c>
      <c r="J17" s="196">
        <v>2</v>
      </c>
      <c r="K17" s="193" t="s">
        <v>829</v>
      </c>
      <c r="L17" s="193" t="s">
        <v>1065</v>
      </c>
      <c r="M17" s="197">
        <v>109.99999999999999</v>
      </c>
      <c r="N17" s="197">
        <v>22.554545454545451</v>
      </c>
      <c r="O17" s="193" t="s">
        <v>689</v>
      </c>
      <c r="P17" s="198">
        <v>1020</v>
      </c>
      <c r="Q17" s="197">
        <v>29.7</v>
      </c>
      <c r="R17" s="198"/>
      <c r="S17" s="199"/>
      <c r="T17" s="193"/>
      <c r="U17" s="199"/>
      <c r="V17" s="199"/>
      <c r="W17" s="199"/>
      <c r="X17" s="193"/>
      <c r="Y17" s="197"/>
      <c r="Z17" s="197"/>
      <c r="AA17" s="197"/>
      <c r="AB17" s="197"/>
      <c r="AC17" s="197"/>
      <c r="AD17" s="197"/>
      <c r="AE17" s="197">
        <v>18.718181818181815</v>
      </c>
      <c r="AF17" s="193"/>
      <c r="AG17" s="193"/>
      <c r="AH17" s="197"/>
      <c r="AI17" s="193"/>
      <c r="AJ17" s="193"/>
      <c r="AK17" s="197"/>
      <c r="AL17" s="193"/>
      <c r="AM17" s="197"/>
      <c r="AN17" s="197"/>
      <c r="AO17" s="193" t="s">
        <v>811</v>
      </c>
      <c r="AP17" s="196" t="s">
        <v>807</v>
      </c>
      <c r="AQ17" s="196"/>
      <c r="AR17" s="196"/>
      <c r="AS17" s="196">
        <v>10</v>
      </c>
      <c r="AT17" s="196">
        <v>5.2</v>
      </c>
      <c r="AU17" s="200"/>
      <c r="AV17" s="196"/>
      <c r="AW17" s="200"/>
      <c r="AX17" s="196" t="s">
        <v>831</v>
      </c>
      <c r="AY17" s="211"/>
      <c r="AZ17" s="196">
        <v>0</v>
      </c>
      <c r="BA17" s="196">
        <v>0</v>
      </c>
      <c r="BB17" s="196">
        <v>2</v>
      </c>
      <c r="BC17" s="196">
        <v>0</v>
      </c>
      <c r="BD17" s="196">
        <v>0</v>
      </c>
      <c r="BE17" s="196">
        <v>0</v>
      </c>
      <c r="BF17" s="196">
        <v>0</v>
      </c>
      <c r="BG17" s="196">
        <v>0</v>
      </c>
      <c r="BH17" s="196">
        <v>0</v>
      </c>
      <c r="BI17" s="196">
        <v>0</v>
      </c>
      <c r="BJ17" s="196">
        <v>0</v>
      </c>
      <c r="BK17" s="196">
        <v>0</v>
      </c>
      <c r="BL17" s="196"/>
      <c r="BM17" s="196" t="s">
        <v>807</v>
      </c>
      <c r="BN17" s="196"/>
      <c r="BO17" s="196" t="s">
        <v>807</v>
      </c>
      <c r="BP17" s="249"/>
      <c r="BQ17" s="196"/>
      <c r="BR17" s="196"/>
      <c r="BS17" s="196"/>
      <c r="BT17" s="193"/>
      <c r="BU17" s="193"/>
      <c r="BV17" s="196"/>
      <c r="BW17" s="196" t="s">
        <v>808</v>
      </c>
      <c r="BX17" s="196"/>
      <c r="BY17" s="208"/>
      <c r="BZ17" s="251" t="s">
        <v>581</v>
      </c>
      <c r="CA17" s="202" t="s">
        <v>401</v>
      </c>
    </row>
    <row r="18" spans="1:79" ht="13" customHeight="1" x14ac:dyDescent="0.15">
      <c r="A18" s="193">
        <v>1152</v>
      </c>
      <c r="B18" s="194">
        <v>43291</v>
      </c>
      <c r="C18" s="195" t="s">
        <v>804</v>
      </c>
      <c r="D18" s="193" t="s">
        <v>632</v>
      </c>
      <c r="E18" s="193"/>
      <c r="F18" s="193" t="s">
        <v>810</v>
      </c>
      <c r="G18" s="194">
        <v>43281</v>
      </c>
      <c r="H18" s="196" t="s">
        <v>828</v>
      </c>
      <c r="I18" s="196" t="s">
        <v>807</v>
      </c>
      <c r="J18" s="196">
        <v>3</v>
      </c>
      <c r="K18" s="193" t="s">
        <v>899</v>
      </c>
      <c r="L18" s="193" t="s">
        <v>1066</v>
      </c>
      <c r="M18" s="197">
        <v>97.499999999999986</v>
      </c>
      <c r="N18" s="197">
        <v>24.518181818181816</v>
      </c>
      <c r="O18" s="198"/>
      <c r="P18" s="199"/>
      <c r="Q18" s="199"/>
      <c r="R18" s="198"/>
      <c r="S18" s="199"/>
      <c r="T18" s="193"/>
      <c r="U18" s="199"/>
      <c r="V18" s="199"/>
      <c r="W18" s="199"/>
      <c r="X18" s="193"/>
      <c r="Y18" s="197"/>
      <c r="Z18" s="197"/>
      <c r="AA18" s="197"/>
      <c r="AB18" s="197"/>
      <c r="AC18" s="197"/>
      <c r="AD18" s="197"/>
      <c r="AE18" s="197">
        <v>17.118181818181814</v>
      </c>
      <c r="AF18" s="193"/>
      <c r="AG18" s="193"/>
      <c r="AH18" s="197"/>
      <c r="AI18" s="193"/>
      <c r="AJ18" s="193"/>
      <c r="AK18" s="197"/>
      <c r="AL18" s="193"/>
      <c r="AM18" s="197"/>
      <c r="AN18" s="197"/>
      <c r="AO18" s="193" t="s">
        <v>811</v>
      </c>
      <c r="AP18" s="196" t="s">
        <v>807</v>
      </c>
      <c r="AQ18" s="196"/>
      <c r="AR18" s="196"/>
      <c r="AS18" s="200"/>
      <c r="AT18" s="196">
        <v>6.6</v>
      </c>
      <c r="AU18" s="200"/>
      <c r="AV18" s="196"/>
      <c r="AW18" s="200"/>
      <c r="AX18" s="196" t="s">
        <v>831</v>
      </c>
      <c r="AY18" s="196"/>
      <c r="AZ18" s="196">
        <v>0</v>
      </c>
      <c r="BA18" s="196">
        <v>0</v>
      </c>
      <c r="BB18" s="196">
        <v>0</v>
      </c>
      <c r="BC18" s="196">
        <v>0</v>
      </c>
      <c r="BD18" s="196">
        <v>0</v>
      </c>
      <c r="BE18" s="196">
        <v>0</v>
      </c>
      <c r="BF18" s="196">
        <v>0</v>
      </c>
      <c r="BG18" s="196">
        <v>0</v>
      </c>
      <c r="BH18" s="196">
        <v>0</v>
      </c>
      <c r="BI18" s="196">
        <v>0</v>
      </c>
      <c r="BJ18" s="196">
        <v>0</v>
      </c>
      <c r="BK18" s="196">
        <v>0</v>
      </c>
      <c r="BL18" s="196"/>
      <c r="BM18" s="196" t="s">
        <v>807</v>
      </c>
      <c r="BN18" s="196">
        <v>12</v>
      </c>
      <c r="BO18" s="196" t="s">
        <v>807</v>
      </c>
      <c r="BP18" s="249"/>
      <c r="BQ18" s="196"/>
      <c r="BR18" s="196"/>
      <c r="BS18" s="196"/>
      <c r="BT18" s="193" t="s">
        <v>1067</v>
      </c>
      <c r="BU18" s="202" t="s">
        <v>173</v>
      </c>
      <c r="BV18" s="196">
        <v>25</v>
      </c>
      <c r="BW18" s="196" t="s">
        <v>808</v>
      </c>
      <c r="BX18" s="196"/>
      <c r="BY18" s="193" t="s">
        <v>1068</v>
      </c>
      <c r="BZ18" s="213" t="s">
        <v>581</v>
      </c>
      <c r="CA18" s="193" t="s">
        <v>401</v>
      </c>
    </row>
    <row r="19" spans="1:79" ht="13" customHeight="1" x14ac:dyDescent="0.2">
      <c r="A19" s="193">
        <v>13617</v>
      </c>
      <c r="B19" s="194">
        <v>43291</v>
      </c>
      <c r="C19" s="195" t="s">
        <v>804</v>
      </c>
      <c r="D19" s="193" t="s">
        <v>632</v>
      </c>
      <c r="E19" s="193"/>
      <c r="F19" s="193" t="s">
        <v>810</v>
      </c>
      <c r="G19" s="194">
        <v>43281</v>
      </c>
      <c r="H19" s="196" t="s">
        <v>828</v>
      </c>
      <c r="I19" s="196" t="s">
        <v>807</v>
      </c>
      <c r="J19" s="196">
        <v>4</v>
      </c>
      <c r="K19" s="193" t="s">
        <v>931</v>
      </c>
      <c r="L19" s="193" t="s">
        <v>958</v>
      </c>
      <c r="M19" s="197">
        <v>77.999999999999986</v>
      </c>
      <c r="N19" s="197">
        <v>24.999999999999996</v>
      </c>
      <c r="O19" s="198"/>
      <c r="P19" s="199"/>
      <c r="Q19" s="199"/>
      <c r="R19" s="198"/>
      <c r="S19" s="199"/>
      <c r="T19" s="193"/>
      <c r="U19" s="199"/>
      <c r="V19" s="199"/>
      <c r="W19" s="199"/>
      <c r="X19" s="193"/>
      <c r="Y19" s="197"/>
      <c r="Z19" s="197"/>
      <c r="AA19" s="197"/>
      <c r="AB19" s="197"/>
      <c r="AC19" s="197"/>
      <c r="AD19" s="197"/>
      <c r="AE19" s="197">
        <v>17.5</v>
      </c>
      <c r="AF19" s="193"/>
      <c r="AG19" s="193"/>
      <c r="AH19" s="197"/>
      <c r="AI19" s="193"/>
      <c r="AJ19" s="193"/>
      <c r="AK19" s="199"/>
      <c r="AL19" s="193"/>
      <c r="AM19" s="197"/>
      <c r="AN19" s="197"/>
      <c r="AO19" s="193" t="s">
        <v>811</v>
      </c>
      <c r="AP19" s="196" t="s">
        <v>807</v>
      </c>
      <c r="AQ19" s="196"/>
      <c r="AR19" s="196"/>
      <c r="AS19" s="200"/>
      <c r="AT19" s="196">
        <v>10.199999999999999</v>
      </c>
      <c r="AU19" s="200">
        <v>910</v>
      </c>
      <c r="AV19" s="196"/>
      <c r="AW19" s="200">
        <v>6</v>
      </c>
      <c r="AX19" s="196" t="s">
        <v>831</v>
      </c>
      <c r="AY19" s="196"/>
      <c r="AZ19" s="196">
        <v>0</v>
      </c>
      <c r="BA19" s="196">
        <v>0</v>
      </c>
      <c r="BB19" s="196">
        <v>0</v>
      </c>
      <c r="BC19" s="196">
        <v>0</v>
      </c>
      <c r="BD19" s="196">
        <v>0</v>
      </c>
      <c r="BE19" s="196">
        <v>0</v>
      </c>
      <c r="BF19" s="196">
        <v>0</v>
      </c>
      <c r="BG19" s="196">
        <v>0</v>
      </c>
      <c r="BH19" s="196">
        <v>0</v>
      </c>
      <c r="BI19" s="196">
        <v>0</v>
      </c>
      <c r="BJ19" s="196">
        <v>0</v>
      </c>
      <c r="BK19" s="196">
        <v>0</v>
      </c>
      <c r="BL19" s="196"/>
      <c r="BM19" s="196" t="s">
        <v>807</v>
      </c>
      <c r="BN19" s="196"/>
      <c r="BO19" s="196" t="s">
        <v>807</v>
      </c>
      <c r="BP19" s="201">
        <v>141.70909090909089</v>
      </c>
      <c r="BQ19" s="196"/>
      <c r="BR19" s="196"/>
      <c r="BS19" s="222"/>
      <c r="BT19" s="158" t="s">
        <v>1070</v>
      </c>
      <c r="BU19" s="202" t="s">
        <v>173</v>
      </c>
      <c r="BV19" s="196">
        <v>77.94</v>
      </c>
      <c r="BW19" s="196" t="s">
        <v>808</v>
      </c>
      <c r="BX19" s="196"/>
      <c r="BY19" s="202"/>
      <c r="BZ19" s="251" t="s">
        <v>1082</v>
      </c>
      <c r="CA19" s="202" t="s">
        <v>401</v>
      </c>
    </row>
    <row r="20" spans="1:79" ht="13" customHeight="1" x14ac:dyDescent="0.15">
      <c r="A20" s="193">
        <v>748</v>
      </c>
      <c r="B20" s="194">
        <v>43291</v>
      </c>
      <c r="C20" s="195" t="s">
        <v>804</v>
      </c>
      <c r="D20" s="193" t="s">
        <v>632</v>
      </c>
      <c r="E20" s="193"/>
      <c r="F20" s="193" t="s">
        <v>810</v>
      </c>
      <c r="G20" s="194">
        <v>43281</v>
      </c>
      <c r="H20" s="196" t="s">
        <v>828</v>
      </c>
      <c r="I20" s="196" t="s">
        <v>807</v>
      </c>
      <c r="J20" s="196">
        <v>5</v>
      </c>
      <c r="K20" s="193" t="s">
        <v>911</v>
      </c>
      <c r="L20" s="193" t="s">
        <v>962</v>
      </c>
      <c r="M20" s="197">
        <v>102.62727272727273</v>
      </c>
      <c r="N20" s="197">
        <v>21.827272727272728</v>
      </c>
      <c r="O20" s="198"/>
      <c r="P20" s="199"/>
      <c r="Q20" s="199"/>
      <c r="R20" s="198"/>
      <c r="S20" s="199"/>
      <c r="T20" s="193"/>
      <c r="U20" s="199"/>
      <c r="V20" s="199"/>
      <c r="W20" s="199"/>
      <c r="X20" s="193"/>
      <c r="Y20" s="197"/>
      <c r="Z20" s="197"/>
      <c r="AA20" s="197"/>
      <c r="AB20" s="197"/>
      <c r="AC20" s="197"/>
      <c r="AD20" s="199"/>
      <c r="AE20" s="197">
        <v>16.890909090909087</v>
      </c>
      <c r="AF20" s="193"/>
      <c r="AG20" s="193"/>
      <c r="AH20" s="197"/>
      <c r="AI20" s="193"/>
      <c r="AJ20" s="193"/>
      <c r="AK20" s="197"/>
      <c r="AL20" s="193"/>
      <c r="AM20" s="197"/>
      <c r="AN20" s="197"/>
      <c r="AO20" s="193" t="s">
        <v>811</v>
      </c>
      <c r="AP20" s="196" t="s">
        <v>807</v>
      </c>
      <c r="AQ20" s="196"/>
      <c r="AR20" s="196"/>
      <c r="AS20" s="200"/>
      <c r="AT20" s="196">
        <v>5</v>
      </c>
      <c r="AU20" s="200"/>
      <c r="AV20" s="196"/>
      <c r="AW20" s="200"/>
      <c r="AX20" s="196" t="s">
        <v>635</v>
      </c>
      <c r="AY20" s="196"/>
      <c r="AZ20" s="196">
        <v>0</v>
      </c>
      <c r="BA20" s="196">
        <v>0</v>
      </c>
      <c r="BB20" s="196">
        <v>0</v>
      </c>
      <c r="BC20" s="196">
        <v>0</v>
      </c>
      <c r="BD20" s="196">
        <v>0</v>
      </c>
      <c r="BE20" s="196">
        <v>0</v>
      </c>
      <c r="BF20" s="196">
        <v>0</v>
      </c>
      <c r="BG20" s="196">
        <v>0</v>
      </c>
      <c r="BH20" s="196">
        <v>0</v>
      </c>
      <c r="BI20" s="196">
        <v>0</v>
      </c>
      <c r="BJ20" s="196">
        <v>0</v>
      </c>
      <c r="BK20" s="196">
        <v>0</v>
      </c>
      <c r="BL20" s="196"/>
      <c r="BM20" s="196" t="s">
        <v>807</v>
      </c>
      <c r="BN20" s="196">
        <v>12</v>
      </c>
      <c r="BO20" s="196" t="s">
        <v>807</v>
      </c>
      <c r="BP20" s="249"/>
      <c r="BQ20" s="196"/>
      <c r="BR20" s="196"/>
      <c r="BS20" s="196"/>
      <c r="BT20" s="258"/>
      <c r="BU20" s="258"/>
      <c r="BV20" s="272"/>
      <c r="BW20" s="196" t="s">
        <v>808</v>
      </c>
      <c r="BX20" s="196"/>
      <c r="BY20" s="193" t="s">
        <v>1071</v>
      </c>
      <c r="BZ20" s="202" t="s">
        <v>581</v>
      </c>
      <c r="CA20" s="202" t="s">
        <v>401</v>
      </c>
    </row>
    <row r="21" spans="1:79" ht="13" customHeight="1" x14ac:dyDescent="0.15">
      <c r="A21" s="193">
        <v>14289</v>
      </c>
      <c r="B21" s="194">
        <v>43305</v>
      </c>
      <c r="C21" s="195" t="s">
        <v>804</v>
      </c>
      <c r="D21" s="193" t="s">
        <v>632</v>
      </c>
      <c r="E21" s="193"/>
      <c r="F21" s="193" t="s">
        <v>810</v>
      </c>
      <c r="G21" s="194">
        <v>43281</v>
      </c>
      <c r="H21" s="196" t="s">
        <v>828</v>
      </c>
      <c r="I21" s="196" t="s">
        <v>807</v>
      </c>
      <c r="J21" s="196">
        <v>6</v>
      </c>
      <c r="K21" s="193" t="s">
        <v>918</v>
      </c>
      <c r="L21" s="193" t="s">
        <v>1072</v>
      </c>
      <c r="M21" s="197">
        <v>92.8</v>
      </c>
      <c r="N21" s="197">
        <v>24.881818181818179</v>
      </c>
      <c r="O21" s="193" t="s">
        <v>689</v>
      </c>
      <c r="P21" s="198">
        <v>1183</v>
      </c>
      <c r="Q21" s="197">
        <v>26.354545454545452</v>
      </c>
      <c r="R21" s="198"/>
      <c r="S21" s="199"/>
      <c r="T21" s="193"/>
      <c r="U21" s="199"/>
      <c r="V21" s="199"/>
      <c r="W21" s="199"/>
      <c r="X21" s="193"/>
      <c r="Y21" s="197"/>
      <c r="Z21" s="197"/>
      <c r="AA21" s="197"/>
      <c r="AB21" s="197"/>
      <c r="AC21" s="197"/>
      <c r="AD21" s="197"/>
      <c r="AE21" s="197">
        <v>18.454545454545453</v>
      </c>
      <c r="AF21" s="193"/>
      <c r="AG21" s="193"/>
      <c r="AH21" s="197"/>
      <c r="AI21" s="193"/>
      <c r="AJ21" s="193"/>
      <c r="AK21" s="197"/>
      <c r="AL21" s="193"/>
      <c r="AM21" s="197"/>
      <c r="AN21" s="197"/>
      <c r="AO21" s="193" t="s">
        <v>811</v>
      </c>
      <c r="AP21" s="196" t="s">
        <v>807</v>
      </c>
      <c r="AQ21" s="196"/>
      <c r="AR21" s="196"/>
      <c r="AS21" s="200"/>
      <c r="AT21" s="196">
        <v>7</v>
      </c>
      <c r="AU21" s="200"/>
      <c r="AV21" s="196"/>
      <c r="AW21" s="200"/>
      <c r="AX21" s="196" t="s">
        <v>390</v>
      </c>
      <c r="AY21" s="196"/>
      <c r="AZ21" s="196">
        <v>0</v>
      </c>
      <c r="BA21" s="196">
        <v>0</v>
      </c>
      <c r="BB21" s="196">
        <v>0</v>
      </c>
      <c r="BC21" s="196">
        <v>0</v>
      </c>
      <c r="BD21" s="196">
        <v>0</v>
      </c>
      <c r="BE21" s="196">
        <v>0</v>
      </c>
      <c r="BF21" s="196">
        <v>0</v>
      </c>
      <c r="BG21" s="196">
        <v>0</v>
      </c>
      <c r="BH21" s="196">
        <v>0</v>
      </c>
      <c r="BI21" s="196">
        <v>0</v>
      </c>
      <c r="BJ21" s="196">
        <v>0</v>
      </c>
      <c r="BK21" s="196">
        <v>0</v>
      </c>
      <c r="BL21" s="196"/>
      <c r="BM21" s="196" t="s">
        <v>807</v>
      </c>
      <c r="BN21" s="196"/>
      <c r="BO21" s="196" t="s">
        <v>807</v>
      </c>
      <c r="BP21" s="249"/>
      <c r="BQ21" s="196"/>
      <c r="BR21" s="196"/>
      <c r="BS21" s="196"/>
      <c r="BT21" s="257"/>
      <c r="BU21" s="257"/>
      <c r="BV21" s="272"/>
      <c r="BW21" s="196" t="s">
        <v>808</v>
      </c>
      <c r="BX21" s="196"/>
      <c r="BY21" s="193"/>
      <c r="BZ21" s="213" t="s">
        <v>581</v>
      </c>
      <c r="CA21" s="193" t="s">
        <v>610</v>
      </c>
    </row>
    <row r="22" spans="1:79" ht="13" customHeight="1" x14ac:dyDescent="0.15">
      <c r="A22" s="193">
        <v>15254</v>
      </c>
      <c r="B22" s="194">
        <v>43292</v>
      </c>
      <c r="C22" s="195" t="s">
        <v>804</v>
      </c>
      <c r="D22" s="193" t="s">
        <v>632</v>
      </c>
      <c r="E22" s="193"/>
      <c r="F22" s="193" t="s">
        <v>810</v>
      </c>
      <c r="G22" s="194">
        <v>43266</v>
      </c>
      <c r="H22" s="196" t="s">
        <v>828</v>
      </c>
      <c r="I22" s="196" t="s">
        <v>807</v>
      </c>
      <c r="J22" s="196">
        <v>7</v>
      </c>
      <c r="K22" s="193" t="s">
        <v>916</v>
      </c>
      <c r="L22" s="193" t="s">
        <v>968</v>
      </c>
      <c r="M22" s="197">
        <v>121.33636363636363</v>
      </c>
      <c r="N22" s="197">
        <v>21.318181818181817</v>
      </c>
      <c r="O22" s="193"/>
      <c r="P22" s="199"/>
      <c r="Q22" s="199"/>
      <c r="R22" s="198"/>
      <c r="S22" s="199"/>
      <c r="T22" s="193"/>
      <c r="U22" s="199"/>
      <c r="V22" s="199"/>
      <c r="W22" s="199"/>
      <c r="X22" s="193"/>
      <c r="Y22" s="197"/>
      <c r="Z22" s="197"/>
      <c r="AA22" s="197"/>
      <c r="AB22" s="197"/>
      <c r="AC22" s="197"/>
      <c r="AD22" s="199"/>
      <c r="AE22" s="197">
        <v>16.381818181818179</v>
      </c>
      <c r="AF22" s="193"/>
      <c r="AG22" s="193"/>
      <c r="AH22" s="197"/>
      <c r="AI22" s="193"/>
      <c r="AJ22" s="193"/>
      <c r="AK22" s="197"/>
      <c r="AL22" s="193"/>
      <c r="AM22" s="197"/>
      <c r="AN22" s="197"/>
      <c r="AO22" s="193" t="s">
        <v>811</v>
      </c>
      <c r="AP22" s="196" t="s">
        <v>807</v>
      </c>
      <c r="AQ22" s="196"/>
      <c r="AR22" s="196"/>
      <c r="AS22" s="200"/>
      <c r="AT22" s="196">
        <v>3.5</v>
      </c>
      <c r="AU22" s="200"/>
      <c r="AV22" s="196"/>
      <c r="AW22" s="200"/>
      <c r="AX22" s="196" t="s">
        <v>831</v>
      </c>
      <c r="AY22" s="196"/>
      <c r="AZ22" s="196">
        <v>0</v>
      </c>
      <c r="BA22" s="196">
        <v>0</v>
      </c>
      <c r="BB22" s="196">
        <v>0</v>
      </c>
      <c r="BC22" s="196">
        <v>0</v>
      </c>
      <c r="BD22" s="196">
        <v>0</v>
      </c>
      <c r="BE22" s="196">
        <v>0</v>
      </c>
      <c r="BF22" s="196">
        <v>0</v>
      </c>
      <c r="BG22" s="196">
        <v>0</v>
      </c>
      <c r="BH22" s="196">
        <v>0</v>
      </c>
      <c r="BI22" s="196">
        <v>0</v>
      </c>
      <c r="BJ22" s="196">
        <v>0</v>
      </c>
      <c r="BK22" s="196">
        <v>0</v>
      </c>
      <c r="BL22" s="196"/>
      <c r="BM22" s="196" t="s">
        <v>807</v>
      </c>
      <c r="BN22" s="196"/>
      <c r="BO22" s="196" t="s">
        <v>807</v>
      </c>
      <c r="BP22" s="249"/>
      <c r="BQ22" s="196"/>
      <c r="BR22" s="196"/>
      <c r="BS22" s="196"/>
      <c r="BT22" s="202"/>
      <c r="BU22" s="202"/>
      <c r="BV22" s="196"/>
      <c r="BW22" s="196" t="s">
        <v>808</v>
      </c>
      <c r="BX22" s="196">
        <v>1</v>
      </c>
      <c r="BY22" s="193"/>
      <c r="BZ22" s="213" t="s">
        <v>581</v>
      </c>
      <c r="CA22" s="193" t="s">
        <v>401</v>
      </c>
    </row>
    <row r="23" spans="1:79" ht="13" customHeight="1" x14ac:dyDescent="0.15">
      <c r="A23" s="193">
        <v>11316</v>
      </c>
      <c r="B23" s="194">
        <v>43292</v>
      </c>
      <c r="C23" s="195" t="s">
        <v>804</v>
      </c>
      <c r="D23" s="193" t="s">
        <v>632</v>
      </c>
      <c r="E23" s="193"/>
      <c r="F23" s="193" t="s">
        <v>810</v>
      </c>
      <c r="G23" s="207">
        <v>43281</v>
      </c>
      <c r="H23" s="196" t="s">
        <v>828</v>
      </c>
      <c r="I23" s="196" t="s">
        <v>807</v>
      </c>
      <c r="J23" s="196">
        <v>8</v>
      </c>
      <c r="K23" s="193" t="s">
        <v>883</v>
      </c>
      <c r="L23" s="193" t="s">
        <v>884</v>
      </c>
      <c r="M23" s="197">
        <v>85</v>
      </c>
      <c r="N23" s="197">
        <v>18.981818181818181</v>
      </c>
      <c r="O23" s="198"/>
      <c r="P23" s="199"/>
      <c r="Q23" s="199"/>
      <c r="R23" s="198"/>
      <c r="S23" s="199"/>
      <c r="T23" s="193"/>
      <c r="U23" s="199"/>
      <c r="V23" s="199"/>
      <c r="W23" s="199"/>
      <c r="X23" s="193"/>
      <c r="Y23" s="197"/>
      <c r="Z23" s="197"/>
      <c r="AA23" s="197"/>
      <c r="AB23" s="197"/>
      <c r="AC23" s="197"/>
      <c r="AD23" s="197"/>
      <c r="AE23" s="197">
        <v>15.881818181818179</v>
      </c>
      <c r="AF23" s="193"/>
      <c r="AG23" s="193"/>
      <c r="AH23" s="197"/>
      <c r="AI23" s="193"/>
      <c r="AJ23" s="193"/>
      <c r="AK23" s="197"/>
      <c r="AL23" s="193"/>
      <c r="AM23" s="197"/>
      <c r="AN23" s="197"/>
      <c r="AO23" s="193" t="s">
        <v>811</v>
      </c>
      <c r="AP23" s="196" t="s">
        <v>807</v>
      </c>
      <c r="AQ23" s="196"/>
      <c r="AR23" s="196"/>
      <c r="AS23" s="200"/>
      <c r="AT23" s="196">
        <v>11.5</v>
      </c>
      <c r="AU23" s="105">
        <v>455</v>
      </c>
      <c r="AV23" s="101"/>
      <c r="AW23" s="105">
        <v>5</v>
      </c>
      <c r="AX23" s="196" t="s">
        <v>831</v>
      </c>
      <c r="AY23" s="196"/>
      <c r="AZ23" s="196">
        <v>0</v>
      </c>
      <c r="BA23" s="196">
        <v>0</v>
      </c>
      <c r="BB23" s="196">
        <v>0</v>
      </c>
      <c r="BC23" s="196">
        <v>0</v>
      </c>
      <c r="BD23" s="196">
        <v>0</v>
      </c>
      <c r="BE23" s="196">
        <v>0</v>
      </c>
      <c r="BF23" s="196">
        <v>0</v>
      </c>
      <c r="BG23" s="196">
        <v>0</v>
      </c>
      <c r="BH23" s="196">
        <v>0</v>
      </c>
      <c r="BI23" s="196">
        <v>0</v>
      </c>
      <c r="BJ23" s="196">
        <v>0</v>
      </c>
      <c r="BK23" s="196">
        <v>0</v>
      </c>
      <c r="BL23" s="196"/>
      <c r="BM23" s="196" t="s">
        <v>807</v>
      </c>
      <c r="BN23" s="196"/>
      <c r="BO23" s="196" t="s">
        <v>807</v>
      </c>
      <c r="BP23" s="249"/>
      <c r="BQ23" s="196"/>
      <c r="BR23" s="196"/>
      <c r="BS23" s="196"/>
      <c r="BT23" s="202"/>
      <c r="BU23" s="202"/>
      <c r="BV23" s="196"/>
      <c r="BW23" s="196" t="s">
        <v>808</v>
      </c>
      <c r="BX23" s="196"/>
      <c r="BY23" s="202"/>
      <c r="BZ23" s="254" t="s">
        <v>581</v>
      </c>
      <c r="CA23" s="193" t="s">
        <v>401</v>
      </c>
    </row>
    <row r="24" spans="1:79" ht="13" customHeight="1" x14ac:dyDescent="0.15">
      <c r="A24" s="193"/>
      <c r="B24" s="194">
        <v>43305</v>
      </c>
      <c r="C24" s="195" t="s">
        <v>804</v>
      </c>
      <c r="D24" s="193" t="s">
        <v>632</v>
      </c>
      <c r="E24" s="193"/>
      <c r="F24" s="193" t="s">
        <v>810</v>
      </c>
      <c r="G24" s="194">
        <v>43299</v>
      </c>
      <c r="H24" s="196" t="s">
        <v>390</v>
      </c>
      <c r="I24" s="196" t="s">
        <v>391</v>
      </c>
      <c r="J24" s="196"/>
      <c r="K24" s="193" t="s">
        <v>629</v>
      </c>
      <c r="L24" s="193" t="s">
        <v>890</v>
      </c>
      <c r="M24" s="282">
        <v>106.46363636363635</v>
      </c>
      <c r="N24" s="282">
        <v>23.109090909090909</v>
      </c>
      <c r="AE24" s="282">
        <v>17.263636363636362</v>
      </c>
      <c r="AF24" s="193"/>
      <c r="AG24" s="193"/>
      <c r="AH24" s="197"/>
      <c r="AI24" s="193"/>
      <c r="AJ24" s="193"/>
      <c r="AK24" s="197"/>
      <c r="AL24" s="193"/>
      <c r="AM24" s="197"/>
      <c r="AN24" s="197"/>
      <c r="AO24" s="193" t="s">
        <v>811</v>
      </c>
      <c r="AP24" s="196" t="s">
        <v>807</v>
      </c>
      <c r="AQ24" s="196"/>
      <c r="AR24" s="196"/>
      <c r="AS24" s="200"/>
      <c r="AT24" s="196"/>
      <c r="AU24" s="105"/>
      <c r="AV24" s="101"/>
      <c r="AW24" s="105"/>
      <c r="AX24" s="196" t="s">
        <v>831</v>
      </c>
      <c r="AY24" s="196"/>
      <c r="AZ24" s="196">
        <v>0</v>
      </c>
      <c r="BA24" s="196">
        <v>0</v>
      </c>
      <c r="BB24" s="196">
        <v>0</v>
      </c>
      <c r="BC24" s="196">
        <v>0</v>
      </c>
      <c r="BD24" s="196">
        <v>0</v>
      </c>
      <c r="BE24" s="196">
        <v>0</v>
      </c>
      <c r="BF24" s="196">
        <v>0</v>
      </c>
      <c r="BG24" s="196">
        <v>0</v>
      </c>
      <c r="BH24" s="196">
        <v>0</v>
      </c>
      <c r="BI24" s="196">
        <v>0</v>
      </c>
      <c r="BJ24" s="196">
        <v>0</v>
      </c>
      <c r="BK24" s="196">
        <v>0</v>
      </c>
      <c r="BL24" s="196"/>
      <c r="BM24" s="196" t="s">
        <v>807</v>
      </c>
      <c r="BN24" s="196"/>
      <c r="BO24" s="196" t="s">
        <v>807</v>
      </c>
      <c r="BP24" s="249"/>
      <c r="BQ24" s="196"/>
      <c r="BR24" s="196"/>
      <c r="BS24" s="196"/>
      <c r="BT24" s="202"/>
      <c r="BU24" s="202"/>
      <c r="BV24" s="196"/>
      <c r="BW24" s="196" t="s">
        <v>646</v>
      </c>
      <c r="BX24" s="196">
        <v>1</v>
      </c>
      <c r="BY24" s="202"/>
      <c r="BZ24" s="254" t="s">
        <v>1087</v>
      </c>
      <c r="CA24" s="193" t="s">
        <v>610</v>
      </c>
    </row>
    <row r="25" spans="1:79" ht="13" customHeight="1" x14ac:dyDescent="0.15">
      <c r="A25" s="193">
        <v>16547</v>
      </c>
      <c r="B25" s="194">
        <v>43294</v>
      </c>
      <c r="C25" s="195" t="s">
        <v>804</v>
      </c>
      <c r="D25" s="193" t="s">
        <v>632</v>
      </c>
      <c r="E25" s="193"/>
      <c r="F25" s="193" t="s">
        <v>810</v>
      </c>
      <c r="G25" s="194">
        <v>43273</v>
      </c>
      <c r="H25" s="196" t="s">
        <v>828</v>
      </c>
      <c r="I25" s="196" t="s">
        <v>807</v>
      </c>
      <c r="J25" s="196">
        <v>9</v>
      </c>
      <c r="K25" s="193" t="s">
        <v>692</v>
      </c>
      <c r="L25" s="193" t="s">
        <v>972</v>
      </c>
      <c r="M25" s="197">
        <v>107.59090909090908</v>
      </c>
      <c r="N25" s="197">
        <v>37.618181818181817</v>
      </c>
      <c r="O25" s="198"/>
      <c r="P25" s="199"/>
      <c r="Q25" s="199"/>
      <c r="R25" s="198"/>
      <c r="S25" s="199"/>
      <c r="T25" s="193"/>
      <c r="U25" s="199"/>
      <c r="V25" s="199"/>
      <c r="W25" s="199"/>
      <c r="X25" s="193"/>
      <c r="Y25" s="197"/>
      <c r="Z25" s="197"/>
      <c r="AA25" s="197"/>
      <c r="AB25" s="197"/>
      <c r="AC25" s="197"/>
      <c r="AD25" s="199"/>
      <c r="AE25" s="197">
        <v>32.418181818181814</v>
      </c>
      <c r="AF25" s="193"/>
      <c r="AG25" s="193"/>
      <c r="AH25" s="197"/>
      <c r="AI25" s="193"/>
      <c r="AJ25" s="193"/>
      <c r="AK25" s="197"/>
      <c r="AL25" s="193"/>
      <c r="AM25" s="197"/>
      <c r="AN25" s="197"/>
      <c r="AO25" s="193" t="s">
        <v>811</v>
      </c>
      <c r="AP25" s="196" t="s">
        <v>807</v>
      </c>
      <c r="AQ25" s="196"/>
      <c r="AR25" s="196"/>
      <c r="AS25" s="200"/>
      <c r="AT25" s="196"/>
      <c r="AU25" s="200"/>
      <c r="AV25" s="196"/>
      <c r="AW25" s="200"/>
      <c r="AX25" s="196" t="s">
        <v>831</v>
      </c>
      <c r="AY25" s="196"/>
      <c r="AZ25" s="196">
        <v>0</v>
      </c>
      <c r="BA25" s="196">
        <v>0</v>
      </c>
      <c r="BB25" s="196">
        <v>0</v>
      </c>
      <c r="BC25" s="196">
        <v>0</v>
      </c>
      <c r="BD25" s="196">
        <v>0</v>
      </c>
      <c r="BE25" s="196">
        <v>0</v>
      </c>
      <c r="BF25" s="196">
        <v>0</v>
      </c>
      <c r="BG25" s="196">
        <v>0</v>
      </c>
      <c r="BH25" s="196">
        <v>0</v>
      </c>
      <c r="BI25" s="196">
        <v>0</v>
      </c>
      <c r="BJ25" s="196">
        <v>0</v>
      </c>
      <c r="BK25" s="196">
        <v>0</v>
      </c>
      <c r="BL25" s="196"/>
      <c r="BM25" s="196" t="s">
        <v>807</v>
      </c>
      <c r="BN25" s="196"/>
      <c r="BO25" s="196" t="s">
        <v>807</v>
      </c>
      <c r="BP25" s="249"/>
      <c r="BQ25" s="196"/>
      <c r="BR25" s="196"/>
      <c r="BS25" s="196"/>
      <c r="BT25" s="193"/>
      <c r="BU25" s="193"/>
      <c r="BV25" s="196"/>
      <c r="BW25" s="196" t="s">
        <v>808</v>
      </c>
      <c r="BX25" s="196">
        <v>0.5</v>
      </c>
      <c r="BY25" s="193" t="s">
        <v>1074</v>
      </c>
      <c r="BZ25" s="273" t="s">
        <v>1083</v>
      </c>
      <c r="CA25" s="193" t="s">
        <v>610</v>
      </c>
    </row>
    <row r="26" spans="1:79" ht="13" customHeight="1" x14ac:dyDescent="0.15">
      <c r="A26" s="193">
        <v>571</v>
      </c>
      <c r="B26" s="194">
        <v>43292</v>
      </c>
      <c r="C26" s="195" t="s">
        <v>804</v>
      </c>
      <c r="D26" s="193" t="s">
        <v>632</v>
      </c>
      <c r="E26" s="193"/>
      <c r="F26" s="193" t="s">
        <v>810</v>
      </c>
      <c r="G26" s="194">
        <v>43266</v>
      </c>
      <c r="H26" s="196" t="s">
        <v>828</v>
      </c>
      <c r="I26" s="196" t="s">
        <v>807</v>
      </c>
      <c r="J26" s="196">
        <v>10</v>
      </c>
      <c r="K26" s="193" t="s">
        <v>853</v>
      </c>
      <c r="L26" s="193" t="s">
        <v>1076</v>
      </c>
      <c r="M26" s="197">
        <v>116.14545454545454</v>
      </c>
      <c r="N26" s="197">
        <v>21.68181818181818</v>
      </c>
      <c r="O26" s="193"/>
      <c r="P26" s="199"/>
      <c r="Q26" s="199"/>
      <c r="R26" s="198"/>
      <c r="S26" s="199"/>
      <c r="T26" s="193"/>
      <c r="U26" s="199"/>
      <c r="V26" s="199"/>
      <c r="W26" s="199"/>
      <c r="X26" s="193"/>
      <c r="Y26" s="197"/>
      <c r="Z26" s="197"/>
      <c r="AA26" s="197"/>
      <c r="AB26" s="197"/>
      <c r="AC26" s="197"/>
      <c r="AD26" s="197"/>
      <c r="AE26" s="197">
        <v>17.581818181818182</v>
      </c>
      <c r="AF26" s="193"/>
      <c r="AG26" s="193"/>
      <c r="AH26" s="197"/>
      <c r="AI26" s="193"/>
      <c r="AJ26" s="193"/>
      <c r="AK26" s="197"/>
      <c r="AL26" s="193"/>
      <c r="AM26" s="197"/>
      <c r="AN26" s="197"/>
      <c r="AO26" s="213" t="s">
        <v>811</v>
      </c>
      <c r="AP26" s="196" t="s">
        <v>807</v>
      </c>
      <c r="AQ26" s="196"/>
      <c r="AR26" s="196"/>
      <c r="AS26" s="200"/>
      <c r="AT26" s="196">
        <v>2.88</v>
      </c>
      <c r="AU26" s="200"/>
      <c r="AV26" s="196"/>
      <c r="AW26" s="200"/>
      <c r="AX26" s="196" t="s">
        <v>807</v>
      </c>
      <c r="AY26" s="196"/>
      <c r="AZ26" s="196">
        <v>0</v>
      </c>
      <c r="BA26" s="196">
        <v>0</v>
      </c>
      <c r="BB26" s="196">
        <v>0</v>
      </c>
      <c r="BC26" s="196">
        <v>0</v>
      </c>
      <c r="BD26" s="196">
        <v>0</v>
      </c>
      <c r="BE26" s="196">
        <v>0</v>
      </c>
      <c r="BF26" s="196">
        <v>0</v>
      </c>
      <c r="BG26" s="196">
        <v>0</v>
      </c>
      <c r="BH26" s="196">
        <v>0</v>
      </c>
      <c r="BI26" s="196">
        <v>0</v>
      </c>
      <c r="BJ26" s="196">
        <v>0</v>
      </c>
      <c r="BK26" s="196">
        <v>0</v>
      </c>
      <c r="BL26" s="196"/>
      <c r="BM26" s="196" t="s">
        <v>807</v>
      </c>
      <c r="BN26" s="196"/>
      <c r="BO26" s="196" t="s">
        <v>807</v>
      </c>
      <c r="BP26" s="249"/>
      <c r="BQ26" s="196"/>
      <c r="BR26" s="196"/>
      <c r="BS26" s="196"/>
      <c r="BT26" s="202"/>
      <c r="BU26" s="202"/>
      <c r="BV26" s="196"/>
      <c r="BW26" s="196" t="s">
        <v>808</v>
      </c>
      <c r="BX26" s="196">
        <v>1</v>
      </c>
      <c r="BY26" s="193" t="s">
        <v>1077</v>
      </c>
      <c r="BZ26" s="213" t="s">
        <v>581</v>
      </c>
      <c r="CA26" s="193" t="s">
        <v>401</v>
      </c>
    </row>
    <row r="27" spans="1:79" ht="13" customHeight="1" x14ac:dyDescent="0.2">
      <c r="A27" s="193">
        <v>13444</v>
      </c>
      <c r="B27" s="194">
        <v>43290</v>
      </c>
      <c r="C27" s="195" t="s">
        <v>804</v>
      </c>
      <c r="D27" s="193" t="s">
        <v>632</v>
      </c>
      <c r="E27" s="193"/>
      <c r="F27" s="193" t="s">
        <v>810</v>
      </c>
      <c r="G27" s="207">
        <v>43281</v>
      </c>
      <c r="H27" s="196" t="s">
        <v>574</v>
      </c>
      <c r="I27" s="196" t="s">
        <v>807</v>
      </c>
      <c r="J27" s="196">
        <v>11</v>
      </c>
      <c r="K27" s="193" t="s">
        <v>895</v>
      </c>
      <c r="L27" s="193" t="s">
        <v>982</v>
      </c>
      <c r="M27" s="197">
        <v>108.26363636363635</v>
      </c>
      <c r="N27" s="197">
        <v>28.309090909090909</v>
      </c>
      <c r="O27" s="268" t="s">
        <v>689</v>
      </c>
      <c r="P27" s="269">
        <v>2000</v>
      </c>
      <c r="Q27" s="270">
        <v>35.309090909090912</v>
      </c>
      <c r="R27" s="198"/>
      <c r="S27" s="199"/>
      <c r="T27" s="193"/>
      <c r="U27" s="199"/>
      <c r="V27" s="199"/>
      <c r="W27" s="199"/>
      <c r="X27" s="193"/>
      <c r="Y27" s="197"/>
      <c r="Z27" s="197"/>
      <c r="AA27" s="197"/>
      <c r="AB27" s="197"/>
      <c r="AC27" s="197"/>
      <c r="AD27" s="197"/>
      <c r="AE27" s="197">
        <v>20.954545454545453</v>
      </c>
      <c r="AF27" s="193"/>
      <c r="AG27" s="193"/>
      <c r="AH27" s="197"/>
      <c r="AI27" s="193"/>
      <c r="AJ27" s="193"/>
      <c r="AK27" s="197"/>
      <c r="AL27" s="193"/>
      <c r="AM27" s="197"/>
      <c r="AN27" s="197"/>
      <c r="AO27" s="193" t="s">
        <v>811</v>
      </c>
      <c r="AP27" s="196" t="s">
        <v>807</v>
      </c>
      <c r="AQ27" s="196"/>
      <c r="AR27" s="196"/>
      <c r="AS27" s="200"/>
      <c r="AT27" s="196"/>
      <c r="AU27" s="200"/>
      <c r="AV27" s="196"/>
      <c r="AW27" s="200"/>
      <c r="AX27" s="196" t="s">
        <v>831</v>
      </c>
      <c r="AY27" s="196"/>
      <c r="AZ27" s="196">
        <v>0</v>
      </c>
      <c r="BA27" s="196">
        <v>0</v>
      </c>
      <c r="BB27" s="196">
        <v>0</v>
      </c>
      <c r="BC27" s="196">
        <v>0</v>
      </c>
      <c r="BD27" s="196">
        <v>0</v>
      </c>
      <c r="BE27" s="196">
        <v>0</v>
      </c>
      <c r="BF27" s="196">
        <v>0</v>
      </c>
      <c r="BG27" s="196">
        <v>0</v>
      </c>
      <c r="BH27" s="196">
        <v>0</v>
      </c>
      <c r="BI27" s="196">
        <v>0</v>
      </c>
      <c r="BJ27" s="196">
        <v>0</v>
      </c>
      <c r="BK27" s="196">
        <v>0</v>
      </c>
      <c r="BL27" s="196"/>
      <c r="BM27" s="196" t="s">
        <v>807</v>
      </c>
      <c r="BN27" s="196"/>
      <c r="BO27" s="196" t="s">
        <v>807</v>
      </c>
      <c r="BP27" s="201">
        <v>163.63636363636363</v>
      </c>
      <c r="BQ27" s="196"/>
      <c r="BR27" s="196"/>
      <c r="BS27" s="196"/>
      <c r="BT27" s="193"/>
      <c r="BU27" s="193"/>
      <c r="BV27" s="196"/>
      <c r="BW27" s="196" t="s">
        <v>808</v>
      </c>
      <c r="BX27" s="196">
        <v>1</v>
      </c>
      <c r="BY27" s="202" t="s">
        <v>983</v>
      </c>
      <c r="BZ27" s="256" t="s">
        <v>1079</v>
      </c>
      <c r="CA27" s="193" t="s">
        <v>401</v>
      </c>
    </row>
    <row r="28" spans="1:79" ht="13" customHeight="1" x14ac:dyDescent="0.15">
      <c r="A28" s="193">
        <v>16140</v>
      </c>
      <c r="B28" s="194">
        <v>43292</v>
      </c>
      <c r="C28" s="195" t="s">
        <v>804</v>
      </c>
      <c r="D28" s="193" t="s">
        <v>632</v>
      </c>
      <c r="E28" s="193"/>
      <c r="F28" s="193" t="s">
        <v>810</v>
      </c>
      <c r="G28" s="194">
        <v>43252</v>
      </c>
      <c r="H28" s="196" t="s">
        <v>828</v>
      </c>
      <c r="I28" s="196" t="s">
        <v>807</v>
      </c>
      <c r="J28" s="196">
        <v>12</v>
      </c>
      <c r="K28" s="212" t="s">
        <v>904</v>
      </c>
      <c r="L28" s="193" t="s">
        <v>905</v>
      </c>
      <c r="M28" s="197">
        <v>94.999999999999986</v>
      </c>
      <c r="N28" s="197">
        <v>59.999999999999993</v>
      </c>
      <c r="O28" s="268" t="s">
        <v>689</v>
      </c>
      <c r="P28" s="269">
        <v>1824.9900000000002</v>
      </c>
      <c r="Q28" s="270">
        <v>62.999999999999993</v>
      </c>
      <c r="R28" s="198"/>
      <c r="S28" s="199"/>
      <c r="T28" s="193"/>
      <c r="U28" s="199"/>
      <c r="V28" s="199"/>
      <c r="W28" s="199"/>
      <c r="X28" s="193"/>
      <c r="Y28" s="197"/>
      <c r="Z28" s="197"/>
      <c r="AA28" s="197"/>
      <c r="AB28" s="197"/>
      <c r="AC28" s="197"/>
      <c r="AD28" s="199"/>
      <c r="AE28" s="197">
        <v>56.499999999999993</v>
      </c>
      <c r="AF28" s="193"/>
      <c r="AG28" s="193"/>
      <c r="AH28" s="197"/>
      <c r="AI28" s="193"/>
      <c r="AJ28" s="193"/>
      <c r="AK28" s="197"/>
      <c r="AL28" s="193"/>
      <c r="AM28" s="197"/>
      <c r="AN28" s="197"/>
      <c r="AO28" s="193" t="s">
        <v>811</v>
      </c>
      <c r="AP28" s="196" t="s">
        <v>807</v>
      </c>
      <c r="AQ28" s="196"/>
      <c r="AR28" s="196"/>
      <c r="AS28" s="200"/>
      <c r="AT28" s="196">
        <v>5</v>
      </c>
      <c r="AU28" s="200"/>
      <c r="AV28" s="196"/>
      <c r="AW28" s="200"/>
      <c r="AX28" s="196" t="s">
        <v>390</v>
      </c>
      <c r="AY28" s="196"/>
      <c r="AZ28" s="196">
        <v>0</v>
      </c>
      <c r="BA28" s="196">
        <v>0</v>
      </c>
      <c r="BB28" s="196">
        <v>0</v>
      </c>
      <c r="BC28" s="196">
        <v>0</v>
      </c>
      <c r="BD28" s="196">
        <v>0</v>
      </c>
      <c r="BE28" s="196">
        <v>0</v>
      </c>
      <c r="BF28" s="196">
        <v>0</v>
      </c>
      <c r="BG28" s="196">
        <v>0</v>
      </c>
      <c r="BH28" s="196">
        <v>0</v>
      </c>
      <c r="BI28" s="196">
        <v>0</v>
      </c>
      <c r="BJ28" s="196">
        <v>0</v>
      </c>
      <c r="BK28" s="196">
        <v>0</v>
      </c>
      <c r="BL28" s="196"/>
      <c r="BM28" s="196" t="s">
        <v>807</v>
      </c>
      <c r="BN28" s="196"/>
      <c r="BO28" s="196" t="s">
        <v>807</v>
      </c>
      <c r="BP28" s="249"/>
      <c r="BQ28" s="196"/>
      <c r="BR28" s="196"/>
      <c r="BS28" s="196"/>
      <c r="BT28" s="196"/>
      <c r="BU28" s="196"/>
      <c r="BV28" s="196"/>
      <c r="BW28" s="196" t="s">
        <v>808</v>
      </c>
      <c r="BX28" s="196"/>
      <c r="BY28" s="202"/>
      <c r="BZ28" s="202" t="s">
        <v>1089</v>
      </c>
      <c r="CA28" s="193" t="s">
        <v>461</v>
      </c>
    </row>
    <row r="29" spans="1:79" ht="13" customHeight="1" x14ac:dyDescent="0.15">
      <c r="A29" s="193">
        <v>14674</v>
      </c>
      <c r="B29" s="194">
        <v>43292</v>
      </c>
      <c r="C29" s="195" t="s">
        <v>804</v>
      </c>
      <c r="D29" s="193" t="s">
        <v>632</v>
      </c>
      <c r="E29" s="193"/>
      <c r="F29" s="193" t="s">
        <v>810</v>
      </c>
      <c r="G29" s="207">
        <v>43256</v>
      </c>
      <c r="H29" s="196" t="s">
        <v>574</v>
      </c>
      <c r="I29" s="196" t="s">
        <v>390</v>
      </c>
      <c r="J29" s="196">
        <v>13</v>
      </c>
      <c r="K29" s="193" t="s">
        <v>936</v>
      </c>
      <c r="L29" s="193" t="s">
        <v>992</v>
      </c>
      <c r="M29" s="197">
        <v>104.99999999999999</v>
      </c>
      <c r="N29" s="197">
        <v>22.9</v>
      </c>
      <c r="O29" s="198"/>
      <c r="P29" s="199"/>
      <c r="Q29" s="199"/>
      <c r="R29" s="198"/>
      <c r="S29" s="199"/>
      <c r="T29" s="193"/>
      <c r="U29" s="199"/>
      <c r="V29" s="199"/>
      <c r="W29" s="199"/>
      <c r="X29" s="193"/>
      <c r="Y29" s="197"/>
      <c r="Z29" s="197"/>
      <c r="AA29" s="197"/>
      <c r="AB29" s="197"/>
      <c r="AC29" s="197"/>
      <c r="AD29" s="199"/>
      <c r="AE29" s="197">
        <v>18</v>
      </c>
      <c r="AF29" s="193"/>
      <c r="AG29" s="193"/>
      <c r="AH29" s="197"/>
      <c r="AI29" s="193"/>
      <c r="AJ29" s="193"/>
      <c r="AK29" s="197"/>
      <c r="AL29" s="193"/>
      <c r="AM29" s="197"/>
      <c r="AN29" s="197"/>
      <c r="AO29" s="193" t="s">
        <v>811</v>
      </c>
      <c r="AP29" s="196" t="s">
        <v>807</v>
      </c>
      <c r="AQ29" s="196"/>
      <c r="AR29" s="196"/>
      <c r="AS29" s="200"/>
      <c r="AT29" s="196">
        <v>6</v>
      </c>
      <c r="AU29" s="200"/>
      <c r="AV29" s="196"/>
      <c r="AW29" s="200"/>
      <c r="AX29" s="196" t="s">
        <v>390</v>
      </c>
      <c r="AY29" s="196"/>
      <c r="AZ29" s="196">
        <v>0</v>
      </c>
      <c r="BA29" s="196">
        <v>0</v>
      </c>
      <c r="BB29" s="196">
        <v>0</v>
      </c>
      <c r="BC29" s="196">
        <v>0</v>
      </c>
      <c r="BD29" s="196">
        <v>0</v>
      </c>
      <c r="BE29" s="196">
        <v>0</v>
      </c>
      <c r="BF29" s="196">
        <v>0</v>
      </c>
      <c r="BG29" s="196">
        <v>0</v>
      </c>
      <c r="BH29" s="196">
        <v>0</v>
      </c>
      <c r="BI29" s="196">
        <v>0</v>
      </c>
      <c r="BJ29" s="196">
        <v>0</v>
      </c>
      <c r="BK29" s="196">
        <v>0</v>
      </c>
      <c r="BL29" s="196"/>
      <c r="BM29" s="196" t="s">
        <v>807</v>
      </c>
      <c r="BN29" s="196"/>
      <c r="BO29" s="196" t="s">
        <v>807</v>
      </c>
      <c r="BP29" s="249"/>
      <c r="BQ29" s="196"/>
      <c r="BR29" s="196"/>
      <c r="BS29" s="196"/>
      <c r="BT29" s="193"/>
      <c r="BU29" s="202"/>
      <c r="BV29" s="196"/>
      <c r="BW29" s="196" t="s">
        <v>808</v>
      </c>
      <c r="BX29" s="196">
        <v>1</v>
      </c>
      <c r="BY29" s="193"/>
      <c r="BZ29" s="213" t="s">
        <v>581</v>
      </c>
      <c r="CA29" s="202" t="s">
        <v>461</v>
      </c>
    </row>
    <row r="30" spans="1:79" ht="13" customHeight="1" x14ac:dyDescent="0.15">
      <c r="A30" s="193">
        <v>16337</v>
      </c>
      <c r="B30" s="194">
        <v>43290</v>
      </c>
      <c r="C30" s="195" t="s">
        <v>804</v>
      </c>
      <c r="D30" s="193" t="s">
        <v>632</v>
      </c>
      <c r="E30" s="193"/>
      <c r="F30" s="193" t="s">
        <v>810</v>
      </c>
      <c r="G30" s="194">
        <v>43284</v>
      </c>
      <c r="H30" s="196" t="s">
        <v>828</v>
      </c>
      <c r="I30" s="196" t="s">
        <v>807</v>
      </c>
      <c r="J30" s="196">
        <v>1</v>
      </c>
      <c r="K30" s="193" t="s">
        <v>924</v>
      </c>
      <c r="L30" s="193" t="s">
        <v>1062</v>
      </c>
      <c r="M30" s="197">
        <v>104.76363636363635</v>
      </c>
      <c r="N30" s="197">
        <v>21.454545454545453</v>
      </c>
      <c r="O30" s="198"/>
      <c r="P30" s="199"/>
      <c r="Q30" s="199"/>
      <c r="R30" s="198"/>
      <c r="S30" s="199"/>
      <c r="T30" s="193"/>
      <c r="U30" s="199"/>
      <c r="V30" s="199"/>
      <c r="W30" s="199"/>
      <c r="X30" s="193"/>
      <c r="Y30" s="197"/>
      <c r="Z30" s="197"/>
      <c r="AA30" s="197"/>
      <c r="AB30" s="197"/>
      <c r="AC30" s="197"/>
      <c r="AD30" s="197"/>
      <c r="AE30" s="197">
        <v>17.418181818181818</v>
      </c>
      <c r="AF30" s="193"/>
      <c r="AG30" s="193"/>
      <c r="AH30" s="197"/>
      <c r="AI30" s="193"/>
      <c r="AJ30" s="193"/>
      <c r="AK30" s="197"/>
      <c r="AL30" s="193"/>
      <c r="AM30" s="197"/>
      <c r="AN30" s="197"/>
      <c r="AO30" s="193" t="s">
        <v>813</v>
      </c>
      <c r="AP30" s="196" t="s">
        <v>807</v>
      </c>
      <c r="AQ30" s="196"/>
      <c r="AR30" s="196"/>
      <c r="AS30" s="200"/>
      <c r="AT30" s="196">
        <v>5</v>
      </c>
      <c r="AU30" s="200"/>
      <c r="AV30" s="196"/>
      <c r="AW30" s="200"/>
      <c r="AX30" s="196" t="s">
        <v>831</v>
      </c>
      <c r="AY30" s="196"/>
      <c r="AZ30" s="196">
        <v>0</v>
      </c>
      <c r="BA30" s="196">
        <v>0</v>
      </c>
      <c r="BB30" s="196">
        <v>0</v>
      </c>
      <c r="BC30" s="196">
        <v>0</v>
      </c>
      <c r="BD30" s="196">
        <v>0</v>
      </c>
      <c r="BE30" s="196">
        <v>0</v>
      </c>
      <c r="BF30" s="196">
        <v>0</v>
      </c>
      <c r="BG30" s="196">
        <v>0</v>
      </c>
      <c r="BH30" s="196">
        <v>0</v>
      </c>
      <c r="BI30" s="196">
        <v>0</v>
      </c>
      <c r="BJ30" s="196">
        <v>0</v>
      </c>
      <c r="BK30" s="196">
        <v>0</v>
      </c>
      <c r="BL30" s="196"/>
      <c r="BM30" s="196" t="s">
        <v>807</v>
      </c>
      <c r="BN30" s="196">
        <v>12</v>
      </c>
      <c r="BO30" s="196" t="s">
        <v>807</v>
      </c>
      <c r="BP30" s="249"/>
      <c r="BQ30" s="196"/>
      <c r="BR30" s="196"/>
      <c r="BS30" s="196"/>
      <c r="BT30" s="193" t="s">
        <v>1063</v>
      </c>
      <c r="BU30" s="202" t="s">
        <v>173</v>
      </c>
      <c r="BV30" s="267">
        <v>75</v>
      </c>
      <c r="BW30" s="196" t="s">
        <v>808</v>
      </c>
      <c r="BX30" s="196"/>
      <c r="BY30" s="193" t="s">
        <v>1064</v>
      </c>
      <c r="BZ30" s="213" t="s">
        <v>581</v>
      </c>
      <c r="CA30" s="193" t="s">
        <v>401</v>
      </c>
    </row>
    <row r="31" spans="1:79" ht="13" customHeight="1" x14ac:dyDescent="0.2">
      <c r="A31" s="193">
        <v>11116</v>
      </c>
      <c r="B31" s="194">
        <v>43291</v>
      </c>
      <c r="C31" s="195" t="s">
        <v>804</v>
      </c>
      <c r="D31" s="193" t="s">
        <v>632</v>
      </c>
      <c r="E31" s="193"/>
      <c r="F31" s="193" t="s">
        <v>810</v>
      </c>
      <c r="G31" s="207">
        <v>43281</v>
      </c>
      <c r="H31" s="196" t="s">
        <v>828</v>
      </c>
      <c r="I31" s="196" t="s">
        <v>807</v>
      </c>
      <c r="J31" s="196">
        <v>2</v>
      </c>
      <c r="K31" s="193" t="s">
        <v>829</v>
      </c>
      <c r="L31" s="193" t="s">
        <v>1065</v>
      </c>
      <c r="M31" s="197">
        <v>109.99999999999999</v>
      </c>
      <c r="N31" s="197">
        <v>22.554545454545451</v>
      </c>
      <c r="O31" s="193" t="s">
        <v>689</v>
      </c>
      <c r="P31" s="198">
        <v>1020</v>
      </c>
      <c r="Q31" s="197">
        <v>29.7</v>
      </c>
      <c r="R31" s="198"/>
      <c r="S31" s="199"/>
      <c r="T31" s="193"/>
      <c r="U31" s="199"/>
      <c r="V31" s="199"/>
      <c r="W31" s="199"/>
      <c r="X31" s="193"/>
      <c r="Y31" s="197"/>
      <c r="Z31" s="197"/>
      <c r="AA31" s="197"/>
      <c r="AB31" s="197"/>
      <c r="AC31" s="197"/>
      <c r="AD31" s="197"/>
      <c r="AE31" s="197">
        <v>18.718181818181815</v>
      </c>
      <c r="AF31" s="193"/>
      <c r="AG31" s="193"/>
      <c r="AH31" s="197"/>
      <c r="AI31" s="193"/>
      <c r="AJ31" s="193"/>
      <c r="AK31" s="197"/>
      <c r="AL31" s="193"/>
      <c r="AM31" s="197"/>
      <c r="AN31" s="197"/>
      <c r="AO31" s="193" t="s">
        <v>813</v>
      </c>
      <c r="AP31" s="196" t="s">
        <v>807</v>
      </c>
      <c r="AQ31" s="196"/>
      <c r="AR31" s="196"/>
      <c r="AS31" s="196">
        <v>10</v>
      </c>
      <c r="AT31" s="196">
        <v>5.2</v>
      </c>
      <c r="AU31" s="200"/>
      <c r="AV31" s="196"/>
      <c r="AW31" s="200"/>
      <c r="AX31" s="196" t="s">
        <v>831</v>
      </c>
      <c r="AY31" s="211"/>
      <c r="AZ31" s="196">
        <v>0</v>
      </c>
      <c r="BA31" s="196">
        <v>0</v>
      </c>
      <c r="BB31" s="196">
        <v>2</v>
      </c>
      <c r="BC31" s="196">
        <v>0</v>
      </c>
      <c r="BD31" s="196">
        <v>0</v>
      </c>
      <c r="BE31" s="196">
        <v>0</v>
      </c>
      <c r="BF31" s="196">
        <v>0</v>
      </c>
      <c r="BG31" s="196">
        <v>0</v>
      </c>
      <c r="BH31" s="196">
        <v>0</v>
      </c>
      <c r="BI31" s="196">
        <v>0</v>
      </c>
      <c r="BJ31" s="196">
        <v>0</v>
      </c>
      <c r="BK31" s="196">
        <v>0</v>
      </c>
      <c r="BL31" s="196"/>
      <c r="BM31" s="196" t="s">
        <v>807</v>
      </c>
      <c r="BN31" s="196"/>
      <c r="BO31" s="196" t="s">
        <v>807</v>
      </c>
      <c r="BP31" s="249"/>
      <c r="BQ31" s="196"/>
      <c r="BR31" s="196"/>
      <c r="BS31" s="196"/>
      <c r="BT31" s="193"/>
      <c r="BU31" s="193"/>
      <c r="BV31" s="196"/>
      <c r="BW31" s="196" t="s">
        <v>808</v>
      </c>
      <c r="BX31" s="196"/>
      <c r="BY31" s="208"/>
      <c r="BZ31" s="256" t="s">
        <v>581</v>
      </c>
      <c r="CA31" s="202" t="s">
        <v>401</v>
      </c>
    </row>
    <row r="32" spans="1:79" ht="13" customHeight="1" x14ac:dyDescent="0.15">
      <c r="A32" s="193">
        <v>1153</v>
      </c>
      <c r="B32" s="194">
        <v>43291</v>
      </c>
      <c r="C32" s="195" t="s">
        <v>804</v>
      </c>
      <c r="D32" s="193" t="s">
        <v>632</v>
      </c>
      <c r="E32" s="193"/>
      <c r="F32" s="193" t="s">
        <v>810</v>
      </c>
      <c r="G32" s="194">
        <v>43281</v>
      </c>
      <c r="H32" s="196" t="s">
        <v>828</v>
      </c>
      <c r="I32" s="196" t="s">
        <v>807</v>
      </c>
      <c r="J32" s="196">
        <v>3</v>
      </c>
      <c r="K32" s="193" t="s">
        <v>899</v>
      </c>
      <c r="L32" s="193" t="s">
        <v>1066</v>
      </c>
      <c r="M32" s="197">
        <v>97.499999999999986</v>
      </c>
      <c r="N32" s="197">
        <v>24.518181818181816</v>
      </c>
      <c r="O32" s="198"/>
      <c r="P32" s="199"/>
      <c r="Q32" s="199"/>
      <c r="R32" s="198"/>
      <c r="S32" s="199"/>
      <c r="T32" s="193"/>
      <c r="U32" s="199"/>
      <c r="V32" s="199"/>
      <c r="W32" s="199"/>
      <c r="X32" s="193"/>
      <c r="Y32" s="197"/>
      <c r="Z32" s="197"/>
      <c r="AA32" s="197"/>
      <c r="AB32" s="197"/>
      <c r="AC32" s="197"/>
      <c r="AD32" s="197"/>
      <c r="AE32" s="197">
        <v>18.318181818181817</v>
      </c>
      <c r="AF32" s="193"/>
      <c r="AG32" s="193"/>
      <c r="AH32" s="197"/>
      <c r="AI32" s="193"/>
      <c r="AJ32" s="193"/>
      <c r="AK32" s="197"/>
      <c r="AL32" s="193"/>
      <c r="AM32" s="197"/>
      <c r="AN32" s="197"/>
      <c r="AO32" s="193" t="s">
        <v>813</v>
      </c>
      <c r="AP32" s="196" t="s">
        <v>807</v>
      </c>
      <c r="AQ32" s="196"/>
      <c r="AR32" s="196"/>
      <c r="AS32" s="200"/>
      <c r="AT32" s="196">
        <v>6.6</v>
      </c>
      <c r="AU32" s="200"/>
      <c r="AV32" s="196"/>
      <c r="AW32" s="200"/>
      <c r="AX32" s="196" t="s">
        <v>831</v>
      </c>
      <c r="AY32" s="196"/>
      <c r="AZ32" s="196">
        <v>0</v>
      </c>
      <c r="BA32" s="196">
        <v>0</v>
      </c>
      <c r="BB32" s="196">
        <v>0</v>
      </c>
      <c r="BC32" s="196">
        <v>0</v>
      </c>
      <c r="BD32" s="196">
        <v>0</v>
      </c>
      <c r="BE32" s="196">
        <v>0</v>
      </c>
      <c r="BF32" s="196">
        <v>0</v>
      </c>
      <c r="BG32" s="196">
        <v>0</v>
      </c>
      <c r="BH32" s="196">
        <v>0</v>
      </c>
      <c r="BI32" s="196">
        <v>0</v>
      </c>
      <c r="BJ32" s="196">
        <v>0</v>
      </c>
      <c r="BK32" s="196">
        <v>0</v>
      </c>
      <c r="BL32" s="196"/>
      <c r="BM32" s="196" t="s">
        <v>807</v>
      </c>
      <c r="BN32" s="196">
        <v>12</v>
      </c>
      <c r="BO32" s="196" t="s">
        <v>807</v>
      </c>
      <c r="BP32" s="249"/>
      <c r="BQ32" s="196"/>
      <c r="BR32" s="196"/>
      <c r="BS32" s="196"/>
      <c r="BT32" s="193" t="s">
        <v>1067</v>
      </c>
      <c r="BU32" s="202" t="s">
        <v>173</v>
      </c>
      <c r="BV32" s="196">
        <v>25</v>
      </c>
      <c r="BW32" s="196" t="s">
        <v>808</v>
      </c>
      <c r="BX32" s="196"/>
      <c r="BY32" s="193" t="s">
        <v>1068</v>
      </c>
      <c r="BZ32" s="193" t="s">
        <v>581</v>
      </c>
      <c r="CA32" s="193" t="s">
        <v>401</v>
      </c>
    </row>
    <row r="33" spans="1:79" ht="13" customHeight="1" x14ac:dyDescent="0.15">
      <c r="A33" s="193">
        <v>13618</v>
      </c>
      <c r="B33" s="194">
        <v>43291</v>
      </c>
      <c r="C33" s="195" t="s">
        <v>804</v>
      </c>
      <c r="D33" s="193" t="s">
        <v>632</v>
      </c>
      <c r="E33" s="193"/>
      <c r="F33" s="193" t="s">
        <v>810</v>
      </c>
      <c r="G33" s="194">
        <v>43281</v>
      </c>
      <c r="H33" s="196" t="s">
        <v>828</v>
      </c>
      <c r="I33" s="196" t="s">
        <v>807</v>
      </c>
      <c r="J33" s="196">
        <v>4</v>
      </c>
      <c r="K33" s="193" t="s">
        <v>931</v>
      </c>
      <c r="L33" s="193" t="s">
        <v>958</v>
      </c>
      <c r="M33" s="197">
        <v>72.999999999999986</v>
      </c>
      <c r="N33" s="197">
        <v>24.999999999999996</v>
      </c>
      <c r="O33" s="198"/>
      <c r="P33" s="199"/>
      <c r="Q33" s="199"/>
      <c r="R33" s="198"/>
      <c r="S33" s="199"/>
      <c r="T33" s="193"/>
      <c r="U33" s="199"/>
      <c r="V33" s="199"/>
      <c r="W33" s="199"/>
      <c r="X33" s="193"/>
      <c r="Y33" s="197"/>
      <c r="Z33" s="197"/>
      <c r="AA33" s="197"/>
      <c r="AB33" s="197"/>
      <c r="AC33" s="197"/>
      <c r="AD33" s="197"/>
      <c r="AE33" s="197">
        <v>18.5</v>
      </c>
      <c r="AF33" s="193"/>
      <c r="AG33" s="193"/>
      <c r="AH33" s="197"/>
      <c r="AI33" s="193"/>
      <c r="AJ33" s="193"/>
      <c r="AK33" s="199"/>
      <c r="AL33" s="193"/>
      <c r="AM33" s="197"/>
      <c r="AN33" s="197"/>
      <c r="AO33" s="193" t="s">
        <v>813</v>
      </c>
      <c r="AP33" s="196" t="s">
        <v>807</v>
      </c>
      <c r="AQ33" s="196"/>
      <c r="AR33" s="196"/>
      <c r="AS33" s="200"/>
      <c r="AT33" s="196">
        <v>10.199999999999999</v>
      </c>
      <c r="AU33" s="200">
        <v>910</v>
      </c>
      <c r="AV33" s="196"/>
      <c r="AW33" s="200">
        <v>6</v>
      </c>
      <c r="AX33" s="196" t="s">
        <v>831</v>
      </c>
      <c r="AY33" s="196"/>
      <c r="AZ33" s="196">
        <v>0</v>
      </c>
      <c r="BA33" s="196">
        <v>0</v>
      </c>
      <c r="BB33" s="196">
        <v>0</v>
      </c>
      <c r="BC33" s="196">
        <v>0</v>
      </c>
      <c r="BD33" s="196">
        <v>0</v>
      </c>
      <c r="BE33" s="196">
        <v>0</v>
      </c>
      <c r="BF33" s="196">
        <v>0</v>
      </c>
      <c r="BG33" s="196">
        <v>0</v>
      </c>
      <c r="BH33" s="196">
        <v>0</v>
      </c>
      <c r="BI33" s="196">
        <v>0</v>
      </c>
      <c r="BJ33" s="196">
        <v>0</v>
      </c>
      <c r="BK33" s="196">
        <v>0</v>
      </c>
      <c r="BL33" s="196"/>
      <c r="BM33" s="196" t="s">
        <v>807</v>
      </c>
      <c r="BN33" s="196"/>
      <c r="BO33" s="196" t="s">
        <v>807</v>
      </c>
      <c r="BP33" s="201">
        <v>141.70909090909089</v>
      </c>
      <c r="BQ33" s="196"/>
      <c r="BR33" s="196"/>
      <c r="BS33" s="222"/>
      <c r="BT33" s="158" t="s">
        <v>1070</v>
      </c>
      <c r="BU33" s="202" t="s">
        <v>173</v>
      </c>
      <c r="BV33" s="196">
        <v>77.94</v>
      </c>
      <c r="BW33" s="196" t="s">
        <v>808</v>
      </c>
      <c r="BX33" s="196"/>
      <c r="BY33" s="202"/>
      <c r="BZ33" s="193" t="s">
        <v>581</v>
      </c>
      <c r="CA33" s="202" t="s">
        <v>401</v>
      </c>
    </row>
    <row r="34" spans="1:79" ht="13" customHeight="1" x14ac:dyDescent="0.15">
      <c r="A34" s="193">
        <v>749</v>
      </c>
      <c r="B34" s="194">
        <v>43291</v>
      </c>
      <c r="C34" s="195" t="s">
        <v>804</v>
      </c>
      <c r="D34" s="193" t="s">
        <v>632</v>
      </c>
      <c r="E34" s="193"/>
      <c r="F34" s="193" t="s">
        <v>810</v>
      </c>
      <c r="G34" s="194">
        <v>43281</v>
      </c>
      <c r="H34" s="196" t="s">
        <v>828</v>
      </c>
      <c r="I34" s="196" t="s">
        <v>807</v>
      </c>
      <c r="J34" s="196">
        <v>5</v>
      </c>
      <c r="K34" s="193" t="s">
        <v>911</v>
      </c>
      <c r="L34" s="193" t="s">
        <v>962</v>
      </c>
      <c r="M34" s="197">
        <v>102.62727272727273</v>
      </c>
      <c r="N34" s="197">
        <v>21.827272727272728</v>
      </c>
      <c r="O34" s="198"/>
      <c r="P34" s="199"/>
      <c r="Q34" s="199"/>
      <c r="R34" s="198"/>
      <c r="S34" s="199"/>
      <c r="T34" s="193"/>
      <c r="U34" s="199"/>
      <c r="V34" s="199"/>
      <c r="W34" s="199"/>
      <c r="X34" s="193"/>
      <c r="Y34" s="197"/>
      <c r="Z34" s="197"/>
      <c r="AA34" s="197"/>
      <c r="AB34" s="197"/>
      <c r="AC34" s="197"/>
      <c r="AD34" s="199"/>
      <c r="AE34" s="197">
        <v>16.890909090909087</v>
      </c>
      <c r="AF34" s="193"/>
      <c r="AG34" s="193"/>
      <c r="AH34" s="197"/>
      <c r="AI34" s="193"/>
      <c r="AJ34" s="193"/>
      <c r="AK34" s="197"/>
      <c r="AL34" s="193"/>
      <c r="AM34" s="197"/>
      <c r="AN34" s="197"/>
      <c r="AO34" s="193" t="s">
        <v>813</v>
      </c>
      <c r="AP34" s="196" t="s">
        <v>807</v>
      </c>
      <c r="AQ34" s="196"/>
      <c r="AR34" s="196"/>
      <c r="AS34" s="200"/>
      <c r="AT34" s="196">
        <v>5</v>
      </c>
      <c r="AU34" s="200"/>
      <c r="AV34" s="196"/>
      <c r="AW34" s="200"/>
      <c r="AX34" s="196" t="s">
        <v>635</v>
      </c>
      <c r="AY34" s="196"/>
      <c r="AZ34" s="196">
        <v>0</v>
      </c>
      <c r="BA34" s="196">
        <v>0</v>
      </c>
      <c r="BB34" s="196">
        <v>0</v>
      </c>
      <c r="BC34" s="196">
        <v>0</v>
      </c>
      <c r="BD34" s="196">
        <v>0</v>
      </c>
      <c r="BE34" s="196">
        <v>0</v>
      </c>
      <c r="BF34" s="196">
        <v>0</v>
      </c>
      <c r="BG34" s="196">
        <v>0</v>
      </c>
      <c r="BH34" s="196">
        <v>0</v>
      </c>
      <c r="BI34" s="196">
        <v>0</v>
      </c>
      <c r="BJ34" s="196">
        <v>0</v>
      </c>
      <c r="BK34" s="196">
        <v>0</v>
      </c>
      <c r="BL34" s="196"/>
      <c r="BM34" s="196" t="s">
        <v>807</v>
      </c>
      <c r="BN34" s="196">
        <v>12</v>
      </c>
      <c r="BO34" s="196" t="s">
        <v>807</v>
      </c>
      <c r="BP34" s="249"/>
      <c r="BQ34" s="196"/>
      <c r="BR34" s="196"/>
      <c r="BS34" s="196"/>
      <c r="BT34" s="202"/>
      <c r="BU34" s="202"/>
      <c r="BV34" s="196"/>
      <c r="BW34" s="196" t="s">
        <v>808</v>
      </c>
      <c r="BX34" s="196"/>
      <c r="BY34" s="193" t="s">
        <v>1071</v>
      </c>
      <c r="BZ34" s="202" t="s">
        <v>581</v>
      </c>
      <c r="CA34" s="202" t="s">
        <v>401</v>
      </c>
    </row>
    <row r="35" spans="1:79" ht="13" customHeight="1" x14ac:dyDescent="0.15">
      <c r="A35" s="193">
        <v>14290</v>
      </c>
      <c r="B35" s="194">
        <v>43305</v>
      </c>
      <c r="C35" s="195" t="s">
        <v>804</v>
      </c>
      <c r="D35" s="193" t="s">
        <v>632</v>
      </c>
      <c r="E35" s="193"/>
      <c r="F35" s="193" t="s">
        <v>810</v>
      </c>
      <c r="G35" s="194">
        <v>43281</v>
      </c>
      <c r="H35" s="196" t="s">
        <v>828</v>
      </c>
      <c r="I35" s="196" t="s">
        <v>807</v>
      </c>
      <c r="J35" s="196">
        <v>6</v>
      </c>
      <c r="K35" s="193" t="s">
        <v>918</v>
      </c>
      <c r="L35" s="193" t="s">
        <v>1072</v>
      </c>
      <c r="M35" s="197">
        <v>92.8</v>
      </c>
      <c r="N35" s="197">
        <v>24.881818181818179</v>
      </c>
      <c r="O35" s="193" t="s">
        <v>689</v>
      </c>
      <c r="P35" s="198">
        <v>1183</v>
      </c>
      <c r="Q35" s="197">
        <v>26.354545454545452</v>
      </c>
      <c r="R35" s="198"/>
      <c r="S35" s="199"/>
      <c r="T35" s="193"/>
      <c r="U35" s="199"/>
      <c r="V35" s="199"/>
      <c r="W35" s="199"/>
      <c r="X35" s="193"/>
      <c r="Y35" s="197"/>
      <c r="Z35" s="197"/>
      <c r="AA35" s="197"/>
      <c r="AB35" s="197"/>
      <c r="AC35" s="197"/>
      <c r="AD35" s="197"/>
      <c r="AE35" s="197">
        <v>18.454545454545453</v>
      </c>
      <c r="AF35" s="193"/>
      <c r="AG35" s="193"/>
      <c r="AH35" s="197"/>
      <c r="AI35" s="193"/>
      <c r="AJ35" s="193"/>
      <c r="AK35" s="197"/>
      <c r="AL35" s="193"/>
      <c r="AM35" s="197"/>
      <c r="AN35" s="197"/>
      <c r="AO35" s="193" t="s">
        <v>813</v>
      </c>
      <c r="AP35" s="196" t="s">
        <v>807</v>
      </c>
      <c r="AQ35" s="196"/>
      <c r="AR35" s="196"/>
      <c r="AS35" s="200"/>
      <c r="AT35" s="196">
        <v>7</v>
      </c>
      <c r="AU35" s="200"/>
      <c r="AV35" s="196"/>
      <c r="AW35" s="200"/>
      <c r="AX35" s="196" t="s">
        <v>390</v>
      </c>
      <c r="AY35" s="196"/>
      <c r="AZ35" s="196">
        <v>0</v>
      </c>
      <c r="BA35" s="196">
        <v>0</v>
      </c>
      <c r="BB35" s="196">
        <v>0</v>
      </c>
      <c r="BC35" s="196">
        <v>0</v>
      </c>
      <c r="BD35" s="196">
        <v>0</v>
      </c>
      <c r="BE35" s="196">
        <v>0</v>
      </c>
      <c r="BF35" s="196">
        <v>0</v>
      </c>
      <c r="BG35" s="196">
        <v>0</v>
      </c>
      <c r="BH35" s="196">
        <v>0</v>
      </c>
      <c r="BI35" s="196">
        <v>0</v>
      </c>
      <c r="BJ35" s="196">
        <v>0</v>
      </c>
      <c r="BK35" s="196">
        <v>0</v>
      </c>
      <c r="BL35" s="196"/>
      <c r="BM35" s="196" t="s">
        <v>807</v>
      </c>
      <c r="BN35" s="196"/>
      <c r="BO35" s="196" t="s">
        <v>807</v>
      </c>
      <c r="BP35" s="249"/>
      <c r="BQ35" s="196"/>
      <c r="BR35" s="196"/>
      <c r="BS35" s="196"/>
      <c r="BT35" s="193"/>
      <c r="BU35" s="193"/>
      <c r="BV35" s="196"/>
      <c r="BW35" s="196" t="s">
        <v>808</v>
      </c>
      <c r="BX35" s="196"/>
      <c r="BY35" s="193"/>
      <c r="BZ35" s="213" t="s">
        <v>581</v>
      </c>
      <c r="CA35" s="193" t="s">
        <v>610</v>
      </c>
    </row>
    <row r="36" spans="1:79" ht="13" customHeight="1" x14ac:dyDescent="0.15">
      <c r="A36" s="193">
        <v>15255</v>
      </c>
      <c r="B36" s="194">
        <v>43292</v>
      </c>
      <c r="C36" s="195" t="s">
        <v>804</v>
      </c>
      <c r="D36" s="193" t="s">
        <v>632</v>
      </c>
      <c r="E36" s="193"/>
      <c r="F36" s="193" t="s">
        <v>810</v>
      </c>
      <c r="G36" s="194">
        <v>43266</v>
      </c>
      <c r="H36" s="196" t="s">
        <v>828</v>
      </c>
      <c r="I36" s="196" t="s">
        <v>807</v>
      </c>
      <c r="J36" s="196">
        <v>7</v>
      </c>
      <c r="K36" s="193" t="s">
        <v>916</v>
      </c>
      <c r="L36" s="193" t="s">
        <v>968</v>
      </c>
      <c r="M36" s="197">
        <v>121.33636363636363</v>
      </c>
      <c r="N36" s="197">
        <v>21.318181818181817</v>
      </c>
      <c r="O36" s="202"/>
      <c r="P36" s="193"/>
      <c r="Q36" s="199"/>
      <c r="R36" s="198"/>
      <c r="S36" s="199"/>
      <c r="T36" s="193"/>
      <c r="U36" s="199"/>
      <c r="V36" s="199"/>
      <c r="W36" s="199"/>
      <c r="X36" s="193"/>
      <c r="Y36" s="197"/>
      <c r="Z36" s="197"/>
      <c r="AA36" s="197"/>
      <c r="AB36" s="197"/>
      <c r="AC36" s="197"/>
      <c r="AD36" s="199"/>
      <c r="AE36" s="197">
        <v>17.318181818181817</v>
      </c>
      <c r="AF36" s="193"/>
      <c r="AG36" s="193"/>
      <c r="AH36" s="197"/>
      <c r="AI36" s="193"/>
      <c r="AJ36" s="193"/>
      <c r="AK36" s="197"/>
      <c r="AL36" s="193"/>
      <c r="AM36" s="197"/>
      <c r="AN36" s="197"/>
      <c r="AO36" s="193" t="s">
        <v>813</v>
      </c>
      <c r="AP36" s="196" t="s">
        <v>807</v>
      </c>
      <c r="AQ36" s="196"/>
      <c r="AR36" s="196"/>
      <c r="AS36" s="200"/>
      <c r="AT36" s="196">
        <v>3.5</v>
      </c>
      <c r="AU36" s="200"/>
      <c r="AV36" s="196"/>
      <c r="AW36" s="200"/>
      <c r="AX36" s="196" t="s">
        <v>831</v>
      </c>
      <c r="AY36" s="196"/>
      <c r="AZ36" s="196">
        <v>0</v>
      </c>
      <c r="BA36" s="196">
        <v>0</v>
      </c>
      <c r="BB36" s="196">
        <v>0</v>
      </c>
      <c r="BC36" s="196">
        <v>0</v>
      </c>
      <c r="BD36" s="196">
        <v>0</v>
      </c>
      <c r="BE36" s="196">
        <v>0</v>
      </c>
      <c r="BF36" s="196">
        <v>0</v>
      </c>
      <c r="BG36" s="196">
        <v>0</v>
      </c>
      <c r="BH36" s="196">
        <v>0</v>
      </c>
      <c r="BI36" s="196">
        <v>0</v>
      </c>
      <c r="BJ36" s="196">
        <v>0</v>
      </c>
      <c r="BK36" s="196">
        <v>0</v>
      </c>
      <c r="BL36" s="196"/>
      <c r="BM36" s="196" t="s">
        <v>807</v>
      </c>
      <c r="BN36" s="196"/>
      <c r="BO36" s="196" t="s">
        <v>807</v>
      </c>
      <c r="BP36" s="249"/>
      <c r="BQ36" s="196"/>
      <c r="BR36" s="196"/>
      <c r="BS36" s="196"/>
      <c r="BT36" s="202"/>
      <c r="BU36" s="202"/>
      <c r="BV36" s="196"/>
      <c r="BW36" s="196" t="s">
        <v>808</v>
      </c>
      <c r="BX36" s="196">
        <v>1</v>
      </c>
      <c r="BY36" s="193"/>
      <c r="BZ36" s="213" t="s">
        <v>581</v>
      </c>
      <c r="CA36" s="193" t="s">
        <v>401</v>
      </c>
    </row>
    <row r="37" spans="1:79" ht="13" customHeight="1" x14ac:dyDescent="0.15">
      <c r="A37" s="193">
        <v>11317</v>
      </c>
      <c r="B37" s="194">
        <v>43292</v>
      </c>
      <c r="C37" s="195" t="s">
        <v>804</v>
      </c>
      <c r="D37" s="193" t="s">
        <v>632</v>
      </c>
      <c r="E37" s="193"/>
      <c r="F37" s="193" t="s">
        <v>810</v>
      </c>
      <c r="G37" s="207">
        <v>43281</v>
      </c>
      <c r="H37" s="196" t="s">
        <v>828</v>
      </c>
      <c r="I37" s="196" t="s">
        <v>807</v>
      </c>
      <c r="J37" s="196">
        <v>8</v>
      </c>
      <c r="K37" s="193" t="s">
        <v>883</v>
      </c>
      <c r="L37" s="193" t="s">
        <v>884</v>
      </c>
      <c r="M37" s="197">
        <v>85</v>
      </c>
      <c r="N37" s="197">
        <v>18.981818181818181</v>
      </c>
      <c r="O37" s="202"/>
      <c r="P37" s="193"/>
      <c r="Q37" s="199"/>
      <c r="R37" s="198"/>
      <c r="S37" s="199"/>
      <c r="T37" s="193"/>
      <c r="U37" s="199"/>
      <c r="V37" s="199"/>
      <c r="W37" s="199"/>
      <c r="X37" s="193"/>
      <c r="Y37" s="197"/>
      <c r="Z37" s="197"/>
      <c r="AA37" s="197"/>
      <c r="AB37" s="197"/>
      <c r="AC37" s="197"/>
      <c r="AD37" s="197"/>
      <c r="AE37" s="197">
        <v>15.881818181818179</v>
      </c>
      <c r="AF37" s="193"/>
      <c r="AG37" s="193"/>
      <c r="AH37" s="197"/>
      <c r="AI37" s="193"/>
      <c r="AJ37" s="193"/>
      <c r="AK37" s="197"/>
      <c r="AL37" s="193"/>
      <c r="AM37" s="197"/>
      <c r="AN37" s="197"/>
      <c r="AO37" s="193" t="s">
        <v>813</v>
      </c>
      <c r="AP37" s="196" t="s">
        <v>807</v>
      </c>
      <c r="AQ37" s="196"/>
      <c r="AR37" s="196"/>
      <c r="AS37" s="200"/>
      <c r="AT37" s="196">
        <v>11.5</v>
      </c>
      <c r="AU37" s="105">
        <v>455</v>
      </c>
      <c r="AV37" s="101"/>
      <c r="AW37" s="105">
        <v>5</v>
      </c>
      <c r="AX37" s="196" t="s">
        <v>831</v>
      </c>
      <c r="AY37" s="196"/>
      <c r="AZ37" s="196">
        <v>0</v>
      </c>
      <c r="BA37" s="196">
        <v>0</v>
      </c>
      <c r="BB37" s="196">
        <v>0</v>
      </c>
      <c r="BC37" s="196">
        <v>0</v>
      </c>
      <c r="BD37" s="196">
        <v>0</v>
      </c>
      <c r="BE37" s="196">
        <v>0</v>
      </c>
      <c r="BF37" s="196">
        <v>0</v>
      </c>
      <c r="BG37" s="196">
        <v>0</v>
      </c>
      <c r="BH37" s="196">
        <v>0</v>
      </c>
      <c r="BI37" s="196">
        <v>0</v>
      </c>
      <c r="BJ37" s="196">
        <v>0</v>
      </c>
      <c r="BK37" s="196">
        <v>0</v>
      </c>
      <c r="BL37" s="196"/>
      <c r="BM37" s="196" t="s">
        <v>807</v>
      </c>
      <c r="BN37" s="196"/>
      <c r="BO37" s="196" t="s">
        <v>807</v>
      </c>
      <c r="BP37" s="249"/>
      <c r="BQ37" s="196"/>
      <c r="BR37" s="196"/>
      <c r="BS37" s="196"/>
      <c r="BT37" s="202"/>
      <c r="BU37" s="202"/>
      <c r="BV37" s="196"/>
      <c r="BW37" s="196" t="s">
        <v>808</v>
      </c>
      <c r="BX37" s="196"/>
      <c r="BY37" s="202"/>
      <c r="BZ37" s="254" t="s">
        <v>581</v>
      </c>
      <c r="CA37" s="193" t="s">
        <v>401</v>
      </c>
    </row>
    <row r="38" spans="1:79" ht="13" customHeight="1" x14ac:dyDescent="0.15">
      <c r="A38" s="193"/>
      <c r="B38" s="194">
        <v>43305</v>
      </c>
      <c r="C38" s="195" t="s">
        <v>804</v>
      </c>
      <c r="D38" s="193" t="s">
        <v>632</v>
      </c>
      <c r="E38" s="193"/>
      <c r="F38" s="193" t="s">
        <v>810</v>
      </c>
      <c r="G38" s="194">
        <v>43299</v>
      </c>
      <c r="H38" s="196" t="s">
        <v>390</v>
      </c>
      <c r="I38" s="196" t="s">
        <v>391</v>
      </c>
      <c r="J38" s="196"/>
      <c r="K38" s="193" t="s">
        <v>629</v>
      </c>
      <c r="L38" s="193" t="s">
        <v>890</v>
      </c>
      <c r="M38" s="282">
        <v>106.46363636363635</v>
      </c>
      <c r="N38" s="282">
        <v>23.109090909090909</v>
      </c>
      <c r="AE38" s="282">
        <v>17.490909090909089</v>
      </c>
      <c r="AF38" s="193"/>
      <c r="AG38" s="193"/>
      <c r="AH38" s="197"/>
      <c r="AI38" s="193"/>
      <c r="AJ38" s="193"/>
      <c r="AK38" s="197"/>
      <c r="AL38" s="193"/>
      <c r="AM38" s="197"/>
      <c r="AN38" s="197"/>
      <c r="AO38" s="193" t="s">
        <v>813</v>
      </c>
      <c r="AP38" s="196" t="s">
        <v>807</v>
      </c>
      <c r="AQ38" s="196"/>
      <c r="AR38" s="196"/>
      <c r="AS38" s="200"/>
      <c r="AT38" s="196"/>
      <c r="AU38" s="105"/>
      <c r="AV38" s="101"/>
      <c r="AW38" s="105"/>
      <c r="AX38" s="196" t="s">
        <v>831</v>
      </c>
      <c r="AY38" s="196"/>
      <c r="AZ38" s="196">
        <v>0</v>
      </c>
      <c r="BA38" s="196">
        <v>0</v>
      </c>
      <c r="BB38" s="196">
        <v>0</v>
      </c>
      <c r="BC38" s="196">
        <v>0</v>
      </c>
      <c r="BD38" s="196">
        <v>0</v>
      </c>
      <c r="BE38" s="196">
        <v>0</v>
      </c>
      <c r="BF38" s="196">
        <v>0</v>
      </c>
      <c r="BG38" s="196">
        <v>0</v>
      </c>
      <c r="BH38" s="196">
        <v>0</v>
      </c>
      <c r="BI38" s="196">
        <v>0</v>
      </c>
      <c r="BJ38" s="196">
        <v>0</v>
      </c>
      <c r="BK38" s="196">
        <v>0</v>
      </c>
      <c r="BL38" s="196"/>
      <c r="BM38" s="196" t="s">
        <v>807</v>
      </c>
      <c r="BN38" s="196"/>
      <c r="BO38" s="196" t="s">
        <v>807</v>
      </c>
      <c r="BP38" s="249"/>
      <c r="BQ38" s="196"/>
      <c r="BR38" s="196"/>
      <c r="BS38" s="196"/>
      <c r="BT38" s="202"/>
      <c r="BU38" s="202"/>
      <c r="BV38" s="196"/>
      <c r="BW38" s="196" t="s">
        <v>646</v>
      </c>
      <c r="BX38" s="196">
        <v>1</v>
      </c>
      <c r="BY38" s="202"/>
      <c r="BZ38" s="254" t="s">
        <v>1087</v>
      </c>
      <c r="CA38" s="193" t="s">
        <v>610</v>
      </c>
    </row>
    <row r="39" spans="1:79" ht="13" customHeight="1" x14ac:dyDescent="0.15">
      <c r="A39" s="193">
        <v>16548</v>
      </c>
      <c r="B39" s="194">
        <v>43294</v>
      </c>
      <c r="C39" s="195" t="s">
        <v>804</v>
      </c>
      <c r="D39" s="193" t="s">
        <v>632</v>
      </c>
      <c r="E39" s="193"/>
      <c r="F39" s="193" t="s">
        <v>810</v>
      </c>
      <c r="G39" s="194">
        <v>43273</v>
      </c>
      <c r="H39" s="196" t="s">
        <v>828</v>
      </c>
      <c r="I39" s="196" t="s">
        <v>807</v>
      </c>
      <c r="J39" s="196">
        <v>9</v>
      </c>
      <c r="K39" s="193" t="s">
        <v>692</v>
      </c>
      <c r="L39" s="193" t="s">
        <v>972</v>
      </c>
      <c r="M39" s="197">
        <v>107.59090909090908</v>
      </c>
      <c r="N39" s="197">
        <v>37.618181818181817</v>
      </c>
      <c r="O39" s="202"/>
      <c r="P39" s="193"/>
      <c r="Q39" s="199"/>
      <c r="R39" s="198"/>
      <c r="S39" s="199"/>
      <c r="T39" s="193"/>
      <c r="U39" s="199"/>
      <c r="V39" s="199"/>
      <c r="W39" s="199"/>
      <c r="X39" s="193"/>
      <c r="Y39" s="197"/>
      <c r="Z39" s="197"/>
      <c r="AA39" s="197"/>
      <c r="AB39" s="197"/>
      <c r="AC39" s="197"/>
      <c r="AD39" s="199"/>
      <c r="AE39" s="197">
        <v>33.418181818181814</v>
      </c>
      <c r="AF39" s="193"/>
      <c r="AG39" s="193"/>
      <c r="AH39" s="197"/>
      <c r="AI39" s="193"/>
      <c r="AJ39" s="193"/>
      <c r="AK39" s="197"/>
      <c r="AL39" s="193"/>
      <c r="AM39" s="197"/>
      <c r="AN39" s="197"/>
      <c r="AO39" s="193" t="s">
        <v>813</v>
      </c>
      <c r="AP39" s="196" t="s">
        <v>807</v>
      </c>
      <c r="AQ39" s="196"/>
      <c r="AR39" s="196"/>
      <c r="AS39" s="200"/>
      <c r="AT39" s="196"/>
      <c r="AU39" s="200"/>
      <c r="AV39" s="196"/>
      <c r="AW39" s="200"/>
      <c r="AX39" s="196" t="s">
        <v>831</v>
      </c>
      <c r="AY39" s="196"/>
      <c r="AZ39" s="196">
        <v>0</v>
      </c>
      <c r="BA39" s="196">
        <v>0</v>
      </c>
      <c r="BB39" s="196">
        <v>0</v>
      </c>
      <c r="BC39" s="196">
        <v>0</v>
      </c>
      <c r="BD39" s="196">
        <v>0</v>
      </c>
      <c r="BE39" s="196">
        <v>0</v>
      </c>
      <c r="BF39" s="196">
        <v>0</v>
      </c>
      <c r="BG39" s="196">
        <v>0</v>
      </c>
      <c r="BH39" s="196">
        <v>0</v>
      </c>
      <c r="BI39" s="196">
        <v>0</v>
      </c>
      <c r="BJ39" s="196">
        <v>0</v>
      </c>
      <c r="BK39" s="196">
        <v>0</v>
      </c>
      <c r="BL39" s="196"/>
      <c r="BM39" s="196" t="s">
        <v>807</v>
      </c>
      <c r="BN39" s="196"/>
      <c r="BO39" s="196" t="s">
        <v>807</v>
      </c>
      <c r="BP39" s="249"/>
      <c r="BQ39" s="196"/>
      <c r="BR39" s="196"/>
      <c r="BS39" s="196"/>
      <c r="BT39" s="193"/>
      <c r="BU39" s="193"/>
      <c r="BV39" s="196"/>
      <c r="BW39" s="196" t="s">
        <v>808</v>
      </c>
      <c r="BX39" s="196">
        <v>0.5</v>
      </c>
      <c r="BY39" s="193" t="s">
        <v>1074</v>
      </c>
      <c r="BZ39" s="273" t="s">
        <v>1084</v>
      </c>
      <c r="CA39" s="193" t="s">
        <v>610</v>
      </c>
    </row>
    <row r="40" spans="1:79" ht="13" customHeight="1" x14ac:dyDescent="0.15">
      <c r="A40" s="193">
        <v>572</v>
      </c>
      <c r="B40" s="194">
        <v>43292</v>
      </c>
      <c r="C40" s="195" t="s">
        <v>804</v>
      </c>
      <c r="D40" s="193" t="s">
        <v>632</v>
      </c>
      <c r="E40" s="193"/>
      <c r="F40" s="193" t="s">
        <v>810</v>
      </c>
      <c r="G40" s="194">
        <v>43266</v>
      </c>
      <c r="H40" s="196" t="s">
        <v>828</v>
      </c>
      <c r="I40" s="196" t="s">
        <v>807</v>
      </c>
      <c r="J40" s="196">
        <v>10</v>
      </c>
      <c r="K40" s="193" t="s">
        <v>853</v>
      </c>
      <c r="L40" s="193" t="s">
        <v>1076</v>
      </c>
      <c r="M40" s="197">
        <v>116.14545454545454</v>
      </c>
      <c r="N40" s="197">
        <v>21.68181818181818</v>
      </c>
      <c r="O40" s="202"/>
      <c r="P40" s="193"/>
      <c r="Q40" s="199"/>
      <c r="R40" s="193"/>
      <c r="S40" s="199"/>
      <c r="T40" s="193"/>
      <c r="U40" s="199"/>
      <c r="V40" s="199"/>
      <c r="W40" s="199"/>
      <c r="X40" s="193"/>
      <c r="Y40" s="197"/>
      <c r="Z40" s="197"/>
      <c r="AA40" s="197"/>
      <c r="AB40" s="197"/>
      <c r="AC40" s="197"/>
      <c r="AD40" s="197"/>
      <c r="AE40" s="197">
        <v>18.599999999999998</v>
      </c>
      <c r="AF40" s="193"/>
      <c r="AG40" s="193"/>
      <c r="AH40" s="197"/>
      <c r="AI40" s="193"/>
      <c r="AJ40" s="193"/>
      <c r="AK40" s="197"/>
      <c r="AL40" s="193"/>
      <c r="AM40" s="197"/>
      <c r="AN40" s="197"/>
      <c r="AO40" s="193" t="s">
        <v>813</v>
      </c>
      <c r="AP40" s="196" t="s">
        <v>807</v>
      </c>
      <c r="AQ40" s="196"/>
      <c r="AR40" s="196"/>
      <c r="AS40" s="200"/>
      <c r="AT40" s="196">
        <v>2.88</v>
      </c>
      <c r="AU40" s="200"/>
      <c r="AV40" s="196"/>
      <c r="AW40" s="200"/>
      <c r="AX40" s="196" t="s">
        <v>807</v>
      </c>
      <c r="AY40" s="196"/>
      <c r="AZ40" s="196">
        <v>0</v>
      </c>
      <c r="BA40" s="196">
        <v>0</v>
      </c>
      <c r="BB40" s="196">
        <v>0</v>
      </c>
      <c r="BC40" s="196">
        <v>0</v>
      </c>
      <c r="BD40" s="196">
        <v>0</v>
      </c>
      <c r="BE40" s="196">
        <v>0</v>
      </c>
      <c r="BF40" s="196">
        <v>0</v>
      </c>
      <c r="BG40" s="196">
        <v>0</v>
      </c>
      <c r="BH40" s="196">
        <v>0</v>
      </c>
      <c r="BI40" s="196">
        <v>0</v>
      </c>
      <c r="BJ40" s="196">
        <v>0</v>
      </c>
      <c r="BK40" s="196">
        <v>0</v>
      </c>
      <c r="BL40" s="196"/>
      <c r="BM40" s="196" t="s">
        <v>807</v>
      </c>
      <c r="BN40" s="196"/>
      <c r="BO40" s="196" t="s">
        <v>807</v>
      </c>
      <c r="BP40" s="249"/>
      <c r="BQ40" s="196"/>
      <c r="BR40" s="196"/>
      <c r="BS40" s="196"/>
      <c r="BT40" s="202"/>
      <c r="BU40" s="202"/>
      <c r="BV40" s="196"/>
      <c r="BW40" s="196" t="s">
        <v>808</v>
      </c>
      <c r="BX40" s="196">
        <v>1</v>
      </c>
      <c r="BY40" s="193" t="s">
        <v>1077</v>
      </c>
      <c r="BZ40" s="213" t="s">
        <v>581</v>
      </c>
      <c r="CA40" s="193" t="s">
        <v>401</v>
      </c>
    </row>
    <row r="41" spans="1:79" ht="13" customHeight="1" x14ac:dyDescent="0.15">
      <c r="A41" s="193">
        <v>14675</v>
      </c>
      <c r="B41" s="194">
        <v>43292</v>
      </c>
      <c r="C41" s="195" t="s">
        <v>804</v>
      </c>
      <c r="D41" s="193" t="s">
        <v>632</v>
      </c>
      <c r="E41" s="193"/>
      <c r="F41" s="193" t="s">
        <v>810</v>
      </c>
      <c r="G41" s="207">
        <v>43256</v>
      </c>
      <c r="H41" s="196" t="s">
        <v>574</v>
      </c>
      <c r="I41" s="196" t="s">
        <v>390</v>
      </c>
      <c r="J41" s="196">
        <v>13</v>
      </c>
      <c r="K41" s="193" t="s">
        <v>936</v>
      </c>
      <c r="L41" s="193" t="s">
        <v>992</v>
      </c>
      <c r="M41" s="197">
        <v>104.99999999999999</v>
      </c>
      <c r="N41" s="197">
        <v>22.9</v>
      </c>
      <c r="O41" s="202"/>
      <c r="P41" s="193"/>
      <c r="Q41" s="199"/>
      <c r="R41" s="198"/>
      <c r="S41" s="199"/>
      <c r="T41" s="193"/>
      <c r="U41" s="199"/>
      <c r="V41" s="199"/>
      <c r="W41" s="199"/>
      <c r="X41" s="193"/>
      <c r="Y41" s="197"/>
      <c r="Z41" s="197"/>
      <c r="AA41" s="197"/>
      <c r="AB41" s="197"/>
      <c r="AC41" s="197"/>
      <c r="AD41" s="199"/>
      <c r="AE41" s="197">
        <v>18.999999999999996</v>
      </c>
      <c r="AF41" s="193"/>
      <c r="AG41" s="193"/>
      <c r="AH41" s="197"/>
      <c r="AI41" s="193"/>
      <c r="AJ41" s="193"/>
      <c r="AK41" s="197"/>
      <c r="AL41" s="193"/>
      <c r="AM41" s="197"/>
      <c r="AN41" s="197"/>
      <c r="AO41" s="193" t="s">
        <v>813</v>
      </c>
      <c r="AP41" s="196" t="s">
        <v>807</v>
      </c>
      <c r="AQ41" s="196"/>
      <c r="AR41" s="196"/>
      <c r="AS41" s="200"/>
      <c r="AT41" s="196">
        <v>6</v>
      </c>
      <c r="AU41" s="200"/>
      <c r="AV41" s="196"/>
      <c r="AW41" s="200"/>
      <c r="AX41" s="196" t="s">
        <v>390</v>
      </c>
      <c r="AY41" s="196"/>
      <c r="AZ41" s="196">
        <v>0</v>
      </c>
      <c r="BA41" s="196">
        <v>0</v>
      </c>
      <c r="BB41" s="196">
        <v>0</v>
      </c>
      <c r="BC41" s="196">
        <v>0</v>
      </c>
      <c r="BD41" s="196">
        <v>0</v>
      </c>
      <c r="BE41" s="196">
        <v>0</v>
      </c>
      <c r="BF41" s="196">
        <v>0</v>
      </c>
      <c r="BG41" s="196">
        <v>0</v>
      </c>
      <c r="BH41" s="196">
        <v>0</v>
      </c>
      <c r="BI41" s="196">
        <v>0</v>
      </c>
      <c r="BJ41" s="196">
        <v>0</v>
      </c>
      <c r="BK41" s="196">
        <v>0</v>
      </c>
      <c r="BL41" s="196"/>
      <c r="BM41" s="196" t="s">
        <v>807</v>
      </c>
      <c r="BN41" s="196"/>
      <c r="BO41" s="196" t="s">
        <v>807</v>
      </c>
      <c r="BP41" s="249"/>
      <c r="BQ41" s="196"/>
      <c r="BR41" s="196"/>
      <c r="BS41" s="196"/>
      <c r="BT41" s="193"/>
      <c r="BU41" s="202"/>
      <c r="BV41" s="196"/>
      <c r="BW41" s="196" t="s">
        <v>808</v>
      </c>
      <c r="BX41" s="196">
        <v>1</v>
      </c>
      <c r="BY41" s="193"/>
      <c r="BZ41" s="213" t="s">
        <v>581</v>
      </c>
      <c r="CA41" s="202" t="s">
        <v>461</v>
      </c>
    </row>
    <row r="42" spans="1:79" ht="13" customHeight="1" x14ac:dyDescent="0.15">
      <c r="A42" s="193">
        <v>16338</v>
      </c>
      <c r="B42" s="194">
        <v>43290</v>
      </c>
      <c r="C42" s="195" t="s">
        <v>804</v>
      </c>
      <c r="D42" s="193" t="s">
        <v>632</v>
      </c>
      <c r="E42" s="193"/>
      <c r="F42" s="193" t="s">
        <v>815</v>
      </c>
      <c r="G42" s="194">
        <v>43284</v>
      </c>
      <c r="H42" s="196" t="s">
        <v>828</v>
      </c>
      <c r="I42" s="196" t="s">
        <v>807</v>
      </c>
      <c r="J42" s="196">
        <v>1</v>
      </c>
      <c r="K42" s="193" t="s">
        <v>924</v>
      </c>
      <c r="L42" s="193" t="s">
        <v>1062</v>
      </c>
      <c r="M42" s="197">
        <v>105.78181818181817</v>
      </c>
      <c r="N42" s="197">
        <v>30.018181818181819</v>
      </c>
      <c r="O42" s="202"/>
      <c r="P42" s="193"/>
      <c r="Q42" s="199"/>
      <c r="R42" s="198"/>
      <c r="S42" s="199"/>
      <c r="T42" s="193"/>
      <c r="U42" s="199"/>
      <c r="V42" s="199"/>
      <c r="W42" s="197">
        <v>18.727272727272727</v>
      </c>
      <c r="X42" s="193"/>
      <c r="Y42" s="197"/>
      <c r="Z42" s="197"/>
      <c r="AA42" s="197"/>
      <c r="AB42" s="197"/>
      <c r="AC42" s="197"/>
      <c r="AD42" s="197"/>
      <c r="AE42" s="199"/>
      <c r="AF42" s="193"/>
      <c r="AG42" s="193"/>
      <c r="AH42" s="197">
        <v>20.172727272727272</v>
      </c>
      <c r="AI42" s="193"/>
      <c r="AJ42" s="193"/>
      <c r="AK42" s="197"/>
      <c r="AL42" s="193"/>
      <c r="AM42" s="197"/>
      <c r="AN42" s="197"/>
      <c r="AO42" s="193" t="s">
        <v>816</v>
      </c>
      <c r="AP42" s="196" t="s">
        <v>807</v>
      </c>
      <c r="AQ42" s="196"/>
      <c r="AR42" s="196"/>
      <c r="AS42" s="200"/>
      <c r="AT42" s="196">
        <v>5</v>
      </c>
      <c r="AU42" s="200"/>
      <c r="AV42" s="196"/>
      <c r="AW42" s="200"/>
      <c r="AX42" s="196" t="s">
        <v>831</v>
      </c>
      <c r="AY42" s="196"/>
      <c r="AZ42" s="196">
        <v>0</v>
      </c>
      <c r="BA42" s="196">
        <v>0</v>
      </c>
      <c r="BB42" s="196">
        <v>0</v>
      </c>
      <c r="BC42" s="196">
        <v>0</v>
      </c>
      <c r="BD42" s="196">
        <v>0</v>
      </c>
      <c r="BE42" s="196">
        <v>0</v>
      </c>
      <c r="BF42" s="196">
        <v>0</v>
      </c>
      <c r="BG42" s="196">
        <v>0</v>
      </c>
      <c r="BH42" s="196">
        <v>0</v>
      </c>
      <c r="BI42" s="196">
        <v>0</v>
      </c>
      <c r="BJ42" s="196">
        <v>0</v>
      </c>
      <c r="BK42" s="196">
        <v>0</v>
      </c>
      <c r="BL42" s="196"/>
      <c r="BM42" s="196" t="s">
        <v>807</v>
      </c>
      <c r="BN42" s="196">
        <v>12</v>
      </c>
      <c r="BO42" s="196" t="s">
        <v>807</v>
      </c>
      <c r="BP42" s="249"/>
      <c r="BQ42" s="196"/>
      <c r="BR42" s="196"/>
      <c r="BS42" s="196"/>
      <c r="BT42" s="193" t="s">
        <v>1063</v>
      </c>
      <c r="BU42" s="202" t="s">
        <v>173</v>
      </c>
      <c r="BV42" s="267">
        <v>75</v>
      </c>
      <c r="BW42" s="196" t="s">
        <v>808</v>
      </c>
      <c r="BX42" s="196"/>
      <c r="BY42" s="193" t="s">
        <v>1064</v>
      </c>
      <c r="BZ42" s="193" t="s">
        <v>581</v>
      </c>
      <c r="CA42" s="193" t="s">
        <v>401</v>
      </c>
    </row>
    <row r="43" spans="1:79" ht="13" customHeight="1" x14ac:dyDescent="0.2">
      <c r="A43" s="193">
        <v>11117</v>
      </c>
      <c r="B43" s="194">
        <v>43291</v>
      </c>
      <c r="C43" s="274" t="s">
        <v>804</v>
      </c>
      <c r="D43" s="257" t="s">
        <v>632</v>
      </c>
      <c r="E43" s="257"/>
      <c r="F43" s="257" t="s">
        <v>815</v>
      </c>
      <c r="G43" s="207">
        <v>43281</v>
      </c>
      <c r="H43" s="272" t="s">
        <v>574</v>
      </c>
      <c r="I43" s="272" t="s">
        <v>390</v>
      </c>
      <c r="J43" s="196">
        <v>2</v>
      </c>
      <c r="K43" s="257" t="s">
        <v>829</v>
      </c>
      <c r="L43" s="193" t="s">
        <v>1065</v>
      </c>
      <c r="M43" s="197">
        <v>100.99999999999999</v>
      </c>
      <c r="N43" s="197">
        <v>29.999999999999996</v>
      </c>
      <c r="O43" s="202"/>
      <c r="P43" s="193"/>
      <c r="Q43" s="199"/>
      <c r="R43" s="198"/>
      <c r="S43" s="199"/>
      <c r="T43" s="193"/>
      <c r="U43" s="199"/>
      <c r="V43" s="199"/>
      <c r="W43" s="197">
        <v>20</v>
      </c>
      <c r="X43" s="193"/>
      <c r="Y43" s="197"/>
      <c r="Z43" s="197"/>
      <c r="AA43" s="197"/>
      <c r="AB43" s="197"/>
      <c r="AC43" s="197"/>
      <c r="AD43" s="197"/>
      <c r="AE43" s="199"/>
      <c r="AF43" s="193"/>
      <c r="AG43" s="193"/>
      <c r="AH43" s="197">
        <v>23.954545454545453</v>
      </c>
      <c r="AI43" s="193"/>
      <c r="AJ43" s="193"/>
      <c r="AK43" s="197"/>
      <c r="AL43" s="193"/>
      <c r="AM43" s="197"/>
      <c r="AN43" s="197"/>
      <c r="AO43" s="193" t="s">
        <v>816</v>
      </c>
      <c r="AP43" s="272" t="s">
        <v>807</v>
      </c>
      <c r="AQ43" s="272"/>
      <c r="AR43" s="272"/>
      <c r="AS43" s="272">
        <v>10</v>
      </c>
      <c r="AT43" s="196">
        <v>5.2</v>
      </c>
      <c r="AU43" s="275"/>
      <c r="AV43" s="272"/>
      <c r="AW43" s="275"/>
      <c r="AX43" s="272" t="s">
        <v>831</v>
      </c>
      <c r="AY43" s="211"/>
      <c r="AZ43" s="272">
        <v>0</v>
      </c>
      <c r="BA43" s="272">
        <v>0</v>
      </c>
      <c r="BB43" s="272">
        <v>2</v>
      </c>
      <c r="BC43" s="272">
        <v>0</v>
      </c>
      <c r="BD43" s="272">
        <v>0</v>
      </c>
      <c r="BE43" s="272">
        <v>0</v>
      </c>
      <c r="BF43" s="272">
        <v>0</v>
      </c>
      <c r="BG43" s="272">
        <v>0</v>
      </c>
      <c r="BH43" s="272">
        <v>0</v>
      </c>
      <c r="BI43" s="272">
        <v>0</v>
      </c>
      <c r="BJ43" s="272">
        <v>0</v>
      </c>
      <c r="BK43" s="272">
        <v>0</v>
      </c>
      <c r="BL43" s="272"/>
      <c r="BM43" s="272" t="s">
        <v>807</v>
      </c>
      <c r="BN43" s="196"/>
      <c r="BO43" s="272" t="s">
        <v>807</v>
      </c>
      <c r="BP43" s="276"/>
      <c r="BQ43" s="272"/>
      <c r="BR43" s="196"/>
      <c r="BS43" s="272"/>
      <c r="BT43" s="193"/>
      <c r="BU43" s="193"/>
      <c r="BV43" s="196"/>
      <c r="BW43" s="272" t="s">
        <v>808</v>
      </c>
      <c r="BX43" s="272"/>
      <c r="BY43" s="277"/>
      <c r="BZ43" s="256" t="s">
        <v>581</v>
      </c>
      <c r="CA43" s="202" t="s">
        <v>401</v>
      </c>
    </row>
    <row r="44" spans="1:79" ht="13" customHeight="1" x14ac:dyDescent="0.15">
      <c r="A44" s="193">
        <v>13635</v>
      </c>
      <c r="B44" s="194">
        <v>43291</v>
      </c>
      <c r="C44" s="195" t="s">
        <v>804</v>
      </c>
      <c r="D44" s="193" t="s">
        <v>632</v>
      </c>
      <c r="E44" s="193"/>
      <c r="F44" s="193" t="s">
        <v>815</v>
      </c>
      <c r="G44" s="194">
        <v>43281</v>
      </c>
      <c r="H44" s="196" t="s">
        <v>828</v>
      </c>
      <c r="I44" s="196" t="s">
        <v>807</v>
      </c>
      <c r="J44" s="196">
        <v>4</v>
      </c>
      <c r="K44" s="193" t="s">
        <v>931</v>
      </c>
      <c r="L44" s="193" t="s">
        <v>958</v>
      </c>
      <c r="M44" s="197">
        <v>74</v>
      </c>
      <c r="N44" s="197">
        <v>31</v>
      </c>
      <c r="O44" s="202"/>
      <c r="P44" s="193"/>
      <c r="Q44" s="199"/>
      <c r="R44" s="198"/>
      <c r="S44" s="199"/>
      <c r="T44" s="193"/>
      <c r="U44" s="199"/>
      <c r="V44" s="199"/>
      <c r="W44" s="197">
        <v>18</v>
      </c>
      <c r="X44" s="193"/>
      <c r="Y44" s="197"/>
      <c r="Z44" s="197"/>
      <c r="AA44" s="197"/>
      <c r="AB44" s="197"/>
      <c r="AC44" s="197"/>
      <c r="AD44" s="197"/>
      <c r="AE44" s="199"/>
      <c r="AF44" s="193"/>
      <c r="AG44" s="193"/>
      <c r="AH44" s="197">
        <v>21</v>
      </c>
      <c r="AI44" s="193"/>
      <c r="AJ44" s="193"/>
      <c r="AK44" s="199"/>
      <c r="AL44" s="193"/>
      <c r="AM44" s="197"/>
      <c r="AN44" s="197"/>
      <c r="AO44" s="193" t="s">
        <v>816</v>
      </c>
      <c r="AP44" s="196" t="s">
        <v>807</v>
      </c>
      <c r="AQ44" s="196"/>
      <c r="AR44" s="196"/>
      <c r="AS44" s="200"/>
      <c r="AT44" s="196">
        <v>10.199999999999999</v>
      </c>
      <c r="AU44" s="200">
        <v>910</v>
      </c>
      <c r="AV44" s="196"/>
      <c r="AW44" s="200">
        <v>6</v>
      </c>
      <c r="AX44" s="196" t="s">
        <v>831</v>
      </c>
      <c r="AY44" s="196"/>
      <c r="AZ44" s="196">
        <v>0</v>
      </c>
      <c r="BA44" s="196">
        <v>0</v>
      </c>
      <c r="BB44" s="196">
        <v>0</v>
      </c>
      <c r="BC44" s="196">
        <v>0</v>
      </c>
      <c r="BD44" s="196">
        <v>0</v>
      </c>
      <c r="BE44" s="196">
        <v>0</v>
      </c>
      <c r="BF44" s="196">
        <v>0</v>
      </c>
      <c r="BG44" s="196">
        <v>0</v>
      </c>
      <c r="BH44" s="196">
        <v>0</v>
      </c>
      <c r="BI44" s="196">
        <v>0</v>
      </c>
      <c r="BJ44" s="196">
        <v>0</v>
      </c>
      <c r="BK44" s="196">
        <v>0</v>
      </c>
      <c r="BL44" s="196"/>
      <c r="BM44" s="196" t="s">
        <v>807</v>
      </c>
      <c r="BN44" s="196"/>
      <c r="BO44" s="196" t="s">
        <v>807</v>
      </c>
      <c r="BP44" s="201">
        <v>141.70909090909089</v>
      </c>
      <c r="BQ44" s="196"/>
      <c r="BR44" s="196"/>
      <c r="BS44" s="222"/>
      <c r="BT44" s="158" t="s">
        <v>1070</v>
      </c>
      <c r="BU44" s="202" t="s">
        <v>173</v>
      </c>
      <c r="BV44" s="196">
        <v>77.94</v>
      </c>
      <c r="BW44" s="196" t="s">
        <v>808</v>
      </c>
      <c r="BX44" s="196"/>
      <c r="BY44" s="202"/>
      <c r="BZ44" s="193" t="s">
        <v>581</v>
      </c>
      <c r="CA44" s="202" t="s">
        <v>401</v>
      </c>
    </row>
    <row r="45" spans="1:79" ht="13" customHeight="1" x14ac:dyDescent="0.15">
      <c r="A45" s="193">
        <v>750</v>
      </c>
      <c r="B45" s="194">
        <v>43291</v>
      </c>
      <c r="C45" s="195" t="s">
        <v>804</v>
      </c>
      <c r="D45" s="193" t="s">
        <v>632</v>
      </c>
      <c r="E45" s="193"/>
      <c r="F45" s="193" t="s">
        <v>815</v>
      </c>
      <c r="G45" s="194">
        <v>43281</v>
      </c>
      <c r="H45" s="278" t="s">
        <v>828</v>
      </c>
      <c r="I45" s="278" t="s">
        <v>807</v>
      </c>
      <c r="J45" s="278">
        <v>5</v>
      </c>
      <c r="K45" s="279" t="s">
        <v>911</v>
      </c>
      <c r="L45" s="193" t="s">
        <v>962</v>
      </c>
      <c r="M45" s="197">
        <v>102.98181818181817</v>
      </c>
      <c r="N45" s="197">
        <v>30.154545454545453</v>
      </c>
      <c r="O45" s="202"/>
      <c r="P45" s="193"/>
      <c r="Q45" s="199"/>
      <c r="R45" s="198"/>
      <c r="S45" s="199"/>
      <c r="T45" s="193"/>
      <c r="U45" s="199"/>
      <c r="V45" s="199"/>
      <c r="W45" s="197">
        <v>17.18181818181818</v>
      </c>
      <c r="X45" s="193"/>
      <c r="Y45" s="197"/>
      <c r="Z45" s="197"/>
      <c r="AA45" s="197"/>
      <c r="AB45" s="197"/>
      <c r="AC45" s="197"/>
      <c r="AD45" s="199"/>
      <c r="AE45" s="199"/>
      <c r="AF45" s="193"/>
      <c r="AG45" s="193"/>
      <c r="AH45" s="197">
        <v>21.136363636363633</v>
      </c>
      <c r="AI45" s="193"/>
      <c r="AJ45" s="193"/>
      <c r="AK45" s="197"/>
      <c r="AL45" s="193"/>
      <c r="AM45" s="197"/>
      <c r="AN45" s="197"/>
      <c r="AO45" s="193" t="s">
        <v>816</v>
      </c>
      <c r="AP45" s="196" t="s">
        <v>807</v>
      </c>
      <c r="AQ45" s="196"/>
      <c r="AR45" s="196"/>
      <c r="AS45" s="200"/>
      <c r="AT45" s="196">
        <v>5</v>
      </c>
      <c r="AU45" s="200"/>
      <c r="AV45" s="196"/>
      <c r="AW45" s="200"/>
      <c r="AX45" s="278" t="s">
        <v>635</v>
      </c>
      <c r="AY45" s="196"/>
      <c r="AZ45" s="272">
        <v>0</v>
      </c>
      <c r="BA45" s="278">
        <v>0</v>
      </c>
      <c r="BB45" s="278">
        <v>0</v>
      </c>
      <c r="BC45" s="278">
        <v>0</v>
      </c>
      <c r="BD45" s="278">
        <v>0</v>
      </c>
      <c r="BE45" s="278">
        <v>0</v>
      </c>
      <c r="BF45" s="278">
        <v>0</v>
      </c>
      <c r="BG45" s="278">
        <v>0</v>
      </c>
      <c r="BH45" s="278">
        <v>0</v>
      </c>
      <c r="BI45" s="278">
        <v>0</v>
      </c>
      <c r="BJ45" s="278">
        <v>0</v>
      </c>
      <c r="BK45" s="278">
        <v>0</v>
      </c>
      <c r="BL45" s="278"/>
      <c r="BM45" s="278" t="s">
        <v>807</v>
      </c>
      <c r="BN45" s="196">
        <v>12</v>
      </c>
      <c r="BO45" s="278" t="s">
        <v>807</v>
      </c>
      <c r="BP45" s="280"/>
      <c r="BQ45" s="278"/>
      <c r="BR45" s="196"/>
      <c r="BS45" s="196"/>
      <c r="BT45" s="281"/>
      <c r="BU45" s="281"/>
      <c r="BV45" s="278"/>
      <c r="BW45" s="278" t="s">
        <v>808</v>
      </c>
      <c r="BX45" s="278"/>
      <c r="BY45" s="193" t="s">
        <v>1071</v>
      </c>
      <c r="BZ45" s="202" t="s">
        <v>581</v>
      </c>
      <c r="CA45" s="202" t="s">
        <v>401</v>
      </c>
    </row>
    <row r="46" spans="1:79" ht="13" customHeight="1" x14ac:dyDescent="0.15">
      <c r="A46" s="193">
        <v>14291</v>
      </c>
      <c r="B46" s="194">
        <v>43305</v>
      </c>
      <c r="C46" s="195" t="s">
        <v>804</v>
      </c>
      <c r="D46" s="193" t="s">
        <v>632</v>
      </c>
      <c r="E46" s="193"/>
      <c r="F46" s="193" t="s">
        <v>815</v>
      </c>
      <c r="G46" s="194">
        <v>43281</v>
      </c>
      <c r="H46" s="272" t="s">
        <v>828</v>
      </c>
      <c r="I46" s="272" t="s">
        <v>807</v>
      </c>
      <c r="J46" s="278">
        <v>6</v>
      </c>
      <c r="K46" s="193" t="s">
        <v>918</v>
      </c>
      <c r="L46" s="193" t="s">
        <v>1072</v>
      </c>
      <c r="M46" s="197">
        <v>99.999999999999986</v>
      </c>
      <c r="N46" s="197">
        <v>37.999999999999993</v>
      </c>
      <c r="O46" s="202"/>
      <c r="P46" s="193"/>
      <c r="Q46" s="199"/>
      <c r="R46" s="198"/>
      <c r="S46" s="199"/>
      <c r="T46" s="193"/>
      <c r="U46" s="199"/>
      <c r="V46" s="199"/>
      <c r="W46" s="197">
        <v>18.999999999999996</v>
      </c>
      <c r="X46" s="193"/>
      <c r="Y46" s="197"/>
      <c r="Z46" s="197"/>
      <c r="AA46" s="197"/>
      <c r="AB46" s="197"/>
      <c r="AC46" s="197"/>
      <c r="AD46" s="197"/>
      <c r="AE46" s="199"/>
      <c r="AF46" s="193"/>
      <c r="AG46" s="193"/>
      <c r="AH46" s="197">
        <v>22.3</v>
      </c>
      <c r="AI46" s="193"/>
      <c r="AJ46" s="193"/>
      <c r="AK46" s="197"/>
      <c r="AL46" s="193"/>
      <c r="AM46" s="197"/>
      <c r="AN46" s="197"/>
      <c r="AO46" s="193" t="s">
        <v>816</v>
      </c>
      <c r="AP46" s="196" t="s">
        <v>807</v>
      </c>
      <c r="AQ46" s="196"/>
      <c r="AR46" s="196"/>
      <c r="AS46" s="200"/>
      <c r="AT46" s="196">
        <v>7</v>
      </c>
      <c r="AU46" s="200"/>
      <c r="AV46" s="196"/>
      <c r="AW46" s="200"/>
      <c r="AX46" s="278" t="s">
        <v>807</v>
      </c>
      <c r="AY46" s="196"/>
      <c r="AZ46" s="196">
        <v>0</v>
      </c>
      <c r="BA46" s="196">
        <v>0</v>
      </c>
      <c r="BB46" s="196">
        <v>0</v>
      </c>
      <c r="BC46" s="196">
        <v>0</v>
      </c>
      <c r="BD46" s="196">
        <v>0</v>
      </c>
      <c r="BE46" s="196">
        <v>0</v>
      </c>
      <c r="BF46" s="196">
        <v>0</v>
      </c>
      <c r="BG46" s="196">
        <v>0</v>
      </c>
      <c r="BH46" s="196">
        <v>0</v>
      </c>
      <c r="BI46" s="196">
        <v>0</v>
      </c>
      <c r="BJ46" s="196">
        <v>0</v>
      </c>
      <c r="BK46" s="196">
        <v>0</v>
      </c>
      <c r="BL46" s="196"/>
      <c r="BM46" s="196" t="s">
        <v>807</v>
      </c>
      <c r="BN46" s="196"/>
      <c r="BO46" s="196" t="s">
        <v>807</v>
      </c>
      <c r="BP46" s="249"/>
      <c r="BQ46" s="196"/>
      <c r="BR46" s="196"/>
      <c r="BS46" s="196"/>
      <c r="BT46" s="193"/>
      <c r="BU46" s="193"/>
      <c r="BV46" s="196"/>
      <c r="BW46" s="196" t="s">
        <v>808</v>
      </c>
      <c r="BX46" s="196"/>
      <c r="BY46" s="193"/>
      <c r="BZ46" s="193" t="s">
        <v>581</v>
      </c>
      <c r="CA46" s="193" t="s">
        <v>610</v>
      </c>
    </row>
    <row r="47" spans="1:79" ht="13" customHeight="1" x14ac:dyDescent="0.15">
      <c r="A47" s="193">
        <v>15256</v>
      </c>
      <c r="B47" s="194">
        <v>43292</v>
      </c>
      <c r="C47" s="195" t="s">
        <v>804</v>
      </c>
      <c r="D47" s="193" t="s">
        <v>632</v>
      </c>
      <c r="E47" s="193"/>
      <c r="F47" s="193" t="s">
        <v>815</v>
      </c>
      <c r="G47" s="194">
        <v>43266</v>
      </c>
      <c r="H47" s="196" t="s">
        <v>828</v>
      </c>
      <c r="I47" s="196" t="s">
        <v>807</v>
      </c>
      <c r="J47" s="278">
        <v>7</v>
      </c>
      <c r="K47" s="193" t="s">
        <v>916</v>
      </c>
      <c r="L47" s="193" t="s">
        <v>968</v>
      </c>
      <c r="M47" s="197">
        <v>116.83636363636364</v>
      </c>
      <c r="N47" s="197">
        <v>30.890909090909087</v>
      </c>
      <c r="O47" s="202"/>
      <c r="P47" s="193"/>
      <c r="Q47" s="199"/>
      <c r="R47" s="193"/>
      <c r="S47" s="199"/>
      <c r="T47" s="193"/>
      <c r="U47" s="199"/>
      <c r="V47" s="199"/>
      <c r="W47" s="197">
        <v>15.872727272727273</v>
      </c>
      <c r="X47" s="193"/>
      <c r="Y47" s="197"/>
      <c r="Z47" s="197"/>
      <c r="AA47" s="197"/>
      <c r="AB47" s="197"/>
      <c r="AC47" s="197"/>
      <c r="AD47" s="199"/>
      <c r="AE47" s="199"/>
      <c r="AF47" s="193"/>
      <c r="AG47" s="193"/>
      <c r="AH47" s="197">
        <v>18.936363636363634</v>
      </c>
      <c r="AI47" s="193"/>
      <c r="AJ47" s="193"/>
      <c r="AK47" s="197"/>
      <c r="AL47" s="193"/>
      <c r="AM47" s="197"/>
      <c r="AN47" s="197"/>
      <c r="AO47" s="213" t="s">
        <v>816</v>
      </c>
      <c r="AP47" s="196" t="s">
        <v>807</v>
      </c>
      <c r="AQ47" s="196"/>
      <c r="AR47" s="196"/>
      <c r="AS47" s="200"/>
      <c r="AT47" s="196">
        <v>3.5</v>
      </c>
      <c r="AU47" s="200"/>
      <c r="AV47" s="196"/>
      <c r="AW47" s="200"/>
      <c r="AX47" s="196" t="s">
        <v>831</v>
      </c>
      <c r="AY47" s="196"/>
      <c r="AZ47" s="196">
        <v>0</v>
      </c>
      <c r="BA47" s="196">
        <v>0</v>
      </c>
      <c r="BB47" s="196">
        <v>0</v>
      </c>
      <c r="BC47" s="196">
        <v>0</v>
      </c>
      <c r="BD47" s="196">
        <v>0</v>
      </c>
      <c r="BE47" s="196">
        <v>0</v>
      </c>
      <c r="BF47" s="196">
        <v>0</v>
      </c>
      <c r="BG47" s="196">
        <v>0</v>
      </c>
      <c r="BH47" s="196">
        <v>0</v>
      </c>
      <c r="BI47" s="196">
        <v>0</v>
      </c>
      <c r="BJ47" s="196">
        <v>0</v>
      </c>
      <c r="BK47" s="196">
        <v>0</v>
      </c>
      <c r="BL47" s="196"/>
      <c r="BM47" s="196" t="s">
        <v>807</v>
      </c>
      <c r="BN47" s="196"/>
      <c r="BO47" s="196" t="s">
        <v>807</v>
      </c>
      <c r="BP47" s="249"/>
      <c r="BQ47" s="196"/>
      <c r="BR47" s="196"/>
      <c r="BS47" s="196"/>
      <c r="BT47" s="202"/>
      <c r="BU47" s="202"/>
      <c r="BV47" s="196"/>
      <c r="BW47" s="196" t="s">
        <v>808</v>
      </c>
      <c r="BX47" s="196">
        <v>1</v>
      </c>
      <c r="BY47" s="193"/>
      <c r="BZ47" s="193" t="s">
        <v>581</v>
      </c>
      <c r="CA47" s="193" t="s">
        <v>401</v>
      </c>
    </row>
    <row r="48" spans="1:79" ht="13" customHeight="1" x14ac:dyDescent="0.15">
      <c r="A48" s="193">
        <v>11318</v>
      </c>
      <c r="B48" s="194">
        <v>43292</v>
      </c>
      <c r="C48" s="195" t="s">
        <v>804</v>
      </c>
      <c r="D48" s="193" t="s">
        <v>632</v>
      </c>
      <c r="E48" s="193"/>
      <c r="F48" s="193" t="s">
        <v>815</v>
      </c>
      <c r="G48" s="207">
        <v>43281</v>
      </c>
      <c r="H48" s="196" t="s">
        <v>828</v>
      </c>
      <c r="I48" s="196" t="s">
        <v>807</v>
      </c>
      <c r="J48" s="278">
        <v>8</v>
      </c>
      <c r="K48" s="193" t="s">
        <v>883</v>
      </c>
      <c r="L48" s="193" t="s">
        <v>884</v>
      </c>
      <c r="M48" s="197">
        <v>85</v>
      </c>
      <c r="N48" s="197">
        <v>25.899999999999995</v>
      </c>
      <c r="O48" s="202"/>
      <c r="P48" s="193"/>
      <c r="Q48" s="199"/>
      <c r="R48" s="198"/>
      <c r="S48" s="199"/>
      <c r="T48" s="193"/>
      <c r="U48" s="199"/>
      <c r="V48" s="199"/>
      <c r="W48" s="197">
        <v>15.854545454545454</v>
      </c>
      <c r="X48" s="193"/>
      <c r="Y48" s="197"/>
      <c r="Z48" s="197"/>
      <c r="AA48" s="197"/>
      <c r="AB48" s="197"/>
      <c r="AC48" s="197"/>
      <c r="AD48" s="197"/>
      <c r="AE48" s="199"/>
      <c r="AF48" s="193"/>
      <c r="AG48" s="193"/>
      <c r="AH48" s="197">
        <v>18.399999999999999</v>
      </c>
      <c r="AI48" s="193"/>
      <c r="AJ48" s="193"/>
      <c r="AK48" s="197"/>
      <c r="AL48" s="193"/>
      <c r="AM48" s="197"/>
      <c r="AN48" s="197"/>
      <c r="AO48" s="193" t="s">
        <v>816</v>
      </c>
      <c r="AP48" s="196" t="s">
        <v>807</v>
      </c>
      <c r="AQ48" s="196"/>
      <c r="AR48" s="196"/>
      <c r="AS48" s="200"/>
      <c r="AT48" s="196">
        <v>11.5</v>
      </c>
      <c r="AU48" s="105">
        <v>455</v>
      </c>
      <c r="AV48" s="101"/>
      <c r="AW48" s="105">
        <v>5</v>
      </c>
      <c r="AX48" s="196" t="s">
        <v>831</v>
      </c>
      <c r="AY48" s="196"/>
      <c r="AZ48" s="196">
        <v>0</v>
      </c>
      <c r="BA48" s="196">
        <v>0</v>
      </c>
      <c r="BB48" s="196">
        <v>0</v>
      </c>
      <c r="BC48" s="196">
        <v>0</v>
      </c>
      <c r="BD48" s="196">
        <v>0</v>
      </c>
      <c r="BE48" s="196">
        <v>0</v>
      </c>
      <c r="BF48" s="196">
        <v>0</v>
      </c>
      <c r="BG48" s="196">
        <v>0</v>
      </c>
      <c r="BH48" s="196">
        <v>0</v>
      </c>
      <c r="BI48" s="196">
        <v>0</v>
      </c>
      <c r="BJ48" s="196">
        <v>0</v>
      </c>
      <c r="BK48" s="196">
        <v>0</v>
      </c>
      <c r="BL48" s="196"/>
      <c r="BM48" s="196" t="s">
        <v>807</v>
      </c>
      <c r="BN48" s="196"/>
      <c r="BO48" s="196" t="s">
        <v>807</v>
      </c>
      <c r="BP48" s="249"/>
      <c r="BQ48" s="196"/>
      <c r="BR48" s="196"/>
      <c r="BS48" s="196"/>
      <c r="BT48" s="202"/>
      <c r="BU48" s="202"/>
      <c r="BV48" s="196"/>
      <c r="BW48" s="196" t="s">
        <v>808</v>
      </c>
      <c r="BX48" s="196"/>
      <c r="BY48" s="202"/>
      <c r="BZ48" s="202" t="s">
        <v>581</v>
      </c>
      <c r="CA48" s="193" t="s">
        <v>401</v>
      </c>
    </row>
    <row r="49" spans="1:79" ht="13" customHeight="1" x14ac:dyDescent="0.15">
      <c r="A49" s="193"/>
      <c r="B49" s="194">
        <v>43305</v>
      </c>
      <c r="C49" s="195" t="s">
        <v>804</v>
      </c>
      <c r="D49" s="193" t="s">
        <v>632</v>
      </c>
      <c r="E49" s="193"/>
      <c r="F49" s="193" t="s">
        <v>815</v>
      </c>
      <c r="G49" s="194">
        <v>43299</v>
      </c>
      <c r="H49" s="196" t="s">
        <v>390</v>
      </c>
      <c r="I49" s="196" t="s">
        <v>391</v>
      </c>
      <c r="J49" s="196"/>
      <c r="K49" s="193" t="s">
        <v>629</v>
      </c>
      <c r="L49" s="193" t="s">
        <v>890</v>
      </c>
      <c r="M49" s="282">
        <v>103.8090909090909</v>
      </c>
      <c r="N49" s="282">
        <v>32</v>
      </c>
      <c r="W49" s="282">
        <v>18.581818181818182</v>
      </c>
      <c r="AH49" s="282">
        <v>22.627272727272725</v>
      </c>
      <c r="AI49" s="193"/>
      <c r="AJ49" s="193"/>
      <c r="AK49" s="197"/>
      <c r="AL49" s="193"/>
      <c r="AM49" s="197"/>
      <c r="AN49" s="197"/>
      <c r="AO49" s="193" t="s">
        <v>816</v>
      </c>
      <c r="AP49" s="196" t="s">
        <v>807</v>
      </c>
      <c r="AQ49" s="196"/>
      <c r="AR49" s="196"/>
      <c r="AS49" s="200"/>
      <c r="AT49" s="196"/>
      <c r="AU49" s="105"/>
      <c r="AV49" s="101"/>
      <c r="AW49" s="105"/>
      <c r="AX49" s="196" t="s">
        <v>831</v>
      </c>
      <c r="AY49" s="196"/>
      <c r="AZ49" s="196">
        <v>0</v>
      </c>
      <c r="BA49" s="196">
        <v>0</v>
      </c>
      <c r="BB49" s="196">
        <v>0</v>
      </c>
      <c r="BC49" s="196">
        <v>0</v>
      </c>
      <c r="BD49" s="196">
        <v>0</v>
      </c>
      <c r="BE49" s="196">
        <v>0</v>
      </c>
      <c r="BF49" s="196">
        <v>0</v>
      </c>
      <c r="BG49" s="196">
        <v>0</v>
      </c>
      <c r="BH49" s="196">
        <v>0</v>
      </c>
      <c r="BI49" s="196">
        <v>0</v>
      </c>
      <c r="BJ49" s="196">
        <v>0</v>
      </c>
      <c r="BK49" s="196">
        <v>0</v>
      </c>
      <c r="BL49" s="196"/>
      <c r="BM49" s="196" t="s">
        <v>807</v>
      </c>
      <c r="BN49" s="196"/>
      <c r="BO49" s="196" t="s">
        <v>807</v>
      </c>
      <c r="BP49" s="249"/>
      <c r="BQ49" s="196"/>
      <c r="BR49" s="196"/>
      <c r="BS49" s="196"/>
      <c r="BT49" s="202"/>
      <c r="BU49" s="202"/>
      <c r="BV49" s="196"/>
      <c r="BW49" s="196" t="s">
        <v>646</v>
      </c>
      <c r="BX49" s="196">
        <v>1</v>
      </c>
      <c r="BY49" s="202"/>
      <c r="BZ49" s="283" t="s">
        <v>1088</v>
      </c>
      <c r="CA49" s="193" t="s">
        <v>610</v>
      </c>
    </row>
    <row r="50" spans="1:79" ht="13" customHeight="1" x14ac:dyDescent="0.15">
      <c r="A50" s="193">
        <v>16550</v>
      </c>
      <c r="B50" s="194">
        <v>43294</v>
      </c>
      <c r="C50" s="195" t="s">
        <v>804</v>
      </c>
      <c r="D50" s="193" t="s">
        <v>632</v>
      </c>
      <c r="E50" s="193"/>
      <c r="F50" s="193" t="s">
        <v>815</v>
      </c>
      <c r="G50" s="194">
        <v>43273</v>
      </c>
      <c r="H50" s="196" t="s">
        <v>828</v>
      </c>
      <c r="I50" s="196" t="s">
        <v>807</v>
      </c>
      <c r="J50" s="196">
        <v>9</v>
      </c>
      <c r="K50" s="193" t="s">
        <v>692</v>
      </c>
      <c r="L50" s="193" t="s">
        <v>972</v>
      </c>
      <c r="M50" s="197">
        <v>109.29090909090908</v>
      </c>
      <c r="N50" s="197">
        <v>48.036363636363639</v>
      </c>
      <c r="O50" s="202"/>
      <c r="P50" s="193"/>
      <c r="Q50" s="199"/>
      <c r="R50" s="198"/>
      <c r="S50" s="199"/>
      <c r="T50" s="193"/>
      <c r="U50" s="199"/>
      <c r="V50" s="199"/>
      <c r="W50" s="197">
        <v>35.336363636363629</v>
      </c>
      <c r="X50" s="193"/>
      <c r="Y50" s="197"/>
      <c r="Z50" s="197"/>
      <c r="AA50" s="197"/>
      <c r="AB50" s="197"/>
      <c r="AC50" s="197"/>
      <c r="AD50" s="199"/>
      <c r="AE50" s="199"/>
      <c r="AF50" s="193"/>
      <c r="AG50" s="193"/>
      <c r="AH50" s="197">
        <v>37.881818181818183</v>
      </c>
      <c r="AI50" s="193"/>
      <c r="AJ50" s="193"/>
      <c r="AK50" s="197"/>
      <c r="AL50" s="193"/>
      <c r="AM50" s="197"/>
      <c r="AN50" s="197"/>
      <c r="AO50" s="101" t="s">
        <v>1085</v>
      </c>
      <c r="AP50" s="196" t="s">
        <v>807</v>
      </c>
      <c r="AQ50" s="196"/>
      <c r="AR50" s="196"/>
      <c r="AS50" s="200"/>
      <c r="AT50" s="196"/>
      <c r="AU50" s="200"/>
      <c r="AV50" s="196"/>
      <c r="AW50" s="200"/>
      <c r="AX50" s="196" t="s">
        <v>831</v>
      </c>
      <c r="AY50" s="196"/>
      <c r="AZ50" s="196">
        <v>0</v>
      </c>
      <c r="BA50" s="196">
        <v>0</v>
      </c>
      <c r="BB50" s="196">
        <v>0</v>
      </c>
      <c r="BC50" s="196">
        <v>0</v>
      </c>
      <c r="BD50" s="196">
        <v>0</v>
      </c>
      <c r="BE50" s="196">
        <v>0</v>
      </c>
      <c r="BF50" s="196">
        <v>0</v>
      </c>
      <c r="BG50" s="196">
        <v>0</v>
      </c>
      <c r="BH50" s="196">
        <v>0</v>
      </c>
      <c r="BI50" s="196">
        <v>0</v>
      </c>
      <c r="BJ50" s="196">
        <v>0</v>
      </c>
      <c r="BK50" s="196">
        <v>0</v>
      </c>
      <c r="BL50" s="196"/>
      <c r="BM50" s="196" t="s">
        <v>807</v>
      </c>
      <c r="BN50" s="196"/>
      <c r="BO50" s="196" t="s">
        <v>807</v>
      </c>
      <c r="BP50" s="249"/>
      <c r="BQ50" s="196"/>
      <c r="BR50" s="196"/>
      <c r="BS50" s="196"/>
      <c r="BT50" s="193"/>
      <c r="BU50" s="193"/>
      <c r="BV50" s="196"/>
      <c r="BW50" s="196" t="s">
        <v>808</v>
      </c>
      <c r="BX50" s="196">
        <v>0.5</v>
      </c>
      <c r="BY50" s="193" t="s">
        <v>1074</v>
      </c>
      <c r="BZ50" s="208" t="s">
        <v>1086</v>
      </c>
      <c r="CA50" s="193" t="s">
        <v>610</v>
      </c>
    </row>
    <row r="51" spans="1:79" ht="13" customHeight="1" x14ac:dyDescent="0.15">
      <c r="A51" s="193">
        <v>573</v>
      </c>
      <c r="B51" s="194">
        <v>43292</v>
      </c>
      <c r="C51" s="195" t="s">
        <v>804</v>
      </c>
      <c r="D51" s="193" t="s">
        <v>632</v>
      </c>
      <c r="E51" s="193"/>
      <c r="F51" s="193" t="s">
        <v>815</v>
      </c>
      <c r="G51" s="194">
        <v>43266</v>
      </c>
      <c r="H51" s="196" t="s">
        <v>828</v>
      </c>
      <c r="I51" s="196" t="s">
        <v>807</v>
      </c>
      <c r="J51" s="196">
        <v>10</v>
      </c>
      <c r="K51" s="193" t="s">
        <v>853</v>
      </c>
      <c r="L51" s="193" t="s">
        <v>1076</v>
      </c>
      <c r="M51" s="197">
        <v>113.81818181818181</v>
      </c>
      <c r="N51" s="197">
        <v>30.790909090909086</v>
      </c>
      <c r="O51" s="202"/>
      <c r="P51" s="193"/>
      <c r="Q51" s="199"/>
      <c r="R51" s="193"/>
      <c r="S51" s="199"/>
      <c r="T51" s="193"/>
      <c r="U51" s="199"/>
      <c r="V51" s="199"/>
      <c r="W51" s="197">
        <v>19.790909090909089</v>
      </c>
      <c r="X51" s="193"/>
      <c r="Y51" s="197"/>
      <c r="Z51" s="197"/>
      <c r="AA51" s="197"/>
      <c r="AB51" s="197"/>
      <c r="AC51" s="197"/>
      <c r="AD51" s="197"/>
      <c r="AE51" s="199"/>
      <c r="AF51" s="193"/>
      <c r="AG51" s="193"/>
      <c r="AH51" s="197">
        <v>21.136363636363633</v>
      </c>
      <c r="AI51" s="193"/>
      <c r="AJ51" s="193"/>
      <c r="AK51" s="197"/>
      <c r="AL51" s="193"/>
      <c r="AM51" s="197"/>
      <c r="AN51" s="197"/>
      <c r="AO51" s="193" t="s">
        <v>816</v>
      </c>
      <c r="AP51" s="196" t="s">
        <v>807</v>
      </c>
      <c r="AQ51" s="196"/>
      <c r="AR51" s="196"/>
      <c r="AS51" s="200"/>
      <c r="AT51" s="196">
        <v>2.88</v>
      </c>
      <c r="AU51" s="200"/>
      <c r="AV51" s="196"/>
      <c r="AW51" s="200"/>
      <c r="AX51" s="196" t="s">
        <v>807</v>
      </c>
      <c r="AY51" s="196"/>
      <c r="AZ51" s="196">
        <v>0</v>
      </c>
      <c r="BA51" s="196">
        <v>0</v>
      </c>
      <c r="BB51" s="196">
        <v>0</v>
      </c>
      <c r="BC51" s="196">
        <v>0</v>
      </c>
      <c r="BD51" s="196">
        <v>0</v>
      </c>
      <c r="BE51" s="196">
        <v>0</v>
      </c>
      <c r="BF51" s="196">
        <v>0</v>
      </c>
      <c r="BG51" s="196">
        <v>0</v>
      </c>
      <c r="BH51" s="196">
        <v>0</v>
      </c>
      <c r="BI51" s="196">
        <v>0</v>
      </c>
      <c r="BJ51" s="196">
        <v>0</v>
      </c>
      <c r="BK51" s="196">
        <v>0</v>
      </c>
      <c r="BL51" s="196"/>
      <c r="BM51" s="196" t="s">
        <v>807</v>
      </c>
      <c r="BN51" s="196"/>
      <c r="BO51" s="196" t="s">
        <v>807</v>
      </c>
      <c r="BP51" s="249"/>
      <c r="BQ51" s="196"/>
      <c r="BR51" s="196"/>
      <c r="BS51" s="196"/>
      <c r="BT51" s="202"/>
      <c r="BU51" s="202"/>
      <c r="BV51" s="196"/>
      <c r="BW51" s="196" t="s">
        <v>808</v>
      </c>
      <c r="BX51" s="196">
        <v>1</v>
      </c>
      <c r="BY51" s="193" t="s">
        <v>1077</v>
      </c>
      <c r="BZ51" s="193" t="s">
        <v>581</v>
      </c>
      <c r="CA51" s="193" t="s">
        <v>401</v>
      </c>
    </row>
    <row r="52" spans="1:79" ht="13" customHeight="1" x14ac:dyDescent="0.15">
      <c r="A52" s="193">
        <v>16141</v>
      </c>
      <c r="B52" s="194">
        <v>43292</v>
      </c>
      <c r="C52" s="195" t="s">
        <v>804</v>
      </c>
      <c r="D52" s="193" t="s">
        <v>632</v>
      </c>
      <c r="E52" s="193"/>
      <c r="F52" s="193" t="s">
        <v>815</v>
      </c>
      <c r="G52" s="194">
        <v>43252</v>
      </c>
      <c r="H52" s="196" t="s">
        <v>828</v>
      </c>
      <c r="I52" s="196" t="s">
        <v>807</v>
      </c>
      <c r="J52" s="196">
        <v>12</v>
      </c>
      <c r="K52" s="212" t="s">
        <v>904</v>
      </c>
      <c r="L52" s="193" t="s">
        <v>905</v>
      </c>
      <c r="M52" s="197">
        <v>110.99999999999999</v>
      </c>
      <c r="N52" s="197">
        <v>70</v>
      </c>
      <c r="O52" s="202"/>
      <c r="P52" s="193"/>
      <c r="Q52" s="199"/>
      <c r="R52" s="198"/>
      <c r="S52" s="199"/>
      <c r="T52" s="193"/>
      <c r="U52" s="199"/>
      <c r="V52" s="199"/>
      <c r="W52" s="197">
        <v>58.499999999999993</v>
      </c>
      <c r="X52" s="193"/>
      <c r="Y52" s="197"/>
      <c r="Z52" s="197"/>
      <c r="AA52" s="197"/>
      <c r="AB52" s="197"/>
      <c r="AC52" s="197"/>
      <c r="AD52" s="199"/>
      <c r="AE52" s="199"/>
      <c r="AF52" s="193"/>
      <c r="AG52" s="193"/>
      <c r="AH52" s="197">
        <v>58.499999999999993</v>
      </c>
      <c r="AI52" s="193"/>
      <c r="AJ52" s="193"/>
      <c r="AK52" s="197"/>
      <c r="AL52" s="193"/>
      <c r="AM52" s="197"/>
      <c r="AN52" s="197"/>
      <c r="AO52" s="193" t="s">
        <v>816</v>
      </c>
      <c r="AP52" s="196" t="s">
        <v>807</v>
      </c>
      <c r="AQ52" s="196"/>
      <c r="AR52" s="196"/>
      <c r="AS52" s="200"/>
      <c r="AT52" s="196">
        <v>5</v>
      </c>
      <c r="AU52" s="200"/>
      <c r="AV52" s="196"/>
      <c r="AW52" s="200"/>
      <c r="AX52" s="196" t="s">
        <v>390</v>
      </c>
      <c r="AY52" s="196"/>
      <c r="AZ52" s="196">
        <v>0</v>
      </c>
      <c r="BA52" s="196">
        <v>0</v>
      </c>
      <c r="BB52" s="196">
        <v>0</v>
      </c>
      <c r="BC52" s="196">
        <v>0</v>
      </c>
      <c r="BD52" s="196">
        <v>0</v>
      </c>
      <c r="BE52" s="196">
        <v>0</v>
      </c>
      <c r="BF52" s="196">
        <v>0</v>
      </c>
      <c r="BG52" s="196">
        <v>0</v>
      </c>
      <c r="BH52" s="196">
        <v>0</v>
      </c>
      <c r="BI52" s="196">
        <v>0</v>
      </c>
      <c r="BJ52" s="196">
        <v>0</v>
      </c>
      <c r="BK52" s="196">
        <v>0</v>
      </c>
      <c r="BL52" s="196"/>
      <c r="BM52" s="196" t="s">
        <v>807</v>
      </c>
      <c r="BN52" s="196"/>
      <c r="BO52" s="196" t="s">
        <v>807</v>
      </c>
      <c r="BP52" s="249"/>
      <c r="BQ52" s="196"/>
      <c r="BR52" s="196"/>
      <c r="BS52" s="196"/>
      <c r="BT52" s="196"/>
      <c r="BU52" s="196"/>
      <c r="BV52" s="196"/>
      <c r="BW52" s="196" t="s">
        <v>808</v>
      </c>
      <c r="BX52" s="196"/>
      <c r="BY52" s="202"/>
      <c r="BZ52" s="202" t="s">
        <v>581</v>
      </c>
      <c r="CA52" s="193" t="s">
        <v>461</v>
      </c>
    </row>
    <row r="53" spans="1:79" ht="13" customHeight="1" x14ac:dyDescent="0.15">
      <c r="A53" s="193">
        <v>14676</v>
      </c>
      <c r="B53" s="194">
        <v>43292</v>
      </c>
      <c r="C53" s="195" t="s">
        <v>804</v>
      </c>
      <c r="D53" s="193" t="s">
        <v>632</v>
      </c>
      <c r="E53" s="193"/>
      <c r="F53" s="193" t="s">
        <v>815</v>
      </c>
      <c r="G53" s="207">
        <v>43256</v>
      </c>
      <c r="H53" s="196" t="s">
        <v>574</v>
      </c>
      <c r="I53" s="196" t="s">
        <v>390</v>
      </c>
      <c r="J53" s="196">
        <v>13</v>
      </c>
      <c r="K53" s="193" t="s">
        <v>936</v>
      </c>
      <c r="L53" s="193" t="s">
        <v>992</v>
      </c>
      <c r="M53" s="197">
        <v>104.99999999999999</v>
      </c>
      <c r="N53" s="197">
        <v>33.099999999999994</v>
      </c>
      <c r="O53" s="202"/>
      <c r="P53" s="193"/>
      <c r="Q53" s="199"/>
      <c r="R53" s="198"/>
      <c r="S53" s="199"/>
      <c r="T53" s="193"/>
      <c r="U53" s="199"/>
      <c r="V53" s="199"/>
      <c r="W53" s="197">
        <v>20.9</v>
      </c>
      <c r="X53" s="193"/>
      <c r="Y53" s="197"/>
      <c r="Z53" s="197"/>
      <c r="AA53" s="197"/>
      <c r="AB53" s="197"/>
      <c r="AC53" s="197"/>
      <c r="AD53" s="199"/>
      <c r="AE53" s="199"/>
      <c r="AF53" s="193"/>
      <c r="AG53" s="193"/>
      <c r="AH53" s="197">
        <v>21.7</v>
      </c>
      <c r="AI53" s="193"/>
      <c r="AJ53" s="193"/>
      <c r="AK53" s="197"/>
      <c r="AL53" s="193"/>
      <c r="AM53" s="197"/>
      <c r="AN53" s="197"/>
      <c r="AO53" s="193" t="s">
        <v>816</v>
      </c>
      <c r="AP53" s="196" t="s">
        <v>807</v>
      </c>
      <c r="AQ53" s="196"/>
      <c r="AR53" s="196"/>
      <c r="AS53" s="200"/>
      <c r="AT53" s="196">
        <v>6</v>
      </c>
      <c r="AU53" s="200"/>
      <c r="AV53" s="196"/>
      <c r="AW53" s="200"/>
      <c r="AX53" s="196" t="s">
        <v>390</v>
      </c>
      <c r="AY53" s="196"/>
      <c r="AZ53" s="196">
        <v>0</v>
      </c>
      <c r="BA53" s="196">
        <v>0</v>
      </c>
      <c r="BB53" s="196">
        <v>0</v>
      </c>
      <c r="BC53" s="196">
        <v>0</v>
      </c>
      <c r="BD53" s="196">
        <v>0</v>
      </c>
      <c r="BE53" s="196">
        <v>0</v>
      </c>
      <c r="BF53" s="196">
        <v>0</v>
      </c>
      <c r="BG53" s="196">
        <v>0</v>
      </c>
      <c r="BH53" s="196">
        <v>0</v>
      </c>
      <c r="BI53" s="196">
        <v>0</v>
      </c>
      <c r="BJ53" s="196">
        <v>0</v>
      </c>
      <c r="BK53" s="196">
        <v>0</v>
      </c>
      <c r="BL53" s="196"/>
      <c r="BM53" s="196" t="s">
        <v>807</v>
      </c>
      <c r="BN53" s="196"/>
      <c r="BO53" s="196" t="s">
        <v>807</v>
      </c>
      <c r="BP53" s="249"/>
      <c r="BQ53" s="196"/>
      <c r="BR53" s="196"/>
      <c r="BS53" s="196"/>
      <c r="BT53" s="193"/>
      <c r="BU53" s="202"/>
      <c r="BV53" s="196"/>
      <c r="BW53" s="196" t="s">
        <v>808</v>
      </c>
      <c r="BX53" s="196">
        <v>1</v>
      </c>
      <c r="BY53" s="193"/>
      <c r="BZ53" s="193" t="s">
        <v>581</v>
      </c>
      <c r="CA53" s="202" t="s">
        <v>461</v>
      </c>
    </row>
  </sheetData>
  <sheetProtection algorithmName="SHA-512" hashValue="tSCqSUbnQ/+aJAcD3kJmariAr5Vv22JG7Nv/K+2u8YZviT0BJmCSSx7OQTw3aytpl6tiDbzInR2UMSdrIfvXMg==" saltValue="hGwtX+Ti4odw0faBd6qBGw==" spinCount="100000" sheet="1" objects="1" scenarios="1"/>
  <hyperlinks>
    <hyperlink ref="BZ49" r:id="rId1" xr:uid="{4A21CE25-0247-924D-B8CE-FC62DC27BC1C}"/>
    <hyperlink ref="BZ3" r:id="rId2" xr:uid="{EE5C2CFC-076A-5247-A6B4-580EECD5C6B4}"/>
    <hyperlink ref="BZ4" r:id="rId3" xr:uid="{39035FFE-23DF-9A41-884C-5EA5107E0FAB}"/>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20DF1-9495-0B46-9131-BB6B97641911}">
  <sheetPr codeName="Sheet21"/>
  <dimension ref="A1:CA111"/>
  <sheetViews>
    <sheetView zoomScale="132" zoomScaleNormal="100" workbookViewId="0">
      <selection activeCell="K2" sqref="K2:K29"/>
    </sheetView>
  </sheetViews>
  <sheetFormatPr baseColWidth="10" defaultRowHeight="13" customHeight="1" x14ac:dyDescent="0.15"/>
  <cols>
    <col min="11" max="11" width="17" bestFit="1" customWidth="1"/>
    <col min="12" max="12" width="19.5" bestFit="1" customWidth="1"/>
    <col min="41" max="41" width="20.33203125" customWidth="1"/>
    <col min="77" max="77" width="106.1640625" bestFit="1" customWidth="1"/>
    <col min="78" max="78" width="24.83203125" customWidth="1"/>
  </cols>
  <sheetData>
    <row r="1" spans="1:79" ht="84" x14ac:dyDescent="0.15">
      <c r="A1" s="77" t="s">
        <v>254</v>
      </c>
      <c r="B1" s="77" t="s">
        <v>720</v>
      </c>
      <c r="C1" s="78" t="s">
        <v>721</v>
      </c>
      <c r="D1" s="79" t="s">
        <v>722</v>
      </c>
      <c r="E1" s="79" t="s">
        <v>723</v>
      </c>
      <c r="F1" s="79" t="s">
        <v>724</v>
      </c>
      <c r="G1" s="77" t="s">
        <v>725</v>
      </c>
      <c r="H1" s="80" t="s">
        <v>726</v>
      </c>
      <c r="I1" s="80" t="s">
        <v>727</v>
      </c>
      <c r="J1" s="80" t="s">
        <v>728</v>
      </c>
      <c r="K1" s="79" t="s">
        <v>168</v>
      </c>
      <c r="L1" s="81" t="s">
        <v>729</v>
      </c>
      <c r="M1" s="82" t="s">
        <v>174</v>
      </c>
      <c r="N1" s="83" t="s">
        <v>730</v>
      </c>
      <c r="O1" s="83" t="s">
        <v>110</v>
      </c>
      <c r="P1" s="83" t="s">
        <v>731</v>
      </c>
      <c r="Q1" s="83" t="s">
        <v>732</v>
      </c>
      <c r="R1" s="83" t="s">
        <v>733</v>
      </c>
      <c r="S1" s="83" t="s">
        <v>734</v>
      </c>
      <c r="T1" s="83" t="s">
        <v>735</v>
      </c>
      <c r="U1" s="83" t="s">
        <v>736</v>
      </c>
      <c r="V1" s="84" t="s">
        <v>737</v>
      </c>
      <c r="W1" s="85" t="s">
        <v>738</v>
      </c>
      <c r="X1" s="85" t="s">
        <v>739</v>
      </c>
      <c r="Y1" s="85" t="s">
        <v>740</v>
      </c>
      <c r="Z1" s="85" t="s">
        <v>741</v>
      </c>
      <c r="AA1" s="85" t="s">
        <v>742</v>
      </c>
      <c r="AB1" s="85" t="s">
        <v>743</v>
      </c>
      <c r="AC1" s="85" t="s">
        <v>744</v>
      </c>
      <c r="AD1" s="85" t="s">
        <v>745</v>
      </c>
      <c r="AE1" s="86" t="s">
        <v>746</v>
      </c>
      <c r="AF1" s="87" t="s">
        <v>747</v>
      </c>
      <c r="AG1" s="87" t="s">
        <v>748</v>
      </c>
      <c r="AH1" s="88" t="s">
        <v>749</v>
      </c>
      <c r="AI1" s="88" t="s">
        <v>750</v>
      </c>
      <c r="AJ1" s="88" t="s">
        <v>751</v>
      </c>
      <c r="AK1" s="88" t="s">
        <v>752</v>
      </c>
      <c r="AL1" s="154" t="s">
        <v>753</v>
      </c>
      <c r="AM1" s="154" t="s">
        <v>754</v>
      </c>
      <c r="AN1" s="154" t="s">
        <v>755</v>
      </c>
      <c r="AO1" s="89" t="s">
        <v>756</v>
      </c>
      <c r="AP1" s="90" t="s">
        <v>757</v>
      </c>
      <c r="AQ1" s="90" t="s">
        <v>758</v>
      </c>
      <c r="AR1" s="91" t="s">
        <v>759</v>
      </c>
      <c r="AS1" s="92" t="s">
        <v>564</v>
      </c>
      <c r="AT1" s="93" t="s">
        <v>760</v>
      </c>
      <c r="AU1" s="181"/>
      <c r="AV1" s="181"/>
      <c r="AW1" s="181"/>
      <c r="AX1" s="94" t="s">
        <v>761</v>
      </c>
      <c r="AY1" s="95" t="s">
        <v>762</v>
      </c>
      <c r="AZ1" s="96" t="s">
        <v>763</v>
      </c>
      <c r="BA1" s="97" t="s">
        <v>764</v>
      </c>
      <c r="BB1" s="96" t="s">
        <v>765</v>
      </c>
      <c r="BC1" s="97" t="s">
        <v>766</v>
      </c>
      <c r="BD1" s="96" t="s">
        <v>767</v>
      </c>
      <c r="BE1" s="97" t="s">
        <v>768</v>
      </c>
      <c r="BF1" s="96" t="s">
        <v>769</v>
      </c>
      <c r="BG1" s="98" t="s">
        <v>770</v>
      </c>
      <c r="BH1" s="155" t="s">
        <v>565</v>
      </c>
      <c r="BI1" s="156" t="s">
        <v>566</v>
      </c>
      <c r="BJ1" s="96" t="s">
        <v>771</v>
      </c>
      <c r="BK1" s="98" t="s">
        <v>772</v>
      </c>
      <c r="BL1" s="80" t="s">
        <v>773</v>
      </c>
      <c r="BM1" s="80" t="s">
        <v>774</v>
      </c>
      <c r="BN1" s="80" t="s">
        <v>775</v>
      </c>
      <c r="BO1" s="80" t="s">
        <v>776</v>
      </c>
      <c r="BP1" s="80" t="s">
        <v>567</v>
      </c>
      <c r="BQ1" s="80" t="s">
        <v>568</v>
      </c>
      <c r="BR1" s="80" t="s">
        <v>569</v>
      </c>
      <c r="BS1" s="80" t="s">
        <v>570</v>
      </c>
      <c r="BT1" s="78" t="s">
        <v>777</v>
      </c>
      <c r="BU1" s="78" t="s">
        <v>778</v>
      </c>
      <c r="BV1" s="80" t="s">
        <v>779</v>
      </c>
      <c r="BW1" s="80" t="s">
        <v>780</v>
      </c>
      <c r="BX1" s="80"/>
      <c r="BY1" s="78" t="s">
        <v>781</v>
      </c>
      <c r="BZ1" s="80" t="s">
        <v>782</v>
      </c>
      <c r="CA1" s="77" t="s">
        <v>783</v>
      </c>
    </row>
    <row r="2" spans="1:79" ht="13" customHeight="1" x14ac:dyDescent="0.2">
      <c r="A2" s="193">
        <v>15269</v>
      </c>
      <c r="B2" s="194">
        <v>42925</v>
      </c>
      <c r="C2" s="195" t="s">
        <v>631</v>
      </c>
      <c r="D2" s="193" t="s">
        <v>632</v>
      </c>
      <c r="E2" s="193"/>
      <c r="F2" s="193" t="s">
        <v>641</v>
      </c>
      <c r="G2" s="194">
        <v>42922</v>
      </c>
      <c r="H2" s="196" t="s">
        <v>574</v>
      </c>
      <c r="I2" s="196" t="s">
        <v>390</v>
      </c>
      <c r="J2" s="196">
        <v>1</v>
      </c>
      <c r="K2" s="193" t="s">
        <v>642</v>
      </c>
      <c r="L2" s="193" t="s">
        <v>954</v>
      </c>
      <c r="M2" s="197">
        <v>89.6</v>
      </c>
      <c r="N2" s="197">
        <v>17.872727272727271</v>
      </c>
      <c r="O2" s="193"/>
      <c r="P2" s="193"/>
      <c r="Q2" s="199"/>
      <c r="R2" s="198"/>
      <c r="S2" s="199"/>
      <c r="T2" s="193"/>
      <c r="U2" s="199"/>
      <c r="V2" s="199"/>
      <c r="W2" s="199"/>
      <c r="X2" s="193"/>
      <c r="Y2" s="197"/>
      <c r="Z2" s="197"/>
      <c r="AA2" s="197"/>
      <c r="AB2" s="197"/>
      <c r="AC2" s="197"/>
      <c r="AD2" s="197"/>
      <c r="AE2" s="197"/>
      <c r="AF2" s="193"/>
      <c r="AG2" s="193"/>
      <c r="AH2" s="197"/>
      <c r="AI2" s="193"/>
      <c r="AJ2" s="193"/>
      <c r="AK2" s="197"/>
      <c r="AL2" s="193"/>
      <c r="AM2" s="197"/>
      <c r="AN2" s="197"/>
      <c r="AO2" s="193" t="s">
        <v>645</v>
      </c>
      <c r="AP2" s="196" t="s">
        <v>390</v>
      </c>
      <c r="AQ2" s="196"/>
      <c r="AR2" s="196"/>
      <c r="AS2" s="200"/>
      <c r="AT2" s="196">
        <v>6</v>
      </c>
      <c r="AU2" s="196"/>
      <c r="AV2" s="196"/>
      <c r="AW2" s="196"/>
      <c r="AX2" s="196" t="s">
        <v>635</v>
      </c>
      <c r="AY2" s="193"/>
      <c r="AZ2" s="196">
        <v>0</v>
      </c>
      <c r="BA2" s="196">
        <v>0</v>
      </c>
      <c r="BB2" s="196">
        <v>0</v>
      </c>
      <c r="BC2" s="196">
        <v>0</v>
      </c>
      <c r="BD2" s="196">
        <v>0</v>
      </c>
      <c r="BE2" s="196">
        <v>0</v>
      </c>
      <c r="BF2" s="196">
        <v>0</v>
      </c>
      <c r="BG2" s="196">
        <v>0</v>
      </c>
      <c r="BH2" s="196">
        <v>0</v>
      </c>
      <c r="BI2" s="196">
        <v>0</v>
      </c>
      <c r="BJ2" s="196">
        <v>0</v>
      </c>
      <c r="BK2" s="196">
        <v>0</v>
      </c>
      <c r="BL2" s="196"/>
      <c r="BM2" s="196" t="s">
        <v>390</v>
      </c>
      <c r="BN2" s="196"/>
      <c r="BO2" s="196" t="s">
        <v>390</v>
      </c>
      <c r="BP2" s="249"/>
      <c r="BQ2" s="196"/>
      <c r="BR2" s="196"/>
      <c r="BS2" s="196"/>
      <c r="BT2" s="202"/>
      <c r="BU2" s="202"/>
      <c r="BV2" s="196"/>
      <c r="BW2" s="196" t="s">
        <v>646</v>
      </c>
      <c r="BX2" s="196"/>
      <c r="BY2" s="202"/>
      <c r="BZ2" s="250" t="s">
        <v>955</v>
      </c>
      <c r="CA2" s="202" t="s">
        <v>610</v>
      </c>
    </row>
    <row r="3" spans="1:79" ht="13" customHeight="1" x14ac:dyDescent="0.2">
      <c r="A3" s="193">
        <v>11114</v>
      </c>
      <c r="B3" s="194">
        <v>42928</v>
      </c>
      <c r="C3" s="195" t="s">
        <v>631</v>
      </c>
      <c r="D3" s="193" t="s">
        <v>632</v>
      </c>
      <c r="E3" s="193"/>
      <c r="F3" s="193" t="s">
        <v>641</v>
      </c>
      <c r="G3" s="207">
        <v>42643</v>
      </c>
      <c r="H3" s="196" t="s">
        <v>574</v>
      </c>
      <c r="I3" s="196" t="s">
        <v>390</v>
      </c>
      <c r="J3" s="196">
        <v>2</v>
      </c>
      <c r="K3" s="193" t="s">
        <v>653</v>
      </c>
      <c r="L3" s="193" t="s">
        <v>830</v>
      </c>
      <c r="M3" s="197">
        <v>97.499999999999986</v>
      </c>
      <c r="N3" s="197">
        <v>22.354545454545452</v>
      </c>
      <c r="O3" s="208" t="s">
        <v>689</v>
      </c>
      <c r="P3" s="208">
        <v>1020</v>
      </c>
      <c r="Q3" s="197">
        <v>25.954545454545453</v>
      </c>
      <c r="R3" s="198"/>
      <c r="S3" s="199"/>
      <c r="T3" s="193"/>
      <c r="U3" s="199"/>
      <c r="V3" s="199"/>
      <c r="W3" s="199"/>
      <c r="X3" s="193"/>
      <c r="Y3" s="197"/>
      <c r="Z3" s="197"/>
      <c r="AA3" s="197"/>
      <c r="AB3" s="197"/>
      <c r="AC3" s="197"/>
      <c r="AD3" s="197"/>
      <c r="AE3" s="197"/>
      <c r="AF3" s="193"/>
      <c r="AG3" s="193"/>
      <c r="AH3" s="197"/>
      <c r="AI3" s="193"/>
      <c r="AJ3" s="193"/>
      <c r="AK3" s="197"/>
      <c r="AL3" s="193"/>
      <c r="AM3" s="197"/>
      <c r="AN3" s="197"/>
      <c r="AO3" s="193" t="s">
        <v>645</v>
      </c>
      <c r="AP3" s="196" t="s">
        <v>390</v>
      </c>
      <c r="AQ3" s="196"/>
      <c r="AR3" s="196"/>
      <c r="AS3" s="196">
        <v>10</v>
      </c>
      <c r="AT3" s="196">
        <v>12</v>
      </c>
      <c r="AU3" s="196"/>
      <c r="AV3" s="196"/>
      <c r="AW3" s="196"/>
      <c r="AX3" s="196" t="s">
        <v>635</v>
      </c>
      <c r="AY3" s="193"/>
      <c r="AZ3" s="196">
        <v>0</v>
      </c>
      <c r="BA3" s="196">
        <v>0</v>
      </c>
      <c r="BB3" s="196">
        <v>7</v>
      </c>
      <c r="BC3" s="196">
        <v>0</v>
      </c>
      <c r="BD3" s="196">
        <v>0</v>
      </c>
      <c r="BE3" s="196">
        <v>0</v>
      </c>
      <c r="BF3" s="196">
        <v>0</v>
      </c>
      <c r="BG3" s="196">
        <v>0</v>
      </c>
      <c r="BH3" s="196">
        <v>0</v>
      </c>
      <c r="BI3" s="196">
        <v>0</v>
      </c>
      <c r="BJ3" s="196">
        <v>0</v>
      </c>
      <c r="BK3" s="196">
        <v>0</v>
      </c>
      <c r="BL3" s="196"/>
      <c r="BM3" s="196" t="s">
        <v>390</v>
      </c>
      <c r="BN3" s="196"/>
      <c r="BO3" s="196" t="s">
        <v>390</v>
      </c>
      <c r="BP3" s="249"/>
      <c r="BQ3" s="196"/>
      <c r="BR3" s="196"/>
      <c r="BS3" s="196"/>
      <c r="BT3" s="193"/>
      <c r="BU3" s="193"/>
      <c r="BV3" s="196"/>
      <c r="BW3" s="196" t="s">
        <v>646</v>
      </c>
      <c r="BX3" s="196"/>
      <c r="BY3" s="202"/>
      <c r="BZ3" s="250" t="s">
        <v>956</v>
      </c>
      <c r="CA3" s="202" t="s">
        <v>461</v>
      </c>
    </row>
    <row r="4" spans="1:79" ht="13" customHeight="1" x14ac:dyDescent="0.2">
      <c r="A4" s="193">
        <v>1690</v>
      </c>
      <c r="B4" s="194">
        <v>42928</v>
      </c>
      <c r="C4" s="195" t="s">
        <v>631</v>
      </c>
      <c r="D4" s="193" t="s">
        <v>632</v>
      </c>
      <c r="E4" s="193"/>
      <c r="F4" s="193" t="s">
        <v>641</v>
      </c>
      <c r="G4" s="194">
        <v>42916</v>
      </c>
      <c r="H4" s="196" t="s">
        <v>574</v>
      </c>
      <c r="I4" s="196" t="s">
        <v>390</v>
      </c>
      <c r="J4" s="196">
        <v>3</v>
      </c>
      <c r="K4" s="193" t="s">
        <v>654</v>
      </c>
      <c r="L4" s="193" t="s">
        <v>655</v>
      </c>
      <c r="M4" s="197">
        <v>79.154545454545442</v>
      </c>
      <c r="N4" s="197">
        <v>17.436363636363634</v>
      </c>
      <c r="O4" s="193"/>
      <c r="P4" s="193"/>
      <c r="Q4" s="199"/>
      <c r="R4" s="198"/>
      <c r="S4" s="199"/>
      <c r="T4" s="193"/>
      <c r="U4" s="199"/>
      <c r="V4" s="199"/>
      <c r="W4" s="199"/>
      <c r="X4" s="193"/>
      <c r="Y4" s="197"/>
      <c r="Z4" s="197"/>
      <c r="AA4" s="197"/>
      <c r="AB4" s="197"/>
      <c r="AC4" s="197"/>
      <c r="AD4" s="197"/>
      <c r="AE4" s="197"/>
      <c r="AF4" s="193"/>
      <c r="AG4" s="193"/>
      <c r="AH4" s="197"/>
      <c r="AI4" s="193"/>
      <c r="AJ4" s="193"/>
      <c r="AK4" s="197"/>
      <c r="AL4" s="193"/>
      <c r="AM4" s="197"/>
      <c r="AN4" s="197"/>
      <c r="AO4" s="193" t="s">
        <v>645</v>
      </c>
      <c r="AP4" s="196" t="s">
        <v>390</v>
      </c>
      <c r="AQ4" s="196"/>
      <c r="AR4" s="196"/>
      <c r="AS4" s="200"/>
      <c r="AT4" s="196">
        <v>8.5</v>
      </c>
      <c r="AU4" s="196"/>
      <c r="AV4" s="196"/>
      <c r="AW4" s="196"/>
      <c r="AX4" s="196" t="s">
        <v>635</v>
      </c>
      <c r="AY4" s="193"/>
      <c r="AZ4" s="196">
        <v>0</v>
      </c>
      <c r="BA4" s="196">
        <v>0</v>
      </c>
      <c r="BB4" s="196">
        <v>0</v>
      </c>
      <c r="BC4" s="196">
        <v>0</v>
      </c>
      <c r="BD4" s="196">
        <v>0</v>
      </c>
      <c r="BE4" s="196">
        <v>0</v>
      </c>
      <c r="BF4" s="196">
        <v>0</v>
      </c>
      <c r="BG4" s="196">
        <v>0</v>
      </c>
      <c r="BH4" s="196">
        <v>0</v>
      </c>
      <c r="BI4" s="196">
        <v>0</v>
      </c>
      <c r="BJ4" s="196">
        <v>0</v>
      </c>
      <c r="BK4" s="196">
        <v>0</v>
      </c>
      <c r="BL4" s="196"/>
      <c r="BM4" s="196" t="s">
        <v>390</v>
      </c>
      <c r="BN4" s="196"/>
      <c r="BO4" s="196" t="s">
        <v>390</v>
      </c>
      <c r="BP4" s="249"/>
      <c r="BQ4" s="196"/>
      <c r="BR4" s="196"/>
      <c r="BS4" s="196"/>
      <c r="BT4" s="193"/>
      <c r="BU4" s="193"/>
      <c r="BV4" s="196"/>
      <c r="BW4" s="196" t="s">
        <v>646</v>
      </c>
      <c r="BX4" s="196"/>
      <c r="BY4" s="193"/>
      <c r="BZ4" s="251" t="s">
        <v>845</v>
      </c>
      <c r="CA4" s="202" t="s">
        <v>401</v>
      </c>
    </row>
    <row r="5" spans="1:79" ht="13" customHeight="1" x14ac:dyDescent="0.2">
      <c r="A5" s="193">
        <v>10256</v>
      </c>
      <c r="B5" s="194">
        <v>42925</v>
      </c>
      <c r="C5" s="195" t="s">
        <v>631</v>
      </c>
      <c r="D5" s="193" t="s">
        <v>632</v>
      </c>
      <c r="E5" s="193"/>
      <c r="F5" s="193" t="s">
        <v>641</v>
      </c>
      <c r="G5" s="194">
        <v>42916</v>
      </c>
      <c r="H5" s="196" t="s">
        <v>574</v>
      </c>
      <c r="I5" s="196" t="s">
        <v>390</v>
      </c>
      <c r="J5" s="196">
        <v>4</v>
      </c>
      <c r="K5" s="193" t="s">
        <v>657</v>
      </c>
      <c r="L5" s="193" t="s">
        <v>658</v>
      </c>
      <c r="M5" s="197">
        <v>92.499999999999986</v>
      </c>
      <c r="N5" s="197">
        <v>21.418181818181814</v>
      </c>
      <c r="O5" s="193"/>
      <c r="P5" s="193"/>
      <c r="Q5" s="199"/>
      <c r="R5" s="198"/>
      <c r="S5" s="199"/>
      <c r="T5" s="193"/>
      <c r="U5" s="199"/>
      <c r="V5" s="199"/>
      <c r="W5" s="199"/>
      <c r="X5" s="193"/>
      <c r="Y5" s="197"/>
      <c r="Z5" s="197"/>
      <c r="AA5" s="197"/>
      <c r="AB5" s="197"/>
      <c r="AC5" s="197"/>
      <c r="AD5" s="197"/>
      <c r="AE5" s="197"/>
      <c r="AF5" s="193"/>
      <c r="AG5" s="193"/>
      <c r="AH5" s="197"/>
      <c r="AI5" s="193"/>
      <c r="AJ5" s="193"/>
      <c r="AK5" s="197"/>
      <c r="AL5" s="193"/>
      <c r="AM5" s="197"/>
      <c r="AN5" s="197"/>
      <c r="AO5" s="193" t="s">
        <v>645</v>
      </c>
      <c r="AP5" s="196" t="s">
        <v>390</v>
      </c>
      <c r="AQ5" s="196"/>
      <c r="AR5" s="196"/>
      <c r="AS5" s="200"/>
      <c r="AT5" s="196">
        <v>8.5</v>
      </c>
      <c r="AU5" s="196"/>
      <c r="AV5" s="196"/>
      <c r="AW5" s="196"/>
      <c r="AX5" s="196" t="s">
        <v>635</v>
      </c>
      <c r="AY5" s="193"/>
      <c r="AZ5" s="196">
        <v>14</v>
      </c>
      <c r="BA5" s="196">
        <v>0</v>
      </c>
      <c r="BB5" s="196">
        <v>0</v>
      </c>
      <c r="BC5" s="196">
        <v>0</v>
      </c>
      <c r="BD5" s="196">
        <v>0</v>
      </c>
      <c r="BE5" s="196">
        <v>0</v>
      </c>
      <c r="BF5" s="196">
        <v>0</v>
      </c>
      <c r="BG5" s="196">
        <v>0</v>
      </c>
      <c r="BH5" s="196">
        <v>0</v>
      </c>
      <c r="BI5" s="196">
        <v>0</v>
      </c>
      <c r="BJ5" s="196">
        <v>0</v>
      </c>
      <c r="BK5" s="196">
        <v>0</v>
      </c>
      <c r="BL5" s="196"/>
      <c r="BM5" s="196" t="s">
        <v>390</v>
      </c>
      <c r="BN5" s="196">
        <v>12</v>
      </c>
      <c r="BO5" s="196" t="s">
        <v>390</v>
      </c>
      <c r="BP5" s="249"/>
      <c r="BQ5" s="196"/>
      <c r="BR5" s="196">
        <v>12</v>
      </c>
      <c r="BS5" s="196"/>
      <c r="BT5" s="193"/>
      <c r="BU5" s="193"/>
      <c r="BV5" s="196"/>
      <c r="BW5" s="196" t="s">
        <v>646</v>
      </c>
      <c r="BX5" s="196"/>
      <c r="BY5" s="193" t="s">
        <v>957</v>
      </c>
      <c r="BZ5" s="250" t="s">
        <v>900</v>
      </c>
      <c r="CA5" s="193" t="s">
        <v>401</v>
      </c>
    </row>
    <row r="6" spans="1:79" ht="13" customHeight="1" x14ac:dyDescent="0.2">
      <c r="A6" s="193">
        <v>13626</v>
      </c>
      <c r="B6" s="194">
        <v>42929</v>
      </c>
      <c r="C6" s="195" t="s">
        <v>631</v>
      </c>
      <c r="D6" s="193" t="s">
        <v>632</v>
      </c>
      <c r="E6" s="193"/>
      <c r="F6" s="193" t="s">
        <v>641</v>
      </c>
      <c r="G6" s="194">
        <v>42658</v>
      </c>
      <c r="H6" s="196" t="s">
        <v>574</v>
      </c>
      <c r="I6" s="196" t="s">
        <v>390</v>
      </c>
      <c r="J6" s="196">
        <v>5</v>
      </c>
      <c r="K6" s="193" t="s">
        <v>660</v>
      </c>
      <c r="L6" s="193" t="s">
        <v>958</v>
      </c>
      <c r="M6" s="197">
        <v>66.36363636363636</v>
      </c>
      <c r="N6" s="197">
        <v>17.27272727272727</v>
      </c>
      <c r="O6" s="193"/>
      <c r="P6" s="193"/>
      <c r="Q6" s="199"/>
      <c r="R6" s="198"/>
      <c r="S6" s="199"/>
      <c r="T6" s="193"/>
      <c r="U6" s="199"/>
      <c r="V6" s="199"/>
      <c r="W6" s="199"/>
      <c r="X6" s="193"/>
      <c r="Y6" s="197"/>
      <c r="Z6" s="197"/>
      <c r="AA6" s="197"/>
      <c r="AB6" s="197"/>
      <c r="AC6" s="197"/>
      <c r="AD6" s="197"/>
      <c r="AE6" s="197"/>
      <c r="AF6" s="193"/>
      <c r="AG6" s="193"/>
      <c r="AH6" s="197"/>
      <c r="AI6" s="193"/>
      <c r="AJ6" s="193"/>
      <c r="AK6" s="199"/>
      <c r="AL6" s="193"/>
      <c r="AM6" s="197"/>
      <c r="AN6" s="197"/>
      <c r="AO6" s="193" t="s">
        <v>645</v>
      </c>
      <c r="AP6" s="196" t="s">
        <v>390</v>
      </c>
      <c r="AQ6" s="196"/>
      <c r="AR6" s="196"/>
      <c r="AS6" s="200"/>
      <c r="AT6" s="196">
        <v>8.5</v>
      </c>
      <c r="AU6" s="196"/>
      <c r="AV6" s="196"/>
      <c r="AW6" s="196"/>
      <c r="AX6" s="196" t="s">
        <v>635</v>
      </c>
      <c r="AY6" s="193"/>
      <c r="AZ6" s="196">
        <v>0</v>
      </c>
      <c r="BA6" s="196">
        <v>0</v>
      </c>
      <c r="BB6" s="196">
        <v>0</v>
      </c>
      <c r="BC6" s="196">
        <v>0</v>
      </c>
      <c r="BD6" s="196">
        <v>0</v>
      </c>
      <c r="BE6" s="196">
        <v>0</v>
      </c>
      <c r="BF6" s="196">
        <v>0</v>
      </c>
      <c r="BG6" s="196">
        <v>0</v>
      </c>
      <c r="BH6" s="196">
        <v>0</v>
      </c>
      <c r="BI6" s="196">
        <v>0</v>
      </c>
      <c r="BJ6" s="196">
        <v>0</v>
      </c>
      <c r="BK6" s="196">
        <v>0</v>
      </c>
      <c r="BL6" s="196"/>
      <c r="BM6" s="196" t="s">
        <v>390</v>
      </c>
      <c r="BN6" s="196"/>
      <c r="BO6" s="196" t="s">
        <v>390</v>
      </c>
      <c r="BP6" s="201">
        <v>94.472727272727269</v>
      </c>
      <c r="BQ6" s="196"/>
      <c r="BR6" s="196"/>
      <c r="BS6" s="222">
        <v>42916</v>
      </c>
      <c r="BT6" s="158" t="s">
        <v>959</v>
      </c>
      <c r="BU6" s="202"/>
      <c r="BV6" s="196"/>
      <c r="BW6" s="196" t="s">
        <v>646</v>
      </c>
      <c r="BX6" s="196"/>
      <c r="BY6" s="202" t="s">
        <v>960</v>
      </c>
      <c r="BZ6" s="250" t="s">
        <v>961</v>
      </c>
      <c r="CA6" s="202" t="s">
        <v>461</v>
      </c>
    </row>
    <row r="7" spans="1:79" ht="13" customHeight="1" x14ac:dyDescent="0.2">
      <c r="A7" s="193">
        <v>747</v>
      </c>
      <c r="B7" s="194">
        <v>42929</v>
      </c>
      <c r="C7" s="195" t="s">
        <v>631</v>
      </c>
      <c r="D7" s="193" t="s">
        <v>632</v>
      </c>
      <c r="E7" s="193"/>
      <c r="F7" s="193" t="s">
        <v>641</v>
      </c>
      <c r="G7" s="194">
        <v>42916</v>
      </c>
      <c r="H7" s="196" t="s">
        <v>574</v>
      </c>
      <c r="I7" s="196" t="s">
        <v>390</v>
      </c>
      <c r="J7" s="196">
        <v>6</v>
      </c>
      <c r="K7" s="193" t="s">
        <v>663</v>
      </c>
      <c r="L7" s="193" t="s">
        <v>962</v>
      </c>
      <c r="M7" s="197">
        <v>92.372727272727261</v>
      </c>
      <c r="N7" s="197">
        <v>18.545454545454543</v>
      </c>
      <c r="O7" s="193"/>
      <c r="P7" s="193"/>
      <c r="Q7" s="199"/>
      <c r="R7" s="198"/>
      <c r="S7" s="199"/>
      <c r="T7" s="193"/>
      <c r="U7" s="199"/>
      <c r="V7" s="199"/>
      <c r="W7" s="199"/>
      <c r="X7" s="193"/>
      <c r="Y7" s="197"/>
      <c r="Z7" s="197"/>
      <c r="AA7" s="197"/>
      <c r="AB7" s="197"/>
      <c r="AC7" s="197"/>
      <c r="AD7" s="199"/>
      <c r="AE7" s="197"/>
      <c r="AF7" s="193"/>
      <c r="AG7" s="193"/>
      <c r="AH7" s="197"/>
      <c r="AI7" s="193"/>
      <c r="AJ7" s="193"/>
      <c r="AK7" s="197"/>
      <c r="AL7" s="193"/>
      <c r="AM7" s="197"/>
      <c r="AN7" s="197"/>
      <c r="AO7" s="193" t="s">
        <v>645</v>
      </c>
      <c r="AP7" s="196" t="s">
        <v>390</v>
      </c>
      <c r="AQ7" s="196"/>
      <c r="AR7" s="196"/>
      <c r="AS7" s="200"/>
      <c r="AT7" s="196">
        <v>5</v>
      </c>
      <c r="AU7" s="196"/>
      <c r="AV7" s="196"/>
      <c r="AW7" s="196"/>
      <c r="AX7" s="196" t="s">
        <v>635</v>
      </c>
      <c r="AY7" s="193"/>
      <c r="AZ7" s="196">
        <v>0</v>
      </c>
      <c r="BA7" s="196">
        <v>0</v>
      </c>
      <c r="BB7" s="196">
        <v>0</v>
      </c>
      <c r="BC7" s="196">
        <v>0</v>
      </c>
      <c r="BD7" s="196">
        <v>0</v>
      </c>
      <c r="BE7" s="196">
        <v>0</v>
      </c>
      <c r="BF7" s="196">
        <v>0</v>
      </c>
      <c r="BG7" s="196">
        <v>0</v>
      </c>
      <c r="BH7" s="196">
        <v>0</v>
      </c>
      <c r="BI7" s="196">
        <v>0</v>
      </c>
      <c r="BJ7" s="196">
        <v>0</v>
      </c>
      <c r="BK7" s="196">
        <v>0</v>
      </c>
      <c r="BL7" s="196"/>
      <c r="BM7" s="196" t="s">
        <v>390</v>
      </c>
      <c r="BN7" s="196">
        <v>12</v>
      </c>
      <c r="BO7" s="196" t="s">
        <v>390</v>
      </c>
      <c r="BP7" s="249"/>
      <c r="BQ7" s="196"/>
      <c r="BR7" s="196"/>
      <c r="BS7" s="196"/>
      <c r="BT7" s="202"/>
      <c r="BU7" s="202"/>
      <c r="BV7" s="196"/>
      <c r="BW7" s="196" t="s">
        <v>646</v>
      </c>
      <c r="BX7" s="196"/>
      <c r="BY7" s="193"/>
      <c r="BZ7" s="252" t="s">
        <v>963</v>
      </c>
      <c r="CA7" s="193" t="s">
        <v>401</v>
      </c>
    </row>
    <row r="8" spans="1:79" ht="13" customHeight="1" x14ac:dyDescent="0.2">
      <c r="A8" s="193">
        <v>13102</v>
      </c>
      <c r="B8" s="194">
        <v>42926</v>
      </c>
      <c r="C8" s="195" t="s">
        <v>631</v>
      </c>
      <c r="D8" s="193" t="s">
        <v>632</v>
      </c>
      <c r="E8" s="193"/>
      <c r="F8" s="193" t="s">
        <v>641</v>
      </c>
      <c r="G8" s="207">
        <v>42922</v>
      </c>
      <c r="H8" s="196" t="s">
        <v>574</v>
      </c>
      <c r="I8" s="196" t="s">
        <v>390</v>
      </c>
      <c r="J8" s="196">
        <v>7</v>
      </c>
      <c r="K8" s="193" t="s">
        <v>665</v>
      </c>
      <c r="L8" s="193" t="s">
        <v>875</v>
      </c>
      <c r="M8" s="197">
        <v>67.736363636363635</v>
      </c>
      <c r="N8" s="197">
        <v>17.872727272727271</v>
      </c>
      <c r="O8" s="208"/>
      <c r="P8" s="208"/>
      <c r="Q8" s="199"/>
      <c r="R8" s="198"/>
      <c r="S8" s="199"/>
      <c r="T8" s="193"/>
      <c r="U8" s="199"/>
      <c r="V8" s="199"/>
      <c r="W8" s="199"/>
      <c r="X8" s="193"/>
      <c r="Y8" s="197"/>
      <c r="Z8" s="197"/>
      <c r="AA8" s="197"/>
      <c r="AB8" s="197"/>
      <c r="AC8" s="197"/>
      <c r="AD8" s="199"/>
      <c r="AE8" s="197"/>
      <c r="AF8" s="193"/>
      <c r="AG8" s="193"/>
      <c r="AH8" s="197"/>
      <c r="AI8" s="193"/>
      <c r="AJ8" s="193"/>
      <c r="AK8" s="197"/>
      <c r="AL8" s="193"/>
      <c r="AM8" s="197"/>
      <c r="AN8" s="197"/>
      <c r="AO8" s="193" t="s">
        <v>645</v>
      </c>
      <c r="AP8" s="196" t="s">
        <v>390</v>
      </c>
      <c r="AQ8" s="196"/>
      <c r="AR8" s="196"/>
      <c r="AS8" s="200"/>
      <c r="AT8" s="196">
        <v>6</v>
      </c>
      <c r="AU8" s="196"/>
      <c r="AV8" s="196"/>
      <c r="AW8" s="196"/>
      <c r="AX8" s="196" t="s">
        <v>635</v>
      </c>
      <c r="AY8" s="193"/>
      <c r="AZ8" s="211">
        <v>0</v>
      </c>
      <c r="BA8" s="196">
        <v>0</v>
      </c>
      <c r="BB8" s="196">
        <v>0</v>
      </c>
      <c r="BC8" s="196">
        <v>0</v>
      </c>
      <c r="BD8" s="196">
        <v>0</v>
      </c>
      <c r="BE8" s="196">
        <v>0</v>
      </c>
      <c r="BF8" s="196">
        <v>0</v>
      </c>
      <c r="BG8" s="196">
        <v>0</v>
      </c>
      <c r="BH8" s="196">
        <v>0</v>
      </c>
      <c r="BI8" s="196">
        <v>0</v>
      </c>
      <c r="BJ8" s="196">
        <v>0</v>
      </c>
      <c r="BK8" s="196">
        <v>0</v>
      </c>
      <c r="BL8" s="196"/>
      <c r="BM8" s="196" t="s">
        <v>390</v>
      </c>
      <c r="BN8" s="196">
        <v>12</v>
      </c>
      <c r="BO8" s="196" t="s">
        <v>390</v>
      </c>
      <c r="BP8" s="249"/>
      <c r="BQ8" s="196"/>
      <c r="BR8" s="196">
        <v>12</v>
      </c>
      <c r="BS8" s="196"/>
      <c r="BT8" s="193"/>
      <c r="BU8" s="193"/>
      <c r="BV8" s="196"/>
      <c r="BW8" s="196" t="s">
        <v>646</v>
      </c>
      <c r="BX8" s="196"/>
      <c r="BY8" s="193"/>
      <c r="BZ8" s="250" t="s">
        <v>876</v>
      </c>
      <c r="CA8" s="202" t="s">
        <v>401</v>
      </c>
    </row>
    <row r="9" spans="1:79" ht="13" customHeight="1" x14ac:dyDescent="0.2">
      <c r="A9" s="193">
        <v>13629</v>
      </c>
      <c r="B9" s="194">
        <v>42930</v>
      </c>
      <c r="C9" s="195" t="s">
        <v>631</v>
      </c>
      <c r="D9" s="193" t="s">
        <v>632</v>
      </c>
      <c r="E9" s="193"/>
      <c r="F9" s="193" t="s">
        <v>641</v>
      </c>
      <c r="G9" s="194">
        <v>42916</v>
      </c>
      <c r="H9" s="196" t="s">
        <v>574</v>
      </c>
      <c r="I9" s="196" t="s">
        <v>390</v>
      </c>
      <c r="J9" s="196">
        <v>8</v>
      </c>
      <c r="K9" s="193" t="s">
        <v>669</v>
      </c>
      <c r="L9" s="193" t="s">
        <v>964</v>
      </c>
      <c r="M9" s="197">
        <v>89.999999999999986</v>
      </c>
      <c r="N9" s="197">
        <v>21.609090909090906</v>
      </c>
      <c r="O9" s="193" t="s">
        <v>689</v>
      </c>
      <c r="P9" s="193">
        <v>1183</v>
      </c>
      <c r="Q9" s="197">
        <v>22.454545454545453</v>
      </c>
      <c r="R9" s="198"/>
      <c r="S9" s="199"/>
      <c r="T9" s="193"/>
      <c r="U9" s="199"/>
      <c r="V9" s="199"/>
      <c r="W9" s="199"/>
      <c r="X9" s="193"/>
      <c r="Y9" s="197"/>
      <c r="Z9" s="197"/>
      <c r="AA9" s="197"/>
      <c r="AB9" s="197"/>
      <c r="AC9" s="197"/>
      <c r="AD9" s="197"/>
      <c r="AE9" s="197"/>
      <c r="AF9" s="193"/>
      <c r="AG9" s="193"/>
      <c r="AH9" s="197"/>
      <c r="AI9" s="193"/>
      <c r="AJ9" s="193"/>
      <c r="AK9" s="197"/>
      <c r="AL9" s="193"/>
      <c r="AM9" s="197"/>
      <c r="AN9" s="197"/>
      <c r="AO9" s="193" t="s">
        <v>645</v>
      </c>
      <c r="AP9" s="196" t="s">
        <v>390</v>
      </c>
      <c r="AQ9" s="196"/>
      <c r="AR9" s="196"/>
      <c r="AS9" s="200"/>
      <c r="AT9" s="196">
        <v>4.5</v>
      </c>
      <c r="AU9" s="196"/>
      <c r="AV9" s="196"/>
      <c r="AW9" s="196"/>
      <c r="AX9" s="196" t="s">
        <v>390</v>
      </c>
      <c r="AY9" s="193"/>
      <c r="AZ9" s="196">
        <v>15</v>
      </c>
      <c r="BA9" s="196">
        <v>0</v>
      </c>
      <c r="BB9" s="196">
        <v>0</v>
      </c>
      <c r="BC9" s="196">
        <v>0</v>
      </c>
      <c r="BD9" s="196">
        <v>0</v>
      </c>
      <c r="BE9" s="196">
        <v>0</v>
      </c>
      <c r="BF9" s="196">
        <v>0</v>
      </c>
      <c r="BG9" s="196">
        <v>0</v>
      </c>
      <c r="BH9" s="196">
        <v>0</v>
      </c>
      <c r="BI9" s="196">
        <v>0</v>
      </c>
      <c r="BJ9" s="196">
        <v>0</v>
      </c>
      <c r="BK9" s="196">
        <v>0</v>
      </c>
      <c r="BL9" s="196"/>
      <c r="BM9" s="196" t="s">
        <v>390</v>
      </c>
      <c r="BN9" s="196"/>
      <c r="BO9" s="196" t="s">
        <v>390</v>
      </c>
      <c r="BP9" s="249"/>
      <c r="BQ9" s="196"/>
      <c r="BR9" s="196"/>
      <c r="BS9" s="196"/>
      <c r="BT9" s="193"/>
      <c r="BU9" s="193"/>
      <c r="BV9" s="196"/>
      <c r="BW9" s="196" t="s">
        <v>646</v>
      </c>
      <c r="BX9" s="196"/>
      <c r="BY9" s="193"/>
      <c r="BZ9" s="203" t="s">
        <v>965</v>
      </c>
      <c r="CA9" s="193" t="s">
        <v>401</v>
      </c>
    </row>
    <row r="10" spans="1:79" ht="13" customHeight="1" x14ac:dyDescent="0.2">
      <c r="A10" s="193">
        <v>12772</v>
      </c>
      <c r="B10" s="194">
        <v>42926</v>
      </c>
      <c r="C10" s="195" t="s">
        <v>631</v>
      </c>
      <c r="D10" s="193" t="s">
        <v>632</v>
      </c>
      <c r="E10" s="193"/>
      <c r="F10" s="193" t="s">
        <v>641</v>
      </c>
      <c r="G10" s="194">
        <v>42917</v>
      </c>
      <c r="H10" s="196" t="s">
        <v>574</v>
      </c>
      <c r="I10" s="196" t="s">
        <v>390</v>
      </c>
      <c r="J10" s="196">
        <v>9</v>
      </c>
      <c r="K10" s="193" t="s">
        <v>672</v>
      </c>
      <c r="L10" s="193" t="s">
        <v>909</v>
      </c>
      <c r="M10" s="197">
        <v>67.999999999999986</v>
      </c>
      <c r="N10" s="197">
        <v>16</v>
      </c>
      <c r="O10" s="193"/>
      <c r="P10" s="193"/>
      <c r="Q10" s="199"/>
      <c r="R10" s="198"/>
      <c r="S10" s="199"/>
      <c r="T10" s="193"/>
      <c r="U10" s="199"/>
      <c r="V10" s="199"/>
      <c r="W10" s="199"/>
      <c r="X10" s="193"/>
      <c r="Y10" s="197"/>
      <c r="Z10" s="197"/>
      <c r="AA10" s="197"/>
      <c r="AB10" s="197"/>
      <c r="AC10" s="197"/>
      <c r="AD10" s="197"/>
      <c r="AE10" s="197"/>
      <c r="AF10" s="193"/>
      <c r="AG10" s="193"/>
      <c r="AH10" s="197"/>
      <c r="AI10" s="193"/>
      <c r="AJ10" s="193"/>
      <c r="AK10" s="197"/>
      <c r="AL10" s="193"/>
      <c r="AM10" s="197"/>
      <c r="AN10" s="197"/>
      <c r="AO10" s="193" t="s">
        <v>645</v>
      </c>
      <c r="AP10" s="196" t="s">
        <v>390</v>
      </c>
      <c r="AQ10" s="196"/>
      <c r="AR10" s="196"/>
      <c r="AS10" s="200"/>
      <c r="AT10" s="196">
        <v>5.5</v>
      </c>
      <c r="AU10" s="196"/>
      <c r="AV10" s="196"/>
      <c r="AW10" s="196"/>
      <c r="AX10" s="196" t="s">
        <v>390</v>
      </c>
      <c r="AY10" s="193"/>
      <c r="AZ10" s="196">
        <v>0</v>
      </c>
      <c r="BA10" s="196">
        <v>0</v>
      </c>
      <c r="BB10" s="196">
        <v>0</v>
      </c>
      <c r="BC10" s="196">
        <v>0</v>
      </c>
      <c r="BD10" s="196">
        <v>0</v>
      </c>
      <c r="BE10" s="196">
        <v>0</v>
      </c>
      <c r="BF10" s="196">
        <v>0</v>
      </c>
      <c r="BG10" s="196">
        <v>0</v>
      </c>
      <c r="BH10" s="196">
        <v>0</v>
      </c>
      <c r="BI10" s="196">
        <v>0</v>
      </c>
      <c r="BJ10" s="196">
        <v>0</v>
      </c>
      <c r="BK10" s="196">
        <v>0</v>
      </c>
      <c r="BL10" s="196"/>
      <c r="BM10" s="196" t="s">
        <v>390</v>
      </c>
      <c r="BN10" s="196"/>
      <c r="BO10" s="196" t="s">
        <v>390</v>
      </c>
      <c r="BP10" s="249"/>
      <c r="BQ10" s="196"/>
      <c r="BR10" s="196"/>
      <c r="BS10" s="196"/>
      <c r="BT10" s="193"/>
      <c r="BU10" s="193"/>
      <c r="BV10" s="196"/>
      <c r="BW10" s="196" t="s">
        <v>646</v>
      </c>
      <c r="BX10" s="196"/>
      <c r="BY10" s="212" t="s">
        <v>966</v>
      </c>
      <c r="BZ10" s="203" t="s">
        <v>967</v>
      </c>
      <c r="CA10" s="202" t="s">
        <v>401</v>
      </c>
    </row>
    <row r="11" spans="1:79" ht="13" customHeight="1" x14ac:dyDescent="0.15">
      <c r="A11" s="193">
        <v>15253</v>
      </c>
      <c r="B11" s="194">
        <v>42926</v>
      </c>
      <c r="C11" s="195" t="s">
        <v>631</v>
      </c>
      <c r="D11" s="193" t="s">
        <v>632</v>
      </c>
      <c r="E11" s="193"/>
      <c r="F11" s="193" t="s">
        <v>641</v>
      </c>
      <c r="G11" s="194">
        <v>42900</v>
      </c>
      <c r="H11" s="196" t="s">
        <v>574</v>
      </c>
      <c r="I11" s="196" t="s">
        <v>390</v>
      </c>
      <c r="J11" s="196">
        <v>10</v>
      </c>
      <c r="K11" s="193" t="s">
        <v>673</v>
      </c>
      <c r="L11" s="193" t="s">
        <v>968</v>
      </c>
      <c r="M11" s="197">
        <v>89.999999999999986</v>
      </c>
      <c r="N11" s="197">
        <v>18.2</v>
      </c>
      <c r="O11" s="193"/>
      <c r="P11" s="193"/>
      <c r="Q11" s="199"/>
      <c r="R11" s="193"/>
      <c r="S11" s="199"/>
      <c r="T11" s="193"/>
      <c r="U11" s="199"/>
      <c r="V11" s="199"/>
      <c r="W11" s="199"/>
      <c r="X11" s="193"/>
      <c r="Y11" s="197"/>
      <c r="Z11" s="197"/>
      <c r="AA11" s="197"/>
      <c r="AB11" s="197"/>
      <c r="AC11" s="197"/>
      <c r="AD11" s="199"/>
      <c r="AE11" s="197"/>
      <c r="AF11" s="193"/>
      <c r="AG11" s="193"/>
      <c r="AH11" s="197"/>
      <c r="AI11" s="193"/>
      <c r="AJ11" s="193"/>
      <c r="AK11" s="197"/>
      <c r="AL11" s="193"/>
      <c r="AM11" s="197"/>
      <c r="AN11" s="197"/>
      <c r="AO11" s="193" t="s">
        <v>645</v>
      </c>
      <c r="AP11" s="196" t="s">
        <v>390</v>
      </c>
      <c r="AQ11" s="196"/>
      <c r="AR11" s="196"/>
      <c r="AS11" s="200"/>
      <c r="AT11" s="196">
        <v>3.5</v>
      </c>
      <c r="AU11" s="196"/>
      <c r="AV11" s="196"/>
      <c r="AW11" s="196"/>
      <c r="AX11" s="196" t="s">
        <v>635</v>
      </c>
      <c r="AY11" s="193"/>
      <c r="AZ11" s="196">
        <v>0</v>
      </c>
      <c r="BA11" s="196">
        <v>0</v>
      </c>
      <c r="BB11" s="196">
        <v>0</v>
      </c>
      <c r="BC11" s="196">
        <v>0</v>
      </c>
      <c r="BD11" s="196">
        <v>0</v>
      </c>
      <c r="BE11" s="196">
        <v>0</v>
      </c>
      <c r="BF11" s="196">
        <v>0</v>
      </c>
      <c r="BG11" s="196">
        <v>0</v>
      </c>
      <c r="BH11" s="196">
        <v>0</v>
      </c>
      <c r="BI11" s="196">
        <v>0</v>
      </c>
      <c r="BJ11" s="196">
        <v>0</v>
      </c>
      <c r="BK11" s="196">
        <v>0</v>
      </c>
      <c r="BL11" s="196"/>
      <c r="BM11" s="196" t="s">
        <v>390</v>
      </c>
      <c r="BN11" s="196"/>
      <c r="BO11" s="196" t="s">
        <v>390</v>
      </c>
      <c r="BP11" s="249"/>
      <c r="BQ11" s="196"/>
      <c r="BR11" s="196"/>
      <c r="BS11" s="196"/>
      <c r="BT11" s="202"/>
      <c r="BU11" s="202"/>
      <c r="BV11" s="196"/>
      <c r="BW11" s="196" t="s">
        <v>646</v>
      </c>
      <c r="BX11" s="196">
        <v>1</v>
      </c>
      <c r="BY11" s="193"/>
      <c r="BZ11" s="224" t="s">
        <v>969</v>
      </c>
      <c r="CA11" s="202" t="s">
        <v>610</v>
      </c>
    </row>
    <row r="12" spans="1:79" ht="13" customHeight="1" x14ac:dyDescent="0.2">
      <c r="A12" s="193">
        <v>11315</v>
      </c>
      <c r="B12" s="194">
        <v>42928</v>
      </c>
      <c r="C12" s="195" t="s">
        <v>631</v>
      </c>
      <c r="D12" s="193" t="s">
        <v>632</v>
      </c>
      <c r="E12" s="193"/>
      <c r="F12" s="193" t="s">
        <v>641</v>
      </c>
      <c r="G12" s="194">
        <v>42916</v>
      </c>
      <c r="H12" s="196" t="s">
        <v>574</v>
      </c>
      <c r="I12" s="196" t="s">
        <v>390</v>
      </c>
      <c r="J12" s="196">
        <v>11</v>
      </c>
      <c r="K12" s="193" t="s">
        <v>677</v>
      </c>
      <c r="L12" s="193" t="s">
        <v>884</v>
      </c>
      <c r="M12" s="197">
        <v>85</v>
      </c>
      <c r="N12" s="197">
        <v>18.981818181818181</v>
      </c>
      <c r="O12" s="193"/>
      <c r="P12" s="193"/>
      <c r="Q12" s="199"/>
      <c r="R12" s="198"/>
      <c r="S12" s="199"/>
      <c r="T12" s="193"/>
      <c r="U12" s="199"/>
      <c r="V12" s="199"/>
      <c r="W12" s="199"/>
      <c r="X12" s="193"/>
      <c r="Y12" s="197"/>
      <c r="Z12" s="197"/>
      <c r="AA12" s="197"/>
      <c r="AB12" s="197"/>
      <c r="AC12" s="197"/>
      <c r="AD12" s="197"/>
      <c r="AE12" s="197"/>
      <c r="AF12" s="193"/>
      <c r="AG12" s="193"/>
      <c r="AH12" s="197"/>
      <c r="AI12" s="193"/>
      <c r="AJ12" s="193"/>
      <c r="AK12" s="197"/>
      <c r="AL12" s="193"/>
      <c r="AM12" s="197"/>
      <c r="AN12" s="197"/>
      <c r="AO12" s="193" t="s">
        <v>645</v>
      </c>
      <c r="AP12" s="196" t="s">
        <v>390</v>
      </c>
      <c r="AQ12" s="196"/>
      <c r="AR12" s="196"/>
      <c r="AS12" s="200"/>
      <c r="AT12" s="196">
        <v>5</v>
      </c>
      <c r="AU12" s="101"/>
      <c r="AV12" s="101"/>
      <c r="AW12" s="101"/>
      <c r="AX12" s="196" t="s">
        <v>635</v>
      </c>
      <c r="AY12" s="193"/>
      <c r="AZ12" s="196">
        <v>0</v>
      </c>
      <c r="BA12" s="196">
        <v>0</v>
      </c>
      <c r="BB12" s="196">
        <v>0</v>
      </c>
      <c r="BC12" s="196">
        <v>0</v>
      </c>
      <c r="BD12" s="196">
        <v>0</v>
      </c>
      <c r="BE12" s="196">
        <v>0</v>
      </c>
      <c r="BF12" s="196">
        <v>0</v>
      </c>
      <c r="BG12" s="196">
        <v>0</v>
      </c>
      <c r="BH12" s="196">
        <v>0</v>
      </c>
      <c r="BI12" s="196">
        <v>0</v>
      </c>
      <c r="BJ12" s="196">
        <v>0</v>
      </c>
      <c r="BK12" s="196">
        <v>0</v>
      </c>
      <c r="BL12" s="196"/>
      <c r="BM12" s="196" t="s">
        <v>390</v>
      </c>
      <c r="BN12" s="196"/>
      <c r="BO12" s="196" t="s">
        <v>390</v>
      </c>
      <c r="BP12" s="249"/>
      <c r="BQ12" s="196"/>
      <c r="BR12" s="196"/>
      <c r="BS12" s="196"/>
      <c r="BT12" s="202"/>
      <c r="BU12" s="202"/>
      <c r="BV12" s="196"/>
      <c r="BW12" s="196" t="s">
        <v>646</v>
      </c>
      <c r="BX12" s="196"/>
      <c r="BY12" s="202"/>
      <c r="BZ12" s="251" t="s">
        <v>886</v>
      </c>
      <c r="CA12" s="193" t="s">
        <v>401</v>
      </c>
    </row>
    <row r="13" spans="1:79" ht="13" customHeight="1" x14ac:dyDescent="0.2">
      <c r="A13" s="193">
        <v>12834</v>
      </c>
      <c r="B13" s="194">
        <v>42925</v>
      </c>
      <c r="C13" s="195" t="s">
        <v>631</v>
      </c>
      <c r="D13" s="193" t="s">
        <v>632</v>
      </c>
      <c r="E13" s="193"/>
      <c r="F13" s="193" t="s">
        <v>641</v>
      </c>
      <c r="G13" s="207">
        <v>42916</v>
      </c>
      <c r="H13" s="196" t="s">
        <v>390</v>
      </c>
      <c r="I13" s="196" t="s">
        <v>391</v>
      </c>
      <c r="J13" s="196">
        <v>12</v>
      </c>
      <c r="K13" s="193" t="s">
        <v>629</v>
      </c>
      <c r="L13" s="193" t="s">
        <v>890</v>
      </c>
      <c r="M13" s="197">
        <v>89</v>
      </c>
      <c r="N13" s="197">
        <v>17.527272727272727</v>
      </c>
      <c r="O13" s="193"/>
      <c r="P13" s="193"/>
      <c r="Q13" s="199"/>
      <c r="R13" s="198"/>
      <c r="S13" s="199"/>
      <c r="T13" s="193"/>
      <c r="U13" s="199"/>
      <c r="V13" s="199"/>
      <c r="W13" s="199"/>
      <c r="X13" s="193"/>
      <c r="Y13" s="197"/>
      <c r="Z13" s="197"/>
      <c r="AA13" s="197"/>
      <c r="AB13" s="197"/>
      <c r="AC13" s="197"/>
      <c r="AD13" s="199"/>
      <c r="AE13" s="197"/>
      <c r="AF13" s="193"/>
      <c r="AG13" s="193"/>
      <c r="AH13" s="197"/>
      <c r="AI13" s="193"/>
      <c r="AJ13" s="193"/>
      <c r="AK13" s="197"/>
      <c r="AL13" s="193"/>
      <c r="AM13" s="197"/>
      <c r="AN13" s="197"/>
      <c r="AO13" s="193" t="s">
        <v>645</v>
      </c>
      <c r="AP13" s="196" t="s">
        <v>390</v>
      </c>
      <c r="AQ13" s="196"/>
      <c r="AR13" s="196"/>
      <c r="AS13" s="200"/>
      <c r="AT13" s="196"/>
      <c r="AU13" s="196"/>
      <c r="AV13" s="196"/>
      <c r="AW13" s="196"/>
      <c r="AX13" s="196" t="s">
        <v>390</v>
      </c>
      <c r="AY13" s="193"/>
      <c r="AZ13" s="196">
        <v>0</v>
      </c>
      <c r="BA13" s="196">
        <v>0</v>
      </c>
      <c r="BB13" s="196">
        <v>0</v>
      </c>
      <c r="BC13" s="196">
        <v>0</v>
      </c>
      <c r="BD13" s="196">
        <v>0</v>
      </c>
      <c r="BE13" s="196">
        <v>0</v>
      </c>
      <c r="BF13" s="196">
        <v>0</v>
      </c>
      <c r="BG13" s="196">
        <v>0</v>
      </c>
      <c r="BH13" s="196">
        <v>0</v>
      </c>
      <c r="BI13" s="196">
        <v>0</v>
      </c>
      <c r="BJ13" s="196">
        <v>0</v>
      </c>
      <c r="BK13" s="196">
        <v>0</v>
      </c>
      <c r="BL13" s="196"/>
      <c r="BM13" s="196" t="s">
        <v>390</v>
      </c>
      <c r="BN13" s="196"/>
      <c r="BO13" s="196" t="s">
        <v>390</v>
      </c>
      <c r="BP13" s="249"/>
      <c r="BQ13" s="196"/>
      <c r="BR13" s="196"/>
      <c r="BS13" s="196"/>
      <c r="BT13" s="202"/>
      <c r="BU13" s="202"/>
      <c r="BV13" s="196"/>
      <c r="BW13" s="196" t="s">
        <v>646</v>
      </c>
      <c r="BX13" s="196">
        <v>1</v>
      </c>
      <c r="BY13" s="106"/>
      <c r="BZ13" s="251" t="s">
        <v>970</v>
      </c>
      <c r="CA13" s="193" t="s">
        <v>401</v>
      </c>
    </row>
    <row r="14" spans="1:79" ht="13" customHeight="1" x14ac:dyDescent="0.2">
      <c r="A14" s="193">
        <v>15249</v>
      </c>
      <c r="B14" s="194">
        <v>42925</v>
      </c>
      <c r="C14" s="195" t="s">
        <v>631</v>
      </c>
      <c r="D14" s="193" t="s">
        <v>632</v>
      </c>
      <c r="E14" s="193"/>
      <c r="F14" s="193" t="s">
        <v>641</v>
      </c>
      <c r="G14" s="194">
        <v>42916</v>
      </c>
      <c r="H14" s="196" t="s">
        <v>574</v>
      </c>
      <c r="I14" s="196" t="s">
        <v>390</v>
      </c>
      <c r="J14" s="196">
        <v>13</v>
      </c>
      <c r="K14" s="193" t="s">
        <v>687</v>
      </c>
      <c r="L14" s="193" t="s">
        <v>688</v>
      </c>
      <c r="M14" s="197">
        <v>114</v>
      </c>
      <c r="N14" s="197">
        <v>19.481818181818181</v>
      </c>
      <c r="O14" s="193" t="s">
        <v>689</v>
      </c>
      <c r="P14" s="193">
        <v>1350</v>
      </c>
      <c r="Q14" s="197">
        <v>22.872727272727271</v>
      </c>
      <c r="R14" s="198"/>
      <c r="S14" s="199"/>
      <c r="T14" s="193"/>
      <c r="U14" s="199"/>
      <c r="V14" s="199"/>
      <c r="W14" s="199"/>
      <c r="X14" s="193"/>
      <c r="Y14" s="197"/>
      <c r="Z14" s="197"/>
      <c r="AA14" s="197"/>
      <c r="AB14" s="197"/>
      <c r="AC14" s="197"/>
      <c r="AD14" s="199"/>
      <c r="AE14" s="197"/>
      <c r="AF14" s="193"/>
      <c r="AG14" s="193"/>
      <c r="AH14" s="197"/>
      <c r="AI14" s="193"/>
      <c r="AJ14" s="193"/>
      <c r="AK14" s="197"/>
      <c r="AL14" s="193"/>
      <c r="AM14" s="197"/>
      <c r="AN14" s="197"/>
      <c r="AO14" s="193" t="s">
        <v>645</v>
      </c>
      <c r="AP14" s="196" t="s">
        <v>390</v>
      </c>
      <c r="AQ14" s="196"/>
      <c r="AR14" s="196"/>
      <c r="AS14" s="200"/>
      <c r="AT14" s="196">
        <v>6</v>
      </c>
      <c r="AU14" s="196"/>
      <c r="AV14" s="196"/>
      <c r="AW14" s="196"/>
      <c r="AX14" s="196" t="s">
        <v>390</v>
      </c>
      <c r="AY14" s="193"/>
      <c r="AZ14" s="196">
        <v>0</v>
      </c>
      <c r="BA14" s="196">
        <v>0</v>
      </c>
      <c r="BB14" s="196">
        <v>7</v>
      </c>
      <c r="BC14" s="196">
        <v>0</v>
      </c>
      <c r="BD14" s="196">
        <v>0</v>
      </c>
      <c r="BE14" s="196">
        <v>0</v>
      </c>
      <c r="BF14" s="196">
        <v>0</v>
      </c>
      <c r="BG14" s="196">
        <v>0</v>
      </c>
      <c r="BH14" s="196">
        <v>0</v>
      </c>
      <c r="BI14" s="196">
        <v>0</v>
      </c>
      <c r="BJ14" s="196">
        <v>0</v>
      </c>
      <c r="BK14" s="196">
        <v>0</v>
      </c>
      <c r="BL14" s="196"/>
      <c r="BM14" s="196" t="s">
        <v>390</v>
      </c>
      <c r="BN14" s="196"/>
      <c r="BO14" s="196" t="s">
        <v>390</v>
      </c>
      <c r="BP14" s="249"/>
      <c r="BQ14" s="196"/>
      <c r="BR14" s="196"/>
      <c r="BS14" s="196"/>
      <c r="BT14" s="202"/>
      <c r="BU14" s="202"/>
      <c r="BV14" s="196"/>
      <c r="BW14" s="196" t="s">
        <v>646</v>
      </c>
      <c r="BX14" s="196">
        <v>1</v>
      </c>
      <c r="BY14" s="193"/>
      <c r="BZ14" s="251" t="s">
        <v>971</v>
      </c>
      <c r="CA14" s="193" t="s">
        <v>610</v>
      </c>
    </row>
    <row r="15" spans="1:79" ht="13" customHeight="1" x14ac:dyDescent="0.2">
      <c r="A15" s="193">
        <v>13439</v>
      </c>
      <c r="B15" s="194">
        <v>42928</v>
      </c>
      <c r="C15" s="195" t="s">
        <v>631</v>
      </c>
      <c r="D15" s="193" t="s">
        <v>632</v>
      </c>
      <c r="E15" s="193"/>
      <c r="F15" s="193" t="s">
        <v>641</v>
      </c>
      <c r="G15" s="194">
        <v>42924</v>
      </c>
      <c r="H15" s="196" t="s">
        <v>574</v>
      </c>
      <c r="I15" s="196" t="s">
        <v>390</v>
      </c>
      <c r="J15" s="196">
        <v>14</v>
      </c>
      <c r="K15" s="193" t="s">
        <v>692</v>
      </c>
      <c r="L15" s="193" t="s">
        <v>972</v>
      </c>
      <c r="M15" s="197">
        <v>67.381818181818176</v>
      </c>
      <c r="N15" s="197">
        <v>15.99090909090909</v>
      </c>
      <c r="O15" s="193"/>
      <c r="P15" s="193"/>
      <c r="Q15" s="199"/>
      <c r="R15" s="198"/>
      <c r="S15" s="199"/>
      <c r="T15" s="193"/>
      <c r="U15" s="199"/>
      <c r="V15" s="199"/>
      <c r="W15" s="199"/>
      <c r="X15" s="193"/>
      <c r="Y15" s="197"/>
      <c r="Z15" s="197"/>
      <c r="AA15" s="197"/>
      <c r="AB15" s="197"/>
      <c r="AC15" s="197"/>
      <c r="AD15" s="199"/>
      <c r="AE15" s="197"/>
      <c r="AF15" s="193"/>
      <c r="AG15" s="193"/>
      <c r="AH15" s="197"/>
      <c r="AI15" s="193"/>
      <c r="AJ15" s="193"/>
      <c r="AK15" s="197"/>
      <c r="AL15" s="193"/>
      <c r="AM15" s="197"/>
      <c r="AN15" s="197"/>
      <c r="AO15" s="193" t="s">
        <v>645</v>
      </c>
      <c r="AP15" s="196" t="s">
        <v>390</v>
      </c>
      <c r="AQ15" s="196"/>
      <c r="AR15" s="196"/>
      <c r="AS15" s="200"/>
      <c r="AT15" s="196">
        <v>2</v>
      </c>
      <c r="AU15" s="196"/>
      <c r="AV15" s="196"/>
      <c r="AW15" s="196"/>
      <c r="AX15" s="196" t="s">
        <v>635</v>
      </c>
      <c r="AY15" s="193"/>
      <c r="AZ15" s="196">
        <v>0</v>
      </c>
      <c r="BA15" s="196">
        <v>0</v>
      </c>
      <c r="BB15" s="196">
        <v>0</v>
      </c>
      <c r="BC15" s="196">
        <v>0</v>
      </c>
      <c r="BD15" s="196">
        <v>0</v>
      </c>
      <c r="BE15" s="196">
        <v>0</v>
      </c>
      <c r="BF15" s="196">
        <v>0</v>
      </c>
      <c r="BG15" s="196">
        <v>0</v>
      </c>
      <c r="BH15" s="196">
        <v>0</v>
      </c>
      <c r="BI15" s="196">
        <v>0</v>
      </c>
      <c r="BJ15" s="196">
        <v>0</v>
      </c>
      <c r="BK15" s="196">
        <v>0</v>
      </c>
      <c r="BL15" s="196"/>
      <c r="BM15" s="196" t="s">
        <v>390</v>
      </c>
      <c r="BN15" s="196"/>
      <c r="BO15" s="196" t="s">
        <v>390</v>
      </c>
      <c r="BP15" s="249"/>
      <c r="BQ15" s="196"/>
      <c r="BR15" s="196"/>
      <c r="BS15" s="196"/>
      <c r="BT15" s="193"/>
      <c r="BU15" s="193"/>
      <c r="BV15" s="196"/>
      <c r="BW15" s="196" t="s">
        <v>646</v>
      </c>
      <c r="BX15" s="196">
        <v>1</v>
      </c>
      <c r="BY15" s="193" t="s">
        <v>973</v>
      </c>
      <c r="BZ15" s="203" t="s">
        <v>974</v>
      </c>
      <c r="CA15" s="193" t="s">
        <v>401</v>
      </c>
    </row>
    <row r="16" spans="1:79" ht="13" customHeight="1" x14ac:dyDescent="0.15">
      <c r="A16" s="193">
        <v>10046</v>
      </c>
      <c r="B16" s="194">
        <v>42926</v>
      </c>
      <c r="C16" s="195" t="s">
        <v>631</v>
      </c>
      <c r="D16" s="193" t="s">
        <v>632</v>
      </c>
      <c r="E16" s="193"/>
      <c r="F16" s="193" t="s">
        <v>641</v>
      </c>
      <c r="G16" s="207">
        <v>42916</v>
      </c>
      <c r="H16" s="196" t="s">
        <v>390</v>
      </c>
      <c r="I16" s="196" t="s">
        <v>391</v>
      </c>
      <c r="J16" s="196">
        <v>15</v>
      </c>
      <c r="K16" s="193" t="s">
        <v>693</v>
      </c>
      <c r="L16" s="193" t="s">
        <v>694</v>
      </c>
      <c r="M16" s="197">
        <v>87.199999999999989</v>
      </c>
      <c r="N16" s="197">
        <v>16.818181818181817</v>
      </c>
      <c r="O16" s="193"/>
      <c r="P16" s="193"/>
      <c r="Q16" s="199"/>
      <c r="R16" s="198"/>
      <c r="S16" s="199"/>
      <c r="T16" s="193"/>
      <c r="U16" s="199"/>
      <c r="V16" s="199"/>
      <c r="W16" s="199"/>
      <c r="X16" s="193"/>
      <c r="Y16" s="197"/>
      <c r="Z16" s="197"/>
      <c r="AA16" s="197"/>
      <c r="AB16" s="197"/>
      <c r="AC16" s="197"/>
      <c r="AD16" s="199"/>
      <c r="AE16" s="197"/>
      <c r="AF16" s="193"/>
      <c r="AG16" s="193"/>
      <c r="AH16" s="197"/>
      <c r="AI16" s="193"/>
      <c r="AJ16" s="193"/>
      <c r="AK16" s="197"/>
      <c r="AL16" s="193"/>
      <c r="AM16" s="197"/>
      <c r="AN16" s="197"/>
      <c r="AO16" s="193" t="s">
        <v>645</v>
      </c>
      <c r="AP16" s="196" t="s">
        <v>390</v>
      </c>
      <c r="AQ16" s="196"/>
      <c r="AR16" s="196"/>
      <c r="AS16" s="200"/>
      <c r="AT16" s="196"/>
      <c r="AU16" s="196"/>
      <c r="AV16" s="196"/>
      <c r="AW16" s="196"/>
      <c r="AX16" s="196" t="s">
        <v>390</v>
      </c>
      <c r="AY16" s="193"/>
      <c r="AZ16" s="196">
        <v>0</v>
      </c>
      <c r="BA16" s="196">
        <v>0</v>
      </c>
      <c r="BB16" s="196">
        <v>0</v>
      </c>
      <c r="BC16" s="196">
        <v>0</v>
      </c>
      <c r="BD16" s="196">
        <v>0</v>
      </c>
      <c r="BE16" s="196">
        <v>0</v>
      </c>
      <c r="BF16" s="196">
        <v>0</v>
      </c>
      <c r="BG16" s="196">
        <v>0</v>
      </c>
      <c r="BH16" s="196">
        <v>0</v>
      </c>
      <c r="BI16" s="196">
        <v>0</v>
      </c>
      <c r="BJ16" s="196">
        <v>0</v>
      </c>
      <c r="BK16" s="196">
        <v>0</v>
      </c>
      <c r="BL16" s="196"/>
      <c r="BM16" s="196" t="s">
        <v>390</v>
      </c>
      <c r="BN16" s="196"/>
      <c r="BO16" s="196" t="s">
        <v>390</v>
      </c>
      <c r="BP16" s="201">
        <v>35.454545454545453</v>
      </c>
      <c r="BQ16" s="196"/>
      <c r="BR16" s="196"/>
      <c r="BS16" s="196"/>
      <c r="BT16" s="193"/>
      <c r="BU16" s="193"/>
      <c r="BV16" s="196"/>
      <c r="BW16" s="196" t="s">
        <v>646</v>
      </c>
      <c r="BX16" s="196">
        <v>1</v>
      </c>
      <c r="BY16" s="193" t="s">
        <v>871</v>
      </c>
      <c r="BZ16" s="253" t="s">
        <v>975</v>
      </c>
      <c r="CA16" s="202" t="s">
        <v>401</v>
      </c>
    </row>
    <row r="17" spans="1:79" ht="13" customHeight="1" x14ac:dyDescent="0.2">
      <c r="A17" s="193">
        <v>13256</v>
      </c>
      <c r="B17" s="194">
        <v>42929</v>
      </c>
      <c r="C17" s="195" t="s">
        <v>631</v>
      </c>
      <c r="D17" s="193" t="s">
        <v>632</v>
      </c>
      <c r="E17" s="193"/>
      <c r="F17" s="193" t="s">
        <v>641</v>
      </c>
      <c r="G17" s="207">
        <v>42916</v>
      </c>
      <c r="H17" s="196" t="s">
        <v>390</v>
      </c>
      <c r="I17" s="196" t="s">
        <v>391</v>
      </c>
      <c r="J17" s="196">
        <v>16</v>
      </c>
      <c r="K17" s="193" t="s">
        <v>822</v>
      </c>
      <c r="L17" s="193" t="s">
        <v>823</v>
      </c>
      <c r="M17" s="197">
        <v>99</v>
      </c>
      <c r="N17" s="197">
        <v>21.25454545454545</v>
      </c>
      <c r="O17" s="193"/>
      <c r="P17" s="193"/>
      <c r="Q17" s="199"/>
      <c r="R17" s="198"/>
      <c r="S17" s="199"/>
      <c r="T17" s="193"/>
      <c r="U17" s="199"/>
      <c r="V17" s="199"/>
      <c r="W17" s="199"/>
      <c r="X17" s="193"/>
      <c r="Y17" s="197"/>
      <c r="Z17" s="197"/>
      <c r="AA17" s="197"/>
      <c r="AB17" s="197"/>
      <c r="AC17" s="197"/>
      <c r="AD17" s="197"/>
      <c r="AE17" s="197"/>
      <c r="AF17" s="193"/>
      <c r="AG17" s="193"/>
      <c r="AH17" s="197"/>
      <c r="AI17" s="193"/>
      <c r="AJ17" s="193"/>
      <c r="AK17" s="197"/>
      <c r="AL17" s="193"/>
      <c r="AM17" s="197"/>
      <c r="AN17" s="197"/>
      <c r="AO17" s="193" t="s">
        <v>645</v>
      </c>
      <c r="AP17" s="196" t="s">
        <v>390</v>
      </c>
      <c r="AQ17" s="196"/>
      <c r="AR17" s="196"/>
      <c r="AS17" s="200"/>
      <c r="AT17" s="196"/>
      <c r="AU17" s="196"/>
      <c r="AV17" s="196"/>
      <c r="AW17" s="196"/>
      <c r="AX17" s="196" t="s">
        <v>390</v>
      </c>
      <c r="AY17" s="193"/>
      <c r="AZ17" s="196">
        <v>15</v>
      </c>
      <c r="BA17" s="196">
        <v>0</v>
      </c>
      <c r="BB17" s="196">
        <v>0</v>
      </c>
      <c r="BC17" s="196">
        <v>0</v>
      </c>
      <c r="BD17" s="196">
        <v>0</v>
      </c>
      <c r="BE17" s="196">
        <v>0</v>
      </c>
      <c r="BF17" s="196">
        <v>0</v>
      </c>
      <c r="BG17" s="196">
        <v>0</v>
      </c>
      <c r="BH17" s="196">
        <v>0</v>
      </c>
      <c r="BI17" s="196">
        <v>0</v>
      </c>
      <c r="BJ17" s="196">
        <v>0</v>
      </c>
      <c r="BK17" s="196">
        <v>0</v>
      </c>
      <c r="BL17" s="196"/>
      <c r="BM17" s="196" t="s">
        <v>390</v>
      </c>
      <c r="BN17" s="196"/>
      <c r="BO17" s="196" t="s">
        <v>390</v>
      </c>
      <c r="BP17" s="249"/>
      <c r="BQ17" s="196"/>
      <c r="BR17" s="196"/>
      <c r="BS17" s="196"/>
      <c r="BT17" s="202"/>
      <c r="BU17" s="202"/>
      <c r="BV17" s="196"/>
      <c r="BW17" s="196" t="s">
        <v>646</v>
      </c>
      <c r="BX17" s="196"/>
      <c r="BY17" s="193"/>
      <c r="BZ17" s="251" t="s">
        <v>824</v>
      </c>
      <c r="CA17" s="193" t="s">
        <v>401</v>
      </c>
    </row>
    <row r="18" spans="1:79" ht="13" customHeight="1" x14ac:dyDescent="0.2">
      <c r="A18" s="193">
        <v>13079</v>
      </c>
      <c r="B18" s="194">
        <v>42929</v>
      </c>
      <c r="C18" s="195" t="s">
        <v>631</v>
      </c>
      <c r="D18" s="193" t="s">
        <v>632</v>
      </c>
      <c r="E18" s="193"/>
      <c r="F18" s="193" t="s">
        <v>641</v>
      </c>
      <c r="G18" s="194">
        <v>42916</v>
      </c>
      <c r="H18" s="196" t="s">
        <v>574</v>
      </c>
      <c r="I18" s="196" t="s">
        <v>390</v>
      </c>
      <c r="J18" s="196">
        <v>17</v>
      </c>
      <c r="K18" s="193" t="s">
        <v>835</v>
      </c>
      <c r="L18" s="193" t="s">
        <v>643</v>
      </c>
      <c r="M18" s="197">
        <v>72</v>
      </c>
      <c r="N18" s="197">
        <v>22.990909090909089</v>
      </c>
      <c r="O18" s="193"/>
      <c r="P18" s="193"/>
      <c r="Q18" s="199"/>
      <c r="R18" s="193"/>
      <c r="S18" s="199"/>
      <c r="T18" s="193"/>
      <c r="U18" s="199"/>
      <c r="V18" s="199"/>
      <c r="W18" s="199"/>
      <c r="X18" s="193"/>
      <c r="Y18" s="197"/>
      <c r="Z18" s="197"/>
      <c r="AA18" s="197"/>
      <c r="AB18" s="197"/>
      <c r="AC18" s="197"/>
      <c r="AD18" s="197"/>
      <c r="AE18" s="197"/>
      <c r="AF18" s="193"/>
      <c r="AG18" s="193"/>
      <c r="AH18" s="197"/>
      <c r="AI18" s="193"/>
      <c r="AJ18" s="193"/>
      <c r="AK18" s="197"/>
      <c r="AL18" s="193"/>
      <c r="AM18" s="197"/>
      <c r="AN18" s="197"/>
      <c r="AO18" s="193" t="s">
        <v>645</v>
      </c>
      <c r="AP18" s="196" t="s">
        <v>390</v>
      </c>
      <c r="AQ18" s="196"/>
      <c r="AR18" s="196"/>
      <c r="AS18" s="200"/>
      <c r="AT18" s="196">
        <v>6</v>
      </c>
      <c r="AU18" s="196"/>
      <c r="AV18" s="196"/>
      <c r="AW18" s="196"/>
      <c r="AX18" s="196" t="s">
        <v>635</v>
      </c>
      <c r="AY18" s="193"/>
      <c r="AZ18" s="196">
        <v>0</v>
      </c>
      <c r="BA18" s="196">
        <v>18</v>
      </c>
      <c r="BB18" s="196">
        <v>0</v>
      </c>
      <c r="BC18" s="196">
        <v>0</v>
      </c>
      <c r="BD18" s="196">
        <v>0</v>
      </c>
      <c r="BE18" s="196">
        <v>0</v>
      </c>
      <c r="BF18" s="196">
        <v>0</v>
      </c>
      <c r="BG18" s="196">
        <v>0</v>
      </c>
      <c r="BH18" s="196">
        <v>0</v>
      </c>
      <c r="BI18" s="196">
        <v>0</v>
      </c>
      <c r="BJ18" s="196">
        <v>0</v>
      </c>
      <c r="BK18" s="196">
        <v>0</v>
      </c>
      <c r="BL18" s="196"/>
      <c r="BM18" s="196" t="s">
        <v>390</v>
      </c>
      <c r="BN18" s="196"/>
      <c r="BO18" s="196" t="s">
        <v>390</v>
      </c>
      <c r="BP18" s="249"/>
      <c r="BQ18" s="196"/>
      <c r="BR18" s="196"/>
      <c r="BS18" s="196"/>
      <c r="BT18" s="202"/>
      <c r="BU18" s="202"/>
      <c r="BV18" s="196"/>
      <c r="BW18" s="196" t="s">
        <v>646</v>
      </c>
      <c r="BX18" s="196"/>
      <c r="BY18" s="193" t="s">
        <v>976</v>
      </c>
      <c r="BZ18" s="203" t="s">
        <v>977</v>
      </c>
      <c r="CA18" s="202" t="s">
        <v>401</v>
      </c>
    </row>
    <row r="19" spans="1:79" ht="13" customHeight="1" x14ac:dyDescent="0.2">
      <c r="A19" s="193">
        <v>11220</v>
      </c>
      <c r="B19" s="194">
        <v>42929</v>
      </c>
      <c r="C19" s="195" t="s">
        <v>631</v>
      </c>
      <c r="D19" s="193" t="s">
        <v>632</v>
      </c>
      <c r="E19" s="193"/>
      <c r="F19" s="193" t="s">
        <v>641</v>
      </c>
      <c r="G19" s="194">
        <v>42587</v>
      </c>
      <c r="H19" s="196" t="s">
        <v>574</v>
      </c>
      <c r="I19" s="196" t="s">
        <v>390</v>
      </c>
      <c r="J19" s="196">
        <v>18</v>
      </c>
      <c r="K19" s="193" t="s">
        <v>848</v>
      </c>
      <c r="L19" s="193" t="s">
        <v>849</v>
      </c>
      <c r="M19" s="197">
        <v>89.36363636363636</v>
      </c>
      <c r="N19" s="197">
        <v>17.59090909090909</v>
      </c>
      <c r="O19" s="193"/>
      <c r="P19" s="193"/>
      <c r="Q19" s="199"/>
      <c r="R19" s="193"/>
      <c r="S19" s="199"/>
      <c r="T19" s="193"/>
      <c r="U19" s="199"/>
      <c r="V19" s="199"/>
      <c r="W19" s="199"/>
      <c r="X19" s="193"/>
      <c r="Y19" s="197"/>
      <c r="Z19" s="197"/>
      <c r="AA19" s="197"/>
      <c r="AB19" s="197"/>
      <c r="AC19" s="197"/>
      <c r="AD19" s="197"/>
      <c r="AE19" s="197"/>
      <c r="AF19" s="193"/>
      <c r="AG19" s="193"/>
      <c r="AH19" s="197"/>
      <c r="AI19" s="193"/>
      <c r="AJ19" s="193"/>
      <c r="AK19" s="197"/>
      <c r="AL19" s="193"/>
      <c r="AM19" s="197"/>
      <c r="AN19" s="197"/>
      <c r="AO19" s="193" t="s">
        <v>645</v>
      </c>
      <c r="AP19" s="196" t="s">
        <v>390</v>
      </c>
      <c r="AQ19" s="196"/>
      <c r="AR19" s="196"/>
      <c r="AS19" s="200"/>
      <c r="AT19" s="196">
        <v>4</v>
      </c>
      <c r="AU19" s="196"/>
      <c r="AV19" s="196"/>
      <c r="AW19" s="196"/>
      <c r="AX19" s="196" t="s">
        <v>390</v>
      </c>
      <c r="AY19" s="193"/>
      <c r="AZ19" s="196">
        <v>0</v>
      </c>
      <c r="BA19" s="196">
        <v>0</v>
      </c>
      <c r="BB19" s="196">
        <v>0</v>
      </c>
      <c r="BC19" s="196">
        <v>0</v>
      </c>
      <c r="BD19" s="196">
        <v>0</v>
      </c>
      <c r="BE19" s="196">
        <v>0</v>
      </c>
      <c r="BF19" s="196">
        <v>0</v>
      </c>
      <c r="BG19" s="196">
        <v>0</v>
      </c>
      <c r="BH19" s="196">
        <v>0</v>
      </c>
      <c r="BI19" s="196">
        <v>0</v>
      </c>
      <c r="BJ19" s="196">
        <v>0</v>
      </c>
      <c r="BK19" s="196">
        <v>0</v>
      </c>
      <c r="BL19" s="196"/>
      <c r="BM19" s="196" t="s">
        <v>390</v>
      </c>
      <c r="BN19" s="196">
        <v>12</v>
      </c>
      <c r="BO19" s="196" t="s">
        <v>390</v>
      </c>
      <c r="BP19" s="249"/>
      <c r="BQ19" s="196"/>
      <c r="BR19" s="196"/>
      <c r="BS19" s="196"/>
      <c r="BT19" s="202"/>
      <c r="BU19" s="202"/>
      <c r="BV19" s="196"/>
      <c r="BW19" s="196" t="s">
        <v>646</v>
      </c>
      <c r="BX19" s="196">
        <v>1</v>
      </c>
      <c r="BY19" s="193"/>
      <c r="BZ19" s="203" t="s">
        <v>978</v>
      </c>
      <c r="CA19" s="193" t="s">
        <v>461</v>
      </c>
    </row>
    <row r="20" spans="1:79" ht="13" customHeight="1" x14ac:dyDescent="0.2">
      <c r="A20" s="193">
        <v>11170</v>
      </c>
      <c r="B20" s="194">
        <v>42926</v>
      </c>
      <c r="C20" s="195" t="s">
        <v>631</v>
      </c>
      <c r="D20" s="193" t="s">
        <v>632</v>
      </c>
      <c r="E20" s="193"/>
      <c r="F20" s="193" t="s">
        <v>641</v>
      </c>
      <c r="G20" s="194">
        <v>42900</v>
      </c>
      <c r="H20" s="196" t="s">
        <v>574</v>
      </c>
      <c r="I20" s="196" t="s">
        <v>390</v>
      </c>
      <c r="J20" s="196">
        <v>19</v>
      </c>
      <c r="K20" s="193" t="s">
        <v>853</v>
      </c>
      <c r="L20" s="193" t="s">
        <v>655</v>
      </c>
      <c r="M20" s="197">
        <v>115.99999999999999</v>
      </c>
      <c r="N20" s="197">
        <v>15.636363636363635</v>
      </c>
      <c r="O20" s="193"/>
      <c r="P20" s="193"/>
      <c r="Q20" s="199"/>
      <c r="R20" s="193"/>
      <c r="S20" s="199"/>
      <c r="T20" s="193"/>
      <c r="U20" s="199"/>
      <c r="V20" s="199"/>
      <c r="W20" s="199"/>
      <c r="X20" s="193"/>
      <c r="Y20" s="197"/>
      <c r="Z20" s="197"/>
      <c r="AA20" s="197"/>
      <c r="AB20" s="197"/>
      <c r="AC20" s="197"/>
      <c r="AD20" s="197"/>
      <c r="AE20" s="197"/>
      <c r="AF20" s="193"/>
      <c r="AG20" s="193"/>
      <c r="AH20" s="197"/>
      <c r="AI20" s="193"/>
      <c r="AJ20" s="193"/>
      <c r="AK20" s="197"/>
      <c r="AL20" s="193"/>
      <c r="AM20" s="197"/>
      <c r="AN20" s="197"/>
      <c r="AO20" s="193" t="s">
        <v>645</v>
      </c>
      <c r="AP20" s="196" t="s">
        <v>390</v>
      </c>
      <c r="AQ20" s="196"/>
      <c r="AR20" s="196"/>
      <c r="AS20" s="200"/>
      <c r="AT20" s="196">
        <v>2.88</v>
      </c>
      <c r="AU20" s="196"/>
      <c r="AV20" s="196"/>
      <c r="AW20" s="196"/>
      <c r="AX20" s="196" t="s">
        <v>390</v>
      </c>
      <c r="AY20" s="193"/>
      <c r="AZ20" s="196">
        <v>0</v>
      </c>
      <c r="BA20" s="196">
        <v>0</v>
      </c>
      <c r="BB20" s="196">
        <v>0</v>
      </c>
      <c r="BC20" s="196">
        <v>0</v>
      </c>
      <c r="BD20" s="196">
        <v>0</v>
      </c>
      <c r="BE20" s="196">
        <v>0</v>
      </c>
      <c r="BF20" s="196">
        <v>0</v>
      </c>
      <c r="BG20" s="196">
        <v>0</v>
      </c>
      <c r="BH20" s="196">
        <v>0</v>
      </c>
      <c r="BI20" s="196">
        <v>0</v>
      </c>
      <c r="BJ20" s="196">
        <v>0</v>
      </c>
      <c r="BK20" s="196">
        <v>0</v>
      </c>
      <c r="BL20" s="196"/>
      <c r="BM20" s="196" t="s">
        <v>390</v>
      </c>
      <c r="BN20" s="196"/>
      <c r="BO20" s="196" t="s">
        <v>390</v>
      </c>
      <c r="BP20" s="249"/>
      <c r="BQ20" s="196"/>
      <c r="BR20" s="196"/>
      <c r="BS20" s="196"/>
      <c r="BT20" s="202"/>
      <c r="BU20" s="202"/>
      <c r="BV20" s="196"/>
      <c r="BW20" s="196" t="s">
        <v>646</v>
      </c>
      <c r="BX20" s="196">
        <v>1</v>
      </c>
      <c r="BY20" s="193"/>
      <c r="BZ20" s="251" t="s">
        <v>979</v>
      </c>
      <c r="CA20" s="202" t="s">
        <v>401</v>
      </c>
    </row>
    <row r="21" spans="1:79" ht="13" customHeight="1" x14ac:dyDescent="0.2">
      <c r="A21" s="193">
        <v>12489</v>
      </c>
      <c r="B21" s="194">
        <v>42926</v>
      </c>
      <c r="C21" s="195" t="s">
        <v>631</v>
      </c>
      <c r="D21" s="193" t="s">
        <v>632</v>
      </c>
      <c r="E21" s="193"/>
      <c r="F21" s="193" t="s">
        <v>641</v>
      </c>
      <c r="G21" s="194">
        <v>42916</v>
      </c>
      <c r="H21" s="196" t="s">
        <v>390</v>
      </c>
      <c r="I21" s="196" t="s">
        <v>391</v>
      </c>
      <c r="J21" s="196">
        <v>20</v>
      </c>
      <c r="K21" s="193" t="s">
        <v>858</v>
      </c>
      <c r="L21" s="193" t="s">
        <v>859</v>
      </c>
      <c r="M21" s="197">
        <v>97.999999999999986</v>
      </c>
      <c r="N21" s="197">
        <v>16.554545454545455</v>
      </c>
      <c r="O21" s="193"/>
      <c r="P21" s="193"/>
      <c r="Q21" s="199"/>
      <c r="R21" s="198"/>
      <c r="S21" s="199"/>
      <c r="T21" s="193"/>
      <c r="U21" s="199"/>
      <c r="V21" s="199"/>
      <c r="W21" s="199"/>
      <c r="X21" s="193"/>
      <c r="Y21" s="197"/>
      <c r="Z21" s="197"/>
      <c r="AA21" s="197"/>
      <c r="AB21" s="197"/>
      <c r="AC21" s="197"/>
      <c r="AD21" s="197"/>
      <c r="AE21" s="197"/>
      <c r="AF21" s="193"/>
      <c r="AG21" s="193"/>
      <c r="AH21" s="197"/>
      <c r="AI21" s="193"/>
      <c r="AJ21" s="193"/>
      <c r="AK21" s="197"/>
      <c r="AL21" s="193"/>
      <c r="AM21" s="197"/>
      <c r="AN21" s="197"/>
      <c r="AO21" s="193" t="s">
        <v>645</v>
      </c>
      <c r="AP21" s="196" t="s">
        <v>390</v>
      </c>
      <c r="AQ21" s="196"/>
      <c r="AR21" s="196"/>
      <c r="AS21" s="200"/>
      <c r="AT21" s="196"/>
      <c r="AU21" s="196"/>
      <c r="AV21" s="196"/>
      <c r="AW21" s="196"/>
      <c r="AX21" s="196" t="s">
        <v>635</v>
      </c>
      <c r="AY21" s="193"/>
      <c r="AZ21" s="196">
        <v>0</v>
      </c>
      <c r="BA21" s="196">
        <v>0</v>
      </c>
      <c r="BB21" s="196">
        <v>0</v>
      </c>
      <c r="BC21" s="196">
        <v>0</v>
      </c>
      <c r="BD21" s="196">
        <v>0</v>
      </c>
      <c r="BE21" s="196">
        <v>0</v>
      </c>
      <c r="BF21" s="196">
        <v>0</v>
      </c>
      <c r="BG21" s="196">
        <v>0</v>
      </c>
      <c r="BH21" s="196">
        <v>0</v>
      </c>
      <c r="BI21" s="196">
        <v>0</v>
      </c>
      <c r="BJ21" s="196">
        <v>0</v>
      </c>
      <c r="BK21" s="196">
        <v>0</v>
      </c>
      <c r="BL21" s="196"/>
      <c r="BM21" s="196" t="s">
        <v>390</v>
      </c>
      <c r="BN21" s="196"/>
      <c r="BO21" s="196" t="s">
        <v>390</v>
      </c>
      <c r="BP21" s="249"/>
      <c r="BQ21" s="196"/>
      <c r="BR21" s="196"/>
      <c r="BS21" s="196"/>
      <c r="BT21" s="193"/>
      <c r="BU21" s="193"/>
      <c r="BV21" s="196"/>
      <c r="BW21" s="196" t="s">
        <v>646</v>
      </c>
      <c r="BX21" s="196"/>
      <c r="BY21" s="193"/>
      <c r="BZ21" s="203" t="s">
        <v>980</v>
      </c>
      <c r="CA21" s="202" t="s">
        <v>401</v>
      </c>
    </row>
    <row r="22" spans="1:79" ht="13" customHeight="1" x14ac:dyDescent="0.2">
      <c r="A22" s="193">
        <v>12709</v>
      </c>
      <c r="B22" s="194">
        <v>42926</v>
      </c>
      <c r="C22" s="195" t="s">
        <v>631</v>
      </c>
      <c r="D22" s="193" t="s">
        <v>632</v>
      </c>
      <c r="E22" s="193"/>
      <c r="F22" s="193" t="s">
        <v>641</v>
      </c>
      <c r="G22" s="207">
        <v>42916</v>
      </c>
      <c r="H22" s="196" t="s">
        <v>574</v>
      </c>
      <c r="I22" s="196" t="s">
        <v>390</v>
      </c>
      <c r="J22" s="196">
        <v>21</v>
      </c>
      <c r="K22" s="193" t="s">
        <v>863</v>
      </c>
      <c r="L22" s="193" t="s">
        <v>864</v>
      </c>
      <c r="M22" s="197">
        <v>77</v>
      </c>
      <c r="N22" s="197">
        <v>17.7</v>
      </c>
      <c r="O22" s="193"/>
      <c r="P22" s="193"/>
      <c r="Q22" s="199"/>
      <c r="R22" s="198"/>
      <c r="S22" s="199"/>
      <c r="T22" s="193"/>
      <c r="U22" s="199"/>
      <c r="V22" s="199"/>
      <c r="W22" s="199"/>
      <c r="X22" s="193"/>
      <c r="Y22" s="197"/>
      <c r="Z22" s="197"/>
      <c r="AA22" s="197"/>
      <c r="AB22" s="197"/>
      <c r="AC22" s="197"/>
      <c r="AD22" s="197"/>
      <c r="AE22" s="197"/>
      <c r="AF22" s="193"/>
      <c r="AG22" s="193"/>
      <c r="AH22" s="197"/>
      <c r="AI22" s="193"/>
      <c r="AJ22" s="193"/>
      <c r="AK22" s="197"/>
      <c r="AL22" s="193"/>
      <c r="AM22" s="197"/>
      <c r="AN22" s="197"/>
      <c r="AO22" s="193" t="s">
        <v>645</v>
      </c>
      <c r="AP22" s="196" t="s">
        <v>390</v>
      </c>
      <c r="AQ22" s="196"/>
      <c r="AR22" s="196"/>
      <c r="AS22" s="200"/>
      <c r="AT22" s="196">
        <v>8</v>
      </c>
      <c r="AU22" s="196"/>
      <c r="AV22" s="196"/>
      <c r="AW22" s="196"/>
      <c r="AX22" s="196" t="s">
        <v>574</v>
      </c>
      <c r="AY22" s="193" t="s">
        <v>865</v>
      </c>
      <c r="AZ22" s="196">
        <v>0</v>
      </c>
      <c r="BA22" s="196">
        <v>0</v>
      </c>
      <c r="BB22" s="196">
        <v>0</v>
      </c>
      <c r="BC22" s="196">
        <v>0</v>
      </c>
      <c r="BD22" s="196">
        <v>0</v>
      </c>
      <c r="BE22" s="196">
        <v>0</v>
      </c>
      <c r="BF22" s="196">
        <v>0</v>
      </c>
      <c r="BG22" s="196">
        <v>0</v>
      </c>
      <c r="BH22" s="196">
        <v>0</v>
      </c>
      <c r="BI22" s="196">
        <v>0</v>
      </c>
      <c r="BJ22" s="196">
        <v>0</v>
      </c>
      <c r="BK22" s="196">
        <v>0</v>
      </c>
      <c r="BL22" s="196"/>
      <c r="BM22" s="196" t="s">
        <v>390</v>
      </c>
      <c r="BN22" s="196"/>
      <c r="BO22" s="196" t="s">
        <v>390</v>
      </c>
      <c r="BP22" s="249"/>
      <c r="BQ22" s="196"/>
      <c r="BR22" s="196"/>
      <c r="BS22" s="196"/>
      <c r="BT22" s="193"/>
      <c r="BU22" s="202"/>
      <c r="BV22" s="196"/>
      <c r="BW22" s="196" t="s">
        <v>646</v>
      </c>
      <c r="BX22" s="196">
        <v>1</v>
      </c>
      <c r="BY22" s="202" t="s">
        <v>866</v>
      </c>
      <c r="BZ22" s="251" t="s">
        <v>981</v>
      </c>
      <c r="CA22" s="193" t="s">
        <v>401</v>
      </c>
    </row>
    <row r="23" spans="1:79" ht="13" customHeight="1" x14ac:dyDescent="0.2">
      <c r="A23" s="193">
        <v>13443</v>
      </c>
      <c r="B23" s="194">
        <v>42925</v>
      </c>
      <c r="C23" s="195" t="s">
        <v>631</v>
      </c>
      <c r="D23" s="193" t="s">
        <v>632</v>
      </c>
      <c r="E23" s="193"/>
      <c r="F23" s="193" t="s">
        <v>641</v>
      </c>
      <c r="G23" s="207">
        <v>42916</v>
      </c>
      <c r="H23" s="196" t="s">
        <v>574</v>
      </c>
      <c r="I23" s="196" t="s">
        <v>390</v>
      </c>
      <c r="J23" s="196">
        <v>22</v>
      </c>
      <c r="K23" s="193" t="s">
        <v>895</v>
      </c>
      <c r="L23" s="193" t="s">
        <v>982</v>
      </c>
      <c r="M23" s="197">
        <v>98.236363636363635</v>
      </c>
      <c r="N23" s="197">
        <v>17.399999999999999</v>
      </c>
      <c r="O23" s="193"/>
      <c r="P23" s="193"/>
      <c r="Q23" s="199"/>
      <c r="R23" s="198"/>
      <c r="S23" s="199"/>
      <c r="T23" s="193"/>
      <c r="U23" s="199"/>
      <c r="V23" s="199"/>
      <c r="W23" s="199"/>
      <c r="X23" s="193"/>
      <c r="Y23" s="197"/>
      <c r="Z23" s="197"/>
      <c r="AA23" s="197"/>
      <c r="AB23" s="197"/>
      <c r="AC23" s="197"/>
      <c r="AD23" s="197"/>
      <c r="AE23" s="197"/>
      <c r="AF23" s="193"/>
      <c r="AG23" s="193"/>
      <c r="AH23" s="197"/>
      <c r="AI23" s="193"/>
      <c r="AJ23" s="193"/>
      <c r="AK23" s="197"/>
      <c r="AL23" s="193"/>
      <c r="AM23" s="197"/>
      <c r="AN23" s="197"/>
      <c r="AO23" s="193" t="s">
        <v>645</v>
      </c>
      <c r="AP23" s="196" t="s">
        <v>390</v>
      </c>
      <c r="AQ23" s="196"/>
      <c r="AR23" s="196"/>
      <c r="AS23" s="200"/>
      <c r="AT23" s="196"/>
      <c r="AU23" s="196"/>
      <c r="AV23" s="196"/>
      <c r="AW23" s="196"/>
      <c r="AX23" s="196" t="s">
        <v>635</v>
      </c>
      <c r="AY23" s="193"/>
      <c r="AZ23" s="196">
        <v>0</v>
      </c>
      <c r="BA23" s="196">
        <v>0</v>
      </c>
      <c r="BB23" s="196">
        <v>0</v>
      </c>
      <c r="BC23" s="196">
        <v>0</v>
      </c>
      <c r="BD23" s="196">
        <v>0</v>
      </c>
      <c r="BE23" s="196">
        <v>0</v>
      </c>
      <c r="BF23" s="196">
        <v>0</v>
      </c>
      <c r="BG23" s="196">
        <v>0</v>
      </c>
      <c r="BH23" s="196">
        <v>0</v>
      </c>
      <c r="BI23" s="196">
        <v>0</v>
      </c>
      <c r="BJ23" s="196">
        <v>0</v>
      </c>
      <c r="BK23" s="196">
        <v>0</v>
      </c>
      <c r="BL23" s="196"/>
      <c r="BM23" s="196" t="s">
        <v>390</v>
      </c>
      <c r="BN23" s="196"/>
      <c r="BO23" s="196" t="s">
        <v>390</v>
      </c>
      <c r="BP23" s="201">
        <v>163.63636363636363</v>
      </c>
      <c r="BQ23" s="196"/>
      <c r="BR23" s="196"/>
      <c r="BS23" s="196"/>
      <c r="BT23" s="193"/>
      <c r="BU23" s="193"/>
      <c r="BV23" s="196"/>
      <c r="BW23" s="196" t="s">
        <v>646</v>
      </c>
      <c r="BX23" s="196">
        <v>1</v>
      </c>
      <c r="BY23" s="202" t="s">
        <v>983</v>
      </c>
      <c r="BZ23" s="251" t="s">
        <v>984</v>
      </c>
      <c r="CA23" s="193" t="s">
        <v>401</v>
      </c>
    </row>
    <row r="24" spans="1:79" ht="13" customHeight="1" x14ac:dyDescent="0.15">
      <c r="A24" s="193">
        <v>15286</v>
      </c>
      <c r="B24" s="194">
        <v>42929</v>
      </c>
      <c r="C24" s="195" t="s">
        <v>631</v>
      </c>
      <c r="D24" s="193" t="s">
        <v>632</v>
      </c>
      <c r="E24" s="193"/>
      <c r="F24" s="193" t="s">
        <v>641</v>
      </c>
      <c r="G24" s="194">
        <v>42916</v>
      </c>
      <c r="H24" s="196" t="s">
        <v>574</v>
      </c>
      <c r="I24" s="196" t="s">
        <v>390</v>
      </c>
      <c r="J24" s="196">
        <v>23</v>
      </c>
      <c r="K24" s="212" t="s">
        <v>904</v>
      </c>
      <c r="L24" s="193" t="s">
        <v>985</v>
      </c>
      <c r="M24" s="197">
        <v>119.99999999999999</v>
      </c>
      <c r="N24" s="197">
        <v>19.2</v>
      </c>
      <c r="O24" s="193"/>
      <c r="P24" s="198"/>
      <c r="Q24" s="199"/>
      <c r="R24" s="198"/>
      <c r="S24" s="199"/>
      <c r="T24" s="193"/>
      <c r="U24" s="199"/>
      <c r="V24" s="199"/>
      <c r="W24" s="199"/>
      <c r="X24" s="193"/>
      <c r="Y24" s="197"/>
      <c r="Z24" s="197"/>
      <c r="AA24" s="197"/>
      <c r="AB24" s="197"/>
      <c r="AC24" s="197"/>
      <c r="AD24" s="199"/>
      <c r="AE24" s="197"/>
      <c r="AF24" s="193"/>
      <c r="AG24" s="193"/>
      <c r="AH24" s="197"/>
      <c r="AI24" s="193"/>
      <c r="AJ24" s="193"/>
      <c r="AK24" s="197"/>
      <c r="AL24" s="193"/>
      <c r="AM24" s="197"/>
      <c r="AN24" s="197"/>
      <c r="AO24" s="193" t="s">
        <v>645</v>
      </c>
      <c r="AP24" s="196" t="s">
        <v>390</v>
      </c>
      <c r="AQ24" s="196"/>
      <c r="AR24" s="196"/>
      <c r="AS24" s="200"/>
      <c r="AT24" s="196">
        <v>3</v>
      </c>
      <c r="AU24" s="196"/>
      <c r="AV24" s="196"/>
      <c r="AW24" s="196"/>
      <c r="AX24" s="196" t="s">
        <v>390</v>
      </c>
      <c r="AY24" s="193"/>
      <c r="AZ24" s="196">
        <v>0</v>
      </c>
      <c r="BA24" s="196">
        <v>0</v>
      </c>
      <c r="BB24" s="196">
        <v>0</v>
      </c>
      <c r="BC24" s="196">
        <v>0</v>
      </c>
      <c r="BD24" s="196">
        <v>0</v>
      </c>
      <c r="BE24" s="196">
        <v>0</v>
      </c>
      <c r="BF24" s="196">
        <v>0</v>
      </c>
      <c r="BG24" s="196">
        <v>0</v>
      </c>
      <c r="BH24" s="196">
        <v>0</v>
      </c>
      <c r="BI24" s="196">
        <v>0</v>
      </c>
      <c r="BJ24" s="196">
        <v>0</v>
      </c>
      <c r="BK24" s="196">
        <v>0</v>
      </c>
      <c r="BL24" s="196"/>
      <c r="BM24" s="196" t="s">
        <v>390</v>
      </c>
      <c r="BN24" s="196"/>
      <c r="BO24" s="196" t="s">
        <v>390</v>
      </c>
      <c r="BP24" s="249"/>
      <c r="BQ24" s="196"/>
      <c r="BR24" s="196"/>
      <c r="BS24" s="196"/>
      <c r="BT24" s="193" t="s">
        <v>986</v>
      </c>
      <c r="BU24" s="202" t="s">
        <v>987</v>
      </c>
      <c r="BV24" s="196">
        <v>50</v>
      </c>
      <c r="BW24" s="196" t="s">
        <v>646</v>
      </c>
      <c r="BX24" s="196"/>
      <c r="BY24" s="202"/>
      <c r="BZ24" s="254" t="s">
        <v>988</v>
      </c>
      <c r="CA24" s="193" t="s">
        <v>610</v>
      </c>
    </row>
    <row r="25" spans="1:79" ht="13" customHeight="1" x14ac:dyDescent="0.15">
      <c r="A25" s="193">
        <v>13453</v>
      </c>
      <c r="B25" s="194">
        <v>42926</v>
      </c>
      <c r="C25" s="195" t="s">
        <v>631</v>
      </c>
      <c r="D25" s="193" t="s">
        <v>632</v>
      </c>
      <c r="E25" s="193"/>
      <c r="F25" s="193" t="s">
        <v>641</v>
      </c>
      <c r="G25" s="194">
        <v>42916</v>
      </c>
      <c r="H25" s="196" t="s">
        <v>574</v>
      </c>
      <c r="I25" s="196" t="s">
        <v>390</v>
      </c>
      <c r="J25" s="196">
        <v>24</v>
      </c>
      <c r="K25" s="193" t="s">
        <v>932</v>
      </c>
      <c r="L25" s="193" t="s">
        <v>989</v>
      </c>
      <c r="M25" s="197">
        <v>87.899999999999991</v>
      </c>
      <c r="N25" s="197">
        <v>17.7</v>
      </c>
      <c r="O25" s="193"/>
      <c r="P25" s="193"/>
      <c r="Q25" s="199"/>
      <c r="R25" s="198"/>
      <c r="S25" s="199"/>
      <c r="T25" s="193"/>
      <c r="U25" s="199"/>
      <c r="V25" s="199"/>
      <c r="W25" s="199"/>
      <c r="X25" s="193"/>
      <c r="Y25" s="197"/>
      <c r="Z25" s="197"/>
      <c r="AA25" s="197"/>
      <c r="AB25" s="197"/>
      <c r="AC25" s="197"/>
      <c r="AD25" s="199"/>
      <c r="AE25" s="197"/>
      <c r="AF25" s="193"/>
      <c r="AG25" s="193"/>
      <c r="AH25" s="197"/>
      <c r="AI25" s="193"/>
      <c r="AJ25" s="193"/>
      <c r="AK25" s="197"/>
      <c r="AL25" s="193"/>
      <c r="AM25" s="197"/>
      <c r="AN25" s="197"/>
      <c r="AO25" s="193" t="s">
        <v>645</v>
      </c>
      <c r="AP25" s="196" t="s">
        <v>390</v>
      </c>
      <c r="AQ25" s="196"/>
      <c r="AR25" s="196"/>
      <c r="AS25" s="200"/>
      <c r="AT25" s="196">
        <v>4</v>
      </c>
      <c r="AU25" s="196"/>
      <c r="AV25" s="196"/>
      <c r="AW25" s="196"/>
      <c r="AX25" s="196" t="s">
        <v>390</v>
      </c>
      <c r="AY25" s="193"/>
      <c r="AZ25" s="196">
        <v>0</v>
      </c>
      <c r="BA25" s="196">
        <v>0</v>
      </c>
      <c r="BB25" s="196">
        <v>0</v>
      </c>
      <c r="BC25" s="196">
        <v>0</v>
      </c>
      <c r="BD25" s="196">
        <v>0</v>
      </c>
      <c r="BE25" s="196">
        <v>0</v>
      </c>
      <c r="BF25" s="196">
        <v>0</v>
      </c>
      <c r="BG25" s="196">
        <v>0</v>
      </c>
      <c r="BH25" s="196">
        <v>0</v>
      </c>
      <c r="BI25" s="196">
        <v>0</v>
      </c>
      <c r="BJ25" s="196">
        <v>0</v>
      </c>
      <c r="BK25" s="196">
        <v>0</v>
      </c>
      <c r="BL25" s="196"/>
      <c r="BM25" s="196" t="s">
        <v>390</v>
      </c>
      <c r="BN25" s="196">
        <v>12</v>
      </c>
      <c r="BO25" s="196" t="s">
        <v>390</v>
      </c>
      <c r="BP25" s="249"/>
      <c r="BQ25" s="196"/>
      <c r="BR25" s="196">
        <v>12</v>
      </c>
      <c r="BS25" s="196"/>
      <c r="BT25" s="202"/>
      <c r="BU25" s="202"/>
      <c r="BV25" s="196"/>
      <c r="BW25" s="196" t="s">
        <v>646</v>
      </c>
      <c r="BX25" s="196">
        <v>1</v>
      </c>
      <c r="BY25" s="202" t="s">
        <v>990</v>
      </c>
      <c r="BZ25" s="213" t="s">
        <v>991</v>
      </c>
      <c r="CA25" s="202" t="s">
        <v>401</v>
      </c>
    </row>
    <row r="26" spans="1:79" ht="13" customHeight="1" x14ac:dyDescent="0.2">
      <c r="A26" s="193">
        <v>14673</v>
      </c>
      <c r="B26" s="194">
        <v>42928</v>
      </c>
      <c r="C26" s="195" t="s">
        <v>631</v>
      </c>
      <c r="D26" s="193" t="s">
        <v>632</v>
      </c>
      <c r="E26" s="193"/>
      <c r="F26" s="193" t="s">
        <v>641</v>
      </c>
      <c r="G26" s="207">
        <v>42594</v>
      </c>
      <c r="H26" s="196" t="s">
        <v>574</v>
      </c>
      <c r="I26" s="196" t="s">
        <v>390</v>
      </c>
      <c r="J26" s="196">
        <v>25</v>
      </c>
      <c r="K26" s="193" t="s">
        <v>936</v>
      </c>
      <c r="L26" s="193" t="s">
        <v>992</v>
      </c>
      <c r="M26" s="197">
        <v>85</v>
      </c>
      <c r="N26" s="197">
        <v>16.999999999999996</v>
      </c>
      <c r="O26" s="193"/>
      <c r="P26" s="193"/>
      <c r="Q26" s="199"/>
      <c r="R26" s="198"/>
      <c r="S26" s="199"/>
      <c r="T26" s="193"/>
      <c r="U26" s="199"/>
      <c r="V26" s="199"/>
      <c r="W26" s="199"/>
      <c r="X26" s="193"/>
      <c r="Y26" s="197"/>
      <c r="Z26" s="197"/>
      <c r="AA26" s="197"/>
      <c r="AB26" s="197"/>
      <c r="AC26" s="197"/>
      <c r="AD26" s="199"/>
      <c r="AE26" s="197"/>
      <c r="AF26" s="193"/>
      <c r="AG26" s="193"/>
      <c r="AH26" s="197"/>
      <c r="AI26" s="193"/>
      <c r="AJ26" s="193"/>
      <c r="AK26" s="197"/>
      <c r="AL26" s="193"/>
      <c r="AM26" s="197"/>
      <c r="AN26" s="197"/>
      <c r="AO26" s="193" t="s">
        <v>645</v>
      </c>
      <c r="AP26" s="196" t="s">
        <v>390</v>
      </c>
      <c r="AQ26" s="196"/>
      <c r="AR26" s="196"/>
      <c r="AS26" s="200"/>
      <c r="AT26" s="196">
        <v>6</v>
      </c>
      <c r="AU26" s="196"/>
      <c r="AV26" s="196"/>
      <c r="AW26" s="196"/>
      <c r="AX26" s="196" t="s">
        <v>390</v>
      </c>
      <c r="AY26" s="193"/>
      <c r="AZ26" s="196">
        <v>0</v>
      </c>
      <c r="BA26" s="196">
        <v>0</v>
      </c>
      <c r="BB26" s="196">
        <v>0</v>
      </c>
      <c r="BC26" s="196">
        <v>0</v>
      </c>
      <c r="BD26" s="196">
        <v>0</v>
      </c>
      <c r="BE26" s="196">
        <v>0</v>
      </c>
      <c r="BF26" s="196">
        <v>0</v>
      </c>
      <c r="BG26" s="196">
        <v>0</v>
      </c>
      <c r="BH26" s="196">
        <v>0</v>
      </c>
      <c r="BI26" s="196">
        <v>0</v>
      </c>
      <c r="BJ26" s="196">
        <v>0</v>
      </c>
      <c r="BK26" s="196">
        <v>0</v>
      </c>
      <c r="BL26" s="196"/>
      <c r="BM26" s="196" t="s">
        <v>390</v>
      </c>
      <c r="BN26" s="196"/>
      <c r="BO26" s="196" t="s">
        <v>390</v>
      </c>
      <c r="BP26" s="249"/>
      <c r="BQ26" s="196"/>
      <c r="BR26" s="196"/>
      <c r="BS26" s="196"/>
      <c r="BT26" s="202"/>
      <c r="BU26" s="202"/>
      <c r="BV26" s="196"/>
      <c r="BW26" s="196" t="s">
        <v>646</v>
      </c>
      <c r="BX26" s="196">
        <v>1</v>
      </c>
      <c r="BY26" s="193"/>
      <c r="BZ26" s="252" t="s">
        <v>993</v>
      </c>
      <c r="CA26" s="202" t="s">
        <v>461</v>
      </c>
    </row>
    <row r="27" spans="1:79" ht="13" customHeight="1" x14ac:dyDescent="0.2">
      <c r="A27" s="193">
        <v>14985</v>
      </c>
      <c r="B27" s="194">
        <v>42926</v>
      </c>
      <c r="C27" s="195" t="s">
        <v>631</v>
      </c>
      <c r="D27" s="193" t="s">
        <v>632</v>
      </c>
      <c r="E27" s="193"/>
      <c r="F27" s="193" t="s">
        <v>641</v>
      </c>
      <c r="G27" s="194">
        <v>42916</v>
      </c>
      <c r="H27" s="196" t="s">
        <v>574</v>
      </c>
      <c r="I27" s="196" t="s">
        <v>390</v>
      </c>
      <c r="J27" s="196">
        <v>26</v>
      </c>
      <c r="K27" s="193" t="s">
        <v>994</v>
      </c>
      <c r="L27" s="193" t="s">
        <v>995</v>
      </c>
      <c r="M27" s="197">
        <v>82.690909090909074</v>
      </c>
      <c r="N27" s="197">
        <v>20.172727272727272</v>
      </c>
      <c r="O27" s="208"/>
      <c r="P27" s="208"/>
      <c r="Q27" s="199"/>
      <c r="R27" s="198"/>
      <c r="S27" s="199"/>
      <c r="T27" s="193"/>
      <c r="U27" s="199"/>
      <c r="V27" s="199"/>
      <c r="W27" s="199"/>
      <c r="X27" s="193"/>
      <c r="Y27" s="197"/>
      <c r="Z27" s="197"/>
      <c r="AA27" s="197"/>
      <c r="AB27" s="197"/>
      <c r="AC27" s="197"/>
      <c r="AD27" s="197"/>
      <c r="AE27" s="197"/>
      <c r="AF27" s="193"/>
      <c r="AG27" s="193"/>
      <c r="AH27" s="197"/>
      <c r="AI27" s="193"/>
      <c r="AJ27" s="193"/>
      <c r="AK27" s="197"/>
      <c r="AL27" s="193"/>
      <c r="AM27" s="197"/>
      <c r="AN27" s="197"/>
      <c r="AO27" s="193" t="s">
        <v>645</v>
      </c>
      <c r="AP27" s="196" t="s">
        <v>390</v>
      </c>
      <c r="AQ27" s="196"/>
      <c r="AR27" s="196"/>
      <c r="AS27" s="196"/>
      <c r="AT27" s="196">
        <v>7</v>
      </c>
      <c r="AU27" s="196"/>
      <c r="AV27" s="196"/>
      <c r="AW27" s="196"/>
      <c r="AX27" s="196" t="s">
        <v>635</v>
      </c>
      <c r="AY27" s="193"/>
      <c r="AZ27" s="196">
        <v>0</v>
      </c>
      <c r="BA27" s="196">
        <v>0</v>
      </c>
      <c r="BB27" s="196">
        <v>0</v>
      </c>
      <c r="BC27" s="196">
        <v>0</v>
      </c>
      <c r="BD27" s="196">
        <v>0</v>
      </c>
      <c r="BE27" s="196">
        <v>0</v>
      </c>
      <c r="BF27" s="196">
        <v>0</v>
      </c>
      <c r="BG27" s="196">
        <v>0</v>
      </c>
      <c r="BH27" s="196">
        <v>0</v>
      </c>
      <c r="BI27" s="196">
        <v>0</v>
      </c>
      <c r="BJ27" s="196">
        <v>0</v>
      </c>
      <c r="BK27" s="196">
        <v>0</v>
      </c>
      <c r="BL27" s="196"/>
      <c r="BM27" s="196" t="s">
        <v>390</v>
      </c>
      <c r="BN27" s="196"/>
      <c r="BO27" s="196" t="s">
        <v>390</v>
      </c>
      <c r="BP27" s="249"/>
      <c r="BQ27" s="196"/>
      <c r="BR27" s="196"/>
      <c r="BS27" s="196"/>
      <c r="BT27" s="193"/>
      <c r="BU27" s="193"/>
      <c r="BV27" s="196"/>
      <c r="BW27" s="196" t="s">
        <v>646</v>
      </c>
      <c r="BX27" s="196"/>
      <c r="BY27" s="202"/>
      <c r="BZ27" s="203" t="s">
        <v>996</v>
      </c>
      <c r="CA27" s="202" t="s">
        <v>401</v>
      </c>
    </row>
    <row r="28" spans="1:79" ht="13" customHeight="1" x14ac:dyDescent="0.2">
      <c r="A28" s="193">
        <v>13963</v>
      </c>
      <c r="B28" s="194">
        <v>42925</v>
      </c>
      <c r="C28" s="195" t="s">
        <v>631</v>
      </c>
      <c r="D28" s="193" t="s">
        <v>632</v>
      </c>
      <c r="E28" s="193"/>
      <c r="F28" s="193" t="s">
        <v>641</v>
      </c>
      <c r="G28" s="207">
        <v>42916</v>
      </c>
      <c r="H28" s="196" t="s">
        <v>574</v>
      </c>
      <c r="I28" s="196" t="s">
        <v>390</v>
      </c>
      <c r="J28" s="196">
        <v>27</v>
      </c>
      <c r="K28" s="193" t="s">
        <v>997</v>
      </c>
      <c r="L28" s="193" t="s">
        <v>998</v>
      </c>
      <c r="M28" s="197">
        <v>89.999999999999986</v>
      </c>
      <c r="N28" s="197">
        <v>19.990909090909089</v>
      </c>
      <c r="O28" s="193"/>
      <c r="P28" s="193"/>
      <c r="Q28" s="199"/>
      <c r="R28" s="198"/>
      <c r="S28" s="199"/>
      <c r="T28" s="193"/>
      <c r="U28" s="199"/>
      <c r="V28" s="199"/>
      <c r="W28" s="199"/>
      <c r="X28" s="193"/>
      <c r="Y28" s="197"/>
      <c r="Z28" s="197"/>
      <c r="AA28" s="197"/>
      <c r="AB28" s="197"/>
      <c r="AC28" s="197"/>
      <c r="AD28" s="199"/>
      <c r="AE28" s="197"/>
      <c r="AF28" s="193"/>
      <c r="AG28" s="193"/>
      <c r="AH28" s="197"/>
      <c r="AI28" s="193"/>
      <c r="AJ28" s="193"/>
      <c r="AK28" s="197"/>
      <c r="AL28" s="193"/>
      <c r="AM28" s="197"/>
      <c r="AN28" s="197"/>
      <c r="AO28" s="193" t="s">
        <v>645</v>
      </c>
      <c r="AP28" s="196" t="s">
        <v>390</v>
      </c>
      <c r="AQ28" s="196"/>
      <c r="AR28" s="196"/>
      <c r="AS28" s="200"/>
      <c r="AT28" s="196">
        <v>7</v>
      </c>
      <c r="AU28" s="196"/>
      <c r="AV28" s="196"/>
      <c r="AW28" s="196"/>
      <c r="AX28" s="196" t="s">
        <v>390</v>
      </c>
      <c r="AY28" s="193"/>
      <c r="AZ28" s="196">
        <v>0</v>
      </c>
      <c r="BA28" s="196">
        <v>0</v>
      </c>
      <c r="BB28" s="196">
        <v>0</v>
      </c>
      <c r="BC28" s="196">
        <v>0</v>
      </c>
      <c r="BD28" s="196">
        <v>0</v>
      </c>
      <c r="BE28" s="196">
        <v>0</v>
      </c>
      <c r="BF28" s="196">
        <v>0</v>
      </c>
      <c r="BG28" s="196">
        <v>0</v>
      </c>
      <c r="BH28" s="196">
        <v>0</v>
      </c>
      <c r="BI28" s="196">
        <v>0</v>
      </c>
      <c r="BJ28" s="196">
        <v>0</v>
      </c>
      <c r="BK28" s="196">
        <v>0</v>
      </c>
      <c r="BL28" s="196">
        <v>12</v>
      </c>
      <c r="BM28" s="196" t="s">
        <v>390</v>
      </c>
      <c r="BN28" s="196"/>
      <c r="BO28" s="196" t="s">
        <v>390</v>
      </c>
      <c r="BP28" s="249"/>
      <c r="BQ28" s="196"/>
      <c r="BR28" s="196"/>
      <c r="BS28" s="196"/>
      <c r="BT28" s="202"/>
      <c r="BU28" s="202"/>
      <c r="BV28" s="196"/>
      <c r="BW28" s="196" t="s">
        <v>646</v>
      </c>
      <c r="BX28" s="196">
        <v>1</v>
      </c>
      <c r="BY28" s="193" t="s">
        <v>999</v>
      </c>
      <c r="BZ28" s="255" t="s">
        <v>1000</v>
      </c>
      <c r="CA28" s="193" t="s">
        <v>401</v>
      </c>
    </row>
    <row r="29" spans="1:79" ht="13" customHeight="1" x14ac:dyDescent="0.2">
      <c r="A29" s="193">
        <v>14481</v>
      </c>
      <c r="B29" s="194">
        <v>42926</v>
      </c>
      <c r="C29" s="195" t="s">
        <v>631</v>
      </c>
      <c r="D29" s="193" t="s">
        <v>632</v>
      </c>
      <c r="E29" s="193"/>
      <c r="F29" s="193" t="s">
        <v>641</v>
      </c>
      <c r="G29" s="194">
        <v>42755</v>
      </c>
      <c r="H29" s="196" t="s">
        <v>390</v>
      </c>
      <c r="I29" s="196" t="s">
        <v>391</v>
      </c>
      <c r="J29" s="196">
        <v>28</v>
      </c>
      <c r="K29" s="193" t="s">
        <v>1001</v>
      </c>
      <c r="L29" s="193" t="s">
        <v>1002</v>
      </c>
      <c r="M29" s="197">
        <v>86.36363636363636</v>
      </c>
      <c r="N29" s="197">
        <v>18.090909090909086</v>
      </c>
      <c r="O29" s="193"/>
      <c r="P29" s="193"/>
      <c r="Q29" s="199"/>
      <c r="R29" s="198"/>
      <c r="S29" s="199"/>
      <c r="T29" s="193"/>
      <c r="U29" s="199"/>
      <c r="V29" s="199"/>
      <c r="W29" s="199"/>
      <c r="X29" s="193"/>
      <c r="Y29" s="197"/>
      <c r="Z29" s="197"/>
      <c r="AA29" s="197"/>
      <c r="AB29" s="197"/>
      <c r="AC29" s="197"/>
      <c r="AD29" s="197"/>
      <c r="AE29" s="197"/>
      <c r="AF29" s="193"/>
      <c r="AG29" s="193"/>
      <c r="AH29" s="197"/>
      <c r="AI29" s="193"/>
      <c r="AJ29" s="193"/>
      <c r="AK29" s="197"/>
      <c r="AL29" s="193"/>
      <c r="AM29" s="197"/>
      <c r="AN29" s="197"/>
      <c r="AO29" s="193" t="s">
        <v>645</v>
      </c>
      <c r="AP29" s="196" t="s">
        <v>390</v>
      </c>
      <c r="AQ29" s="196"/>
      <c r="AR29" s="196"/>
      <c r="AS29" s="200"/>
      <c r="AT29" s="196"/>
      <c r="AU29" s="196"/>
      <c r="AV29" s="196"/>
      <c r="AW29" s="196"/>
      <c r="AX29" s="196" t="s">
        <v>635</v>
      </c>
      <c r="AY29" s="193"/>
      <c r="AZ29" s="196">
        <v>0</v>
      </c>
      <c r="BA29" s="196">
        <v>0</v>
      </c>
      <c r="BB29" s="196">
        <v>0</v>
      </c>
      <c r="BC29" s="196">
        <v>3</v>
      </c>
      <c r="BD29" s="196">
        <v>0</v>
      </c>
      <c r="BE29" s="196">
        <v>0</v>
      </c>
      <c r="BF29" s="196">
        <v>0</v>
      </c>
      <c r="BG29" s="196">
        <v>0</v>
      </c>
      <c r="BH29" s="196">
        <v>0</v>
      </c>
      <c r="BI29" s="196">
        <v>0</v>
      </c>
      <c r="BJ29" s="196">
        <v>0</v>
      </c>
      <c r="BK29" s="196">
        <v>0</v>
      </c>
      <c r="BL29" s="196"/>
      <c r="BM29" s="196" t="s">
        <v>390</v>
      </c>
      <c r="BN29" s="196"/>
      <c r="BO29" s="196" t="s">
        <v>390</v>
      </c>
      <c r="BP29" s="249"/>
      <c r="BQ29" s="196"/>
      <c r="BR29" s="196"/>
      <c r="BS29" s="196"/>
      <c r="BT29" s="202"/>
      <c r="BU29" s="202"/>
      <c r="BV29" s="196"/>
      <c r="BW29" s="196" t="s">
        <v>646</v>
      </c>
      <c r="BX29" s="196"/>
      <c r="BY29" s="193"/>
      <c r="BZ29" s="203" t="s">
        <v>1003</v>
      </c>
      <c r="CA29" s="202" t="s">
        <v>461</v>
      </c>
    </row>
    <row r="30" spans="1:79" ht="13" customHeight="1" x14ac:dyDescent="0.2">
      <c r="A30" s="193">
        <v>13974</v>
      </c>
      <c r="B30" s="194">
        <v>42926</v>
      </c>
      <c r="C30" s="195" t="s">
        <v>631</v>
      </c>
      <c r="D30" s="193" t="s">
        <v>632</v>
      </c>
      <c r="E30" s="193"/>
      <c r="F30" s="193" t="s">
        <v>641</v>
      </c>
      <c r="G30" s="207">
        <v>42768</v>
      </c>
      <c r="H30" s="196" t="s">
        <v>574</v>
      </c>
      <c r="I30" s="196" t="s">
        <v>390</v>
      </c>
      <c r="J30" s="196">
        <v>29</v>
      </c>
      <c r="K30" s="193" t="s">
        <v>1004</v>
      </c>
      <c r="L30" s="193" t="s">
        <v>1005</v>
      </c>
      <c r="M30" s="197">
        <v>89.372727272727261</v>
      </c>
      <c r="N30" s="197">
        <v>17.554545454545451</v>
      </c>
      <c r="O30" s="193"/>
      <c r="P30" s="193"/>
      <c r="Q30" s="199"/>
      <c r="R30" s="198"/>
      <c r="S30" s="199"/>
      <c r="T30" s="193"/>
      <c r="U30" s="199"/>
      <c r="V30" s="199"/>
      <c r="W30" s="199"/>
      <c r="X30" s="193"/>
      <c r="Y30" s="197"/>
      <c r="Z30" s="197"/>
      <c r="AA30" s="197"/>
      <c r="AB30" s="197"/>
      <c r="AC30" s="197"/>
      <c r="AD30" s="199"/>
      <c r="AE30" s="197"/>
      <c r="AF30" s="193"/>
      <c r="AG30" s="193"/>
      <c r="AH30" s="197"/>
      <c r="AI30" s="193"/>
      <c r="AJ30" s="193"/>
      <c r="AK30" s="197"/>
      <c r="AL30" s="193"/>
      <c r="AM30" s="197"/>
      <c r="AN30" s="197"/>
      <c r="AO30" s="193" t="s">
        <v>645</v>
      </c>
      <c r="AP30" s="196" t="s">
        <v>390</v>
      </c>
      <c r="AQ30" s="196"/>
      <c r="AR30" s="196"/>
      <c r="AS30" s="200"/>
      <c r="AT30" s="196">
        <v>7</v>
      </c>
      <c r="AU30" s="196"/>
      <c r="AV30" s="196"/>
      <c r="AW30" s="196"/>
      <c r="AX30" s="196" t="s">
        <v>390</v>
      </c>
      <c r="AY30" s="193"/>
      <c r="AZ30" s="196">
        <v>0</v>
      </c>
      <c r="BA30" s="196">
        <v>0</v>
      </c>
      <c r="BB30" s="196">
        <v>0</v>
      </c>
      <c r="BC30" s="196">
        <v>0</v>
      </c>
      <c r="BD30" s="196">
        <v>0</v>
      </c>
      <c r="BE30" s="196">
        <v>0</v>
      </c>
      <c r="BF30" s="196">
        <v>0</v>
      </c>
      <c r="BG30" s="196">
        <v>0</v>
      </c>
      <c r="BH30" s="196">
        <v>0</v>
      </c>
      <c r="BI30" s="196">
        <v>0</v>
      </c>
      <c r="BJ30" s="196">
        <v>0</v>
      </c>
      <c r="BK30" s="196">
        <v>0</v>
      </c>
      <c r="BL30" s="196"/>
      <c r="BM30" s="196" t="s">
        <v>390</v>
      </c>
      <c r="BN30" s="196"/>
      <c r="BO30" s="196" t="s">
        <v>390</v>
      </c>
      <c r="BP30" s="249"/>
      <c r="BQ30" s="196"/>
      <c r="BR30" s="196"/>
      <c r="BS30" s="196"/>
      <c r="BT30" s="202"/>
      <c r="BU30" s="202"/>
      <c r="BV30" s="196"/>
      <c r="BW30" s="196" t="s">
        <v>646</v>
      </c>
      <c r="BX30" s="196">
        <v>1</v>
      </c>
      <c r="BY30" s="193"/>
      <c r="BZ30" s="255" t="s">
        <v>1006</v>
      </c>
      <c r="CA30" s="202" t="s">
        <v>461</v>
      </c>
    </row>
    <row r="31" spans="1:79" ht="13" customHeight="1" x14ac:dyDescent="0.2">
      <c r="A31" s="193">
        <v>210</v>
      </c>
      <c r="B31" s="194">
        <v>42928</v>
      </c>
      <c r="C31" s="195" t="s">
        <v>631</v>
      </c>
      <c r="D31" s="193" t="s">
        <v>632</v>
      </c>
      <c r="E31" s="193"/>
      <c r="F31" s="193" t="s">
        <v>641</v>
      </c>
      <c r="G31" s="194">
        <v>42858</v>
      </c>
      <c r="H31" s="196" t="s">
        <v>574</v>
      </c>
      <c r="I31" s="196" t="s">
        <v>390</v>
      </c>
      <c r="J31" s="196">
        <v>30</v>
      </c>
      <c r="K31" s="193" t="s">
        <v>1007</v>
      </c>
      <c r="L31" s="193" t="s">
        <v>1008</v>
      </c>
      <c r="M31" s="197">
        <v>88.581818181818178</v>
      </c>
      <c r="N31" s="197">
        <v>18.136363636363633</v>
      </c>
      <c r="O31" s="193"/>
      <c r="P31" s="193"/>
      <c r="Q31" s="199"/>
      <c r="R31" s="198"/>
      <c r="S31" s="199"/>
      <c r="T31" s="193"/>
      <c r="U31" s="199"/>
      <c r="V31" s="199"/>
      <c r="W31" s="199"/>
      <c r="X31" s="193"/>
      <c r="Y31" s="197"/>
      <c r="Z31" s="197"/>
      <c r="AA31" s="197"/>
      <c r="AB31" s="197"/>
      <c r="AC31" s="197"/>
      <c r="AD31" s="199"/>
      <c r="AE31" s="197"/>
      <c r="AF31" s="193"/>
      <c r="AG31" s="193"/>
      <c r="AH31" s="197"/>
      <c r="AI31" s="193"/>
      <c r="AJ31" s="193"/>
      <c r="AK31" s="197"/>
      <c r="AL31" s="193"/>
      <c r="AM31" s="197"/>
      <c r="AN31" s="197"/>
      <c r="AO31" s="193" t="s">
        <v>645</v>
      </c>
      <c r="AP31" s="196" t="s">
        <v>390</v>
      </c>
      <c r="AQ31" s="196"/>
      <c r="AR31" s="196"/>
      <c r="AS31" s="200"/>
      <c r="AT31" s="196">
        <v>6</v>
      </c>
      <c r="AU31" s="196"/>
      <c r="AV31" s="196"/>
      <c r="AW31" s="196"/>
      <c r="AX31" s="196" t="s">
        <v>390</v>
      </c>
      <c r="AY31" s="193"/>
      <c r="AZ31" s="196">
        <v>0</v>
      </c>
      <c r="BA31" s="196">
        <v>0</v>
      </c>
      <c r="BB31" s="196">
        <v>0</v>
      </c>
      <c r="BC31" s="196">
        <v>0</v>
      </c>
      <c r="BD31" s="196">
        <v>0</v>
      </c>
      <c r="BE31" s="196">
        <v>0</v>
      </c>
      <c r="BF31" s="196">
        <v>0</v>
      </c>
      <c r="BG31" s="196">
        <v>0</v>
      </c>
      <c r="BH31" s="196">
        <v>0</v>
      </c>
      <c r="BI31" s="196">
        <v>0</v>
      </c>
      <c r="BJ31" s="196">
        <v>0</v>
      </c>
      <c r="BK31" s="196">
        <v>0</v>
      </c>
      <c r="BL31" s="196"/>
      <c r="BM31" s="196" t="s">
        <v>390</v>
      </c>
      <c r="BN31" s="196"/>
      <c r="BO31" s="196" t="s">
        <v>390</v>
      </c>
      <c r="BP31" s="249"/>
      <c r="BQ31" s="196"/>
      <c r="BR31" s="196"/>
      <c r="BS31" s="196"/>
      <c r="BT31" s="202"/>
      <c r="BU31" s="202"/>
      <c r="BV31" s="196"/>
      <c r="BW31" s="196" t="s">
        <v>646</v>
      </c>
      <c r="BX31" s="196">
        <v>1</v>
      </c>
      <c r="BY31" s="193"/>
      <c r="BZ31" s="252" t="s">
        <v>1009</v>
      </c>
      <c r="CA31" s="193" t="s">
        <v>461</v>
      </c>
    </row>
    <row r="32" spans="1:79" ht="13" customHeight="1" x14ac:dyDescent="0.2">
      <c r="A32" s="193">
        <v>15270</v>
      </c>
      <c r="B32" s="194">
        <v>42925</v>
      </c>
      <c r="C32" s="195" t="s">
        <v>631</v>
      </c>
      <c r="D32" s="193" t="s">
        <v>632</v>
      </c>
      <c r="E32" s="193"/>
      <c r="F32" s="193" t="s">
        <v>697</v>
      </c>
      <c r="G32" s="194">
        <v>42922</v>
      </c>
      <c r="H32" s="196" t="s">
        <v>574</v>
      </c>
      <c r="I32" s="196" t="s">
        <v>390</v>
      </c>
      <c r="J32" s="196">
        <v>1</v>
      </c>
      <c r="K32" s="193" t="s">
        <v>642</v>
      </c>
      <c r="L32" s="193" t="s">
        <v>954</v>
      </c>
      <c r="M32" s="197">
        <v>89.6</v>
      </c>
      <c r="N32" s="197">
        <v>17.872727272727271</v>
      </c>
      <c r="O32" s="193"/>
      <c r="P32" s="193"/>
      <c r="Q32" s="199"/>
      <c r="R32" s="198"/>
      <c r="S32" s="199"/>
      <c r="T32" s="193"/>
      <c r="U32" s="199"/>
      <c r="V32" s="199"/>
      <c r="W32" s="199"/>
      <c r="X32" s="193"/>
      <c r="Y32" s="197"/>
      <c r="Z32" s="197"/>
      <c r="AA32" s="197"/>
      <c r="AB32" s="197"/>
      <c r="AC32" s="197"/>
      <c r="AD32" s="197"/>
      <c r="AE32" s="197">
        <v>14.063636363636363</v>
      </c>
      <c r="AF32" s="193"/>
      <c r="AG32" s="193"/>
      <c r="AH32" s="197"/>
      <c r="AI32" s="193"/>
      <c r="AJ32" s="193"/>
      <c r="AK32" s="197"/>
      <c r="AL32" s="193"/>
      <c r="AM32" s="197"/>
      <c r="AN32" s="197"/>
      <c r="AO32" s="193" t="s">
        <v>698</v>
      </c>
      <c r="AP32" s="196" t="s">
        <v>390</v>
      </c>
      <c r="AQ32" s="196"/>
      <c r="AR32" s="196"/>
      <c r="AS32" s="200"/>
      <c r="AT32" s="196">
        <v>6</v>
      </c>
      <c r="AU32" s="196"/>
      <c r="AV32" s="196"/>
      <c r="AW32" s="196"/>
      <c r="AX32" s="196" t="s">
        <v>635</v>
      </c>
      <c r="AY32" s="193"/>
      <c r="AZ32" s="196">
        <v>0</v>
      </c>
      <c r="BA32" s="196">
        <v>0</v>
      </c>
      <c r="BB32" s="196">
        <v>0</v>
      </c>
      <c r="BC32" s="196">
        <v>0</v>
      </c>
      <c r="BD32" s="196">
        <v>0</v>
      </c>
      <c r="BE32" s="196">
        <v>0</v>
      </c>
      <c r="BF32" s="196">
        <v>0</v>
      </c>
      <c r="BG32" s="196">
        <v>0</v>
      </c>
      <c r="BH32" s="196">
        <v>0</v>
      </c>
      <c r="BI32" s="196">
        <v>0</v>
      </c>
      <c r="BJ32" s="196">
        <v>0</v>
      </c>
      <c r="BK32" s="196">
        <v>0</v>
      </c>
      <c r="BL32" s="196"/>
      <c r="BM32" s="196" t="s">
        <v>390</v>
      </c>
      <c r="BN32" s="196"/>
      <c r="BO32" s="196" t="s">
        <v>390</v>
      </c>
      <c r="BP32" s="249"/>
      <c r="BQ32" s="196"/>
      <c r="BR32" s="196"/>
      <c r="BS32" s="196"/>
      <c r="BT32" s="202"/>
      <c r="BU32" s="202"/>
      <c r="BV32" s="196"/>
      <c r="BW32" s="196" t="s">
        <v>646</v>
      </c>
      <c r="BX32" s="196"/>
      <c r="BY32" s="202"/>
      <c r="BZ32" s="251" t="s">
        <v>1010</v>
      </c>
      <c r="CA32" s="202" t="s">
        <v>610</v>
      </c>
    </row>
    <row r="33" spans="1:79" ht="13" customHeight="1" x14ac:dyDescent="0.2">
      <c r="A33" s="193">
        <v>11115</v>
      </c>
      <c r="B33" s="194">
        <v>42928</v>
      </c>
      <c r="C33" s="195" t="s">
        <v>631</v>
      </c>
      <c r="D33" s="193" t="s">
        <v>632</v>
      </c>
      <c r="E33" s="193"/>
      <c r="F33" s="193" t="s">
        <v>697</v>
      </c>
      <c r="G33" s="207">
        <v>42643</v>
      </c>
      <c r="H33" s="196" t="s">
        <v>574</v>
      </c>
      <c r="I33" s="196" t="s">
        <v>390</v>
      </c>
      <c r="J33" s="196">
        <v>2</v>
      </c>
      <c r="K33" s="193" t="s">
        <v>653</v>
      </c>
      <c r="L33" s="193" t="s">
        <v>830</v>
      </c>
      <c r="M33" s="197">
        <v>99.3</v>
      </c>
      <c r="N33" s="197">
        <v>22.354545454545452</v>
      </c>
      <c r="O33" s="208" t="s">
        <v>689</v>
      </c>
      <c r="P33" s="208">
        <v>1020</v>
      </c>
      <c r="Q33" s="197">
        <v>25.954545454545453</v>
      </c>
      <c r="R33" s="198"/>
      <c r="S33" s="199"/>
      <c r="T33" s="193"/>
      <c r="U33" s="199"/>
      <c r="V33" s="199"/>
      <c r="W33" s="199"/>
      <c r="X33" s="193"/>
      <c r="Y33" s="197"/>
      <c r="Z33" s="197"/>
      <c r="AA33" s="197"/>
      <c r="AB33" s="197"/>
      <c r="AC33" s="197"/>
      <c r="AD33" s="197"/>
      <c r="AE33" s="197">
        <v>16.654545454545453</v>
      </c>
      <c r="AF33" s="193"/>
      <c r="AG33" s="193"/>
      <c r="AH33" s="197"/>
      <c r="AI33" s="193"/>
      <c r="AJ33" s="193"/>
      <c r="AK33" s="197"/>
      <c r="AL33" s="193"/>
      <c r="AM33" s="197"/>
      <c r="AN33" s="197"/>
      <c r="AO33" s="193" t="s">
        <v>698</v>
      </c>
      <c r="AP33" s="196" t="s">
        <v>390</v>
      </c>
      <c r="AQ33" s="196"/>
      <c r="AR33" s="196"/>
      <c r="AS33" s="196">
        <v>10</v>
      </c>
      <c r="AT33" s="196">
        <v>12</v>
      </c>
      <c r="AU33" s="196"/>
      <c r="AV33" s="196"/>
      <c r="AW33" s="196"/>
      <c r="AX33" s="196" t="s">
        <v>635</v>
      </c>
      <c r="AY33" s="193"/>
      <c r="AZ33" s="196">
        <v>0</v>
      </c>
      <c r="BA33" s="196">
        <v>0</v>
      </c>
      <c r="BB33" s="196">
        <v>7</v>
      </c>
      <c r="BC33" s="196">
        <v>0</v>
      </c>
      <c r="BD33" s="196">
        <v>0</v>
      </c>
      <c r="BE33" s="196">
        <v>0</v>
      </c>
      <c r="BF33" s="196">
        <v>0</v>
      </c>
      <c r="BG33" s="196">
        <v>0</v>
      </c>
      <c r="BH33" s="196">
        <v>0</v>
      </c>
      <c r="BI33" s="196">
        <v>0</v>
      </c>
      <c r="BJ33" s="196">
        <v>0</v>
      </c>
      <c r="BK33" s="196">
        <v>0</v>
      </c>
      <c r="BL33" s="196"/>
      <c r="BM33" s="196" t="s">
        <v>390</v>
      </c>
      <c r="BN33" s="196"/>
      <c r="BO33" s="196" t="s">
        <v>390</v>
      </c>
      <c r="BP33" s="249"/>
      <c r="BQ33" s="196"/>
      <c r="BR33" s="196"/>
      <c r="BS33" s="196"/>
      <c r="BT33" s="193"/>
      <c r="BU33" s="193"/>
      <c r="BV33" s="196"/>
      <c r="BW33" s="196" t="s">
        <v>646</v>
      </c>
      <c r="BX33" s="196"/>
      <c r="BY33" s="202"/>
      <c r="BZ33" s="251" t="s">
        <v>956</v>
      </c>
      <c r="CA33" s="202" t="s">
        <v>461</v>
      </c>
    </row>
    <row r="34" spans="1:79" ht="13" customHeight="1" x14ac:dyDescent="0.2">
      <c r="A34" s="193">
        <v>1691</v>
      </c>
      <c r="B34" s="194">
        <v>42928</v>
      </c>
      <c r="C34" s="195" t="s">
        <v>631</v>
      </c>
      <c r="D34" s="193" t="s">
        <v>632</v>
      </c>
      <c r="E34" s="193"/>
      <c r="F34" s="193" t="s">
        <v>697</v>
      </c>
      <c r="G34" s="194">
        <v>42916</v>
      </c>
      <c r="H34" s="196" t="s">
        <v>574</v>
      </c>
      <c r="I34" s="196" t="s">
        <v>390</v>
      </c>
      <c r="J34" s="196">
        <v>3</v>
      </c>
      <c r="K34" s="193" t="s">
        <v>654</v>
      </c>
      <c r="L34" s="193" t="s">
        <v>655</v>
      </c>
      <c r="M34" s="197">
        <v>79.154545454545442</v>
      </c>
      <c r="N34" s="197">
        <v>17.436363636363634</v>
      </c>
      <c r="O34" s="193"/>
      <c r="P34" s="193"/>
      <c r="Q34" s="199"/>
      <c r="R34" s="198"/>
      <c r="S34" s="199"/>
      <c r="T34" s="193"/>
      <c r="U34" s="199"/>
      <c r="V34" s="199"/>
      <c r="W34" s="199"/>
      <c r="X34" s="193"/>
      <c r="Y34" s="197"/>
      <c r="Z34" s="197"/>
      <c r="AA34" s="197"/>
      <c r="AB34" s="197"/>
      <c r="AC34" s="197"/>
      <c r="AD34" s="197"/>
      <c r="AE34" s="197">
        <v>15.754545454545452</v>
      </c>
      <c r="AF34" s="193"/>
      <c r="AG34" s="193"/>
      <c r="AH34" s="197"/>
      <c r="AI34" s="193"/>
      <c r="AJ34" s="193"/>
      <c r="AK34" s="197"/>
      <c r="AL34" s="193"/>
      <c r="AM34" s="197"/>
      <c r="AN34" s="197"/>
      <c r="AO34" s="193" t="s">
        <v>698</v>
      </c>
      <c r="AP34" s="196" t="s">
        <v>390</v>
      </c>
      <c r="AQ34" s="196"/>
      <c r="AR34" s="196"/>
      <c r="AS34" s="200"/>
      <c r="AT34" s="196">
        <v>8.5</v>
      </c>
      <c r="AU34" s="196"/>
      <c r="AV34" s="196"/>
      <c r="AW34" s="196"/>
      <c r="AX34" s="196" t="s">
        <v>635</v>
      </c>
      <c r="AY34" s="193"/>
      <c r="AZ34" s="196">
        <v>0</v>
      </c>
      <c r="BA34" s="196">
        <v>0</v>
      </c>
      <c r="BB34" s="196">
        <v>0</v>
      </c>
      <c r="BC34" s="196">
        <v>0</v>
      </c>
      <c r="BD34" s="196">
        <v>0</v>
      </c>
      <c r="BE34" s="196">
        <v>0</v>
      </c>
      <c r="BF34" s="196">
        <v>0</v>
      </c>
      <c r="BG34" s="196">
        <v>0</v>
      </c>
      <c r="BH34" s="196">
        <v>0</v>
      </c>
      <c r="BI34" s="196">
        <v>0</v>
      </c>
      <c r="BJ34" s="196">
        <v>0</v>
      </c>
      <c r="BK34" s="196">
        <v>0</v>
      </c>
      <c r="BL34" s="196"/>
      <c r="BM34" s="196" t="s">
        <v>390</v>
      </c>
      <c r="BN34" s="196"/>
      <c r="BO34" s="196" t="s">
        <v>390</v>
      </c>
      <c r="BP34" s="249"/>
      <c r="BQ34" s="196"/>
      <c r="BR34" s="196"/>
      <c r="BS34" s="196"/>
      <c r="BT34" s="193"/>
      <c r="BU34" s="193"/>
      <c r="BV34" s="196"/>
      <c r="BW34" s="196" t="s">
        <v>646</v>
      </c>
      <c r="BX34" s="196"/>
      <c r="BY34" s="193"/>
      <c r="BZ34" s="251" t="s">
        <v>846</v>
      </c>
      <c r="CA34" s="202" t="s">
        <v>401</v>
      </c>
    </row>
    <row r="35" spans="1:79" ht="13" customHeight="1" x14ac:dyDescent="0.15">
      <c r="A35" s="193">
        <v>10257</v>
      </c>
      <c r="B35" s="194">
        <v>42925</v>
      </c>
      <c r="C35" s="195" t="s">
        <v>631</v>
      </c>
      <c r="D35" s="193" t="s">
        <v>632</v>
      </c>
      <c r="E35" s="193"/>
      <c r="F35" s="193" t="s">
        <v>697</v>
      </c>
      <c r="G35" s="194">
        <v>42916</v>
      </c>
      <c r="H35" s="196" t="s">
        <v>574</v>
      </c>
      <c r="I35" s="196" t="s">
        <v>390</v>
      </c>
      <c r="J35" s="196">
        <v>4</v>
      </c>
      <c r="K35" s="193" t="s">
        <v>657</v>
      </c>
      <c r="L35" s="193" t="s">
        <v>658</v>
      </c>
      <c r="M35" s="197">
        <v>95.499999999999986</v>
      </c>
      <c r="N35" s="197">
        <v>21.418181818181814</v>
      </c>
      <c r="O35" s="193"/>
      <c r="P35" s="193"/>
      <c r="Q35" s="199"/>
      <c r="R35" s="198"/>
      <c r="S35" s="199"/>
      <c r="T35" s="193"/>
      <c r="U35" s="199"/>
      <c r="V35" s="199"/>
      <c r="W35" s="199"/>
      <c r="X35" s="193"/>
      <c r="Y35" s="197"/>
      <c r="Z35" s="197"/>
      <c r="AA35" s="197"/>
      <c r="AB35" s="197"/>
      <c r="AC35" s="197"/>
      <c r="AD35" s="197"/>
      <c r="AE35" s="197">
        <v>14.154545454545454</v>
      </c>
      <c r="AF35" s="193"/>
      <c r="AG35" s="193"/>
      <c r="AH35" s="197"/>
      <c r="AI35" s="193"/>
      <c r="AJ35" s="193"/>
      <c r="AK35" s="197"/>
      <c r="AL35" s="193"/>
      <c r="AM35" s="197"/>
      <c r="AN35" s="197"/>
      <c r="AO35" s="193" t="s">
        <v>698</v>
      </c>
      <c r="AP35" s="196" t="s">
        <v>390</v>
      </c>
      <c r="AQ35" s="196"/>
      <c r="AR35" s="196"/>
      <c r="AS35" s="200"/>
      <c r="AT35" s="196">
        <v>8.5</v>
      </c>
      <c r="AU35" s="196"/>
      <c r="AV35" s="196"/>
      <c r="AW35" s="196"/>
      <c r="AX35" s="196" t="s">
        <v>635</v>
      </c>
      <c r="AY35" s="193"/>
      <c r="AZ35" s="196">
        <v>14</v>
      </c>
      <c r="BA35" s="196">
        <v>0</v>
      </c>
      <c r="BB35" s="196">
        <v>0</v>
      </c>
      <c r="BC35" s="196">
        <v>0</v>
      </c>
      <c r="BD35" s="196">
        <v>0</v>
      </c>
      <c r="BE35" s="196">
        <v>0</v>
      </c>
      <c r="BF35" s="196">
        <v>0</v>
      </c>
      <c r="BG35" s="196">
        <v>0</v>
      </c>
      <c r="BH35" s="196">
        <v>0</v>
      </c>
      <c r="BI35" s="196">
        <v>0</v>
      </c>
      <c r="BJ35" s="196">
        <v>0</v>
      </c>
      <c r="BK35" s="196">
        <v>0</v>
      </c>
      <c r="BL35" s="196"/>
      <c r="BM35" s="196" t="s">
        <v>390</v>
      </c>
      <c r="BN35" s="196">
        <v>12</v>
      </c>
      <c r="BO35" s="196" t="s">
        <v>390</v>
      </c>
      <c r="BP35" s="249"/>
      <c r="BQ35" s="196"/>
      <c r="BR35" s="196">
        <v>12</v>
      </c>
      <c r="BS35" s="196"/>
      <c r="BT35" s="193"/>
      <c r="BU35" s="193"/>
      <c r="BV35" s="196"/>
      <c r="BW35" s="196" t="s">
        <v>646</v>
      </c>
      <c r="BX35" s="196"/>
      <c r="BY35" s="193" t="s">
        <v>957</v>
      </c>
      <c r="BZ35" s="193" t="s">
        <v>901</v>
      </c>
      <c r="CA35" s="193" t="s">
        <v>401</v>
      </c>
    </row>
    <row r="36" spans="1:79" ht="13" customHeight="1" x14ac:dyDescent="0.2">
      <c r="A36" s="193">
        <v>13617</v>
      </c>
      <c r="B36" s="194">
        <v>42929</v>
      </c>
      <c r="C36" s="195" t="s">
        <v>631</v>
      </c>
      <c r="D36" s="193" t="s">
        <v>632</v>
      </c>
      <c r="E36" s="193"/>
      <c r="F36" s="193" t="s">
        <v>697</v>
      </c>
      <c r="G36" s="194">
        <v>42658</v>
      </c>
      <c r="H36" s="196" t="s">
        <v>574</v>
      </c>
      <c r="I36" s="196" t="s">
        <v>390</v>
      </c>
      <c r="J36" s="196">
        <v>5</v>
      </c>
      <c r="K36" s="193" t="s">
        <v>660</v>
      </c>
      <c r="L36" s="193" t="s">
        <v>958</v>
      </c>
      <c r="M36" s="197">
        <v>69.090909090909079</v>
      </c>
      <c r="N36" s="197">
        <v>17.27272727272727</v>
      </c>
      <c r="O36" s="193"/>
      <c r="P36" s="193"/>
      <c r="Q36" s="199"/>
      <c r="R36" s="198"/>
      <c r="S36" s="199"/>
      <c r="T36" s="193"/>
      <c r="U36" s="199"/>
      <c r="V36" s="199"/>
      <c r="W36" s="199"/>
      <c r="X36" s="193"/>
      <c r="Y36" s="197"/>
      <c r="Z36" s="197"/>
      <c r="AA36" s="197"/>
      <c r="AB36" s="197"/>
      <c r="AC36" s="197"/>
      <c r="AD36" s="197"/>
      <c r="AE36" s="197">
        <v>11.818181818181817</v>
      </c>
      <c r="AF36" s="193"/>
      <c r="AG36" s="193"/>
      <c r="AH36" s="197"/>
      <c r="AI36" s="193"/>
      <c r="AJ36" s="193"/>
      <c r="AK36" s="199"/>
      <c r="AL36" s="193"/>
      <c r="AM36" s="197"/>
      <c r="AN36" s="197"/>
      <c r="AO36" s="193" t="s">
        <v>698</v>
      </c>
      <c r="AP36" s="196" t="s">
        <v>390</v>
      </c>
      <c r="AQ36" s="196"/>
      <c r="AR36" s="196"/>
      <c r="AS36" s="200"/>
      <c r="AT36" s="196">
        <v>8.5</v>
      </c>
      <c r="AU36" s="196"/>
      <c r="AV36" s="196"/>
      <c r="AW36" s="196"/>
      <c r="AX36" s="196" t="s">
        <v>635</v>
      </c>
      <c r="AY36" s="193"/>
      <c r="AZ36" s="196">
        <v>0</v>
      </c>
      <c r="BA36" s="196">
        <v>0</v>
      </c>
      <c r="BB36" s="196">
        <v>0</v>
      </c>
      <c r="BC36" s="196">
        <v>0</v>
      </c>
      <c r="BD36" s="196">
        <v>0</v>
      </c>
      <c r="BE36" s="196">
        <v>0</v>
      </c>
      <c r="BF36" s="196">
        <v>0</v>
      </c>
      <c r="BG36" s="196">
        <v>0</v>
      </c>
      <c r="BH36" s="196">
        <v>0</v>
      </c>
      <c r="BI36" s="196">
        <v>0</v>
      </c>
      <c r="BJ36" s="196">
        <v>0</v>
      </c>
      <c r="BK36" s="196">
        <v>0</v>
      </c>
      <c r="BL36" s="196"/>
      <c r="BM36" s="196" t="s">
        <v>390</v>
      </c>
      <c r="BN36" s="196"/>
      <c r="BO36" s="196" t="s">
        <v>390</v>
      </c>
      <c r="BP36" s="201">
        <v>94.472727272727269</v>
      </c>
      <c r="BQ36" s="196"/>
      <c r="BR36" s="196"/>
      <c r="BS36" s="222">
        <v>42916</v>
      </c>
      <c r="BT36" s="158" t="s">
        <v>959</v>
      </c>
      <c r="BU36" s="202"/>
      <c r="BV36" s="196"/>
      <c r="BW36" s="196" t="s">
        <v>646</v>
      </c>
      <c r="BX36" s="196"/>
      <c r="BY36" s="202" t="s">
        <v>960</v>
      </c>
      <c r="BZ36" s="251" t="s">
        <v>1011</v>
      </c>
      <c r="CA36" s="202" t="s">
        <v>461</v>
      </c>
    </row>
    <row r="37" spans="1:79" ht="13" customHeight="1" x14ac:dyDescent="0.2">
      <c r="A37" s="193">
        <v>748</v>
      </c>
      <c r="B37" s="194">
        <v>42929</v>
      </c>
      <c r="C37" s="195" t="s">
        <v>631</v>
      </c>
      <c r="D37" s="193" t="s">
        <v>632</v>
      </c>
      <c r="E37" s="193"/>
      <c r="F37" s="193" t="s">
        <v>697</v>
      </c>
      <c r="G37" s="194">
        <v>42916</v>
      </c>
      <c r="H37" s="196" t="s">
        <v>574</v>
      </c>
      <c r="I37" s="196" t="s">
        <v>390</v>
      </c>
      <c r="J37" s="196">
        <v>6</v>
      </c>
      <c r="K37" s="193" t="s">
        <v>663</v>
      </c>
      <c r="L37" s="193" t="s">
        <v>962</v>
      </c>
      <c r="M37" s="197">
        <v>94.490909090909085</v>
      </c>
      <c r="N37" s="197">
        <v>18.545454545454543</v>
      </c>
      <c r="O37" s="193"/>
      <c r="P37" s="193"/>
      <c r="Q37" s="199"/>
      <c r="R37" s="198"/>
      <c r="S37" s="199"/>
      <c r="T37" s="193"/>
      <c r="U37" s="199"/>
      <c r="V37" s="199"/>
      <c r="W37" s="199"/>
      <c r="X37" s="193"/>
      <c r="Y37" s="197"/>
      <c r="Z37" s="197"/>
      <c r="AA37" s="197"/>
      <c r="AB37" s="197"/>
      <c r="AC37" s="197"/>
      <c r="AD37" s="199"/>
      <c r="AE37" s="197">
        <v>13.854545454545454</v>
      </c>
      <c r="AF37" s="193"/>
      <c r="AG37" s="193"/>
      <c r="AH37" s="197"/>
      <c r="AI37" s="193"/>
      <c r="AJ37" s="193"/>
      <c r="AK37" s="197"/>
      <c r="AL37" s="193"/>
      <c r="AM37" s="197"/>
      <c r="AN37" s="197"/>
      <c r="AO37" s="193" t="s">
        <v>698</v>
      </c>
      <c r="AP37" s="196" t="s">
        <v>390</v>
      </c>
      <c r="AQ37" s="196"/>
      <c r="AR37" s="196"/>
      <c r="AS37" s="200"/>
      <c r="AT37" s="196">
        <v>5</v>
      </c>
      <c r="AU37" s="196"/>
      <c r="AV37" s="196"/>
      <c r="AW37" s="196"/>
      <c r="AX37" s="196" t="s">
        <v>635</v>
      </c>
      <c r="AY37" s="193"/>
      <c r="AZ37" s="196">
        <v>0</v>
      </c>
      <c r="BA37" s="196">
        <v>0</v>
      </c>
      <c r="BB37" s="196">
        <v>0</v>
      </c>
      <c r="BC37" s="196">
        <v>0</v>
      </c>
      <c r="BD37" s="196">
        <v>0</v>
      </c>
      <c r="BE37" s="196">
        <v>0</v>
      </c>
      <c r="BF37" s="196">
        <v>0</v>
      </c>
      <c r="BG37" s="196">
        <v>0</v>
      </c>
      <c r="BH37" s="196">
        <v>0</v>
      </c>
      <c r="BI37" s="196">
        <v>0</v>
      </c>
      <c r="BJ37" s="196">
        <v>0</v>
      </c>
      <c r="BK37" s="196">
        <v>0</v>
      </c>
      <c r="BL37" s="196"/>
      <c r="BM37" s="196" t="s">
        <v>390</v>
      </c>
      <c r="BN37" s="196">
        <v>12</v>
      </c>
      <c r="BO37" s="196" t="s">
        <v>390</v>
      </c>
      <c r="BP37" s="249"/>
      <c r="BQ37" s="196"/>
      <c r="BR37" s="196"/>
      <c r="BS37" s="196"/>
      <c r="BT37" s="202"/>
      <c r="BU37" s="202"/>
      <c r="BV37" s="196"/>
      <c r="BW37" s="196" t="s">
        <v>646</v>
      </c>
      <c r="BX37" s="196"/>
      <c r="BY37" s="193"/>
      <c r="BZ37" s="203" t="s">
        <v>1012</v>
      </c>
      <c r="CA37" s="193" t="s">
        <v>401</v>
      </c>
    </row>
    <row r="38" spans="1:79" ht="13" customHeight="1" x14ac:dyDescent="0.2">
      <c r="A38" s="193">
        <v>13103</v>
      </c>
      <c r="B38" s="194">
        <v>42926</v>
      </c>
      <c r="C38" s="195" t="s">
        <v>631</v>
      </c>
      <c r="D38" s="193" t="s">
        <v>632</v>
      </c>
      <c r="E38" s="193"/>
      <c r="F38" s="193" t="s">
        <v>697</v>
      </c>
      <c r="G38" s="207">
        <v>42922</v>
      </c>
      <c r="H38" s="196" t="s">
        <v>574</v>
      </c>
      <c r="I38" s="196" t="s">
        <v>390</v>
      </c>
      <c r="J38" s="196">
        <v>7</v>
      </c>
      <c r="K38" s="193" t="s">
        <v>665</v>
      </c>
      <c r="L38" s="193" t="s">
        <v>875</v>
      </c>
      <c r="M38" s="197">
        <v>67.736363636363635</v>
      </c>
      <c r="N38" s="197">
        <v>17.872727272727271</v>
      </c>
      <c r="O38" s="208"/>
      <c r="P38" s="208"/>
      <c r="Q38" s="199"/>
      <c r="R38" s="198"/>
      <c r="S38" s="199"/>
      <c r="T38" s="193"/>
      <c r="U38" s="199"/>
      <c r="V38" s="199"/>
      <c r="W38" s="199"/>
      <c r="X38" s="193"/>
      <c r="Y38" s="197"/>
      <c r="Z38" s="197"/>
      <c r="AA38" s="197"/>
      <c r="AB38" s="197"/>
      <c r="AC38" s="197"/>
      <c r="AD38" s="199"/>
      <c r="AE38" s="197">
        <v>14.063636363636363</v>
      </c>
      <c r="AF38" s="193"/>
      <c r="AG38" s="193"/>
      <c r="AH38" s="197"/>
      <c r="AI38" s="193"/>
      <c r="AJ38" s="193"/>
      <c r="AK38" s="197"/>
      <c r="AL38" s="193"/>
      <c r="AM38" s="197"/>
      <c r="AN38" s="197"/>
      <c r="AO38" s="193" t="s">
        <v>698</v>
      </c>
      <c r="AP38" s="196" t="s">
        <v>390</v>
      </c>
      <c r="AQ38" s="196"/>
      <c r="AR38" s="196"/>
      <c r="AS38" s="200"/>
      <c r="AT38" s="196">
        <v>6</v>
      </c>
      <c r="AU38" s="196"/>
      <c r="AV38" s="196"/>
      <c r="AW38" s="196"/>
      <c r="AX38" s="196" t="s">
        <v>635</v>
      </c>
      <c r="AY38" s="193"/>
      <c r="AZ38" s="211">
        <v>0</v>
      </c>
      <c r="BA38" s="196">
        <v>0</v>
      </c>
      <c r="BB38" s="196">
        <v>0</v>
      </c>
      <c r="BC38" s="196">
        <v>0</v>
      </c>
      <c r="BD38" s="196">
        <v>0</v>
      </c>
      <c r="BE38" s="196">
        <v>0</v>
      </c>
      <c r="BF38" s="196">
        <v>0</v>
      </c>
      <c r="BG38" s="196">
        <v>0</v>
      </c>
      <c r="BH38" s="196">
        <v>0</v>
      </c>
      <c r="BI38" s="196">
        <v>0</v>
      </c>
      <c r="BJ38" s="196">
        <v>0</v>
      </c>
      <c r="BK38" s="196">
        <v>0</v>
      </c>
      <c r="BL38" s="196"/>
      <c r="BM38" s="196" t="s">
        <v>390</v>
      </c>
      <c r="BN38" s="196">
        <v>12</v>
      </c>
      <c r="BO38" s="196" t="s">
        <v>390</v>
      </c>
      <c r="BP38" s="249"/>
      <c r="BQ38" s="196"/>
      <c r="BR38" s="196">
        <v>12</v>
      </c>
      <c r="BS38" s="196"/>
      <c r="BT38" s="193"/>
      <c r="BU38" s="193"/>
      <c r="BV38" s="196"/>
      <c r="BW38" s="196" t="s">
        <v>646</v>
      </c>
      <c r="BX38" s="196"/>
      <c r="BY38" s="193"/>
      <c r="BZ38" s="251" t="s">
        <v>877</v>
      </c>
      <c r="CA38" s="202" t="s">
        <v>401</v>
      </c>
    </row>
    <row r="39" spans="1:79" ht="13" customHeight="1" x14ac:dyDescent="0.2">
      <c r="A39" s="193">
        <v>13623</v>
      </c>
      <c r="B39" s="194">
        <v>42930</v>
      </c>
      <c r="C39" s="195" t="s">
        <v>631</v>
      </c>
      <c r="D39" s="193" t="s">
        <v>632</v>
      </c>
      <c r="E39" s="193"/>
      <c r="F39" s="193" t="s">
        <v>697</v>
      </c>
      <c r="G39" s="194">
        <v>42916</v>
      </c>
      <c r="H39" s="196" t="s">
        <v>574</v>
      </c>
      <c r="I39" s="196" t="s">
        <v>390</v>
      </c>
      <c r="J39" s="196">
        <v>8</v>
      </c>
      <c r="K39" s="193" t="s">
        <v>669</v>
      </c>
      <c r="L39" s="193" t="s">
        <v>964</v>
      </c>
      <c r="M39" s="197">
        <v>92.499999999999986</v>
      </c>
      <c r="N39" s="197">
        <v>21.609090909090906</v>
      </c>
      <c r="O39" s="193" t="s">
        <v>689</v>
      </c>
      <c r="P39" s="193">
        <v>1183</v>
      </c>
      <c r="Q39" s="197">
        <v>22.454545454545453</v>
      </c>
      <c r="R39" s="198"/>
      <c r="S39" s="199"/>
      <c r="T39" s="193"/>
      <c r="U39" s="199"/>
      <c r="V39" s="199"/>
      <c r="W39" s="199"/>
      <c r="X39" s="193"/>
      <c r="Y39" s="197"/>
      <c r="Z39" s="197"/>
      <c r="AA39" s="197"/>
      <c r="AB39" s="197"/>
      <c r="AC39" s="197"/>
      <c r="AD39" s="197"/>
      <c r="AE39" s="197">
        <v>15.481818181818182</v>
      </c>
      <c r="AF39" s="193"/>
      <c r="AG39" s="193"/>
      <c r="AH39" s="197"/>
      <c r="AI39" s="193"/>
      <c r="AJ39" s="193"/>
      <c r="AK39" s="197"/>
      <c r="AL39" s="193"/>
      <c r="AM39" s="197"/>
      <c r="AN39" s="197"/>
      <c r="AO39" s="193" t="s">
        <v>698</v>
      </c>
      <c r="AP39" s="196" t="s">
        <v>390</v>
      </c>
      <c r="AQ39" s="196"/>
      <c r="AR39" s="196"/>
      <c r="AS39" s="200"/>
      <c r="AT39" s="196">
        <v>4.5</v>
      </c>
      <c r="AU39" s="196"/>
      <c r="AV39" s="196"/>
      <c r="AW39" s="196"/>
      <c r="AX39" s="196" t="s">
        <v>390</v>
      </c>
      <c r="AY39" s="193"/>
      <c r="AZ39" s="196">
        <v>15</v>
      </c>
      <c r="BA39" s="196">
        <v>0</v>
      </c>
      <c r="BB39" s="196">
        <v>0</v>
      </c>
      <c r="BC39" s="196">
        <v>0</v>
      </c>
      <c r="BD39" s="196">
        <v>0</v>
      </c>
      <c r="BE39" s="196">
        <v>0</v>
      </c>
      <c r="BF39" s="196">
        <v>0</v>
      </c>
      <c r="BG39" s="196">
        <v>0</v>
      </c>
      <c r="BH39" s="196">
        <v>0</v>
      </c>
      <c r="BI39" s="196">
        <v>0</v>
      </c>
      <c r="BJ39" s="196">
        <v>0</v>
      </c>
      <c r="BK39" s="196">
        <v>0</v>
      </c>
      <c r="BL39" s="196"/>
      <c r="BM39" s="196" t="s">
        <v>390</v>
      </c>
      <c r="BN39" s="196"/>
      <c r="BO39" s="196" t="s">
        <v>390</v>
      </c>
      <c r="BP39" s="249"/>
      <c r="BQ39" s="196"/>
      <c r="BR39" s="196"/>
      <c r="BS39" s="196"/>
      <c r="BT39" s="193"/>
      <c r="BU39" s="193"/>
      <c r="BV39" s="196"/>
      <c r="BW39" s="196" t="s">
        <v>646</v>
      </c>
      <c r="BX39" s="196"/>
      <c r="BY39" s="193"/>
      <c r="BZ39" s="203" t="s">
        <v>1013</v>
      </c>
      <c r="CA39" s="193" t="s">
        <v>401</v>
      </c>
    </row>
    <row r="40" spans="1:79" ht="13" customHeight="1" x14ac:dyDescent="0.15">
      <c r="A40" s="193">
        <v>12773</v>
      </c>
      <c r="B40" s="194">
        <v>42926</v>
      </c>
      <c r="C40" s="195" t="s">
        <v>631</v>
      </c>
      <c r="D40" s="193" t="s">
        <v>632</v>
      </c>
      <c r="E40" s="193"/>
      <c r="F40" s="193" t="s">
        <v>697</v>
      </c>
      <c r="G40" s="194">
        <v>42917</v>
      </c>
      <c r="H40" s="196" t="s">
        <v>574</v>
      </c>
      <c r="I40" s="196" t="s">
        <v>390</v>
      </c>
      <c r="J40" s="196">
        <v>9</v>
      </c>
      <c r="K40" s="193" t="s">
        <v>672</v>
      </c>
      <c r="L40" s="193" t="s">
        <v>909</v>
      </c>
      <c r="M40" s="197">
        <v>67.999999999999986</v>
      </c>
      <c r="N40" s="197">
        <v>16</v>
      </c>
      <c r="O40" s="193"/>
      <c r="P40" s="193"/>
      <c r="Q40" s="199"/>
      <c r="R40" s="198"/>
      <c r="S40" s="199"/>
      <c r="T40" s="193"/>
      <c r="U40" s="199"/>
      <c r="V40" s="199"/>
      <c r="W40" s="199"/>
      <c r="X40" s="193"/>
      <c r="Y40" s="197"/>
      <c r="Z40" s="197"/>
      <c r="AA40" s="197"/>
      <c r="AB40" s="197"/>
      <c r="AC40" s="197"/>
      <c r="AD40" s="197"/>
      <c r="AE40" s="197">
        <v>13.027272727272726</v>
      </c>
      <c r="AF40" s="193"/>
      <c r="AG40" s="193"/>
      <c r="AH40" s="197"/>
      <c r="AI40" s="193"/>
      <c r="AJ40" s="193"/>
      <c r="AK40" s="197"/>
      <c r="AL40" s="193"/>
      <c r="AM40" s="197"/>
      <c r="AN40" s="197"/>
      <c r="AO40" s="193" t="s">
        <v>698</v>
      </c>
      <c r="AP40" s="196" t="s">
        <v>390</v>
      </c>
      <c r="AQ40" s="196"/>
      <c r="AR40" s="196"/>
      <c r="AS40" s="200"/>
      <c r="AT40" s="196">
        <v>5.5</v>
      </c>
      <c r="AU40" s="196"/>
      <c r="AV40" s="196"/>
      <c r="AW40" s="196"/>
      <c r="AX40" s="196" t="s">
        <v>390</v>
      </c>
      <c r="AY40" s="193"/>
      <c r="AZ40" s="196">
        <v>0</v>
      </c>
      <c r="BA40" s="196">
        <v>0</v>
      </c>
      <c r="BB40" s="196">
        <v>0</v>
      </c>
      <c r="BC40" s="196">
        <v>0</v>
      </c>
      <c r="BD40" s="196">
        <v>0</v>
      </c>
      <c r="BE40" s="196">
        <v>0</v>
      </c>
      <c r="BF40" s="196">
        <v>0</v>
      </c>
      <c r="BG40" s="196">
        <v>0</v>
      </c>
      <c r="BH40" s="196">
        <v>0</v>
      </c>
      <c r="BI40" s="196">
        <v>0</v>
      </c>
      <c r="BJ40" s="196">
        <v>0</v>
      </c>
      <c r="BK40" s="196">
        <v>0</v>
      </c>
      <c r="BL40" s="196"/>
      <c r="BM40" s="196" t="s">
        <v>390</v>
      </c>
      <c r="BN40" s="196"/>
      <c r="BO40" s="196" t="s">
        <v>390</v>
      </c>
      <c r="BP40" s="249"/>
      <c r="BQ40" s="196"/>
      <c r="BR40" s="196"/>
      <c r="BS40" s="196"/>
      <c r="BT40" s="193"/>
      <c r="BU40" s="193"/>
      <c r="BV40" s="196"/>
      <c r="BW40" s="196" t="s">
        <v>646</v>
      </c>
      <c r="BX40" s="196"/>
      <c r="BY40" s="212" t="s">
        <v>966</v>
      </c>
      <c r="BZ40" s="213" t="s">
        <v>1014</v>
      </c>
      <c r="CA40" s="202" t="s">
        <v>401</v>
      </c>
    </row>
    <row r="41" spans="1:79" ht="13" customHeight="1" x14ac:dyDescent="0.15">
      <c r="A41" s="193">
        <v>15254</v>
      </c>
      <c r="B41" s="194">
        <v>42926</v>
      </c>
      <c r="C41" s="195" t="s">
        <v>631</v>
      </c>
      <c r="D41" s="193" t="s">
        <v>632</v>
      </c>
      <c r="E41" s="193"/>
      <c r="F41" s="193" t="s">
        <v>697</v>
      </c>
      <c r="G41" s="194">
        <v>42900</v>
      </c>
      <c r="H41" s="196" t="s">
        <v>574</v>
      </c>
      <c r="I41" s="196" t="s">
        <v>390</v>
      </c>
      <c r="J41" s="196">
        <v>10</v>
      </c>
      <c r="K41" s="193" t="s">
        <v>673</v>
      </c>
      <c r="L41" s="193" t="s">
        <v>968</v>
      </c>
      <c r="M41" s="197">
        <v>93.499999999999986</v>
      </c>
      <c r="N41" s="197">
        <v>18.2</v>
      </c>
      <c r="O41" s="193"/>
      <c r="P41" s="193"/>
      <c r="Q41" s="199"/>
      <c r="R41" s="193"/>
      <c r="S41" s="199"/>
      <c r="T41" s="193"/>
      <c r="U41" s="199"/>
      <c r="V41" s="199"/>
      <c r="W41" s="199"/>
      <c r="X41" s="193"/>
      <c r="Y41" s="197"/>
      <c r="Z41" s="197"/>
      <c r="AA41" s="197"/>
      <c r="AB41" s="197"/>
      <c r="AC41" s="197"/>
      <c r="AD41" s="199"/>
      <c r="AE41" s="197">
        <v>9.3999999999999986</v>
      </c>
      <c r="AF41" s="193"/>
      <c r="AG41" s="193"/>
      <c r="AH41" s="197"/>
      <c r="AI41" s="193"/>
      <c r="AJ41" s="193"/>
      <c r="AK41" s="197"/>
      <c r="AL41" s="193"/>
      <c r="AM41" s="197"/>
      <c r="AN41" s="197"/>
      <c r="AO41" s="193" t="s">
        <v>698</v>
      </c>
      <c r="AP41" s="196" t="s">
        <v>390</v>
      </c>
      <c r="AQ41" s="196"/>
      <c r="AR41" s="196"/>
      <c r="AS41" s="200"/>
      <c r="AT41" s="196">
        <v>3.5</v>
      </c>
      <c r="AU41" s="196"/>
      <c r="AV41" s="196"/>
      <c r="AW41" s="196"/>
      <c r="AX41" s="196" t="s">
        <v>635</v>
      </c>
      <c r="AY41" s="193"/>
      <c r="AZ41" s="196">
        <v>0</v>
      </c>
      <c r="BA41" s="196">
        <v>0</v>
      </c>
      <c r="BB41" s="196">
        <v>0</v>
      </c>
      <c r="BC41" s="196">
        <v>0</v>
      </c>
      <c r="BD41" s="196">
        <v>0</v>
      </c>
      <c r="BE41" s="196">
        <v>0</v>
      </c>
      <c r="BF41" s="196">
        <v>0</v>
      </c>
      <c r="BG41" s="196">
        <v>0</v>
      </c>
      <c r="BH41" s="196">
        <v>0</v>
      </c>
      <c r="BI41" s="196">
        <v>0</v>
      </c>
      <c r="BJ41" s="196">
        <v>0</v>
      </c>
      <c r="BK41" s="196">
        <v>0</v>
      </c>
      <c r="BL41" s="196"/>
      <c r="BM41" s="196" t="s">
        <v>390</v>
      </c>
      <c r="BN41" s="196"/>
      <c r="BO41" s="196" t="s">
        <v>390</v>
      </c>
      <c r="BP41" s="249"/>
      <c r="BQ41" s="196"/>
      <c r="BR41" s="196"/>
      <c r="BS41" s="196"/>
      <c r="BT41" s="202"/>
      <c r="BU41" s="202"/>
      <c r="BV41" s="196"/>
      <c r="BW41" s="196" t="s">
        <v>646</v>
      </c>
      <c r="BX41" s="196">
        <v>1</v>
      </c>
      <c r="BY41" s="193"/>
      <c r="BZ41" s="213" t="s">
        <v>1015</v>
      </c>
      <c r="CA41" s="202" t="s">
        <v>610</v>
      </c>
    </row>
    <row r="42" spans="1:79" ht="13" customHeight="1" x14ac:dyDescent="0.2">
      <c r="A42" s="193">
        <v>11316</v>
      </c>
      <c r="B42" s="194">
        <v>42928</v>
      </c>
      <c r="C42" s="195" t="s">
        <v>631</v>
      </c>
      <c r="D42" s="193" t="s">
        <v>632</v>
      </c>
      <c r="E42" s="193"/>
      <c r="F42" s="193" t="s">
        <v>697</v>
      </c>
      <c r="G42" s="194">
        <v>42916</v>
      </c>
      <c r="H42" s="196" t="s">
        <v>574</v>
      </c>
      <c r="I42" s="196" t="s">
        <v>390</v>
      </c>
      <c r="J42" s="196">
        <v>11</v>
      </c>
      <c r="K42" s="193" t="s">
        <v>677</v>
      </c>
      <c r="L42" s="193" t="s">
        <v>884</v>
      </c>
      <c r="M42" s="197">
        <v>85</v>
      </c>
      <c r="N42" s="197">
        <v>18.981818181818181</v>
      </c>
      <c r="O42" s="193"/>
      <c r="P42" s="193"/>
      <c r="Q42" s="199"/>
      <c r="R42" s="198"/>
      <c r="S42" s="199"/>
      <c r="T42" s="193"/>
      <c r="U42" s="199"/>
      <c r="V42" s="199"/>
      <c r="W42" s="199"/>
      <c r="X42" s="193"/>
      <c r="Y42" s="197"/>
      <c r="Z42" s="197"/>
      <c r="AA42" s="197"/>
      <c r="AB42" s="197"/>
      <c r="AC42" s="197"/>
      <c r="AD42" s="197"/>
      <c r="AE42" s="197">
        <v>15.881818181818179</v>
      </c>
      <c r="AF42" s="193"/>
      <c r="AG42" s="193"/>
      <c r="AH42" s="197"/>
      <c r="AI42" s="193"/>
      <c r="AJ42" s="193"/>
      <c r="AK42" s="197"/>
      <c r="AL42" s="193"/>
      <c r="AM42" s="197"/>
      <c r="AN42" s="197"/>
      <c r="AO42" s="193" t="s">
        <v>698</v>
      </c>
      <c r="AP42" s="196" t="s">
        <v>390</v>
      </c>
      <c r="AQ42" s="196"/>
      <c r="AR42" s="196"/>
      <c r="AS42" s="200"/>
      <c r="AT42" s="196">
        <v>5</v>
      </c>
      <c r="AU42" s="101"/>
      <c r="AV42" s="101"/>
      <c r="AW42" s="101"/>
      <c r="AX42" s="196" t="s">
        <v>635</v>
      </c>
      <c r="AY42" s="193"/>
      <c r="AZ42" s="196">
        <v>0</v>
      </c>
      <c r="BA42" s="196">
        <v>0</v>
      </c>
      <c r="BB42" s="196">
        <v>0</v>
      </c>
      <c r="BC42" s="196">
        <v>0</v>
      </c>
      <c r="BD42" s="196">
        <v>0</v>
      </c>
      <c r="BE42" s="196">
        <v>0</v>
      </c>
      <c r="BF42" s="196">
        <v>0</v>
      </c>
      <c r="BG42" s="196">
        <v>0</v>
      </c>
      <c r="BH42" s="196">
        <v>0</v>
      </c>
      <c r="BI42" s="196">
        <v>0</v>
      </c>
      <c r="BJ42" s="196">
        <v>0</v>
      </c>
      <c r="BK42" s="196">
        <v>0</v>
      </c>
      <c r="BL42" s="196"/>
      <c r="BM42" s="196" t="s">
        <v>390</v>
      </c>
      <c r="BN42" s="196"/>
      <c r="BO42" s="196" t="s">
        <v>390</v>
      </c>
      <c r="BP42" s="249"/>
      <c r="BQ42" s="196"/>
      <c r="BR42" s="196"/>
      <c r="BS42" s="196"/>
      <c r="BT42" s="202"/>
      <c r="BU42" s="202"/>
      <c r="BV42" s="196"/>
      <c r="BW42" s="196" t="s">
        <v>646</v>
      </c>
      <c r="BX42" s="196"/>
      <c r="BY42" s="202"/>
      <c r="BZ42" s="251" t="s">
        <v>887</v>
      </c>
      <c r="CA42" s="193" t="s">
        <v>401</v>
      </c>
    </row>
    <row r="43" spans="1:79" ht="13" customHeight="1" x14ac:dyDescent="0.15">
      <c r="A43" s="193">
        <v>12835</v>
      </c>
      <c r="B43" s="194">
        <v>42925</v>
      </c>
      <c r="C43" s="195" t="s">
        <v>631</v>
      </c>
      <c r="D43" s="193" t="s">
        <v>632</v>
      </c>
      <c r="E43" s="193"/>
      <c r="F43" s="193" t="s">
        <v>697</v>
      </c>
      <c r="G43" s="207">
        <v>42916</v>
      </c>
      <c r="H43" s="196" t="s">
        <v>390</v>
      </c>
      <c r="I43" s="196" t="s">
        <v>391</v>
      </c>
      <c r="J43" s="196">
        <v>12</v>
      </c>
      <c r="K43" s="193" t="s">
        <v>629</v>
      </c>
      <c r="L43" s="193" t="s">
        <v>890</v>
      </c>
      <c r="M43" s="197">
        <v>91.427272727272708</v>
      </c>
      <c r="N43" s="197">
        <v>17.527272727272727</v>
      </c>
      <c r="O43" s="193"/>
      <c r="P43" s="193"/>
      <c r="Q43" s="199"/>
      <c r="R43" s="198"/>
      <c r="S43" s="199"/>
      <c r="T43" s="193"/>
      <c r="U43" s="199"/>
      <c r="V43" s="199"/>
      <c r="W43" s="199"/>
      <c r="X43" s="193"/>
      <c r="Y43" s="197"/>
      <c r="Z43" s="197"/>
      <c r="AA43" s="197"/>
      <c r="AB43" s="197"/>
      <c r="AC43" s="197"/>
      <c r="AD43" s="199"/>
      <c r="AE43" s="197">
        <v>12.254545454545454</v>
      </c>
      <c r="AF43" s="193"/>
      <c r="AG43" s="193"/>
      <c r="AH43" s="197"/>
      <c r="AI43" s="193"/>
      <c r="AJ43" s="193"/>
      <c r="AK43" s="197"/>
      <c r="AL43" s="193"/>
      <c r="AM43" s="197"/>
      <c r="AN43" s="197"/>
      <c r="AO43" s="193" t="s">
        <v>698</v>
      </c>
      <c r="AP43" s="196" t="s">
        <v>390</v>
      </c>
      <c r="AQ43" s="196"/>
      <c r="AR43" s="196"/>
      <c r="AS43" s="200"/>
      <c r="AT43" s="196"/>
      <c r="AU43" s="196"/>
      <c r="AV43" s="196"/>
      <c r="AW43" s="196"/>
      <c r="AX43" s="196" t="s">
        <v>390</v>
      </c>
      <c r="AY43" s="193"/>
      <c r="AZ43" s="196">
        <v>0</v>
      </c>
      <c r="BA43" s="196">
        <v>0</v>
      </c>
      <c r="BB43" s="196">
        <v>0</v>
      </c>
      <c r="BC43" s="196">
        <v>0</v>
      </c>
      <c r="BD43" s="196">
        <v>0</v>
      </c>
      <c r="BE43" s="196">
        <v>0</v>
      </c>
      <c r="BF43" s="196">
        <v>0</v>
      </c>
      <c r="BG43" s="196">
        <v>0</v>
      </c>
      <c r="BH43" s="196">
        <v>0</v>
      </c>
      <c r="BI43" s="196">
        <v>0</v>
      </c>
      <c r="BJ43" s="196">
        <v>0</v>
      </c>
      <c r="BK43" s="196">
        <v>0</v>
      </c>
      <c r="BL43" s="196"/>
      <c r="BM43" s="196" t="s">
        <v>390</v>
      </c>
      <c r="BN43" s="196"/>
      <c r="BO43" s="196" t="s">
        <v>390</v>
      </c>
      <c r="BP43" s="249"/>
      <c r="BQ43" s="196"/>
      <c r="BR43" s="196"/>
      <c r="BS43" s="196"/>
      <c r="BT43" s="202"/>
      <c r="BU43" s="202"/>
      <c r="BV43" s="196"/>
      <c r="BW43" s="196" t="s">
        <v>646</v>
      </c>
      <c r="BX43" s="196">
        <v>1</v>
      </c>
      <c r="BY43" s="193"/>
      <c r="BZ43" s="213" t="s">
        <v>581</v>
      </c>
      <c r="CA43" s="193" t="s">
        <v>401</v>
      </c>
    </row>
    <row r="44" spans="1:79" ht="13" customHeight="1" x14ac:dyDescent="0.15">
      <c r="A44" s="193">
        <v>15250</v>
      </c>
      <c r="B44" s="194">
        <v>42925</v>
      </c>
      <c r="C44" s="195" t="s">
        <v>631</v>
      </c>
      <c r="D44" s="193" t="s">
        <v>632</v>
      </c>
      <c r="E44" s="193"/>
      <c r="F44" s="193" t="s">
        <v>697</v>
      </c>
      <c r="G44" s="194">
        <v>42916</v>
      </c>
      <c r="H44" s="196" t="s">
        <v>574</v>
      </c>
      <c r="I44" s="196" t="s">
        <v>390</v>
      </c>
      <c r="J44" s="196">
        <v>13</v>
      </c>
      <c r="K44" s="193" t="s">
        <v>687</v>
      </c>
      <c r="L44" s="193" t="s">
        <v>688</v>
      </c>
      <c r="M44" s="197">
        <v>119</v>
      </c>
      <c r="N44" s="197">
        <v>19.481818181818181</v>
      </c>
      <c r="O44" s="193" t="s">
        <v>689</v>
      </c>
      <c r="P44" s="193">
        <v>1350</v>
      </c>
      <c r="Q44" s="197">
        <v>22.872727272727271</v>
      </c>
      <c r="R44" s="198"/>
      <c r="S44" s="199"/>
      <c r="T44" s="193"/>
      <c r="U44" s="199"/>
      <c r="V44" s="199"/>
      <c r="W44" s="199"/>
      <c r="X44" s="193"/>
      <c r="Y44" s="197"/>
      <c r="Z44" s="197"/>
      <c r="AA44" s="197"/>
      <c r="AB44" s="197"/>
      <c r="AC44" s="197"/>
      <c r="AD44" s="199"/>
      <c r="AE44" s="197">
        <v>11.363636363636363</v>
      </c>
      <c r="AF44" s="193"/>
      <c r="AG44" s="193"/>
      <c r="AH44" s="197"/>
      <c r="AI44" s="193"/>
      <c r="AJ44" s="193"/>
      <c r="AK44" s="197"/>
      <c r="AL44" s="193"/>
      <c r="AM44" s="197"/>
      <c r="AN44" s="197"/>
      <c r="AO44" s="193" t="s">
        <v>698</v>
      </c>
      <c r="AP44" s="196" t="s">
        <v>390</v>
      </c>
      <c r="AQ44" s="196"/>
      <c r="AR44" s="196"/>
      <c r="AS44" s="200"/>
      <c r="AT44" s="196">
        <v>6</v>
      </c>
      <c r="AU44" s="196"/>
      <c r="AV44" s="196"/>
      <c r="AW44" s="196"/>
      <c r="AX44" s="196" t="s">
        <v>390</v>
      </c>
      <c r="AY44" s="193"/>
      <c r="AZ44" s="196">
        <v>0</v>
      </c>
      <c r="BA44" s="196">
        <v>0</v>
      </c>
      <c r="BB44" s="196">
        <v>7</v>
      </c>
      <c r="BC44" s="196">
        <v>0</v>
      </c>
      <c r="BD44" s="196">
        <v>0</v>
      </c>
      <c r="BE44" s="196">
        <v>0</v>
      </c>
      <c r="BF44" s="196">
        <v>0</v>
      </c>
      <c r="BG44" s="196">
        <v>0</v>
      </c>
      <c r="BH44" s="196">
        <v>0</v>
      </c>
      <c r="BI44" s="196">
        <v>0</v>
      </c>
      <c r="BJ44" s="196">
        <v>0</v>
      </c>
      <c r="BK44" s="196">
        <v>0</v>
      </c>
      <c r="BL44" s="196"/>
      <c r="BM44" s="196" t="s">
        <v>390</v>
      </c>
      <c r="BN44" s="196"/>
      <c r="BO44" s="196" t="s">
        <v>390</v>
      </c>
      <c r="BP44" s="249"/>
      <c r="BQ44" s="196"/>
      <c r="BR44" s="196"/>
      <c r="BS44" s="196"/>
      <c r="BT44" s="202"/>
      <c r="BU44" s="202"/>
      <c r="BV44" s="196"/>
      <c r="BW44" s="196" t="s">
        <v>646</v>
      </c>
      <c r="BX44" s="196">
        <v>1</v>
      </c>
      <c r="BY44" s="193"/>
      <c r="BZ44" s="193" t="s">
        <v>1016</v>
      </c>
      <c r="CA44" s="193" t="s">
        <v>610</v>
      </c>
    </row>
    <row r="45" spans="1:79" ht="13" customHeight="1" x14ac:dyDescent="0.2">
      <c r="A45" s="193">
        <v>13440</v>
      </c>
      <c r="B45" s="194">
        <v>42928</v>
      </c>
      <c r="C45" s="195" t="s">
        <v>631</v>
      </c>
      <c r="D45" s="193" t="s">
        <v>632</v>
      </c>
      <c r="E45" s="193"/>
      <c r="F45" s="193" t="s">
        <v>697</v>
      </c>
      <c r="G45" s="194">
        <v>42924</v>
      </c>
      <c r="H45" s="196" t="s">
        <v>574</v>
      </c>
      <c r="I45" s="196" t="s">
        <v>390</v>
      </c>
      <c r="J45" s="196">
        <v>14</v>
      </c>
      <c r="K45" s="193" t="s">
        <v>692</v>
      </c>
      <c r="L45" s="193" t="s">
        <v>972</v>
      </c>
      <c r="M45" s="197">
        <v>71.099999999999994</v>
      </c>
      <c r="N45" s="197">
        <v>15.99090909090909</v>
      </c>
      <c r="O45" s="193"/>
      <c r="P45" s="193"/>
      <c r="Q45" s="199"/>
      <c r="R45" s="198"/>
      <c r="S45" s="199"/>
      <c r="T45" s="193"/>
      <c r="U45" s="199"/>
      <c r="V45" s="199"/>
      <c r="W45" s="199"/>
      <c r="X45" s="193"/>
      <c r="Y45" s="197"/>
      <c r="Z45" s="197"/>
      <c r="AA45" s="197"/>
      <c r="AB45" s="197"/>
      <c r="AC45" s="197"/>
      <c r="AD45" s="199"/>
      <c r="AE45" s="197">
        <v>11.509090909090908</v>
      </c>
      <c r="AF45" s="193"/>
      <c r="AG45" s="193"/>
      <c r="AH45" s="197"/>
      <c r="AI45" s="193"/>
      <c r="AJ45" s="193"/>
      <c r="AK45" s="197"/>
      <c r="AL45" s="193"/>
      <c r="AM45" s="197"/>
      <c r="AN45" s="197"/>
      <c r="AO45" s="193" t="s">
        <v>698</v>
      </c>
      <c r="AP45" s="196" t="s">
        <v>390</v>
      </c>
      <c r="AQ45" s="196"/>
      <c r="AR45" s="196"/>
      <c r="AS45" s="200"/>
      <c r="AT45" s="196">
        <v>2</v>
      </c>
      <c r="AU45" s="196"/>
      <c r="AV45" s="196"/>
      <c r="AW45" s="196"/>
      <c r="AX45" s="196" t="s">
        <v>635</v>
      </c>
      <c r="AY45" s="193"/>
      <c r="AZ45" s="196">
        <v>0</v>
      </c>
      <c r="BA45" s="196">
        <v>0</v>
      </c>
      <c r="BB45" s="196">
        <v>0</v>
      </c>
      <c r="BC45" s="196">
        <v>0</v>
      </c>
      <c r="BD45" s="196">
        <v>0</v>
      </c>
      <c r="BE45" s="196">
        <v>0</v>
      </c>
      <c r="BF45" s="196">
        <v>0</v>
      </c>
      <c r="BG45" s="196">
        <v>0</v>
      </c>
      <c r="BH45" s="196">
        <v>0</v>
      </c>
      <c r="BI45" s="196">
        <v>0</v>
      </c>
      <c r="BJ45" s="196">
        <v>0</v>
      </c>
      <c r="BK45" s="196">
        <v>0</v>
      </c>
      <c r="BL45" s="196"/>
      <c r="BM45" s="196" t="s">
        <v>390</v>
      </c>
      <c r="BN45" s="196"/>
      <c r="BO45" s="196" t="s">
        <v>390</v>
      </c>
      <c r="BP45" s="249"/>
      <c r="BQ45" s="196"/>
      <c r="BR45" s="196"/>
      <c r="BS45" s="196"/>
      <c r="BT45" s="193"/>
      <c r="BU45" s="193"/>
      <c r="BV45" s="196"/>
      <c r="BW45" s="196" t="s">
        <v>646</v>
      </c>
      <c r="BX45" s="196"/>
      <c r="BY45" s="193" t="s">
        <v>973</v>
      </c>
      <c r="BZ45" s="203" t="s">
        <v>1017</v>
      </c>
      <c r="CA45" s="193" t="s">
        <v>401</v>
      </c>
    </row>
    <row r="46" spans="1:79" ht="13" customHeight="1" x14ac:dyDescent="0.15">
      <c r="A46" s="193">
        <v>13257</v>
      </c>
      <c r="B46" s="194">
        <v>42929</v>
      </c>
      <c r="C46" s="195" t="s">
        <v>631</v>
      </c>
      <c r="D46" s="193" t="s">
        <v>632</v>
      </c>
      <c r="E46" s="193"/>
      <c r="F46" s="193" t="s">
        <v>697</v>
      </c>
      <c r="G46" s="194">
        <v>42916</v>
      </c>
      <c r="H46" s="196" t="s">
        <v>390</v>
      </c>
      <c r="I46" s="196" t="s">
        <v>391</v>
      </c>
      <c r="J46" s="196">
        <v>16</v>
      </c>
      <c r="K46" s="193" t="s">
        <v>822</v>
      </c>
      <c r="L46" s="193" t="s">
        <v>823</v>
      </c>
      <c r="M46" s="197">
        <v>101.7</v>
      </c>
      <c r="N46" s="197">
        <v>21.25454545454545</v>
      </c>
      <c r="O46" s="193"/>
      <c r="P46" s="193"/>
      <c r="Q46" s="199"/>
      <c r="R46" s="198"/>
      <c r="S46" s="199"/>
      <c r="T46" s="193"/>
      <c r="U46" s="199"/>
      <c r="V46" s="199"/>
      <c r="W46" s="199"/>
      <c r="X46" s="193"/>
      <c r="Y46" s="197"/>
      <c r="Z46" s="197"/>
      <c r="AA46" s="197"/>
      <c r="AB46" s="197"/>
      <c r="AC46" s="197"/>
      <c r="AD46" s="197"/>
      <c r="AE46" s="197">
        <v>15.5</v>
      </c>
      <c r="AF46" s="193"/>
      <c r="AG46" s="193"/>
      <c r="AH46" s="197"/>
      <c r="AI46" s="193"/>
      <c r="AJ46" s="193"/>
      <c r="AK46" s="197"/>
      <c r="AL46" s="193"/>
      <c r="AM46" s="197"/>
      <c r="AN46" s="197"/>
      <c r="AO46" s="193" t="s">
        <v>698</v>
      </c>
      <c r="AP46" s="196" t="s">
        <v>390</v>
      </c>
      <c r="AQ46" s="196"/>
      <c r="AR46" s="196"/>
      <c r="AS46" s="200"/>
      <c r="AT46" s="196"/>
      <c r="AU46" s="196"/>
      <c r="AV46" s="196"/>
      <c r="AW46" s="196"/>
      <c r="AX46" s="196" t="s">
        <v>390</v>
      </c>
      <c r="AY46" s="193"/>
      <c r="AZ46" s="196">
        <v>15</v>
      </c>
      <c r="BA46" s="196">
        <v>0</v>
      </c>
      <c r="BB46" s="196">
        <v>0</v>
      </c>
      <c r="BC46" s="196">
        <v>0</v>
      </c>
      <c r="BD46" s="196">
        <v>0</v>
      </c>
      <c r="BE46" s="196">
        <v>0</v>
      </c>
      <c r="BF46" s="196">
        <v>0</v>
      </c>
      <c r="BG46" s="196">
        <v>0</v>
      </c>
      <c r="BH46" s="196">
        <v>0</v>
      </c>
      <c r="BI46" s="196">
        <v>0</v>
      </c>
      <c r="BJ46" s="196">
        <v>0</v>
      </c>
      <c r="BK46" s="196">
        <v>0</v>
      </c>
      <c r="BL46" s="196"/>
      <c r="BM46" s="196" t="s">
        <v>390</v>
      </c>
      <c r="BN46" s="196"/>
      <c r="BO46" s="196" t="s">
        <v>390</v>
      </c>
      <c r="BP46" s="249"/>
      <c r="BQ46" s="196"/>
      <c r="BR46" s="196"/>
      <c r="BS46" s="196"/>
      <c r="BT46" s="202"/>
      <c r="BU46" s="202"/>
      <c r="BV46" s="196"/>
      <c r="BW46" s="196" t="s">
        <v>646</v>
      </c>
      <c r="BX46" s="196"/>
      <c r="BY46" s="193"/>
      <c r="BZ46" s="254" t="s">
        <v>581</v>
      </c>
      <c r="CA46" s="193" t="s">
        <v>401</v>
      </c>
    </row>
    <row r="47" spans="1:79" ht="13" customHeight="1" x14ac:dyDescent="0.2">
      <c r="A47" s="193">
        <v>13250</v>
      </c>
      <c r="B47" s="194">
        <v>42929</v>
      </c>
      <c r="C47" s="195" t="s">
        <v>631</v>
      </c>
      <c r="D47" s="193" t="s">
        <v>632</v>
      </c>
      <c r="E47" s="193"/>
      <c r="F47" s="193" t="s">
        <v>697</v>
      </c>
      <c r="G47" s="194">
        <v>42916</v>
      </c>
      <c r="H47" s="196" t="s">
        <v>574</v>
      </c>
      <c r="I47" s="196" t="s">
        <v>390</v>
      </c>
      <c r="J47" s="196">
        <v>17</v>
      </c>
      <c r="K47" s="193" t="s">
        <v>835</v>
      </c>
      <c r="L47" s="193" t="s">
        <v>643</v>
      </c>
      <c r="M47" s="197">
        <v>74.927272727272722</v>
      </c>
      <c r="N47" s="197">
        <v>22.990909090909089</v>
      </c>
      <c r="O47" s="193"/>
      <c r="P47" s="193"/>
      <c r="Q47" s="199"/>
      <c r="R47" s="198"/>
      <c r="S47" s="199"/>
      <c r="T47" s="193"/>
      <c r="U47" s="199"/>
      <c r="V47" s="199"/>
      <c r="W47" s="199"/>
      <c r="X47" s="193"/>
      <c r="Y47" s="197"/>
      <c r="Z47" s="197"/>
      <c r="AA47" s="197"/>
      <c r="AB47" s="197"/>
      <c r="AC47" s="197"/>
      <c r="AD47" s="197"/>
      <c r="AE47" s="197">
        <v>15.409090909090907</v>
      </c>
      <c r="AF47" s="193"/>
      <c r="AG47" s="193"/>
      <c r="AH47" s="197"/>
      <c r="AI47" s="193"/>
      <c r="AJ47" s="193"/>
      <c r="AK47" s="197"/>
      <c r="AL47" s="193"/>
      <c r="AM47" s="197"/>
      <c r="AN47" s="197"/>
      <c r="AO47" s="193" t="s">
        <v>698</v>
      </c>
      <c r="AP47" s="196" t="s">
        <v>390</v>
      </c>
      <c r="AQ47" s="196"/>
      <c r="AR47" s="196"/>
      <c r="AS47" s="200"/>
      <c r="AT47" s="196">
        <v>6</v>
      </c>
      <c r="AU47" s="196"/>
      <c r="AV47" s="196"/>
      <c r="AW47" s="196"/>
      <c r="AX47" s="196" t="s">
        <v>635</v>
      </c>
      <c r="AY47" s="193"/>
      <c r="AZ47" s="196">
        <v>0</v>
      </c>
      <c r="BA47" s="196">
        <v>18</v>
      </c>
      <c r="BB47" s="196">
        <v>0</v>
      </c>
      <c r="BC47" s="196">
        <v>0</v>
      </c>
      <c r="BD47" s="196">
        <v>0</v>
      </c>
      <c r="BE47" s="196">
        <v>0</v>
      </c>
      <c r="BF47" s="196">
        <v>0</v>
      </c>
      <c r="BG47" s="196">
        <v>0</v>
      </c>
      <c r="BH47" s="196">
        <v>0</v>
      </c>
      <c r="BI47" s="196">
        <v>0</v>
      </c>
      <c r="BJ47" s="196">
        <v>0</v>
      </c>
      <c r="BK47" s="196">
        <v>0</v>
      </c>
      <c r="BL47" s="196"/>
      <c r="BM47" s="196" t="s">
        <v>390</v>
      </c>
      <c r="BN47" s="196"/>
      <c r="BO47" s="196" t="s">
        <v>390</v>
      </c>
      <c r="BP47" s="249"/>
      <c r="BQ47" s="196"/>
      <c r="BR47" s="196"/>
      <c r="BS47" s="196"/>
      <c r="BT47" s="202"/>
      <c r="BU47" s="202"/>
      <c r="BV47" s="196"/>
      <c r="BW47" s="196" t="s">
        <v>646</v>
      </c>
      <c r="BX47" s="196"/>
      <c r="BY47" s="193" t="s">
        <v>976</v>
      </c>
      <c r="BZ47" s="205" t="s">
        <v>1018</v>
      </c>
      <c r="CA47" s="202" t="s">
        <v>401</v>
      </c>
    </row>
    <row r="48" spans="1:79" ht="13" customHeight="1" x14ac:dyDescent="0.2">
      <c r="A48" s="193">
        <v>11221</v>
      </c>
      <c r="B48" s="194">
        <v>42929</v>
      </c>
      <c r="C48" s="195" t="s">
        <v>631</v>
      </c>
      <c r="D48" s="193" t="s">
        <v>632</v>
      </c>
      <c r="E48" s="193"/>
      <c r="F48" s="193" t="s">
        <v>697</v>
      </c>
      <c r="G48" s="194">
        <v>42587</v>
      </c>
      <c r="H48" s="196" t="s">
        <v>574</v>
      </c>
      <c r="I48" s="196" t="s">
        <v>390</v>
      </c>
      <c r="J48" s="196">
        <v>18</v>
      </c>
      <c r="K48" s="193" t="s">
        <v>848</v>
      </c>
      <c r="L48" s="193" t="s">
        <v>849</v>
      </c>
      <c r="M48" s="197">
        <v>92.063636363636348</v>
      </c>
      <c r="N48" s="197">
        <v>17.59090909090909</v>
      </c>
      <c r="O48" s="193"/>
      <c r="P48" s="193"/>
      <c r="Q48" s="199"/>
      <c r="R48" s="193"/>
      <c r="S48" s="199"/>
      <c r="T48" s="193"/>
      <c r="U48" s="199"/>
      <c r="V48" s="199"/>
      <c r="W48" s="199"/>
      <c r="X48" s="193"/>
      <c r="Y48" s="197"/>
      <c r="Z48" s="197"/>
      <c r="AA48" s="197"/>
      <c r="AB48" s="197"/>
      <c r="AC48" s="197"/>
      <c r="AD48" s="197"/>
      <c r="AE48" s="197">
        <v>16.345454545454544</v>
      </c>
      <c r="AF48" s="193"/>
      <c r="AG48" s="193"/>
      <c r="AH48" s="197"/>
      <c r="AI48" s="193"/>
      <c r="AJ48" s="193"/>
      <c r="AK48" s="197"/>
      <c r="AL48" s="193"/>
      <c r="AM48" s="197"/>
      <c r="AN48" s="197"/>
      <c r="AO48" s="193" t="s">
        <v>698</v>
      </c>
      <c r="AP48" s="196" t="s">
        <v>390</v>
      </c>
      <c r="AQ48" s="196"/>
      <c r="AR48" s="196"/>
      <c r="AS48" s="200"/>
      <c r="AT48" s="196">
        <v>4</v>
      </c>
      <c r="AU48" s="196"/>
      <c r="AV48" s="196"/>
      <c r="AW48" s="196"/>
      <c r="AX48" s="196" t="s">
        <v>390</v>
      </c>
      <c r="AY48" s="193"/>
      <c r="AZ48" s="196">
        <v>0</v>
      </c>
      <c r="BA48" s="196">
        <v>0</v>
      </c>
      <c r="BB48" s="196">
        <v>0</v>
      </c>
      <c r="BC48" s="196">
        <v>0</v>
      </c>
      <c r="BD48" s="196">
        <v>0</v>
      </c>
      <c r="BE48" s="196">
        <v>0</v>
      </c>
      <c r="BF48" s="196">
        <v>0</v>
      </c>
      <c r="BG48" s="196">
        <v>0</v>
      </c>
      <c r="BH48" s="196">
        <v>0</v>
      </c>
      <c r="BI48" s="196">
        <v>0</v>
      </c>
      <c r="BJ48" s="196">
        <v>0</v>
      </c>
      <c r="BK48" s="196">
        <v>0</v>
      </c>
      <c r="BL48" s="196"/>
      <c r="BM48" s="196" t="s">
        <v>390</v>
      </c>
      <c r="BN48" s="196">
        <v>12</v>
      </c>
      <c r="BO48" s="196" t="s">
        <v>390</v>
      </c>
      <c r="BP48" s="249"/>
      <c r="BQ48" s="196"/>
      <c r="BR48" s="196"/>
      <c r="BS48" s="196"/>
      <c r="BT48" s="202"/>
      <c r="BU48" s="202"/>
      <c r="BV48" s="196"/>
      <c r="BW48" s="196" t="s">
        <v>646</v>
      </c>
      <c r="BX48" s="196">
        <v>1</v>
      </c>
      <c r="BY48" s="193"/>
      <c r="BZ48" s="205" t="s">
        <v>1019</v>
      </c>
      <c r="CA48" s="193" t="s">
        <v>461</v>
      </c>
    </row>
    <row r="49" spans="1:79" ht="13" customHeight="1" x14ac:dyDescent="0.2">
      <c r="A49" s="193">
        <v>11171</v>
      </c>
      <c r="B49" s="194">
        <v>42926</v>
      </c>
      <c r="C49" s="195" t="s">
        <v>631</v>
      </c>
      <c r="D49" s="193" t="s">
        <v>632</v>
      </c>
      <c r="E49" s="193"/>
      <c r="F49" s="193" t="s">
        <v>697</v>
      </c>
      <c r="G49" s="194">
        <v>42900</v>
      </c>
      <c r="H49" s="196" t="s">
        <v>574</v>
      </c>
      <c r="I49" s="196" t="s">
        <v>390</v>
      </c>
      <c r="J49" s="196">
        <v>19</v>
      </c>
      <c r="K49" s="193" t="s">
        <v>853</v>
      </c>
      <c r="L49" s="193" t="s">
        <v>655</v>
      </c>
      <c r="M49" s="197">
        <v>121.09090909090907</v>
      </c>
      <c r="N49" s="197">
        <v>15.636363636363635</v>
      </c>
      <c r="O49" s="193"/>
      <c r="P49" s="193"/>
      <c r="Q49" s="199"/>
      <c r="R49" s="193"/>
      <c r="S49" s="199"/>
      <c r="T49" s="193"/>
      <c r="U49" s="199"/>
      <c r="V49" s="199"/>
      <c r="W49" s="199"/>
      <c r="X49" s="193"/>
      <c r="Y49" s="197"/>
      <c r="Z49" s="197"/>
      <c r="AA49" s="197"/>
      <c r="AB49" s="197"/>
      <c r="AC49" s="197"/>
      <c r="AD49" s="197"/>
      <c r="AE49" s="197">
        <v>11.1</v>
      </c>
      <c r="AF49" s="193"/>
      <c r="AG49" s="193"/>
      <c r="AH49" s="197"/>
      <c r="AI49" s="193"/>
      <c r="AJ49" s="193"/>
      <c r="AK49" s="197"/>
      <c r="AL49" s="193"/>
      <c r="AM49" s="197"/>
      <c r="AN49" s="197"/>
      <c r="AO49" s="193" t="s">
        <v>698</v>
      </c>
      <c r="AP49" s="196" t="s">
        <v>390</v>
      </c>
      <c r="AQ49" s="196"/>
      <c r="AR49" s="196"/>
      <c r="AS49" s="200"/>
      <c r="AT49" s="196">
        <v>2.88</v>
      </c>
      <c r="AU49" s="196"/>
      <c r="AV49" s="196"/>
      <c r="AW49" s="196"/>
      <c r="AX49" s="196" t="s">
        <v>390</v>
      </c>
      <c r="AY49" s="193"/>
      <c r="AZ49" s="196">
        <v>0</v>
      </c>
      <c r="BA49" s="196">
        <v>0</v>
      </c>
      <c r="BB49" s="196">
        <v>0</v>
      </c>
      <c r="BC49" s="196">
        <v>0</v>
      </c>
      <c r="BD49" s="196">
        <v>0</v>
      </c>
      <c r="BE49" s="196">
        <v>0</v>
      </c>
      <c r="BF49" s="196">
        <v>0</v>
      </c>
      <c r="BG49" s="196">
        <v>0</v>
      </c>
      <c r="BH49" s="196">
        <v>0</v>
      </c>
      <c r="BI49" s="196">
        <v>0</v>
      </c>
      <c r="BJ49" s="196">
        <v>0</v>
      </c>
      <c r="BK49" s="196">
        <v>0</v>
      </c>
      <c r="BL49" s="196"/>
      <c r="BM49" s="196" t="s">
        <v>390</v>
      </c>
      <c r="BN49" s="196"/>
      <c r="BO49" s="196" t="s">
        <v>390</v>
      </c>
      <c r="BP49" s="249"/>
      <c r="BQ49" s="196"/>
      <c r="BR49" s="196"/>
      <c r="BS49" s="196"/>
      <c r="BT49" s="202"/>
      <c r="BU49" s="202"/>
      <c r="BV49" s="196"/>
      <c r="BW49" s="196" t="s">
        <v>646</v>
      </c>
      <c r="BX49" s="196">
        <v>1</v>
      </c>
      <c r="BY49" s="193"/>
      <c r="BZ49" s="256" t="s">
        <v>979</v>
      </c>
      <c r="CA49" s="202" t="s">
        <v>401</v>
      </c>
    </row>
    <row r="50" spans="1:79" ht="13" customHeight="1" x14ac:dyDescent="0.2">
      <c r="A50" s="193">
        <v>12490</v>
      </c>
      <c r="B50" s="194">
        <v>42926</v>
      </c>
      <c r="C50" s="195" t="s">
        <v>631</v>
      </c>
      <c r="D50" s="193" t="s">
        <v>632</v>
      </c>
      <c r="E50" s="193"/>
      <c r="F50" s="193" t="s">
        <v>697</v>
      </c>
      <c r="G50" s="194">
        <v>42916</v>
      </c>
      <c r="H50" s="196" t="s">
        <v>390</v>
      </c>
      <c r="I50" s="196" t="s">
        <v>391</v>
      </c>
      <c r="J50" s="196">
        <v>20</v>
      </c>
      <c r="K50" s="193" t="s">
        <v>858</v>
      </c>
      <c r="L50" s="193" t="s">
        <v>859</v>
      </c>
      <c r="M50" s="197">
        <v>101.09090909090908</v>
      </c>
      <c r="N50" s="197">
        <v>16.554545454545455</v>
      </c>
      <c r="O50" s="193"/>
      <c r="P50" s="193"/>
      <c r="Q50" s="199"/>
      <c r="R50" s="198"/>
      <c r="S50" s="199"/>
      <c r="T50" s="193"/>
      <c r="U50" s="199"/>
      <c r="V50" s="199"/>
      <c r="W50" s="199"/>
      <c r="X50" s="193"/>
      <c r="Y50" s="197"/>
      <c r="Z50" s="197"/>
      <c r="AA50" s="197"/>
      <c r="AB50" s="197"/>
      <c r="AC50" s="197"/>
      <c r="AD50" s="197"/>
      <c r="AE50" s="197">
        <v>12.754545454545452</v>
      </c>
      <c r="AF50" s="193"/>
      <c r="AG50" s="193"/>
      <c r="AH50" s="197"/>
      <c r="AI50" s="193"/>
      <c r="AJ50" s="193"/>
      <c r="AK50" s="197"/>
      <c r="AL50" s="193"/>
      <c r="AM50" s="197"/>
      <c r="AN50" s="197"/>
      <c r="AO50" s="193" t="s">
        <v>698</v>
      </c>
      <c r="AP50" s="196" t="s">
        <v>390</v>
      </c>
      <c r="AQ50" s="196"/>
      <c r="AR50" s="196"/>
      <c r="AS50" s="200"/>
      <c r="AT50" s="196"/>
      <c r="AU50" s="196"/>
      <c r="AV50" s="196"/>
      <c r="AW50" s="196"/>
      <c r="AX50" s="196" t="s">
        <v>635</v>
      </c>
      <c r="AY50" s="193"/>
      <c r="AZ50" s="196">
        <v>0</v>
      </c>
      <c r="BA50" s="196">
        <v>0</v>
      </c>
      <c r="BB50" s="196">
        <v>0</v>
      </c>
      <c r="BC50" s="196">
        <v>0</v>
      </c>
      <c r="BD50" s="196">
        <v>0</v>
      </c>
      <c r="BE50" s="196">
        <v>0</v>
      </c>
      <c r="BF50" s="196">
        <v>0</v>
      </c>
      <c r="BG50" s="196">
        <v>0</v>
      </c>
      <c r="BH50" s="196">
        <v>0</v>
      </c>
      <c r="BI50" s="196">
        <v>0</v>
      </c>
      <c r="BJ50" s="196">
        <v>0</v>
      </c>
      <c r="BK50" s="196">
        <v>0</v>
      </c>
      <c r="BL50" s="196"/>
      <c r="BM50" s="196" t="s">
        <v>390</v>
      </c>
      <c r="BN50" s="196"/>
      <c r="BO50" s="196" t="s">
        <v>390</v>
      </c>
      <c r="BP50" s="249"/>
      <c r="BQ50" s="196"/>
      <c r="BR50" s="196"/>
      <c r="BS50" s="196"/>
      <c r="BT50" s="193"/>
      <c r="BU50" s="193"/>
      <c r="BV50" s="196"/>
      <c r="BW50" s="196" t="s">
        <v>646</v>
      </c>
      <c r="BX50" s="196"/>
      <c r="BY50" s="193"/>
      <c r="BZ50" s="203" t="s">
        <v>1020</v>
      </c>
      <c r="CA50" s="202" t="s">
        <v>401</v>
      </c>
    </row>
    <row r="51" spans="1:79" ht="13" customHeight="1" x14ac:dyDescent="0.15">
      <c r="A51" s="193">
        <v>12710</v>
      </c>
      <c r="B51" s="194">
        <v>42926</v>
      </c>
      <c r="C51" s="195" t="s">
        <v>631</v>
      </c>
      <c r="D51" s="193" t="s">
        <v>632</v>
      </c>
      <c r="E51" s="193"/>
      <c r="F51" s="193" t="s">
        <v>697</v>
      </c>
      <c r="G51" s="207">
        <v>42916</v>
      </c>
      <c r="H51" s="196" t="s">
        <v>574</v>
      </c>
      <c r="I51" s="196" t="s">
        <v>390</v>
      </c>
      <c r="J51" s="196">
        <v>21</v>
      </c>
      <c r="K51" s="193" t="s">
        <v>863</v>
      </c>
      <c r="L51" s="193" t="s">
        <v>864</v>
      </c>
      <c r="M51" s="197">
        <v>89.999999999999986</v>
      </c>
      <c r="N51" s="197">
        <v>17.7</v>
      </c>
      <c r="O51" s="193"/>
      <c r="P51" s="193"/>
      <c r="Q51" s="199"/>
      <c r="R51" s="198"/>
      <c r="S51" s="199"/>
      <c r="T51" s="193"/>
      <c r="U51" s="199"/>
      <c r="V51" s="199"/>
      <c r="W51" s="199"/>
      <c r="X51" s="193"/>
      <c r="Y51" s="197"/>
      <c r="Z51" s="197"/>
      <c r="AA51" s="197"/>
      <c r="AB51" s="197"/>
      <c r="AC51" s="197"/>
      <c r="AD51" s="197"/>
      <c r="AE51" s="197">
        <v>13.399999999999999</v>
      </c>
      <c r="AF51" s="193"/>
      <c r="AG51" s="193"/>
      <c r="AH51" s="197"/>
      <c r="AI51" s="193"/>
      <c r="AJ51" s="193"/>
      <c r="AK51" s="197"/>
      <c r="AL51" s="193"/>
      <c r="AM51" s="197"/>
      <c r="AN51" s="197"/>
      <c r="AO51" s="193" t="s">
        <v>698</v>
      </c>
      <c r="AP51" s="196" t="s">
        <v>390</v>
      </c>
      <c r="AQ51" s="196"/>
      <c r="AR51" s="196"/>
      <c r="AS51" s="200"/>
      <c r="AT51" s="196">
        <v>8</v>
      </c>
      <c r="AU51" s="196"/>
      <c r="AV51" s="196"/>
      <c r="AW51" s="196"/>
      <c r="AX51" s="196" t="s">
        <v>574</v>
      </c>
      <c r="AY51" s="193" t="s">
        <v>865</v>
      </c>
      <c r="AZ51" s="196">
        <v>0</v>
      </c>
      <c r="BA51" s="196">
        <v>0</v>
      </c>
      <c r="BB51" s="196">
        <v>0</v>
      </c>
      <c r="BC51" s="196">
        <v>0</v>
      </c>
      <c r="BD51" s="196">
        <v>0</v>
      </c>
      <c r="BE51" s="196">
        <v>0</v>
      </c>
      <c r="BF51" s="196">
        <v>0</v>
      </c>
      <c r="BG51" s="196">
        <v>0</v>
      </c>
      <c r="BH51" s="196">
        <v>0</v>
      </c>
      <c r="BI51" s="196">
        <v>0</v>
      </c>
      <c r="BJ51" s="196">
        <v>0</v>
      </c>
      <c r="BK51" s="196">
        <v>0</v>
      </c>
      <c r="BL51" s="196"/>
      <c r="BM51" s="196" t="s">
        <v>390</v>
      </c>
      <c r="BN51" s="196"/>
      <c r="BO51" s="196" t="s">
        <v>390</v>
      </c>
      <c r="BP51" s="249"/>
      <c r="BQ51" s="196"/>
      <c r="BR51" s="196"/>
      <c r="BS51" s="196"/>
      <c r="BT51" s="193"/>
      <c r="BU51" s="202"/>
      <c r="BV51" s="196"/>
      <c r="BW51" s="196" t="s">
        <v>646</v>
      </c>
      <c r="BX51" s="196">
        <v>1</v>
      </c>
      <c r="BY51" s="202" t="s">
        <v>866</v>
      </c>
      <c r="BZ51" s="213" t="s">
        <v>1021</v>
      </c>
      <c r="CA51" s="193" t="s">
        <v>401</v>
      </c>
    </row>
    <row r="52" spans="1:79" ht="13" customHeight="1" x14ac:dyDescent="0.2">
      <c r="A52" s="193">
        <v>13444</v>
      </c>
      <c r="B52" s="194">
        <v>42925</v>
      </c>
      <c r="C52" s="195" t="s">
        <v>631</v>
      </c>
      <c r="D52" s="193" t="s">
        <v>632</v>
      </c>
      <c r="E52" s="193"/>
      <c r="F52" s="193" t="s">
        <v>697</v>
      </c>
      <c r="G52" s="207">
        <v>42916</v>
      </c>
      <c r="H52" s="196" t="s">
        <v>574</v>
      </c>
      <c r="I52" s="196" t="s">
        <v>390</v>
      </c>
      <c r="J52" s="196">
        <v>22</v>
      </c>
      <c r="K52" s="193" t="s">
        <v>895</v>
      </c>
      <c r="L52" s="193" t="s">
        <v>982</v>
      </c>
      <c r="M52" s="197">
        <v>98.236363636363635</v>
      </c>
      <c r="N52" s="197">
        <v>17.399999999999999</v>
      </c>
      <c r="O52" s="193"/>
      <c r="P52" s="193"/>
      <c r="Q52" s="199"/>
      <c r="R52" s="198"/>
      <c r="S52" s="199"/>
      <c r="T52" s="193"/>
      <c r="U52" s="199"/>
      <c r="V52" s="199"/>
      <c r="W52" s="199"/>
      <c r="X52" s="193"/>
      <c r="Y52" s="197"/>
      <c r="Z52" s="197"/>
      <c r="AA52" s="197"/>
      <c r="AB52" s="197"/>
      <c r="AC52" s="197"/>
      <c r="AD52" s="197"/>
      <c r="AE52" s="197">
        <v>15.518181818181818</v>
      </c>
      <c r="AF52" s="193"/>
      <c r="AG52" s="193"/>
      <c r="AH52" s="197"/>
      <c r="AI52" s="193"/>
      <c r="AJ52" s="193"/>
      <c r="AK52" s="197"/>
      <c r="AL52" s="193"/>
      <c r="AM52" s="197"/>
      <c r="AN52" s="197"/>
      <c r="AO52" s="193" t="s">
        <v>698</v>
      </c>
      <c r="AP52" s="196" t="s">
        <v>390</v>
      </c>
      <c r="AQ52" s="196"/>
      <c r="AR52" s="196"/>
      <c r="AS52" s="200"/>
      <c r="AT52" s="196"/>
      <c r="AU52" s="196"/>
      <c r="AV52" s="196"/>
      <c r="AW52" s="196"/>
      <c r="AX52" s="196" t="s">
        <v>635</v>
      </c>
      <c r="AY52" s="193"/>
      <c r="AZ52" s="196">
        <v>0</v>
      </c>
      <c r="BA52" s="196">
        <v>0</v>
      </c>
      <c r="BB52" s="196">
        <v>0</v>
      </c>
      <c r="BC52" s="196">
        <v>0</v>
      </c>
      <c r="BD52" s="196">
        <v>0</v>
      </c>
      <c r="BE52" s="196">
        <v>0</v>
      </c>
      <c r="BF52" s="196">
        <v>0</v>
      </c>
      <c r="BG52" s="196">
        <v>0</v>
      </c>
      <c r="BH52" s="196">
        <v>0</v>
      </c>
      <c r="BI52" s="196">
        <v>0</v>
      </c>
      <c r="BJ52" s="196">
        <v>0</v>
      </c>
      <c r="BK52" s="196">
        <v>0</v>
      </c>
      <c r="BL52" s="196"/>
      <c r="BM52" s="196" t="s">
        <v>390</v>
      </c>
      <c r="BN52" s="196"/>
      <c r="BO52" s="196" t="s">
        <v>390</v>
      </c>
      <c r="BP52" s="201">
        <v>163.63636363636363</v>
      </c>
      <c r="BQ52" s="196"/>
      <c r="BR52" s="196"/>
      <c r="BS52" s="196"/>
      <c r="BT52" s="193"/>
      <c r="BU52" s="193"/>
      <c r="BV52" s="196"/>
      <c r="BW52" s="196" t="s">
        <v>646</v>
      </c>
      <c r="BX52" s="196">
        <v>1</v>
      </c>
      <c r="BY52" s="202" t="s">
        <v>983</v>
      </c>
      <c r="BZ52" s="256" t="s">
        <v>1022</v>
      </c>
      <c r="CA52" s="193" t="s">
        <v>401</v>
      </c>
    </row>
    <row r="53" spans="1:79" ht="13" customHeight="1" x14ac:dyDescent="0.15">
      <c r="A53" s="193">
        <v>15287</v>
      </c>
      <c r="B53" s="194">
        <v>42929</v>
      </c>
      <c r="C53" s="195" t="s">
        <v>631</v>
      </c>
      <c r="D53" s="193" t="s">
        <v>632</v>
      </c>
      <c r="E53" s="193"/>
      <c r="F53" s="193" t="s">
        <v>697</v>
      </c>
      <c r="G53" s="194">
        <v>42916</v>
      </c>
      <c r="H53" s="196" t="s">
        <v>574</v>
      </c>
      <c r="I53" s="196" t="s">
        <v>390</v>
      </c>
      <c r="J53" s="196">
        <v>23</v>
      </c>
      <c r="K53" s="212" t="s">
        <v>904</v>
      </c>
      <c r="L53" s="193" t="s">
        <v>985</v>
      </c>
      <c r="M53" s="197">
        <v>119.99999999999999</v>
      </c>
      <c r="N53" s="197">
        <v>19.2</v>
      </c>
      <c r="O53" s="193"/>
      <c r="P53" s="198"/>
      <c r="Q53" s="199"/>
      <c r="R53" s="198"/>
      <c r="S53" s="199"/>
      <c r="T53" s="193"/>
      <c r="U53" s="199"/>
      <c r="V53" s="199"/>
      <c r="W53" s="199"/>
      <c r="X53" s="193"/>
      <c r="Y53" s="197"/>
      <c r="Z53" s="197"/>
      <c r="AA53" s="197"/>
      <c r="AB53" s="197"/>
      <c r="AC53" s="197"/>
      <c r="AD53" s="199"/>
      <c r="AE53" s="197">
        <v>15.699999999999998</v>
      </c>
      <c r="AF53" s="193"/>
      <c r="AG53" s="193"/>
      <c r="AH53" s="197"/>
      <c r="AI53" s="193"/>
      <c r="AJ53" s="193"/>
      <c r="AK53" s="197"/>
      <c r="AL53" s="193"/>
      <c r="AM53" s="197"/>
      <c r="AN53" s="197"/>
      <c r="AO53" s="193" t="s">
        <v>698</v>
      </c>
      <c r="AP53" s="196" t="s">
        <v>390</v>
      </c>
      <c r="AQ53" s="196"/>
      <c r="AR53" s="196"/>
      <c r="AS53" s="200"/>
      <c r="AT53" s="196">
        <v>3</v>
      </c>
      <c r="AU53" s="196"/>
      <c r="AV53" s="196"/>
      <c r="AW53" s="196"/>
      <c r="AX53" s="196" t="s">
        <v>390</v>
      </c>
      <c r="AY53" s="193"/>
      <c r="AZ53" s="196">
        <v>0</v>
      </c>
      <c r="BA53" s="196">
        <v>0</v>
      </c>
      <c r="BB53" s="196">
        <v>0</v>
      </c>
      <c r="BC53" s="196">
        <v>0</v>
      </c>
      <c r="BD53" s="196">
        <v>0</v>
      </c>
      <c r="BE53" s="196">
        <v>0</v>
      </c>
      <c r="BF53" s="196">
        <v>0</v>
      </c>
      <c r="BG53" s="196">
        <v>0</v>
      </c>
      <c r="BH53" s="196">
        <v>0</v>
      </c>
      <c r="BI53" s="196">
        <v>0</v>
      </c>
      <c r="BJ53" s="196">
        <v>0</v>
      </c>
      <c r="BK53" s="196">
        <v>0</v>
      </c>
      <c r="BL53" s="196"/>
      <c r="BM53" s="196" t="s">
        <v>390</v>
      </c>
      <c r="BN53" s="196"/>
      <c r="BO53" s="196" t="s">
        <v>390</v>
      </c>
      <c r="BP53" s="249"/>
      <c r="BQ53" s="196"/>
      <c r="BR53" s="196"/>
      <c r="BS53" s="196"/>
      <c r="BT53" s="193" t="s">
        <v>986</v>
      </c>
      <c r="BU53" s="202" t="s">
        <v>987</v>
      </c>
      <c r="BV53" s="196">
        <v>50</v>
      </c>
      <c r="BW53" s="196" t="s">
        <v>646</v>
      </c>
      <c r="BX53" s="196"/>
      <c r="BY53" s="202"/>
      <c r="BZ53" s="202" t="s">
        <v>1023</v>
      </c>
      <c r="CA53" s="193" t="s">
        <v>610</v>
      </c>
    </row>
    <row r="54" spans="1:79" ht="13" customHeight="1" x14ac:dyDescent="0.15">
      <c r="A54" s="193">
        <v>13454</v>
      </c>
      <c r="B54" s="194">
        <v>42926</v>
      </c>
      <c r="C54" s="195" t="s">
        <v>631</v>
      </c>
      <c r="D54" s="193" t="s">
        <v>632</v>
      </c>
      <c r="E54" s="193"/>
      <c r="F54" s="193" t="s">
        <v>697</v>
      </c>
      <c r="G54" s="194">
        <v>42916</v>
      </c>
      <c r="H54" s="196" t="s">
        <v>574</v>
      </c>
      <c r="I54" s="196" t="s">
        <v>390</v>
      </c>
      <c r="J54" s="196">
        <v>24</v>
      </c>
      <c r="K54" s="193" t="s">
        <v>932</v>
      </c>
      <c r="L54" s="193" t="s">
        <v>989</v>
      </c>
      <c r="M54" s="197">
        <v>87.899999999999991</v>
      </c>
      <c r="N54" s="197">
        <v>17.7</v>
      </c>
      <c r="O54" s="193"/>
      <c r="P54" s="193"/>
      <c r="Q54" s="199"/>
      <c r="R54" s="198"/>
      <c r="S54" s="199"/>
      <c r="T54" s="193"/>
      <c r="U54" s="199"/>
      <c r="V54" s="199"/>
      <c r="W54" s="199"/>
      <c r="X54" s="193"/>
      <c r="Y54" s="197"/>
      <c r="Z54" s="197"/>
      <c r="AA54" s="197"/>
      <c r="AB54" s="197"/>
      <c r="AC54" s="197"/>
      <c r="AD54" s="199"/>
      <c r="AE54" s="197">
        <v>14.599999999999998</v>
      </c>
      <c r="AF54" s="193"/>
      <c r="AG54" s="193"/>
      <c r="AH54" s="197"/>
      <c r="AI54" s="193"/>
      <c r="AJ54" s="193"/>
      <c r="AK54" s="197"/>
      <c r="AL54" s="193"/>
      <c r="AM54" s="197"/>
      <c r="AN54" s="197"/>
      <c r="AO54" s="193" t="s">
        <v>698</v>
      </c>
      <c r="AP54" s="196" t="s">
        <v>390</v>
      </c>
      <c r="AQ54" s="196"/>
      <c r="AR54" s="196"/>
      <c r="AS54" s="200"/>
      <c r="AT54" s="196">
        <v>4</v>
      </c>
      <c r="AU54" s="196"/>
      <c r="AV54" s="196"/>
      <c r="AW54" s="196"/>
      <c r="AX54" s="196" t="s">
        <v>390</v>
      </c>
      <c r="AY54" s="193"/>
      <c r="AZ54" s="196">
        <v>0</v>
      </c>
      <c r="BA54" s="196">
        <v>0</v>
      </c>
      <c r="BB54" s="196">
        <v>0</v>
      </c>
      <c r="BC54" s="196">
        <v>0</v>
      </c>
      <c r="BD54" s="196">
        <v>0</v>
      </c>
      <c r="BE54" s="196">
        <v>0</v>
      </c>
      <c r="BF54" s="196">
        <v>0</v>
      </c>
      <c r="BG54" s="196">
        <v>0</v>
      </c>
      <c r="BH54" s="196">
        <v>0</v>
      </c>
      <c r="BI54" s="196">
        <v>0</v>
      </c>
      <c r="BJ54" s="196">
        <v>0</v>
      </c>
      <c r="BK54" s="196">
        <v>0</v>
      </c>
      <c r="BL54" s="196"/>
      <c r="BM54" s="196" t="s">
        <v>390</v>
      </c>
      <c r="BN54" s="196">
        <v>12</v>
      </c>
      <c r="BO54" s="196" t="s">
        <v>390</v>
      </c>
      <c r="BP54" s="249"/>
      <c r="BQ54" s="196"/>
      <c r="BR54" s="196">
        <v>12</v>
      </c>
      <c r="BS54" s="196"/>
      <c r="BT54" s="202"/>
      <c r="BU54" s="202"/>
      <c r="BV54" s="196"/>
      <c r="BW54" s="196" t="s">
        <v>646</v>
      </c>
      <c r="BX54" s="196">
        <v>1</v>
      </c>
      <c r="BY54" s="202" t="s">
        <v>990</v>
      </c>
      <c r="BZ54" s="193" t="s">
        <v>1024</v>
      </c>
      <c r="CA54" s="202" t="s">
        <v>401</v>
      </c>
    </row>
    <row r="55" spans="1:79" ht="13" customHeight="1" x14ac:dyDescent="0.15">
      <c r="A55" s="193">
        <v>14674</v>
      </c>
      <c r="B55" s="194">
        <v>42928</v>
      </c>
      <c r="C55" s="195" t="s">
        <v>631</v>
      </c>
      <c r="D55" s="193" t="s">
        <v>632</v>
      </c>
      <c r="E55" s="193"/>
      <c r="F55" s="193" t="s">
        <v>697</v>
      </c>
      <c r="G55" s="207">
        <v>42594</v>
      </c>
      <c r="H55" s="196" t="s">
        <v>574</v>
      </c>
      <c r="I55" s="196" t="s">
        <v>390</v>
      </c>
      <c r="J55" s="196">
        <v>25</v>
      </c>
      <c r="K55" s="193" t="s">
        <v>936</v>
      </c>
      <c r="L55" s="193" t="s">
        <v>992</v>
      </c>
      <c r="M55" s="197">
        <v>89.999999999999986</v>
      </c>
      <c r="N55" s="197">
        <v>16.999999999999996</v>
      </c>
      <c r="O55" s="193"/>
      <c r="P55" s="193"/>
      <c r="Q55" s="199"/>
      <c r="R55" s="198"/>
      <c r="S55" s="199"/>
      <c r="T55" s="193"/>
      <c r="U55" s="199"/>
      <c r="V55" s="199"/>
      <c r="W55" s="199"/>
      <c r="X55" s="193"/>
      <c r="Y55" s="197"/>
      <c r="Z55" s="197"/>
      <c r="AA55" s="197"/>
      <c r="AB55" s="197"/>
      <c r="AC55" s="197"/>
      <c r="AD55" s="199"/>
      <c r="AE55" s="197">
        <v>13.499999999999998</v>
      </c>
      <c r="AF55" s="193"/>
      <c r="AG55" s="193"/>
      <c r="AH55" s="197"/>
      <c r="AI55" s="193"/>
      <c r="AJ55" s="193"/>
      <c r="AK55" s="197"/>
      <c r="AL55" s="193"/>
      <c r="AM55" s="197"/>
      <c r="AN55" s="197"/>
      <c r="AO55" s="193" t="s">
        <v>698</v>
      </c>
      <c r="AP55" s="196" t="s">
        <v>390</v>
      </c>
      <c r="AQ55" s="196"/>
      <c r="AR55" s="196"/>
      <c r="AS55" s="200"/>
      <c r="AT55" s="196">
        <v>6</v>
      </c>
      <c r="AU55" s="196"/>
      <c r="AV55" s="196"/>
      <c r="AW55" s="196"/>
      <c r="AX55" s="196" t="s">
        <v>390</v>
      </c>
      <c r="AY55" s="193"/>
      <c r="AZ55" s="196">
        <v>0</v>
      </c>
      <c r="BA55" s="196">
        <v>0</v>
      </c>
      <c r="BB55" s="196">
        <v>0</v>
      </c>
      <c r="BC55" s="196">
        <v>0</v>
      </c>
      <c r="BD55" s="196">
        <v>0</v>
      </c>
      <c r="BE55" s="196">
        <v>0</v>
      </c>
      <c r="BF55" s="196">
        <v>0</v>
      </c>
      <c r="BG55" s="196">
        <v>0</v>
      </c>
      <c r="BH55" s="196">
        <v>0</v>
      </c>
      <c r="BI55" s="196">
        <v>0</v>
      </c>
      <c r="BJ55" s="196">
        <v>0</v>
      </c>
      <c r="BK55" s="196">
        <v>0</v>
      </c>
      <c r="BL55" s="196"/>
      <c r="BM55" s="196" t="s">
        <v>390</v>
      </c>
      <c r="BN55" s="196"/>
      <c r="BO55" s="196" t="s">
        <v>390</v>
      </c>
      <c r="BP55" s="249"/>
      <c r="BQ55" s="196"/>
      <c r="BR55" s="196"/>
      <c r="BS55" s="196"/>
      <c r="BT55" s="202"/>
      <c r="BU55" s="202"/>
      <c r="BV55" s="196"/>
      <c r="BW55" s="196" t="s">
        <v>646</v>
      </c>
      <c r="BX55" s="196">
        <v>1</v>
      </c>
      <c r="BY55" s="193"/>
      <c r="BZ55" s="193" t="s">
        <v>581</v>
      </c>
      <c r="CA55" s="202" t="s">
        <v>461</v>
      </c>
    </row>
    <row r="56" spans="1:79" ht="13" customHeight="1" x14ac:dyDescent="0.2">
      <c r="A56" s="193">
        <v>14986</v>
      </c>
      <c r="B56" s="194">
        <v>42926</v>
      </c>
      <c r="C56" s="195" t="s">
        <v>631</v>
      </c>
      <c r="D56" s="193" t="s">
        <v>632</v>
      </c>
      <c r="E56" s="193"/>
      <c r="F56" s="193" t="s">
        <v>697</v>
      </c>
      <c r="G56" s="194">
        <v>42916</v>
      </c>
      <c r="H56" s="196" t="s">
        <v>574</v>
      </c>
      <c r="I56" s="196" t="s">
        <v>390</v>
      </c>
      <c r="J56" s="196">
        <v>26</v>
      </c>
      <c r="K56" s="193" t="s">
        <v>994</v>
      </c>
      <c r="L56" s="193" t="s">
        <v>995</v>
      </c>
      <c r="M56" s="197">
        <v>82.690909090909074</v>
      </c>
      <c r="N56" s="197">
        <v>20.354545454545452</v>
      </c>
      <c r="O56" s="208"/>
      <c r="P56" s="208"/>
      <c r="Q56" s="199"/>
      <c r="R56" s="198"/>
      <c r="S56" s="199"/>
      <c r="T56" s="193"/>
      <c r="U56" s="199"/>
      <c r="V56" s="199"/>
      <c r="W56" s="199"/>
      <c r="X56" s="193"/>
      <c r="Y56" s="197"/>
      <c r="Z56" s="197"/>
      <c r="AA56" s="197"/>
      <c r="AB56" s="197"/>
      <c r="AC56" s="197"/>
      <c r="AD56" s="197"/>
      <c r="AE56" s="197">
        <v>14.454545454545453</v>
      </c>
      <c r="AF56" s="193"/>
      <c r="AG56" s="193"/>
      <c r="AH56" s="197"/>
      <c r="AI56" s="193"/>
      <c r="AJ56" s="193"/>
      <c r="AK56" s="197"/>
      <c r="AL56" s="193"/>
      <c r="AM56" s="197"/>
      <c r="AN56" s="197"/>
      <c r="AO56" s="193" t="s">
        <v>698</v>
      </c>
      <c r="AP56" s="196" t="s">
        <v>390</v>
      </c>
      <c r="AQ56" s="196"/>
      <c r="AR56" s="196"/>
      <c r="AS56" s="196"/>
      <c r="AT56" s="196">
        <v>7</v>
      </c>
      <c r="AU56" s="196"/>
      <c r="AV56" s="196"/>
      <c r="AW56" s="196"/>
      <c r="AX56" s="196" t="s">
        <v>635</v>
      </c>
      <c r="AY56" s="193"/>
      <c r="AZ56" s="196">
        <v>0</v>
      </c>
      <c r="BA56" s="196">
        <v>0</v>
      </c>
      <c r="BB56" s="196">
        <v>0</v>
      </c>
      <c r="BC56" s="196">
        <v>0</v>
      </c>
      <c r="BD56" s="196">
        <v>0</v>
      </c>
      <c r="BE56" s="196">
        <v>0</v>
      </c>
      <c r="BF56" s="196">
        <v>0</v>
      </c>
      <c r="BG56" s="196">
        <v>0</v>
      </c>
      <c r="BH56" s="196">
        <v>0</v>
      </c>
      <c r="BI56" s="196">
        <v>0</v>
      </c>
      <c r="BJ56" s="196">
        <v>0</v>
      </c>
      <c r="BK56" s="196">
        <v>0</v>
      </c>
      <c r="BL56" s="196"/>
      <c r="BM56" s="196" t="s">
        <v>390</v>
      </c>
      <c r="BN56" s="196"/>
      <c r="BO56" s="196" t="s">
        <v>390</v>
      </c>
      <c r="BP56" s="249"/>
      <c r="BQ56" s="196"/>
      <c r="BR56" s="196"/>
      <c r="BS56" s="196"/>
      <c r="BT56" s="193"/>
      <c r="BU56" s="193"/>
      <c r="BV56" s="196"/>
      <c r="BW56" s="196" t="s">
        <v>646</v>
      </c>
      <c r="BX56" s="196"/>
      <c r="BY56" s="202"/>
      <c r="BZ56" s="205" t="s">
        <v>1025</v>
      </c>
      <c r="CA56" s="202" t="s">
        <v>401</v>
      </c>
    </row>
    <row r="57" spans="1:79" ht="13" customHeight="1" x14ac:dyDescent="0.2">
      <c r="A57" s="193">
        <v>13964</v>
      </c>
      <c r="B57" s="194">
        <v>42925</v>
      </c>
      <c r="C57" s="195" t="s">
        <v>631</v>
      </c>
      <c r="D57" s="193" t="s">
        <v>632</v>
      </c>
      <c r="E57" s="193"/>
      <c r="F57" s="193" t="s">
        <v>697</v>
      </c>
      <c r="G57" s="207">
        <v>42916</v>
      </c>
      <c r="H57" s="196" t="s">
        <v>574</v>
      </c>
      <c r="I57" s="196" t="s">
        <v>390</v>
      </c>
      <c r="J57" s="196">
        <v>27</v>
      </c>
      <c r="K57" s="193" t="s">
        <v>997</v>
      </c>
      <c r="L57" s="193" t="s">
        <v>998</v>
      </c>
      <c r="M57" s="197">
        <v>89.999999999999986</v>
      </c>
      <c r="N57" s="197">
        <v>19.990909090909089</v>
      </c>
      <c r="O57" s="193"/>
      <c r="P57" s="193"/>
      <c r="Q57" s="199"/>
      <c r="R57" s="198"/>
      <c r="S57" s="199"/>
      <c r="T57" s="193"/>
      <c r="U57" s="199"/>
      <c r="V57" s="199"/>
      <c r="W57" s="199"/>
      <c r="X57" s="193"/>
      <c r="Y57" s="197"/>
      <c r="Z57" s="197"/>
      <c r="AA57" s="197"/>
      <c r="AB57" s="197"/>
      <c r="AC57" s="197"/>
      <c r="AD57" s="199"/>
      <c r="AE57" s="197">
        <v>15.445454545454544</v>
      </c>
      <c r="AF57" s="193"/>
      <c r="AG57" s="193"/>
      <c r="AH57" s="197"/>
      <c r="AI57" s="193"/>
      <c r="AJ57" s="193"/>
      <c r="AK57" s="197"/>
      <c r="AL57" s="193"/>
      <c r="AM57" s="197"/>
      <c r="AN57" s="197"/>
      <c r="AO57" s="193" t="s">
        <v>698</v>
      </c>
      <c r="AP57" s="196" t="s">
        <v>390</v>
      </c>
      <c r="AQ57" s="196"/>
      <c r="AR57" s="196"/>
      <c r="AS57" s="200"/>
      <c r="AT57" s="196">
        <v>7</v>
      </c>
      <c r="AU57" s="196"/>
      <c r="AV57" s="196"/>
      <c r="AW57" s="196"/>
      <c r="AX57" s="196" t="s">
        <v>390</v>
      </c>
      <c r="AY57" s="193"/>
      <c r="AZ57" s="196">
        <v>0</v>
      </c>
      <c r="BA57" s="196">
        <v>0</v>
      </c>
      <c r="BB57" s="196">
        <v>0</v>
      </c>
      <c r="BC57" s="196">
        <v>0</v>
      </c>
      <c r="BD57" s="196">
        <v>0</v>
      </c>
      <c r="BE57" s="196">
        <v>0</v>
      </c>
      <c r="BF57" s="196">
        <v>0</v>
      </c>
      <c r="BG57" s="196">
        <v>0</v>
      </c>
      <c r="BH57" s="196">
        <v>0</v>
      </c>
      <c r="BI57" s="196">
        <v>0</v>
      </c>
      <c r="BJ57" s="196">
        <v>0</v>
      </c>
      <c r="BK57" s="196">
        <v>0</v>
      </c>
      <c r="BL57" s="196">
        <v>12</v>
      </c>
      <c r="BM57" s="196" t="s">
        <v>390</v>
      </c>
      <c r="BN57" s="196"/>
      <c r="BO57" s="196" t="s">
        <v>390</v>
      </c>
      <c r="BP57" s="249"/>
      <c r="BQ57" s="196"/>
      <c r="BR57" s="196"/>
      <c r="BS57" s="196"/>
      <c r="BT57" s="202"/>
      <c r="BU57" s="202"/>
      <c r="BV57" s="196"/>
      <c r="BW57" s="196" t="s">
        <v>646</v>
      </c>
      <c r="BX57" s="196">
        <v>1</v>
      </c>
      <c r="BY57" s="193" t="s">
        <v>999</v>
      </c>
      <c r="BZ57" s="256" t="s">
        <v>1026</v>
      </c>
      <c r="CA57" s="193" t="s">
        <v>401</v>
      </c>
    </row>
    <row r="58" spans="1:79" ht="13" customHeight="1" x14ac:dyDescent="0.2">
      <c r="A58" s="193">
        <v>14479</v>
      </c>
      <c r="B58" s="194">
        <v>42926</v>
      </c>
      <c r="C58" s="195" t="s">
        <v>631</v>
      </c>
      <c r="D58" s="193" t="s">
        <v>632</v>
      </c>
      <c r="E58" s="193"/>
      <c r="F58" s="193" t="s">
        <v>697</v>
      </c>
      <c r="G58" s="194">
        <v>42755</v>
      </c>
      <c r="H58" s="196" t="s">
        <v>390</v>
      </c>
      <c r="I58" s="196" t="s">
        <v>391</v>
      </c>
      <c r="J58" s="196">
        <v>28</v>
      </c>
      <c r="K58" s="193" t="s">
        <v>1001</v>
      </c>
      <c r="L58" s="193" t="s">
        <v>1002</v>
      </c>
      <c r="M58" s="197">
        <v>89.999999999999986</v>
      </c>
      <c r="N58" s="197">
        <v>18.090909090909086</v>
      </c>
      <c r="O58" s="193"/>
      <c r="P58" s="193"/>
      <c r="Q58" s="199"/>
      <c r="R58" s="198"/>
      <c r="S58" s="199"/>
      <c r="T58" s="193"/>
      <c r="U58" s="199"/>
      <c r="V58" s="199"/>
      <c r="W58" s="199"/>
      <c r="X58" s="193"/>
      <c r="Y58" s="197"/>
      <c r="Z58" s="197"/>
      <c r="AA58" s="197"/>
      <c r="AB58" s="197"/>
      <c r="AC58" s="197"/>
      <c r="AD58" s="197"/>
      <c r="AE58" s="197">
        <v>13.554545454545453</v>
      </c>
      <c r="AF58" s="193"/>
      <c r="AG58" s="193"/>
      <c r="AH58" s="197"/>
      <c r="AI58" s="193"/>
      <c r="AJ58" s="193"/>
      <c r="AK58" s="197"/>
      <c r="AL58" s="193"/>
      <c r="AM58" s="197"/>
      <c r="AN58" s="197"/>
      <c r="AO58" s="193" t="s">
        <v>698</v>
      </c>
      <c r="AP58" s="196" t="s">
        <v>390</v>
      </c>
      <c r="AQ58" s="196"/>
      <c r="AR58" s="196"/>
      <c r="AS58" s="200"/>
      <c r="AT58" s="196"/>
      <c r="AU58" s="196"/>
      <c r="AV58" s="196"/>
      <c r="AW58" s="196"/>
      <c r="AX58" s="196" t="s">
        <v>635</v>
      </c>
      <c r="AY58" s="193"/>
      <c r="AZ58" s="196">
        <v>0</v>
      </c>
      <c r="BA58" s="196">
        <v>0</v>
      </c>
      <c r="BB58" s="196">
        <v>0</v>
      </c>
      <c r="BC58" s="196">
        <v>3</v>
      </c>
      <c r="BD58" s="196">
        <v>0</v>
      </c>
      <c r="BE58" s="196">
        <v>0</v>
      </c>
      <c r="BF58" s="196">
        <v>0</v>
      </c>
      <c r="BG58" s="196">
        <v>0</v>
      </c>
      <c r="BH58" s="196">
        <v>0</v>
      </c>
      <c r="BI58" s="196">
        <v>0</v>
      </c>
      <c r="BJ58" s="196">
        <v>0</v>
      </c>
      <c r="BK58" s="196">
        <v>0</v>
      </c>
      <c r="BL58" s="196"/>
      <c r="BM58" s="196" t="s">
        <v>390</v>
      </c>
      <c r="BN58" s="196"/>
      <c r="BO58" s="196" t="s">
        <v>390</v>
      </c>
      <c r="BP58" s="249"/>
      <c r="BQ58" s="196"/>
      <c r="BR58" s="196"/>
      <c r="BS58" s="196"/>
      <c r="BT58" s="202"/>
      <c r="BU58" s="202"/>
      <c r="BV58" s="196"/>
      <c r="BW58" s="196" t="s">
        <v>646</v>
      </c>
      <c r="BX58" s="196"/>
      <c r="BY58" s="193"/>
      <c r="BZ58" s="205" t="s">
        <v>1027</v>
      </c>
      <c r="CA58" s="202" t="s">
        <v>461</v>
      </c>
    </row>
    <row r="59" spans="1:79" ht="13" customHeight="1" x14ac:dyDescent="0.2">
      <c r="A59" s="193">
        <v>13975</v>
      </c>
      <c r="B59" s="194">
        <v>42926</v>
      </c>
      <c r="C59" s="195" t="s">
        <v>631</v>
      </c>
      <c r="D59" s="193" t="s">
        <v>632</v>
      </c>
      <c r="E59" s="193"/>
      <c r="F59" s="193" t="s">
        <v>697</v>
      </c>
      <c r="G59" s="207">
        <v>42768</v>
      </c>
      <c r="H59" s="196" t="s">
        <v>574</v>
      </c>
      <c r="I59" s="196" t="s">
        <v>390</v>
      </c>
      <c r="J59" s="196">
        <v>29</v>
      </c>
      <c r="K59" s="193" t="s">
        <v>1004</v>
      </c>
      <c r="L59" s="193" t="s">
        <v>1005</v>
      </c>
      <c r="M59" s="197">
        <v>92.272727272727266</v>
      </c>
      <c r="N59" s="197">
        <v>17.554545454545451</v>
      </c>
      <c r="O59" s="193"/>
      <c r="P59" s="193"/>
      <c r="Q59" s="199"/>
      <c r="R59" s="198"/>
      <c r="S59" s="199"/>
      <c r="T59" s="193"/>
      <c r="U59" s="199"/>
      <c r="V59" s="199"/>
      <c r="W59" s="199"/>
      <c r="X59" s="193"/>
      <c r="Y59" s="197"/>
      <c r="Z59" s="197"/>
      <c r="AA59" s="197"/>
      <c r="AB59" s="197"/>
      <c r="AC59" s="197"/>
      <c r="AD59" s="199"/>
      <c r="AE59" s="197">
        <v>16.354545454545452</v>
      </c>
      <c r="AF59" s="193"/>
      <c r="AG59" s="193"/>
      <c r="AH59" s="197"/>
      <c r="AI59" s="193"/>
      <c r="AJ59" s="193"/>
      <c r="AK59" s="197"/>
      <c r="AL59" s="193"/>
      <c r="AM59" s="197"/>
      <c r="AN59" s="197"/>
      <c r="AO59" s="193" t="s">
        <v>698</v>
      </c>
      <c r="AP59" s="196" t="s">
        <v>390</v>
      </c>
      <c r="AQ59" s="196"/>
      <c r="AR59" s="196"/>
      <c r="AS59" s="200"/>
      <c r="AT59" s="196">
        <v>7</v>
      </c>
      <c r="AU59" s="196"/>
      <c r="AV59" s="196"/>
      <c r="AW59" s="196"/>
      <c r="AX59" s="196" t="s">
        <v>390</v>
      </c>
      <c r="AY59" s="193"/>
      <c r="AZ59" s="196">
        <v>0</v>
      </c>
      <c r="BA59" s="196">
        <v>0</v>
      </c>
      <c r="BB59" s="196">
        <v>0</v>
      </c>
      <c r="BC59" s="196">
        <v>0</v>
      </c>
      <c r="BD59" s="196">
        <v>0</v>
      </c>
      <c r="BE59" s="196">
        <v>0</v>
      </c>
      <c r="BF59" s="196">
        <v>0</v>
      </c>
      <c r="BG59" s="196">
        <v>0</v>
      </c>
      <c r="BH59" s="196">
        <v>0</v>
      </c>
      <c r="BI59" s="196">
        <v>0</v>
      </c>
      <c r="BJ59" s="196">
        <v>0</v>
      </c>
      <c r="BK59" s="196">
        <v>0</v>
      </c>
      <c r="BL59" s="196"/>
      <c r="BM59" s="196" t="s">
        <v>390</v>
      </c>
      <c r="BN59" s="196"/>
      <c r="BO59" s="196" t="s">
        <v>390</v>
      </c>
      <c r="BP59" s="249"/>
      <c r="BQ59" s="196"/>
      <c r="BR59" s="196"/>
      <c r="BS59" s="196"/>
      <c r="BT59" s="202"/>
      <c r="BU59" s="202"/>
      <c r="BV59" s="196"/>
      <c r="BW59" s="196" t="s">
        <v>646</v>
      </c>
      <c r="BX59" s="196">
        <v>1</v>
      </c>
      <c r="BY59" s="193"/>
      <c r="BZ59" s="256" t="s">
        <v>1028</v>
      </c>
      <c r="CA59" s="202" t="s">
        <v>461</v>
      </c>
    </row>
    <row r="60" spans="1:79" ht="13" customHeight="1" x14ac:dyDescent="0.2">
      <c r="A60" s="193">
        <v>211</v>
      </c>
      <c r="B60" s="194">
        <v>42928</v>
      </c>
      <c r="C60" s="195" t="s">
        <v>631</v>
      </c>
      <c r="D60" s="193" t="s">
        <v>632</v>
      </c>
      <c r="E60" s="193"/>
      <c r="F60" s="193" t="s">
        <v>697</v>
      </c>
      <c r="G60" s="194">
        <v>42858</v>
      </c>
      <c r="H60" s="196" t="s">
        <v>574</v>
      </c>
      <c r="I60" s="196" t="s">
        <v>390</v>
      </c>
      <c r="J60" s="196">
        <v>30</v>
      </c>
      <c r="K60" s="193" t="s">
        <v>1007</v>
      </c>
      <c r="L60" s="193" t="s">
        <v>1008</v>
      </c>
      <c r="M60" s="197">
        <v>90.854545454545445</v>
      </c>
      <c r="N60" s="197">
        <v>18.136363636363633</v>
      </c>
      <c r="O60" s="193"/>
      <c r="P60" s="193"/>
      <c r="Q60" s="199"/>
      <c r="R60" s="198"/>
      <c r="S60" s="199"/>
      <c r="T60" s="193"/>
      <c r="U60" s="199"/>
      <c r="V60" s="199"/>
      <c r="W60" s="199"/>
      <c r="X60" s="193"/>
      <c r="Y60" s="197"/>
      <c r="Z60" s="197"/>
      <c r="AA60" s="197"/>
      <c r="AB60" s="197"/>
      <c r="AC60" s="197"/>
      <c r="AD60" s="199"/>
      <c r="AE60" s="197">
        <v>13.272727272727272</v>
      </c>
      <c r="AF60" s="193"/>
      <c r="AG60" s="193"/>
      <c r="AH60" s="197"/>
      <c r="AI60" s="193"/>
      <c r="AJ60" s="193"/>
      <c r="AK60" s="197"/>
      <c r="AL60" s="193"/>
      <c r="AM60" s="197"/>
      <c r="AN60" s="197"/>
      <c r="AO60" s="193" t="s">
        <v>698</v>
      </c>
      <c r="AP60" s="196" t="s">
        <v>390</v>
      </c>
      <c r="AQ60" s="196"/>
      <c r="AR60" s="196"/>
      <c r="AS60" s="200"/>
      <c r="AT60" s="196">
        <v>6</v>
      </c>
      <c r="AU60" s="196"/>
      <c r="AV60" s="196"/>
      <c r="AW60" s="196"/>
      <c r="AX60" s="196" t="s">
        <v>390</v>
      </c>
      <c r="AY60" s="193"/>
      <c r="AZ60" s="196">
        <v>0</v>
      </c>
      <c r="BA60" s="196">
        <v>0</v>
      </c>
      <c r="BB60" s="196">
        <v>0</v>
      </c>
      <c r="BC60" s="196">
        <v>0</v>
      </c>
      <c r="BD60" s="196">
        <v>0</v>
      </c>
      <c r="BE60" s="196">
        <v>0</v>
      </c>
      <c r="BF60" s="196">
        <v>0</v>
      </c>
      <c r="BG60" s="196">
        <v>0</v>
      </c>
      <c r="BH60" s="196">
        <v>0</v>
      </c>
      <c r="BI60" s="196">
        <v>0</v>
      </c>
      <c r="BJ60" s="196">
        <v>0</v>
      </c>
      <c r="BK60" s="196">
        <v>0</v>
      </c>
      <c r="BL60" s="196"/>
      <c r="BM60" s="196" t="s">
        <v>390</v>
      </c>
      <c r="BN60" s="196"/>
      <c r="BO60" s="196" t="s">
        <v>390</v>
      </c>
      <c r="BP60" s="249"/>
      <c r="BQ60" s="196"/>
      <c r="BR60" s="196"/>
      <c r="BS60" s="196"/>
      <c r="BT60" s="202"/>
      <c r="BU60" s="202"/>
      <c r="BV60" s="196"/>
      <c r="BW60" s="196" t="s">
        <v>646</v>
      </c>
      <c r="BX60" s="196">
        <v>1</v>
      </c>
      <c r="BY60" s="193"/>
      <c r="BZ60" s="205" t="s">
        <v>1029</v>
      </c>
      <c r="CA60" s="193" t="s">
        <v>461</v>
      </c>
    </row>
    <row r="61" spans="1:79" ht="13" customHeight="1" x14ac:dyDescent="0.2">
      <c r="A61" s="193">
        <v>15271</v>
      </c>
      <c r="B61" s="194">
        <v>42925</v>
      </c>
      <c r="C61" s="195" t="s">
        <v>631</v>
      </c>
      <c r="D61" s="193" t="s">
        <v>632</v>
      </c>
      <c r="E61" s="193"/>
      <c r="F61" s="193" t="s">
        <v>697</v>
      </c>
      <c r="G61" s="194">
        <v>42922</v>
      </c>
      <c r="H61" s="196" t="s">
        <v>574</v>
      </c>
      <c r="I61" s="196" t="s">
        <v>390</v>
      </c>
      <c r="J61" s="196">
        <v>1</v>
      </c>
      <c r="K61" s="193" t="s">
        <v>642</v>
      </c>
      <c r="L61" s="193" t="s">
        <v>954</v>
      </c>
      <c r="M61" s="197">
        <v>89.6</v>
      </c>
      <c r="N61" s="197">
        <v>17.872727272727271</v>
      </c>
      <c r="O61" s="193"/>
      <c r="P61" s="193"/>
      <c r="Q61" s="199"/>
      <c r="R61" s="198"/>
      <c r="S61" s="199"/>
      <c r="T61" s="193"/>
      <c r="U61" s="199"/>
      <c r="V61" s="199"/>
      <c r="W61" s="199"/>
      <c r="X61" s="193"/>
      <c r="Y61" s="197"/>
      <c r="Z61" s="197"/>
      <c r="AA61" s="197"/>
      <c r="AB61" s="197"/>
      <c r="AC61" s="197"/>
      <c r="AD61" s="197"/>
      <c r="AE61" s="197">
        <v>14.063636363636363</v>
      </c>
      <c r="AF61" s="193"/>
      <c r="AG61" s="193"/>
      <c r="AH61" s="197"/>
      <c r="AI61" s="193"/>
      <c r="AJ61" s="193"/>
      <c r="AK61" s="197"/>
      <c r="AL61" s="193"/>
      <c r="AM61" s="197"/>
      <c r="AN61" s="197"/>
      <c r="AO61" s="193" t="s">
        <v>706</v>
      </c>
      <c r="AP61" s="196" t="s">
        <v>390</v>
      </c>
      <c r="AQ61" s="196"/>
      <c r="AR61" s="196"/>
      <c r="AS61" s="200"/>
      <c r="AT61" s="196">
        <v>6</v>
      </c>
      <c r="AU61" s="196"/>
      <c r="AV61" s="196"/>
      <c r="AW61" s="196"/>
      <c r="AX61" s="196" t="s">
        <v>635</v>
      </c>
      <c r="AY61" s="193"/>
      <c r="AZ61" s="196">
        <v>0</v>
      </c>
      <c r="BA61" s="196">
        <v>0</v>
      </c>
      <c r="BB61" s="196">
        <v>0</v>
      </c>
      <c r="BC61" s="196">
        <v>0</v>
      </c>
      <c r="BD61" s="196">
        <v>0</v>
      </c>
      <c r="BE61" s="196">
        <v>0</v>
      </c>
      <c r="BF61" s="196">
        <v>0</v>
      </c>
      <c r="BG61" s="196">
        <v>0</v>
      </c>
      <c r="BH61" s="196">
        <v>0</v>
      </c>
      <c r="BI61" s="196">
        <v>0</v>
      </c>
      <c r="BJ61" s="196">
        <v>0</v>
      </c>
      <c r="BK61" s="196">
        <v>0</v>
      </c>
      <c r="BL61" s="196"/>
      <c r="BM61" s="196" t="s">
        <v>390</v>
      </c>
      <c r="BN61" s="196"/>
      <c r="BO61" s="196" t="s">
        <v>390</v>
      </c>
      <c r="BP61" s="249"/>
      <c r="BQ61" s="196"/>
      <c r="BR61" s="196"/>
      <c r="BS61" s="196"/>
      <c r="BT61" s="202"/>
      <c r="BU61" s="202"/>
      <c r="BV61" s="196"/>
      <c r="BW61" s="196" t="s">
        <v>646</v>
      </c>
      <c r="BX61" s="196"/>
      <c r="BY61" s="202"/>
      <c r="BZ61" s="256" t="s">
        <v>1010</v>
      </c>
      <c r="CA61" s="202" t="s">
        <v>610</v>
      </c>
    </row>
    <row r="62" spans="1:79" ht="13" customHeight="1" x14ac:dyDescent="0.2">
      <c r="A62" s="193">
        <v>11116</v>
      </c>
      <c r="B62" s="194">
        <v>42928</v>
      </c>
      <c r="C62" s="195" t="s">
        <v>631</v>
      </c>
      <c r="D62" s="193" t="s">
        <v>632</v>
      </c>
      <c r="E62" s="193"/>
      <c r="F62" s="193" t="s">
        <v>697</v>
      </c>
      <c r="G62" s="207">
        <v>42643</v>
      </c>
      <c r="H62" s="196" t="s">
        <v>574</v>
      </c>
      <c r="I62" s="196" t="s">
        <v>390</v>
      </c>
      <c r="J62" s="196">
        <v>2</v>
      </c>
      <c r="K62" s="193" t="s">
        <v>653</v>
      </c>
      <c r="L62" s="193" t="s">
        <v>830</v>
      </c>
      <c r="M62" s="197">
        <v>99.3</v>
      </c>
      <c r="N62" s="197">
        <v>22.354545454545452</v>
      </c>
      <c r="O62" s="208" t="s">
        <v>689</v>
      </c>
      <c r="P62" s="208">
        <v>1020</v>
      </c>
      <c r="Q62" s="197">
        <v>25.954545454545453</v>
      </c>
      <c r="R62" s="198"/>
      <c r="S62" s="199"/>
      <c r="T62" s="193"/>
      <c r="U62" s="199"/>
      <c r="V62" s="199"/>
      <c r="W62" s="199"/>
      <c r="X62" s="193"/>
      <c r="Y62" s="197"/>
      <c r="Z62" s="197"/>
      <c r="AA62" s="197"/>
      <c r="AB62" s="197"/>
      <c r="AC62" s="197"/>
      <c r="AD62" s="197"/>
      <c r="AE62" s="197">
        <v>17.954545454545453</v>
      </c>
      <c r="AF62" s="193"/>
      <c r="AG62" s="193"/>
      <c r="AH62" s="197"/>
      <c r="AI62" s="193"/>
      <c r="AJ62" s="193"/>
      <c r="AK62" s="197"/>
      <c r="AL62" s="193"/>
      <c r="AM62" s="197"/>
      <c r="AN62" s="197"/>
      <c r="AO62" s="193" t="s">
        <v>706</v>
      </c>
      <c r="AP62" s="196" t="s">
        <v>390</v>
      </c>
      <c r="AQ62" s="196"/>
      <c r="AR62" s="196"/>
      <c r="AS62" s="196">
        <v>10</v>
      </c>
      <c r="AT62" s="196">
        <v>12</v>
      </c>
      <c r="AU62" s="196"/>
      <c r="AV62" s="196"/>
      <c r="AW62" s="196"/>
      <c r="AX62" s="196" t="s">
        <v>635</v>
      </c>
      <c r="AY62" s="193"/>
      <c r="AZ62" s="196">
        <v>0</v>
      </c>
      <c r="BA62" s="196">
        <v>0</v>
      </c>
      <c r="BB62" s="196">
        <v>7</v>
      </c>
      <c r="BC62" s="196">
        <v>0</v>
      </c>
      <c r="BD62" s="196">
        <v>0</v>
      </c>
      <c r="BE62" s="196">
        <v>0</v>
      </c>
      <c r="BF62" s="196">
        <v>0</v>
      </c>
      <c r="BG62" s="196">
        <v>0</v>
      </c>
      <c r="BH62" s="196">
        <v>0</v>
      </c>
      <c r="BI62" s="196">
        <v>0</v>
      </c>
      <c r="BJ62" s="196">
        <v>0</v>
      </c>
      <c r="BK62" s="196">
        <v>0</v>
      </c>
      <c r="BL62" s="196"/>
      <c r="BM62" s="196" t="s">
        <v>390</v>
      </c>
      <c r="BN62" s="196"/>
      <c r="BO62" s="196" t="s">
        <v>390</v>
      </c>
      <c r="BP62" s="249"/>
      <c r="BQ62" s="196"/>
      <c r="BR62" s="196"/>
      <c r="BS62" s="196"/>
      <c r="BT62" s="193"/>
      <c r="BU62" s="193"/>
      <c r="BV62" s="196"/>
      <c r="BW62" s="196" t="s">
        <v>646</v>
      </c>
      <c r="BX62" s="196"/>
      <c r="BY62" s="202"/>
      <c r="BZ62" s="251" t="s">
        <v>956</v>
      </c>
      <c r="CA62" s="202" t="s">
        <v>461</v>
      </c>
    </row>
    <row r="63" spans="1:79" ht="13" customHeight="1" x14ac:dyDescent="0.2">
      <c r="A63" s="193">
        <v>1692</v>
      </c>
      <c r="B63" s="194">
        <v>42928</v>
      </c>
      <c r="C63" s="195" t="s">
        <v>631</v>
      </c>
      <c r="D63" s="193" t="s">
        <v>632</v>
      </c>
      <c r="E63" s="193"/>
      <c r="F63" s="193" t="s">
        <v>697</v>
      </c>
      <c r="G63" s="194">
        <v>42916</v>
      </c>
      <c r="H63" s="196" t="s">
        <v>574</v>
      </c>
      <c r="I63" s="196" t="s">
        <v>390</v>
      </c>
      <c r="J63" s="196">
        <v>3</v>
      </c>
      <c r="K63" s="193" t="s">
        <v>654</v>
      </c>
      <c r="L63" s="193" t="s">
        <v>655</v>
      </c>
      <c r="M63" s="197">
        <v>79.154545454545442</v>
      </c>
      <c r="N63" s="197">
        <v>17.436363636363634</v>
      </c>
      <c r="O63" s="193"/>
      <c r="P63" s="193"/>
      <c r="Q63" s="199"/>
      <c r="R63" s="198"/>
      <c r="S63" s="199"/>
      <c r="T63" s="193"/>
      <c r="U63" s="199"/>
      <c r="V63" s="199"/>
      <c r="W63" s="199"/>
      <c r="X63" s="193"/>
      <c r="Y63" s="197"/>
      <c r="Z63" s="197"/>
      <c r="AA63" s="197"/>
      <c r="AB63" s="197"/>
      <c r="AC63" s="197"/>
      <c r="AD63" s="197"/>
      <c r="AE63" s="197">
        <v>15.754545454545452</v>
      </c>
      <c r="AF63" s="193"/>
      <c r="AG63" s="193"/>
      <c r="AH63" s="197"/>
      <c r="AI63" s="193"/>
      <c r="AJ63" s="193"/>
      <c r="AK63" s="197"/>
      <c r="AL63" s="193"/>
      <c r="AM63" s="197"/>
      <c r="AN63" s="197"/>
      <c r="AO63" s="193" t="s">
        <v>706</v>
      </c>
      <c r="AP63" s="196" t="s">
        <v>390</v>
      </c>
      <c r="AQ63" s="196"/>
      <c r="AR63" s="196"/>
      <c r="AS63" s="200"/>
      <c r="AT63" s="196">
        <v>8.5</v>
      </c>
      <c r="AU63" s="196"/>
      <c r="AV63" s="196"/>
      <c r="AW63" s="196"/>
      <c r="AX63" s="196" t="s">
        <v>635</v>
      </c>
      <c r="AY63" s="193"/>
      <c r="AZ63" s="196">
        <v>0</v>
      </c>
      <c r="BA63" s="196">
        <v>0</v>
      </c>
      <c r="BB63" s="196">
        <v>0</v>
      </c>
      <c r="BC63" s="196">
        <v>0</v>
      </c>
      <c r="BD63" s="196">
        <v>0</v>
      </c>
      <c r="BE63" s="196">
        <v>0</v>
      </c>
      <c r="BF63" s="196">
        <v>0</v>
      </c>
      <c r="BG63" s="196">
        <v>0</v>
      </c>
      <c r="BH63" s="196">
        <v>0</v>
      </c>
      <c r="BI63" s="196">
        <v>0</v>
      </c>
      <c r="BJ63" s="196">
        <v>0</v>
      </c>
      <c r="BK63" s="196">
        <v>0</v>
      </c>
      <c r="BL63" s="196"/>
      <c r="BM63" s="196" t="s">
        <v>390</v>
      </c>
      <c r="BN63" s="196"/>
      <c r="BO63" s="196" t="s">
        <v>390</v>
      </c>
      <c r="BP63" s="249"/>
      <c r="BQ63" s="196"/>
      <c r="BR63" s="196"/>
      <c r="BS63" s="196"/>
      <c r="BT63" s="193"/>
      <c r="BU63" s="193"/>
      <c r="BV63" s="196"/>
      <c r="BW63" s="196" t="s">
        <v>646</v>
      </c>
      <c r="BX63" s="196"/>
      <c r="BY63" s="193"/>
      <c r="BZ63" s="251" t="s">
        <v>846</v>
      </c>
      <c r="CA63" s="202" t="s">
        <v>401</v>
      </c>
    </row>
    <row r="64" spans="1:79" ht="13" customHeight="1" x14ac:dyDescent="0.15">
      <c r="A64" s="193">
        <v>10258</v>
      </c>
      <c r="B64" s="194">
        <v>42925</v>
      </c>
      <c r="C64" s="195" t="s">
        <v>631</v>
      </c>
      <c r="D64" s="193" t="s">
        <v>632</v>
      </c>
      <c r="E64" s="193"/>
      <c r="F64" s="193" t="s">
        <v>697</v>
      </c>
      <c r="G64" s="194">
        <v>42916</v>
      </c>
      <c r="H64" s="196" t="s">
        <v>574</v>
      </c>
      <c r="I64" s="196" t="s">
        <v>390</v>
      </c>
      <c r="J64" s="196">
        <v>4</v>
      </c>
      <c r="K64" s="193" t="s">
        <v>657</v>
      </c>
      <c r="L64" s="193" t="s">
        <v>658</v>
      </c>
      <c r="M64" s="197">
        <v>95.499999999999986</v>
      </c>
      <c r="N64" s="197">
        <v>21.418181818181814</v>
      </c>
      <c r="O64" s="193"/>
      <c r="P64" s="193"/>
      <c r="Q64" s="199"/>
      <c r="R64" s="198"/>
      <c r="S64" s="199"/>
      <c r="T64" s="193"/>
      <c r="U64" s="199"/>
      <c r="V64" s="199"/>
      <c r="W64" s="199"/>
      <c r="X64" s="193"/>
      <c r="Y64" s="197"/>
      <c r="Z64" s="197"/>
      <c r="AA64" s="197"/>
      <c r="AB64" s="197"/>
      <c r="AC64" s="197"/>
      <c r="AD64" s="197"/>
      <c r="AE64" s="197">
        <v>15.354545454545454</v>
      </c>
      <c r="AF64" s="193"/>
      <c r="AG64" s="193"/>
      <c r="AH64" s="197"/>
      <c r="AI64" s="193"/>
      <c r="AJ64" s="193"/>
      <c r="AK64" s="197"/>
      <c r="AL64" s="193"/>
      <c r="AM64" s="197"/>
      <c r="AN64" s="197"/>
      <c r="AO64" s="193" t="s">
        <v>706</v>
      </c>
      <c r="AP64" s="196" t="s">
        <v>390</v>
      </c>
      <c r="AQ64" s="196"/>
      <c r="AR64" s="196"/>
      <c r="AS64" s="200"/>
      <c r="AT64" s="196">
        <v>8.5</v>
      </c>
      <c r="AU64" s="196"/>
      <c r="AV64" s="196"/>
      <c r="AW64" s="196"/>
      <c r="AX64" s="196" t="s">
        <v>635</v>
      </c>
      <c r="AY64" s="193"/>
      <c r="AZ64" s="196">
        <v>14</v>
      </c>
      <c r="BA64" s="196">
        <v>0</v>
      </c>
      <c r="BB64" s="196">
        <v>0</v>
      </c>
      <c r="BC64" s="196">
        <v>0</v>
      </c>
      <c r="BD64" s="196">
        <v>0</v>
      </c>
      <c r="BE64" s="196">
        <v>0</v>
      </c>
      <c r="BF64" s="196">
        <v>0</v>
      </c>
      <c r="BG64" s="196">
        <v>0</v>
      </c>
      <c r="BH64" s="196">
        <v>0</v>
      </c>
      <c r="BI64" s="196">
        <v>0</v>
      </c>
      <c r="BJ64" s="196">
        <v>0</v>
      </c>
      <c r="BK64" s="196">
        <v>0</v>
      </c>
      <c r="BL64" s="196"/>
      <c r="BM64" s="196" t="s">
        <v>390</v>
      </c>
      <c r="BN64" s="196">
        <v>12</v>
      </c>
      <c r="BO64" s="196" t="s">
        <v>390</v>
      </c>
      <c r="BP64" s="249"/>
      <c r="BQ64" s="196"/>
      <c r="BR64" s="196">
        <v>12</v>
      </c>
      <c r="BS64" s="196"/>
      <c r="BT64" s="193"/>
      <c r="BU64" s="193"/>
      <c r="BV64" s="196"/>
      <c r="BW64" s="196" t="s">
        <v>646</v>
      </c>
      <c r="BX64" s="196"/>
      <c r="BY64" s="193" t="s">
        <v>957</v>
      </c>
      <c r="BZ64" s="213" t="s">
        <v>902</v>
      </c>
      <c r="CA64" s="193" t="s">
        <v>401</v>
      </c>
    </row>
    <row r="65" spans="1:79" ht="13" customHeight="1" x14ac:dyDescent="0.2">
      <c r="A65" s="193">
        <v>13618</v>
      </c>
      <c r="B65" s="194">
        <v>42929</v>
      </c>
      <c r="C65" s="195" t="s">
        <v>631</v>
      </c>
      <c r="D65" s="193" t="s">
        <v>632</v>
      </c>
      <c r="E65" s="193"/>
      <c r="F65" s="193" t="s">
        <v>697</v>
      </c>
      <c r="G65" s="194">
        <v>42658</v>
      </c>
      <c r="H65" s="196" t="s">
        <v>574</v>
      </c>
      <c r="I65" s="196" t="s">
        <v>390</v>
      </c>
      <c r="J65" s="196">
        <v>5</v>
      </c>
      <c r="K65" s="193" t="s">
        <v>660</v>
      </c>
      <c r="L65" s="193" t="s">
        <v>958</v>
      </c>
      <c r="M65" s="197">
        <v>69.090909090909079</v>
      </c>
      <c r="N65" s="197">
        <v>17.27272727272727</v>
      </c>
      <c r="O65" s="193"/>
      <c r="P65" s="193"/>
      <c r="Q65" s="199"/>
      <c r="R65" s="198"/>
      <c r="S65" s="199"/>
      <c r="T65" s="193"/>
      <c r="U65" s="199"/>
      <c r="V65" s="199"/>
      <c r="W65" s="199"/>
      <c r="X65" s="193"/>
      <c r="Y65" s="197"/>
      <c r="Z65" s="197"/>
      <c r="AA65" s="197"/>
      <c r="AB65" s="197"/>
      <c r="AC65" s="197"/>
      <c r="AD65" s="197"/>
      <c r="AE65" s="197">
        <v>12.727272727272727</v>
      </c>
      <c r="AF65" s="193"/>
      <c r="AG65" s="193"/>
      <c r="AH65" s="197"/>
      <c r="AI65" s="193"/>
      <c r="AJ65" s="193"/>
      <c r="AK65" s="199"/>
      <c r="AL65" s="193"/>
      <c r="AM65" s="197"/>
      <c r="AN65" s="197"/>
      <c r="AO65" s="193" t="s">
        <v>706</v>
      </c>
      <c r="AP65" s="196" t="s">
        <v>390</v>
      </c>
      <c r="AQ65" s="196"/>
      <c r="AR65" s="196"/>
      <c r="AS65" s="200"/>
      <c r="AT65" s="196">
        <v>8.5</v>
      </c>
      <c r="AU65" s="196"/>
      <c r="AV65" s="196"/>
      <c r="AW65" s="196"/>
      <c r="AX65" s="196" t="s">
        <v>635</v>
      </c>
      <c r="AY65" s="193"/>
      <c r="AZ65" s="196">
        <v>0</v>
      </c>
      <c r="BA65" s="196">
        <v>0</v>
      </c>
      <c r="BB65" s="196">
        <v>0</v>
      </c>
      <c r="BC65" s="196">
        <v>0</v>
      </c>
      <c r="BD65" s="196">
        <v>0</v>
      </c>
      <c r="BE65" s="196">
        <v>0</v>
      </c>
      <c r="BF65" s="196">
        <v>0</v>
      </c>
      <c r="BG65" s="196">
        <v>0</v>
      </c>
      <c r="BH65" s="196">
        <v>0</v>
      </c>
      <c r="BI65" s="196">
        <v>0</v>
      </c>
      <c r="BJ65" s="196">
        <v>0</v>
      </c>
      <c r="BK65" s="196">
        <v>0</v>
      </c>
      <c r="BL65" s="196"/>
      <c r="BM65" s="196" t="s">
        <v>390</v>
      </c>
      <c r="BN65" s="196"/>
      <c r="BO65" s="196" t="s">
        <v>390</v>
      </c>
      <c r="BP65" s="201">
        <v>94.472727272727269</v>
      </c>
      <c r="BQ65" s="196"/>
      <c r="BR65" s="196"/>
      <c r="BS65" s="222">
        <v>42916</v>
      </c>
      <c r="BT65" s="158" t="s">
        <v>959</v>
      </c>
      <c r="BU65" s="202"/>
      <c r="BV65" s="196"/>
      <c r="BW65" s="196" t="s">
        <v>646</v>
      </c>
      <c r="BX65" s="196"/>
      <c r="BY65" s="202" t="s">
        <v>960</v>
      </c>
      <c r="BZ65" s="251" t="s">
        <v>1030</v>
      </c>
      <c r="CA65" s="202" t="s">
        <v>461</v>
      </c>
    </row>
    <row r="66" spans="1:79" ht="13" customHeight="1" x14ac:dyDescent="0.2">
      <c r="A66" s="193">
        <v>749</v>
      </c>
      <c r="B66" s="194">
        <v>42929</v>
      </c>
      <c r="C66" s="195" t="s">
        <v>631</v>
      </c>
      <c r="D66" s="193" t="s">
        <v>632</v>
      </c>
      <c r="E66" s="193"/>
      <c r="F66" s="193" t="s">
        <v>697</v>
      </c>
      <c r="G66" s="194">
        <v>42916</v>
      </c>
      <c r="H66" s="196" t="s">
        <v>574</v>
      </c>
      <c r="I66" s="196" t="s">
        <v>390</v>
      </c>
      <c r="J66" s="196">
        <v>6</v>
      </c>
      <c r="K66" s="193" t="s">
        <v>663</v>
      </c>
      <c r="L66" s="193" t="s">
        <v>962</v>
      </c>
      <c r="M66" s="197">
        <v>94.490909090909085</v>
      </c>
      <c r="N66" s="197">
        <v>18.545454545454543</v>
      </c>
      <c r="O66" s="193"/>
      <c r="P66" s="193"/>
      <c r="Q66" s="199"/>
      <c r="R66" s="198"/>
      <c r="S66" s="199"/>
      <c r="T66" s="193"/>
      <c r="U66" s="199"/>
      <c r="V66" s="199"/>
      <c r="W66" s="199"/>
      <c r="X66" s="193"/>
      <c r="Y66" s="197"/>
      <c r="Z66" s="197"/>
      <c r="AA66" s="197"/>
      <c r="AB66" s="197"/>
      <c r="AC66" s="197"/>
      <c r="AD66" s="199"/>
      <c r="AE66" s="197">
        <v>13.854545454545454</v>
      </c>
      <c r="AF66" s="193"/>
      <c r="AG66" s="193"/>
      <c r="AH66" s="197"/>
      <c r="AI66" s="193"/>
      <c r="AJ66" s="193"/>
      <c r="AK66" s="197"/>
      <c r="AL66" s="193"/>
      <c r="AM66" s="197"/>
      <c r="AN66" s="197"/>
      <c r="AO66" s="193" t="s">
        <v>706</v>
      </c>
      <c r="AP66" s="196" t="s">
        <v>390</v>
      </c>
      <c r="AQ66" s="196"/>
      <c r="AR66" s="196"/>
      <c r="AS66" s="200"/>
      <c r="AT66" s="196">
        <v>5</v>
      </c>
      <c r="AU66" s="196"/>
      <c r="AV66" s="196"/>
      <c r="AW66" s="196"/>
      <c r="AX66" s="196" t="s">
        <v>635</v>
      </c>
      <c r="AY66" s="193"/>
      <c r="AZ66" s="196">
        <v>0</v>
      </c>
      <c r="BA66" s="196">
        <v>0</v>
      </c>
      <c r="BB66" s="196">
        <v>0</v>
      </c>
      <c r="BC66" s="196">
        <v>0</v>
      </c>
      <c r="BD66" s="196">
        <v>0</v>
      </c>
      <c r="BE66" s="196">
        <v>0</v>
      </c>
      <c r="BF66" s="196">
        <v>0</v>
      </c>
      <c r="BG66" s="196">
        <v>0</v>
      </c>
      <c r="BH66" s="196">
        <v>0</v>
      </c>
      <c r="BI66" s="196">
        <v>0</v>
      </c>
      <c r="BJ66" s="196">
        <v>0</v>
      </c>
      <c r="BK66" s="196">
        <v>0</v>
      </c>
      <c r="BL66" s="196"/>
      <c r="BM66" s="196" t="s">
        <v>390</v>
      </c>
      <c r="BN66" s="196">
        <v>12</v>
      </c>
      <c r="BO66" s="196" t="s">
        <v>390</v>
      </c>
      <c r="BP66" s="249"/>
      <c r="BQ66" s="196"/>
      <c r="BR66" s="196"/>
      <c r="BS66" s="196"/>
      <c r="BT66" s="202"/>
      <c r="BU66" s="202"/>
      <c r="BV66" s="196"/>
      <c r="BW66" s="196" t="s">
        <v>646</v>
      </c>
      <c r="BX66" s="196"/>
      <c r="BY66" s="193"/>
      <c r="BZ66" s="205" t="s">
        <v>1031</v>
      </c>
      <c r="CA66" s="193" t="s">
        <v>401</v>
      </c>
    </row>
    <row r="67" spans="1:79" ht="13" customHeight="1" x14ac:dyDescent="0.2">
      <c r="A67" s="193">
        <v>13104</v>
      </c>
      <c r="B67" s="194">
        <v>42926</v>
      </c>
      <c r="C67" s="195" t="s">
        <v>631</v>
      </c>
      <c r="D67" s="193" t="s">
        <v>632</v>
      </c>
      <c r="E67" s="193"/>
      <c r="F67" s="193" t="s">
        <v>697</v>
      </c>
      <c r="G67" s="207">
        <v>42922</v>
      </c>
      <c r="H67" s="196" t="s">
        <v>574</v>
      </c>
      <c r="I67" s="196" t="s">
        <v>390</v>
      </c>
      <c r="J67" s="196">
        <v>7</v>
      </c>
      <c r="K67" s="193" t="s">
        <v>665</v>
      </c>
      <c r="L67" s="193" t="s">
        <v>875</v>
      </c>
      <c r="M67" s="197">
        <v>67.736363636363635</v>
      </c>
      <c r="N67" s="197">
        <v>17.872727272727271</v>
      </c>
      <c r="O67" s="208"/>
      <c r="P67" s="208"/>
      <c r="Q67" s="199"/>
      <c r="R67" s="198"/>
      <c r="S67" s="199"/>
      <c r="T67" s="193"/>
      <c r="U67" s="199"/>
      <c r="V67" s="199"/>
      <c r="W67" s="199"/>
      <c r="X67" s="193"/>
      <c r="Y67" s="197"/>
      <c r="Z67" s="197"/>
      <c r="AA67" s="197"/>
      <c r="AB67" s="197"/>
      <c r="AC67" s="197"/>
      <c r="AD67" s="199"/>
      <c r="AE67" s="197">
        <v>14.063636363636363</v>
      </c>
      <c r="AF67" s="193"/>
      <c r="AG67" s="193"/>
      <c r="AH67" s="197"/>
      <c r="AI67" s="193"/>
      <c r="AJ67" s="193"/>
      <c r="AK67" s="197"/>
      <c r="AL67" s="193"/>
      <c r="AM67" s="197"/>
      <c r="AN67" s="197"/>
      <c r="AO67" s="193" t="s">
        <v>706</v>
      </c>
      <c r="AP67" s="196" t="s">
        <v>390</v>
      </c>
      <c r="AQ67" s="196"/>
      <c r="AR67" s="196"/>
      <c r="AS67" s="200"/>
      <c r="AT67" s="196">
        <v>6</v>
      </c>
      <c r="AU67" s="196"/>
      <c r="AV67" s="196"/>
      <c r="AW67" s="196"/>
      <c r="AX67" s="196" t="s">
        <v>635</v>
      </c>
      <c r="AY67" s="193"/>
      <c r="AZ67" s="211">
        <v>0</v>
      </c>
      <c r="BA67" s="196">
        <v>0</v>
      </c>
      <c r="BB67" s="196">
        <v>0</v>
      </c>
      <c r="BC67" s="196">
        <v>0</v>
      </c>
      <c r="BD67" s="196">
        <v>0</v>
      </c>
      <c r="BE67" s="196">
        <v>0</v>
      </c>
      <c r="BF67" s="196">
        <v>0</v>
      </c>
      <c r="BG67" s="196">
        <v>0</v>
      </c>
      <c r="BH67" s="196">
        <v>0</v>
      </c>
      <c r="BI67" s="196">
        <v>0</v>
      </c>
      <c r="BJ67" s="196">
        <v>0</v>
      </c>
      <c r="BK67" s="196">
        <v>0</v>
      </c>
      <c r="BL67" s="196"/>
      <c r="BM67" s="196" t="s">
        <v>390</v>
      </c>
      <c r="BN67" s="196">
        <v>12</v>
      </c>
      <c r="BO67" s="196" t="s">
        <v>390</v>
      </c>
      <c r="BP67" s="249"/>
      <c r="BQ67" s="196"/>
      <c r="BR67" s="196">
        <v>12</v>
      </c>
      <c r="BS67" s="196"/>
      <c r="BT67" s="193"/>
      <c r="BU67" s="193"/>
      <c r="BV67" s="196"/>
      <c r="BW67" s="196" t="s">
        <v>646</v>
      </c>
      <c r="BX67" s="196"/>
      <c r="BY67" s="193"/>
      <c r="BZ67" s="251" t="s">
        <v>877</v>
      </c>
      <c r="CA67" s="202" t="s">
        <v>401</v>
      </c>
    </row>
    <row r="68" spans="1:79" ht="13" customHeight="1" x14ac:dyDescent="0.2">
      <c r="A68" s="193">
        <v>13624</v>
      </c>
      <c r="B68" s="194">
        <v>42930</v>
      </c>
      <c r="C68" s="195" t="s">
        <v>631</v>
      </c>
      <c r="D68" s="193" t="s">
        <v>632</v>
      </c>
      <c r="E68" s="193"/>
      <c r="F68" s="193" t="s">
        <v>697</v>
      </c>
      <c r="G68" s="194">
        <v>42916</v>
      </c>
      <c r="H68" s="196" t="s">
        <v>574</v>
      </c>
      <c r="I68" s="196" t="s">
        <v>390</v>
      </c>
      <c r="J68" s="196">
        <v>8</v>
      </c>
      <c r="K68" s="193" t="s">
        <v>669</v>
      </c>
      <c r="L68" s="193" t="s">
        <v>964</v>
      </c>
      <c r="M68" s="197">
        <v>92.499999999999986</v>
      </c>
      <c r="N68" s="197">
        <v>21.609090909090906</v>
      </c>
      <c r="O68" s="193" t="s">
        <v>689</v>
      </c>
      <c r="P68" s="193">
        <v>1183</v>
      </c>
      <c r="Q68" s="197">
        <v>22.454545454545453</v>
      </c>
      <c r="R68" s="198"/>
      <c r="S68" s="199"/>
      <c r="T68" s="193"/>
      <c r="U68" s="199"/>
      <c r="V68" s="199"/>
      <c r="W68" s="199"/>
      <c r="X68" s="193"/>
      <c r="Y68" s="197"/>
      <c r="Z68" s="197"/>
      <c r="AA68" s="197"/>
      <c r="AB68" s="197"/>
      <c r="AC68" s="197"/>
      <c r="AD68" s="197"/>
      <c r="AE68" s="197">
        <v>15.481818181818182</v>
      </c>
      <c r="AF68" s="193"/>
      <c r="AG68" s="193"/>
      <c r="AH68" s="197"/>
      <c r="AI68" s="193"/>
      <c r="AJ68" s="193"/>
      <c r="AK68" s="197"/>
      <c r="AL68" s="193"/>
      <c r="AM68" s="197"/>
      <c r="AN68" s="197"/>
      <c r="AO68" s="193" t="s">
        <v>706</v>
      </c>
      <c r="AP68" s="196" t="s">
        <v>390</v>
      </c>
      <c r="AQ68" s="196"/>
      <c r="AR68" s="196"/>
      <c r="AS68" s="200"/>
      <c r="AT68" s="196">
        <v>4.5</v>
      </c>
      <c r="AU68" s="196"/>
      <c r="AV68" s="196"/>
      <c r="AW68" s="196"/>
      <c r="AX68" s="196" t="s">
        <v>390</v>
      </c>
      <c r="AY68" s="193"/>
      <c r="AZ68" s="196">
        <v>15</v>
      </c>
      <c r="BA68" s="196">
        <v>0</v>
      </c>
      <c r="BB68" s="196">
        <v>0</v>
      </c>
      <c r="BC68" s="196">
        <v>0</v>
      </c>
      <c r="BD68" s="196">
        <v>0</v>
      </c>
      <c r="BE68" s="196">
        <v>0</v>
      </c>
      <c r="BF68" s="196">
        <v>0</v>
      </c>
      <c r="BG68" s="196">
        <v>0</v>
      </c>
      <c r="BH68" s="196">
        <v>0</v>
      </c>
      <c r="BI68" s="196">
        <v>0</v>
      </c>
      <c r="BJ68" s="196">
        <v>0</v>
      </c>
      <c r="BK68" s="196">
        <v>0</v>
      </c>
      <c r="BL68" s="196"/>
      <c r="BM68" s="196" t="s">
        <v>390</v>
      </c>
      <c r="BN68" s="196"/>
      <c r="BO68" s="196" t="s">
        <v>390</v>
      </c>
      <c r="BP68" s="249"/>
      <c r="BQ68" s="196"/>
      <c r="BR68" s="196"/>
      <c r="BS68" s="196"/>
      <c r="BT68" s="193"/>
      <c r="BU68" s="193"/>
      <c r="BV68" s="196"/>
      <c r="BW68" s="196" t="s">
        <v>646</v>
      </c>
      <c r="BX68" s="196"/>
      <c r="BY68" s="193"/>
      <c r="BZ68" s="203" t="s">
        <v>1032</v>
      </c>
      <c r="CA68" s="193" t="s">
        <v>401</v>
      </c>
    </row>
    <row r="69" spans="1:79" ht="13" customHeight="1" x14ac:dyDescent="0.15">
      <c r="A69" s="193">
        <v>12774</v>
      </c>
      <c r="B69" s="194">
        <v>42926</v>
      </c>
      <c r="C69" s="195" t="s">
        <v>631</v>
      </c>
      <c r="D69" s="193" t="s">
        <v>632</v>
      </c>
      <c r="E69" s="193"/>
      <c r="F69" s="193" t="s">
        <v>697</v>
      </c>
      <c r="G69" s="194">
        <v>42917</v>
      </c>
      <c r="H69" s="196" t="s">
        <v>574</v>
      </c>
      <c r="I69" s="196" t="s">
        <v>390</v>
      </c>
      <c r="J69" s="196">
        <v>9</v>
      </c>
      <c r="K69" s="193" t="s">
        <v>672</v>
      </c>
      <c r="L69" s="193" t="s">
        <v>909</v>
      </c>
      <c r="M69" s="197">
        <v>67.999999999999986</v>
      </c>
      <c r="N69" s="197">
        <v>16</v>
      </c>
      <c r="O69" s="193"/>
      <c r="P69" s="193"/>
      <c r="Q69" s="199"/>
      <c r="R69" s="198"/>
      <c r="S69" s="199"/>
      <c r="T69" s="193"/>
      <c r="U69" s="199"/>
      <c r="V69" s="199"/>
      <c r="W69" s="199"/>
      <c r="X69" s="193"/>
      <c r="Y69" s="197"/>
      <c r="Z69" s="197"/>
      <c r="AA69" s="197"/>
      <c r="AB69" s="197"/>
      <c r="AC69" s="197"/>
      <c r="AD69" s="197"/>
      <c r="AE69" s="197">
        <v>14.136363636363637</v>
      </c>
      <c r="AF69" s="193"/>
      <c r="AG69" s="193"/>
      <c r="AH69" s="197"/>
      <c r="AI69" s="193"/>
      <c r="AJ69" s="193"/>
      <c r="AK69" s="197"/>
      <c r="AL69" s="193"/>
      <c r="AM69" s="197"/>
      <c r="AN69" s="197"/>
      <c r="AO69" s="193" t="s">
        <v>706</v>
      </c>
      <c r="AP69" s="196" t="s">
        <v>390</v>
      </c>
      <c r="AQ69" s="196"/>
      <c r="AR69" s="196"/>
      <c r="AS69" s="200"/>
      <c r="AT69" s="196">
        <v>5.5</v>
      </c>
      <c r="AU69" s="196"/>
      <c r="AV69" s="196"/>
      <c r="AW69" s="196"/>
      <c r="AX69" s="196" t="s">
        <v>390</v>
      </c>
      <c r="AY69" s="193"/>
      <c r="AZ69" s="196">
        <v>0</v>
      </c>
      <c r="BA69" s="196">
        <v>0</v>
      </c>
      <c r="BB69" s="196">
        <v>0</v>
      </c>
      <c r="BC69" s="196">
        <v>0</v>
      </c>
      <c r="BD69" s="196">
        <v>0</v>
      </c>
      <c r="BE69" s="196">
        <v>0</v>
      </c>
      <c r="BF69" s="196">
        <v>0</v>
      </c>
      <c r="BG69" s="196">
        <v>0</v>
      </c>
      <c r="BH69" s="196">
        <v>0</v>
      </c>
      <c r="BI69" s="196">
        <v>0</v>
      </c>
      <c r="BJ69" s="196">
        <v>0</v>
      </c>
      <c r="BK69" s="196">
        <v>0</v>
      </c>
      <c r="BL69" s="196"/>
      <c r="BM69" s="196" t="s">
        <v>390</v>
      </c>
      <c r="BN69" s="196"/>
      <c r="BO69" s="196" t="s">
        <v>390</v>
      </c>
      <c r="BP69" s="249"/>
      <c r="BQ69" s="196"/>
      <c r="BR69" s="196"/>
      <c r="BS69" s="196"/>
      <c r="BT69" s="193"/>
      <c r="BU69" s="193"/>
      <c r="BV69" s="196"/>
      <c r="BW69" s="196" t="s">
        <v>646</v>
      </c>
      <c r="BX69" s="196"/>
      <c r="BY69" s="212" t="s">
        <v>966</v>
      </c>
      <c r="BZ69" s="213" t="s">
        <v>1033</v>
      </c>
      <c r="CA69" s="202" t="s">
        <v>401</v>
      </c>
    </row>
    <row r="70" spans="1:79" ht="13" customHeight="1" x14ac:dyDescent="0.15">
      <c r="A70" s="193">
        <v>15255</v>
      </c>
      <c r="B70" s="194">
        <v>42926</v>
      </c>
      <c r="C70" s="195" t="s">
        <v>631</v>
      </c>
      <c r="D70" s="193" t="s">
        <v>632</v>
      </c>
      <c r="E70" s="193"/>
      <c r="F70" s="193" t="s">
        <v>697</v>
      </c>
      <c r="G70" s="194">
        <v>42900</v>
      </c>
      <c r="H70" s="196" t="s">
        <v>574</v>
      </c>
      <c r="I70" s="196" t="s">
        <v>390</v>
      </c>
      <c r="J70" s="196">
        <v>10</v>
      </c>
      <c r="K70" s="193" t="s">
        <v>673</v>
      </c>
      <c r="L70" s="193" t="s">
        <v>968</v>
      </c>
      <c r="M70" s="197">
        <v>93.499999999999986</v>
      </c>
      <c r="N70" s="197">
        <v>18.2</v>
      </c>
      <c r="O70" s="193"/>
      <c r="P70" s="193"/>
      <c r="Q70" s="199"/>
      <c r="R70" s="193"/>
      <c r="S70" s="199"/>
      <c r="T70" s="193"/>
      <c r="U70" s="199"/>
      <c r="V70" s="199"/>
      <c r="W70" s="199"/>
      <c r="X70" s="193"/>
      <c r="Y70" s="197"/>
      <c r="Z70" s="197"/>
      <c r="AA70" s="197"/>
      <c r="AB70" s="197"/>
      <c r="AC70" s="197"/>
      <c r="AD70" s="199"/>
      <c r="AE70" s="197">
        <v>14.499999999999998</v>
      </c>
      <c r="AF70" s="193"/>
      <c r="AG70" s="193"/>
      <c r="AH70" s="197"/>
      <c r="AI70" s="193"/>
      <c r="AJ70" s="193"/>
      <c r="AK70" s="197"/>
      <c r="AL70" s="193"/>
      <c r="AM70" s="197"/>
      <c r="AN70" s="197"/>
      <c r="AO70" s="193" t="s">
        <v>706</v>
      </c>
      <c r="AP70" s="196" t="s">
        <v>390</v>
      </c>
      <c r="AQ70" s="196"/>
      <c r="AR70" s="196"/>
      <c r="AS70" s="200"/>
      <c r="AT70" s="196">
        <v>3.5</v>
      </c>
      <c r="AU70" s="196"/>
      <c r="AV70" s="196"/>
      <c r="AW70" s="196"/>
      <c r="AX70" s="196" t="s">
        <v>635</v>
      </c>
      <c r="AY70" s="193"/>
      <c r="AZ70" s="196">
        <v>0</v>
      </c>
      <c r="BA70" s="196">
        <v>0</v>
      </c>
      <c r="BB70" s="196">
        <v>0</v>
      </c>
      <c r="BC70" s="196">
        <v>0</v>
      </c>
      <c r="BD70" s="196">
        <v>0</v>
      </c>
      <c r="BE70" s="196">
        <v>0</v>
      </c>
      <c r="BF70" s="196">
        <v>0</v>
      </c>
      <c r="BG70" s="196">
        <v>0</v>
      </c>
      <c r="BH70" s="196">
        <v>0</v>
      </c>
      <c r="BI70" s="196">
        <v>0</v>
      </c>
      <c r="BJ70" s="196">
        <v>0</v>
      </c>
      <c r="BK70" s="196">
        <v>0</v>
      </c>
      <c r="BL70" s="196"/>
      <c r="BM70" s="196" t="s">
        <v>390</v>
      </c>
      <c r="BN70" s="196"/>
      <c r="BO70" s="196" t="s">
        <v>390</v>
      </c>
      <c r="BP70" s="249"/>
      <c r="BQ70" s="196"/>
      <c r="BR70" s="196"/>
      <c r="BS70" s="196"/>
      <c r="BT70" s="202"/>
      <c r="BU70" s="202"/>
      <c r="BV70" s="196"/>
      <c r="BW70" s="196" t="s">
        <v>646</v>
      </c>
      <c r="BX70" s="196">
        <v>1</v>
      </c>
      <c r="BY70" s="193"/>
      <c r="BZ70" s="213" t="s">
        <v>1034</v>
      </c>
      <c r="CA70" s="202" t="s">
        <v>610</v>
      </c>
    </row>
    <row r="71" spans="1:79" ht="13" customHeight="1" x14ac:dyDescent="0.2">
      <c r="A71" s="193">
        <v>11317</v>
      </c>
      <c r="B71" s="194">
        <v>42928</v>
      </c>
      <c r="C71" s="195" t="s">
        <v>631</v>
      </c>
      <c r="D71" s="193" t="s">
        <v>632</v>
      </c>
      <c r="E71" s="193"/>
      <c r="F71" s="193" t="s">
        <v>697</v>
      </c>
      <c r="G71" s="194">
        <v>42916</v>
      </c>
      <c r="H71" s="196" t="s">
        <v>574</v>
      </c>
      <c r="I71" s="196" t="s">
        <v>390</v>
      </c>
      <c r="J71" s="196">
        <v>11</v>
      </c>
      <c r="K71" s="193" t="s">
        <v>677</v>
      </c>
      <c r="L71" s="193" t="s">
        <v>884</v>
      </c>
      <c r="M71" s="197">
        <v>85</v>
      </c>
      <c r="N71" s="197">
        <v>18.981818181818181</v>
      </c>
      <c r="O71" s="193"/>
      <c r="P71" s="193"/>
      <c r="Q71" s="199"/>
      <c r="R71" s="198"/>
      <c r="S71" s="199"/>
      <c r="T71" s="193"/>
      <c r="U71" s="199"/>
      <c r="V71" s="199"/>
      <c r="W71" s="199"/>
      <c r="X71" s="193"/>
      <c r="Y71" s="197"/>
      <c r="Z71" s="197"/>
      <c r="AA71" s="197"/>
      <c r="AB71" s="197"/>
      <c r="AC71" s="197"/>
      <c r="AD71" s="197"/>
      <c r="AE71" s="197">
        <v>15.881818181818179</v>
      </c>
      <c r="AF71" s="193"/>
      <c r="AG71" s="193"/>
      <c r="AH71" s="197"/>
      <c r="AI71" s="193"/>
      <c r="AJ71" s="193"/>
      <c r="AK71" s="197"/>
      <c r="AL71" s="193"/>
      <c r="AM71" s="197"/>
      <c r="AN71" s="197"/>
      <c r="AO71" s="193" t="s">
        <v>706</v>
      </c>
      <c r="AP71" s="196" t="s">
        <v>390</v>
      </c>
      <c r="AQ71" s="196"/>
      <c r="AR71" s="196"/>
      <c r="AS71" s="200"/>
      <c r="AT71" s="196">
        <v>5</v>
      </c>
      <c r="AU71" s="101"/>
      <c r="AV71" s="101"/>
      <c r="AW71" s="101"/>
      <c r="AX71" s="196" t="s">
        <v>635</v>
      </c>
      <c r="AY71" s="193"/>
      <c r="AZ71" s="196">
        <v>0</v>
      </c>
      <c r="BA71" s="196">
        <v>0</v>
      </c>
      <c r="BB71" s="196">
        <v>0</v>
      </c>
      <c r="BC71" s="196">
        <v>0</v>
      </c>
      <c r="BD71" s="196">
        <v>0</v>
      </c>
      <c r="BE71" s="196">
        <v>0</v>
      </c>
      <c r="BF71" s="196">
        <v>0</v>
      </c>
      <c r="BG71" s="196">
        <v>0</v>
      </c>
      <c r="BH71" s="196">
        <v>0</v>
      </c>
      <c r="BI71" s="196">
        <v>0</v>
      </c>
      <c r="BJ71" s="196">
        <v>0</v>
      </c>
      <c r="BK71" s="196">
        <v>0</v>
      </c>
      <c r="BL71" s="196"/>
      <c r="BM71" s="196" t="s">
        <v>390</v>
      </c>
      <c r="BN71" s="196"/>
      <c r="BO71" s="196" t="s">
        <v>390</v>
      </c>
      <c r="BP71" s="249"/>
      <c r="BQ71" s="196"/>
      <c r="BR71" s="196"/>
      <c r="BS71" s="196"/>
      <c r="BT71" s="202"/>
      <c r="BU71" s="202"/>
      <c r="BV71" s="196"/>
      <c r="BW71" s="196" t="s">
        <v>646</v>
      </c>
      <c r="BX71" s="196"/>
      <c r="BY71" s="202"/>
      <c r="BZ71" s="251" t="s">
        <v>888</v>
      </c>
      <c r="CA71" s="193" t="s">
        <v>401</v>
      </c>
    </row>
    <row r="72" spans="1:79" ht="13" customHeight="1" x14ac:dyDescent="0.15">
      <c r="A72" s="193">
        <v>12836</v>
      </c>
      <c r="B72" s="194">
        <v>42925</v>
      </c>
      <c r="C72" s="195" t="s">
        <v>631</v>
      </c>
      <c r="D72" s="193" t="s">
        <v>632</v>
      </c>
      <c r="E72" s="193"/>
      <c r="F72" s="193" t="s">
        <v>697</v>
      </c>
      <c r="G72" s="207">
        <v>42916</v>
      </c>
      <c r="H72" s="196" t="s">
        <v>390</v>
      </c>
      <c r="I72" s="196" t="s">
        <v>391</v>
      </c>
      <c r="J72" s="196">
        <v>12</v>
      </c>
      <c r="K72" s="193" t="s">
        <v>629</v>
      </c>
      <c r="L72" s="193" t="s">
        <v>890</v>
      </c>
      <c r="M72" s="197">
        <v>91.427272727272708</v>
      </c>
      <c r="N72" s="197">
        <v>17.527272727272727</v>
      </c>
      <c r="O72" s="193"/>
      <c r="P72" s="193"/>
      <c r="Q72" s="199"/>
      <c r="R72" s="198"/>
      <c r="S72" s="199"/>
      <c r="T72" s="193"/>
      <c r="U72" s="199"/>
      <c r="V72" s="199"/>
      <c r="W72" s="199"/>
      <c r="X72" s="193"/>
      <c r="Y72" s="197"/>
      <c r="Z72" s="197"/>
      <c r="AA72" s="197"/>
      <c r="AB72" s="197"/>
      <c r="AC72" s="197"/>
      <c r="AD72" s="199"/>
      <c r="AE72" s="197">
        <v>15.690909090909091</v>
      </c>
      <c r="AF72" s="193"/>
      <c r="AG72" s="193"/>
      <c r="AH72" s="197"/>
      <c r="AI72" s="193"/>
      <c r="AJ72" s="193"/>
      <c r="AK72" s="197"/>
      <c r="AL72" s="193"/>
      <c r="AM72" s="197"/>
      <c r="AN72" s="197"/>
      <c r="AO72" s="193" t="s">
        <v>706</v>
      </c>
      <c r="AP72" s="196" t="s">
        <v>390</v>
      </c>
      <c r="AQ72" s="196"/>
      <c r="AR72" s="196"/>
      <c r="AS72" s="200"/>
      <c r="AT72" s="196"/>
      <c r="AU72" s="196"/>
      <c r="AV72" s="196"/>
      <c r="AW72" s="196"/>
      <c r="AX72" s="196" t="s">
        <v>390</v>
      </c>
      <c r="AY72" s="193"/>
      <c r="AZ72" s="196">
        <v>0</v>
      </c>
      <c r="BA72" s="196">
        <v>0</v>
      </c>
      <c r="BB72" s="196">
        <v>0</v>
      </c>
      <c r="BC72" s="196">
        <v>0</v>
      </c>
      <c r="BD72" s="196">
        <v>0</v>
      </c>
      <c r="BE72" s="196">
        <v>0</v>
      </c>
      <c r="BF72" s="196">
        <v>0</v>
      </c>
      <c r="BG72" s="196">
        <v>0</v>
      </c>
      <c r="BH72" s="196">
        <v>0</v>
      </c>
      <c r="BI72" s="196">
        <v>0</v>
      </c>
      <c r="BJ72" s="196">
        <v>0</v>
      </c>
      <c r="BK72" s="196">
        <v>0</v>
      </c>
      <c r="BL72" s="196"/>
      <c r="BM72" s="196" t="s">
        <v>390</v>
      </c>
      <c r="BN72" s="196"/>
      <c r="BO72" s="196" t="s">
        <v>390</v>
      </c>
      <c r="BP72" s="249"/>
      <c r="BQ72" s="196"/>
      <c r="BR72" s="196"/>
      <c r="BS72" s="196"/>
      <c r="BT72" s="202"/>
      <c r="BU72" s="202"/>
      <c r="BV72" s="196"/>
      <c r="BW72" s="196" t="s">
        <v>646</v>
      </c>
      <c r="BX72" s="196">
        <v>1</v>
      </c>
      <c r="BY72" s="193"/>
      <c r="BZ72" s="213" t="s">
        <v>581</v>
      </c>
      <c r="CA72" s="193" t="s">
        <v>401</v>
      </c>
    </row>
    <row r="73" spans="1:79" ht="13" customHeight="1" x14ac:dyDescent="0.15">
      <c r="A73" s="193">
        <v>15251</v>
      </c>
      <c r="B73" s="194">
        <v>42925</v>
      </c>
      <c r="C73" s="195" t="s">
        <v>631</v>
      </c>
      <c r="D73" s="193" t="s">
        <v>632</v>
      </c>
      <c r="E73" s="193"/>
      <c r="F73" s="193" t="s">
        <v>697</v>
      </c>
      <c r="G73" s="194">
        <v>42916</v>
      </c>
      <c r="H73" s="196" t="s">
        <v>574</v>
      </c>
      <c r="I73" s="196" t="s">
        <v>390</v>
      </c>
      <c r="J73" s="196">
        <v>13</v>
      </c>
      <c r="K73" s="193" t="s">
        <v>687</v>
      </c>
      <c r="L73" s="193" t="s">
        <v>688</v>
      </c>
      <c r="M73" s="197">
        <v>119</v>
      </c>
      <c r="N73" s="197">
        <v>19.481818181818181</v>
      </c>
      <c r="O73" s="193" t="s">
        <v>689</v>
      </c>
      <c r="P73" s="193">
        <v>1350</v>
      </c>
      <c r="Q73" s="197">
        <v>22.872727272727271</v>
      </c>
      <c r="R73" s="198"/>
      <c r="S73" s="199"/>
      <c r="T73" s="193"/>
      <c r="U73" s="199"/>
      <c r="V73" s="199"/>
      <c r="W73" s="199"/>
      <c r="X73" s="193"/>
      <c r="Y73" s="197"/>
      <c r="Z73" s="197"/>
      <c r="AA73" s="197"/>
      <c r="AB73" s="197"/>
      <c r="AC73" s="197"/>
      <c r="AD73" s="199"/>
      <c r="AE73" s="197">
        <v>14.672727272727272</v>
      </c>
      <c r="AF73" s="193"/>
      <c r="AG73" s="193"/>
      <c r="AH73" s="197"/>
      <c r="AI73" s="193"/>
      <c r="AJ73" s="193"/>
      <c r="AK73" s="197"/>
      <c r="AL73" s="193"/>
      <c r="AM73" s="197"/>
      <c r="AN73" s="197"/>
      <c r="AO73" s="193" t="s">
        <v>706</v>
      </c>
      <c r="AP73" s="196" t="s">
        <v>390</v>
      </c>
      <c r="AQ73" s="196"/>
      <c r="AR73" s="196"/>
      <c r="AS73" s="200"/>
      <c r="AT73" s="196">
        <v>6</v>
      </c>
      <c r="AU73" s="196"/>
      <c r="AV73" s="196"/>
      <c r="AW73" s="196"/>
      <c r="AX73" s="196" t="s">
        <v>390</v>
      </c>
      <c r="AY73" s="193"/>
      <c r="AZ73" s="196">
        <v>0</v>
      </c>
      <c r="BA73" s="196">
        <v>0</v>
      </c>
      <c r="BB73" s="196">
        <v>7</v>
      </c>
      <c r="BC73" s="196">
        <v>0</v>
      </c>
      <c r="BD73" s="196">
        <v>0</v>
      </c>
      <c r="BE73" s="196">
        <v>0</v>
      </c>
      <c r="BF73" s="196">
        <v>0</v>
      </c>
      <c r="BG73" s="196">
        <v>0</v>
      </c>
      <c r="BH73" s="196">
        <v>0</v>
      </c>
      <c r="BI73" s="196">
        <v>0</v>
      </c>
      <c r="BJ73" s="196">
        <v>0</v>
      </c>
      <c r="BK73" s="196">
        <v>0</v>
      </c>
      <c r="BL73" s="196"/>
      <c r="BM73" s="196" t="s">
        <v>390</v>
      </c>
      <c r="BN73" s="196"/>
      <c r="BO73" s="196" t="s">
        <v>390</v>
      </c>
      <c r="BP73" s="249"/>
      <c r="BQ73" s="196"/>
      <c r="BR73" s="196"/>
      <c r="BS73" s="196"/>
      <c r="BT73" s="202"/>
      <c r="BU73" s="202"/>
      <c r="BV73" s="196"/>
      <c r="BW73" s="196" t="s">
        <v>646</v>
      </c>
      <c r="BX73" s="196">
        <v>1</v>
      </c>
      <c r="BY73" s="193"/>
      <c r="BZ73" s="257" t="s">
        <v>1035</v>
      </c>
      <c r="CA73" s="193" t="s">
        <v>610</v>
      </c>
    </row>
    <row r="74" spans="1:79" ht="13" customHeight="1" x14ac:dyDescent="0.2">
      <c r="A74" s="193">
        <v>13441</v>
      </c>
      <c r="B74" s="194">
        <v>42928</v>
      </c>
      <c r="C74" s="195" t="s">
        <v>631</v>
      </c>
      <c r="D74" s="193" t="s">
        <v>632</v>
      </c>
      <c r="E74" s="193"/>
      <c r="F74" s="193" t="s">
        <v>697</v>
      </c>
      <c r="G74" s="194">
        <v>42924</v>
      </c>
      <c r="H74" s="196" t="s">
        <v>574</v>
      </c>
      <c r="I74" s="196" t="s">
        <v>390</v>
      </c>
      <c r="J74" s="196">
        <v>14</v>
      </c>
      <c r="K74" s="193" t="s">
        <v>692</v>
      </c>
      <c r="L74" s="193" t="s">
        <v>972</v>
      </c>
      <c r="M74" s="197">
        <v>71.099999999999994</v>
      </c>
      <c r="N74" s="197">
        <v>15.99090909090909</v>
      </c>
      <c r="O74" s="193"/>
      <c r="P74" s="193"/>
      <c r="Q74" s="199"/>
      <c r="R74" s="198"/>
      <c r="S74" s="199"/>
      <c r="T74" s="193"/>
      <c r="U74" s="199"/>
      <c r="V74" s="199"/>
      <c r="W74" s="199"/>
      <c r="X74" s="193"/>
      <c r="Y74" s="197"/>
      <c r="Z74" s="197"/>
      <c r="AA74" s="197"/>
      <c r="AB74" s="197"/>
      <c r="AC74" s="197"/>
      <c r="AD74" s="199"/>
      <c r="AE74" s="197">
        <v>14.809090909090907</v>
      </c>
      <c r="AF74" s="193"/>
      <c r="AG74" s="193"/>
      <c r="AH74" s="197"/>
      <c r="AI74" s="193"/>
      <c r="AJ74" s="193"/>
      <c r="AK74" s="197"/>
      <c r="AL74" s="193"/>
      <c r="AM74" s="197"/>
      <c r="AN74" s="197"/>
      <c r="AO74" s="193" t="s">
        <v>706</v>
      </c>
      <c r="AP74" s="196" t="s">
        <v>390</v>
      </c>
      <c r="AQ74" s="196"/>
      <c r="AR74" s="196"/>
      <c r="AS74" s="200"/>
      <c r="AT74" s="196">
        <v>2</v>
      </c>
      <c r="AU74" s="196"/>
      <c r="AV74" s="196"/>
      <c r="AW74" s="196"/>
      <c r="AX74" s="196" t="s">
        <v>635</v>
      </c>
      <c r="AY74" s="193"/>
      <c r="AZ74" s="196">
        <v>0</v>
      </c>
      <c r="BA74" s="196">
        <v>0</v>
      </c>
      <c r="BB74" s="196">
        <v>0</v>
      </c>
      <c r="BC74" s="196">
        <v>0</v>
      </c>
      <c r="BD74" s="196">
        <v>0</v>
      </c>
      <c r="BE74" s="196">
        <v>0</v>
      </c>
      <c r="BF74" s="196">
        <v>0</v>
      </c>
      <c r="BG74" s="196">
        <v>0</v>
      </c>
      <c r="BH74" s="196">
        <v>0</v>
      </c>
      <c r="BI74" s="196">
        <v>0</v>
      </c>
      <c r="BJ74" s="196">
        <v>0</v>
      </c>
      <c r="BK74" s="196">
        <v>0</v>
      </c>
      <c r="BL74" s="196"/>
      <c r="BM74" s="196" t="s">
        <v>390</v>
      </c>
      <c r="BN74" s="196"/>
      <c r="BO74" s="196" t="s">
        <v>390</v>
      </c>
      <c r="BP74" s="249"/>
      <c r="BQ74" s="196"/>
      <c r="BR74" s="196"/>
      <c r="BS74" s="196"/>
      <c r="BT74" s="193"/>
      <c r="BU74" s="193"/>
      <c r="BV74" s="196"/>
      <c r="BW74" s="196" t="s">
        <v>646</v>
      </c>
      <c r="BX74" s="196"/>
      <c r="BY74" s="193" t="s">
        <v>973</v>
      </c>
      <c r="BZ74" s="203" t="s">
        <v>1036</v>
      </c>
      <c r="CA74" s="193" t="s">
        <v>401</v>
      </c>
    </row>
    <row r="75" spans="1:79" ht="13" customHeight="1" x14ac:dyDescent="0.15">
      <c r="A75" s="193">
        <v>13258</v>
      </c>
      <c r="B75" s="194">
        <v>42929</v>
      </c>
      <c r="C75" s="195" t="s">
        <v>631</v>
      </c>
      <c r="D75" s="193" t="s">
        <v>632</v>
      </c>
      <c r="E75" s="193"/>
      <c r="F75" s="193" t="s">
        <v>697</v>
      </c>
      <c r="G75" s="207">
        <v>42916</v>
      </c>
      <c r="H75" s="196" t="s">
        <v>390</v>
      </c>
      <c r="I75" s="196" t="s">
        <v>391</v>
      </c>
      <c r="J75" s="196">
        <v>16</v>
      </c>
      <c r="K75" s="193" t="s">
        <v>822</v>
      </c>
      <c r="L75" s="193" t="s">
        <v>823</v>
      </c>
      <c r="M75" s="197">
        <v>101.7</v>
      </c>
      <c r="N75" s="197">
        <v>21.25454545454545</v>
      </c>
      <c r="O75" s="193"/>
      <c r="P75" s="193"/>
      <c r="Q75" s="199"/>
      <c r="R75" s="198"/>
      <c r="S75" s="199"/>
      <c r="T75" s="193"/>
      <c r="U75" s="199"/>
      <c r="V75" s="199"/>
      <c r="W75" s="199"/>
      <c r="X75" s="193"/>
      <c r="Y75" s="197"/>
      <c r="Z75" s="197"/>
      <c r="AA75" s="197"/>
      <c r="AB75" s="197"/>
      <c r="AC75" s="197"/>
      <c r="AD75" s="197"/>
      <c r="AE75" s="197">
        <v>16.999999999999996</v>
      </c>
      <c r="AF75" s="193"/>
      <c r="AG75" s="193"/>
      <c r="AH75" s="197"/>
      <c r="AI75" s="193"/>
      <c r="AJ75" s="193"/>
      <c r="AK75" s="197"/>
      <c r="AL75" s="193"/>
      <c r="AM75" s="197"/>
      <c r="AN75" s="197"/>
      <c r="AO75" s="213" t="s">
        <v>706</v>
      </c>
      <c r="AP75" s="196" t="s">
        <v>390</v>
      </c>
      <c r="AQ75" s="196"/>
      <c r="AR75" s="196"/>
      <c r="AS75" s="200"/>
      <c r="AT75" s="196"/>
      <c r="AU75" s="196"/>
      <c r="AV75" s="196"/>
      <c r="AW75" s="196"/>
      <c r="AX75" s="196" t="s">
        <v>390</v>
      </c>
      <c r="AY75" s="193"/>
      <c r="AZ75" s="196">
        <v>15</v>
      </c>
      <c r="BA75" s="196">
        <v>0</v>
      </c>
      <c r="BB75" s="196">
        <v>0</v>
      </c>
      <c r="BC75" s="196">
        <v>0</v>
      </c>
      <c r="BD75" s="196">
        <v>0</v>
      </c>
      <c r="BE75" s="196">
        <v>0</v>
      </c>
      <c r="BF75" s="196">
        <v>0</v>
      </c>
      <c r="BG75" s="196">
        <v>0</v>
      </c>
      <c r="BH75" s="196">
        <v>0</v>
      </c>
      <c r="BI75" s="196">
        <v>0</v>
      </c>
      <c r="BJ75" s="196">
        <v>0</v>
      </c>
      <c r="BK75" s="196">
        <v>0</v>
      </c>
      <c r="BL75" s="196"/>
      <c r="BM75" s="196" t="s">
        <v>390</v>
      </c>
      <c r="BN75" s="196"/>
      <c r="BO75" s="196" t="s">
        <v>390</v>
      </c>
      <c r="BP75" s="249"/>
      <c r="BQ75" s="196"/>
      <c r="BR75" s="196"/>
      <c r="BS75" s="196"/>
      <c r="BT75" s="202"/>
      <c r="BU75" s="202"/>
      <c r="BV75" s="196"/>
      <c r="BW75" s="196" t="s">
        <v>646</v>
      </c>
      <c r="BX75" s="196"/>
      <c r="BY75" s="193"/>
      <c r="BZ75" s="254" t="s">
        <v>581</v>
      </c>
      <c r="CA75" s="193" t="s">
        <v>401</v>
      </c>
    </row>
    <row r="76" spans="1:79" ht="13" customHeight="1" x14ac:dyDescent="0.2">
      <c r="A76" s="193">
        <v>13251</v>
      </c>
      <c r="B76" s="194">
        <v>42929</v>
      </c>
      <c r="C76" s="195" t="s">
        <v>631</v>
      </c>
      <c r="D76" s="193" t="s">
        <v>632</v>
      </c>
      <c r="E76" s="193"/>
      <c r="F76" s="193" t="s">
        <v>697</v>
      </c>
      <c r="G76" s="194">
        <v>42916</v>
      </c>
      <c r="H76" s="196" t="s">
        <v>574</v>
      </c>
      <c r="I76" s="196" t="s">
        <v>390</v>
      </c>
      <c r="J76" s="196">
        <v>17</v>
      </c>
      <c r="K76" s="193" t="s">
        <v>835</v>
      </c>
      <c r="L76" s="193" t="s">
        <v>643</v>
      </c>
      <c r="M76" s="197">
        <v>74.927272727272722</v>
      </c>
      <c r="N76" s="197">
        <v>22.990909090909089</v>
      </c>
      <c r="O76" s="193"/>
      <c r="P76" s="193"/>
      <c r="Q76" s="199"/>
      <c r="R76" s="198"/>
      <c r="S76" s="199"/>
      <c r="T76" s="193"/>
      <c r="U76" s="199"/>
      <c r="V76" s="199"/>
      <c r="W76" s="199"/>
      <c r="X76" s="193"/>
      <c r="Y76" s="197"/>
      <c r="Z76" s="197"/>
      <c r="AA76" s="197"/>
      <c r="AB76" s="197"/>
      <c r="AC76" s="197"/>
      <c r="AD76" s="197"/>
      <c r="AE76" s="197">
        <v>15.409090909090907</v>
      </c>
      <c r="AF76" s="193"/>
      <c r="AG76" s="193"/>
      <c r="AH76" s="197"/>
      <c r="AI76" s="193"/>
      <c r="AJ76" s="193"/>
      <c r="AK76" s="197"/>
      <c r="AL76" s="193"/>
      <c r="AM76" s="197"/>
      <c r="AN76" s="197"/>
      <c r="AO76" s="193" t="s">
        <v>706</v>
      </c>
      <c r="AP76" s="196" t="s">
        <v>390</v>
      </c>
      <c r="AQ76" s="196"/>
      <c r="AR76" s="196"/>
      <c r="AS76" s="200"/>
      <c r="AT76" s="196">
        <v>6</v>
      </c>
      <c r="AU76" s="196"/>
      <c r="AV76" s="196"/>
      <c r="AW76" s="196"/>
      <c r="AX76" s="196" t="s">
        <v>635</v>
      </c>
      <c r="AY76" s="193"/>
      <c r="AZ76" s="196">
        <v>0</v>
      </c>
      <c r="BA76" s="196">
        <v>18</v>
      </c>
      <c r="BB76" s="196">
        <v>0</v>
      </c>
      <c r="BC76" s="196">
        <v>0</v>
      </c>
      <c r="BD76" s="196">
        <v>0</v>
      </c>
      <c r="BE76" s="196">
        <v>0</v>
      </c>
      <c r="BF76" s="196">
        <v>0</v>
      </c>
      <c r="BG76" s="196">
        <v>0</v>
      </c>
      <c r="BH76" s="196">
        <v>0</v>
      </c>
      <c r="BI76" s="196">
        <v>0</v>
      </c>
      <c r="BJ76" s="196">
        <v>0</v>
      </c>
      <c r="BK76" s="196">
        <v>0</v>
      </c>
      <c r="BL76" s="196"/>
      <c r="BM76" s="196" t="s">
        <v>390</v>
      </c>
      <c r="BN76" s="196"/>
      <c r="BO76" s="196" t="s">
        <v>390</v>
      </c>
      <c r="BP76" s="249"/>
      <c r="BQ76" s="196"/>
      <c r="BR76" s="196"/>
      <c r="BS76" s="196"/>
      <c r="BT76" s="202"/>
      <c r="BU76" s="202"/>
      <c r="BV76" s="196"/>
      <c r="BW76" s="196" t="s">
        <v>646</v>
      </c>
      <c r="BX76" s="196"/>
      <c r="BY76" s="193" t="s">
        <v>976</v>
      </c>
      <c r="BZ76" s="203" t="s">
        <v>1037</v>
      </c>
      <c r="CA76" s="202" t="s">
        <v>401</v>
      </c>
    </row>
    <row r="77" spans="1:79" ht="13" customHeight="1" x14ac:dyDescent="0.2">
      <c r="A77" s="193">
        <v>11222</v>
      </c>
      <c r="B77" s="194">
        <v>42929</v>
      </c>
      <c r="C77" s="195" t="s">
        <v>631</v>
      </c>
      <c r="D77" s="193" t="s">
        <v>632</v>
      </c>
      <c r="E77" s="193"/>
      <c r="F77" s="193" t="s">
        <v>697</v>
      </c>
      <c r="G77" s="194">
        <v>42587</v>
      </c>
      <c r="H77" s="196" t="s">
        <v>574</v>
      </c>
      <c r="I77" s="196" t="s">
        <v>390</v>
      </c>
      <c r="J77" s="196">
        <v>18</v>
      </c>
      <c r="K77" s="193" t="s">
        <v>848</v>
      </c>
      <c r="L77" s="193" t="s">
        <v>849</v>
      </c>
      <c r="M77" s="197">
        <v>92.063636363636348</v>
      </c>
      <c r="N77" s="197">
        <v>17.59090909090909</v>
      </c>
      <c r="O77" s="193"/>
      <c r="P77" s="193"/>
      <c r="Q77" s="199"/>
      <c r="R77" s="193"/>
      <c r="S77" s="199"/>
      <c r="T77" s="193"/>
      <c r="U77" s="199"/>
      <c r="V77" s="199"/>
      <c r="W77" s="199"/>
      <c r="X77" s="193"/>
      <c r="Y77" s="197"/>
      <c r="Z77" s="197"/>
      <c r="AA77" s="197"/>
      <c r="AB77" s="197"/>
      <c r="AC77" s="197"/>
      <c r="AD77" s="197"/>
      <c r="AE77" s="197">
        <v>16.345454545454544</v>
      </c>
      <c r="AF77" s="193"/>
      <c r="AG77" s="193"/>
      <c r="AH77" s="197"/>
      <c r="AI77" s="193"/>
      <c r="AJ77" s="193"/>
      <c r="AK77" s="197"/>
      <c r="AL77" s="193"/>
      <c r="AM77" s="197"/>
      <c r="AN77" s="197"/>
      <c r="AO77" s="193" t="s">
        <v>706</v>
      </c>
      <c r="AP77" s="196" t="s">
        <v>390</v>
      </c>
      <c r="AQ77" s="196"/>
      <c r="AR77" s="196"/>
      <c r="AS77" s="200"/>
      <c r="AT77" s="196">
        <v>4</v>
      </c>
      <c r="AU77" s="196"/>
      <c r="AV77" s="196"/>
      <c r="AW77" s="196"/>
      <c r="AX77" s="196" t="s">
        <v>390</v>
      </c>
      <c r="AY77" s="193"/>
      <c r="AZ77" s="196">
        <v>0</v>
      </c>
      <c r="BA77" s="196">
        <v>0</v>
      </c>
      <c r="BB77" s="196">
        <v>0</v>
      </c>
      <c r="BC77" s="196">
        <v>0</v>
      </c>
      <c r="BD77" s="196">
        <v>0</v>
      </c>
      <c r="BE77" s="196">
        <v>0</v>
      </c>
      <c r="BF77" s="196">
        <v>0</v>
      </c>
      <c r="BG77" s="196">
        <v>0</v>
      </c>
      <c r="BH77" s="196">
        <v>0</v>
      </c>
      <c r="BI77" s="196">
        <v>0</v>
      </c>
      <c r="BJ77" s="196">
        <v>0</v>
      </c>
      <c r="BK77" s="196">
        <v>0</v>
      </c>
      <c r="BL77" s="196"/>
      <c r="BM77" s="196" t="s">
        <v>390</v>
      </c>
      <c r="BN77" s="196">
        <v>12</v>
      </c>
      <c r="BO77" s="196" t="s">
        <v>390</v>
      </c>
      <c r="BP77" s="249"/>
      <c r="BQ77" s="196"/>
      <c r="BR77" s="196"/>
      <c r="BS77" s="196"/>
      <c r="BT77" s="202"/>
      <c r="BU77" s="202"/>
      <c r="BV77" s="196"/>
      <c r="BW77" s="196" t="s">
        <v>646</v>
      </c>
      <c r="BX77" s="196">
        <v>1</v>
      </c>
      <c r="BY77" s="193"/>
      <c r="BZ77" s="203" t="s">
        <v>1038</v>
      </c>
      <c r="CA77" s="193" t="s">
        <v>461</v>
      </c>
    </row>
    <row r="78" spans="1:79" ht="13" customHeight="1" x14ac:dyDescent="0.2">
      <c r="A78" s="193">
        <v>11172</v>
      </c>
      <c r="B78" s="194">
        <v>42926</v>
      </c>
      <c r="C78" s="195" t="s">
        <v>631</v>
      </c>
      <c r="D78" s="193" t="s">
        <v>632</v>
      </c>
      <c r="E78" s="193"/>
      <c r="F78" s="193" t="s">
        <v>697</v>
      </c>
      <c r="G78" s="194">
        <v>42900</v>
      </c>
      <c r="H78" s="196" t="s">
        <v>574</v>
      </c>
      <c r="I78" s="196" t="s">
        <v>390</v>
      </c>
      <c r="J78" s="196">
        <v>19</v>
      </c>
      <c r="K78" s="193" t="s">
        <v>853</v>
      </c>
      <c r="L78" s="193" t="s">
        <v>655</v>
      </c>
      <c r="M78" s="197">
        <v>121.09090909090907</v>
      </c>
      <c r="N78" s="197">
        <v>15.636363636363635</v>
      </c>
      <c r="O78" s="193"/>
      <c r="P78" s="193"/>
      <c r="Q78" s="199"/>
      <c r="R78" s="193"/>
      <c r="S78" s="199"/>
      <c r="T78" s="193"/>
      <c r="U78" s="199"/>
      <c r="V78" s="199"/>
      <c r="W78" s="199"/>
      <c r="X78" s="193"/>
      <c r="Y78" s="197"/>
      <c r="Z78" s="197"/>
      <c r="AA78" s="197"/>
      <c r="AB78" s="197"/>
      <c r="AC78" s="197"/>
      <c r="AD78" s="197"/>
      <c r="AE78" s="197">
        <v>12.08181818181818</v>
      </c>
      <c r="AF78" s="193"/>
      <c r="AG78" s="193"/>
      <c r="AH78" s="197"/>
      <c r="AI78" s="193"/>
      <c r="AJ78" s="193"/>
      <c r="AK78" s="197"/>
      <c r="AL78" s="193"/>
      <c r="AM78" s="197"/>
      <c r="AN78" s="197"/>
      <c r="AO78" s="193" t="s">
        <v>706</v>
      </c>
      <c r="AP78" s="196" t="s">
        <v>390</v>
      </c>
      <c r="AQ78" s="196"/>
      <c r="AR78" s="196"/>
      <c r="AS78" s="200"/>
      <c r="AT78" s="196">
        <v>2.88</v>
      </c>
      <c r="AU78" s="196"/>
      <c r="AV78" s="196"/>
      <c r="AW78" s="196"/>
      <c r="AX78" s="196" t="s">
        <v>390</v>
      </c>
      <c r="AY78" s="193"/>
      <c r="AZ78" s="196">
        <v>0</v>
      </c>
      <c r="BA78" s="196">
        <v>0</v>
      </c>
      <c r="BB78" s="196">
        <v>0</v>
      </c>
      <c r="BC78" s="196">
        <v>0</v>
      </c>
      <c r="BD78" s="196">
        <v>0</v>
      </c>
      <c r="BE78" s="196">
        <v>0</v>
      </c>
      <c r="BF78" s="196">
        <v>0</v>
      </c>
      <c r="BG78" s="196">
        <v>0</v>
      </c>
      <c r="BH78" s="196">
        <v>0</v>
      </c>
      <c r="BI78" s="196">
        <v>0</v>
      </c>
      <c r="BJ78" s="196">
        <v>0</v>
      </c>
      <c r="BK78" s="196">
        <v>0</v>
      </c>
      <c r="BL78" s="196"/>
      <c r="BM78" s="196" t="s">
        <v>390</v>
      </c>
      <c r="BN78" s="196"/>
      <c r="BO78" s="196" t="s">
        <v>390</v>
      </c>
      <c r="BP78" s="249"/>
      <c r="BQ78" s="196"/>
      <c r="BR78" s="196"/>
      <c r="BS78" s="196"/>
      <c r="BT78" s="202"/>
      <c r="BU78" s="202"/>
      <c r="BV78" s="196"/>
      <c r="BW78" s="196" t="s">
        <v>646</v>
      </c>
      <c r="BX78" s="196">
        <v>1</v>
      </c>
      <c r="BY78" s="193"/>
      <c r="BZ78" s="251" t="s">
        <v>979</v>
      </c>
      <c r="CA78" s="202" t="s">
        <v>401</v>
      </c>
    </row>
    <row r="79" spans="1:79" ht="13" customHeight="1" x14ac:dyDescent="0.2">
      <c r="A79" s="193">
        <v>12491</v>
      </c>
      <c r="B79" s="194">
        <v>42926</v>
      </c>
      <c r="C79" s="195" t="s">
        <v>631</v>
      </c>
      <c r="D79" s="193" t="s">
        <v>632</v>
      </c>
      <c r="E79" s="193"/>
      <c r="F79" s="193" t="s">
        <v>697</v>
      </c>
      <c r="G79" s="194">
        <v>42916</v>
      </c>
      <c r="H79" s="196" t="s">
        <v>390</v>
      </c>
      <c r="I79" s="196" t="s">
        <v>391</v>
      </c>
      <c r="J79" s="196">
        <v>20</v>
      </c>
      <c r="K79" s="193" t="s">
        <v>858</v>
      </c>
      <c r="L79" s="193" t="s">
        <v>859</v>
      </c>
      <c r="M79" s="197">
        <v>101.09090909090908</v>
      </c>
      <c r="N79" s="197">
        <v>16.554545454545455</v>
      </c>
      <c r="O79" s="193"/>
      <c r="P79" s="193"/>
      <c r="Q79" s="199"/>
      <c r="R79" s="198"/>
      <c r="S79" s="199"/>
      <c r="T79" s="193"/>
      <c r="U79" s="199"/>
      <c r="V79" s="199"/>
      <c r="W79" s="199"/>
      <c r="X79" s="193"/>
      <c r="Y79" s="197"/>
      <c r="Z79" s="197"/>
      <c r="AA79" s="197"/>
      <c r="AB79" s="197"/>
      <c r="AC79" s="197"/>
      <c r="AD79" s="197"/>
      <c r="AE79" s="197">
        <v>10.5</v>
      </c>
      <c r="AF79" s="193"/>
      <c r="AG79" s="193"/>
      <c r="AH79" s="197"/>
      <c r="AI79" s="193"/>
      <c r="AJ79" s="193"/>
      <c r="AK79" s="197"/>
      <c r="AL79" s="193"/>
      <c r="AM79" s="197"/>
      <c r="AN79" s="197"/>
      <c r="AO79" s="193" t="s">
        <v>706</v>
      </c>
      <c r="AP79" s="196" t="s">
        <v>390</v>
      </c>
      <c r="AQ79" s="196"/>
      <c r="AR79" s="196"/>
      <c r="AS79" s="200"/>
      <c r="AT79" s="196"/>
      <c r="AU79" s="196"/>
      <c r="AV79" s="196"/>
      <c r="AW79" s="196"/>
      <c r="AX79" s="196" t="s">
        <v>635</v>
      </c>
      <c r="AY79" s="193"/>
      <c r="AZ79" s="196">
        <v>0</v>
      </c>
      <c r="BA79" s="196">
        <v>0</v>
      </c>
      <c r="BB79" s="196">
        <v>0</v>
      </c>
      <c r="BC79" s="196">
        <v>0</v>
      </c>
      <c r="BD79" s="196">
        <v>0</v>
      </c>
      <c r="BE79" s="196">
        <v>0</v>
      </c>
      <c r="BF79" s="196">
        <v>0</v>
      </c>
      <c r="BG79" s="196">
        <v>0</v>
      </c>
      <c r="BH79" s="196">
        <v>0</v>
      </c>
      <c r="BI79" s="196">
        <v>0</v>
      </c>
      <c r="BJ79" s="196">
        <v>0</v>
      </c>
      <c r="BK79" s="196">
        <v>0</v>
      </c>
      <c r="BL79" s="196"/>
      <c r="BM79" s="196" t="s">
        <v>390</v>
      </c>
      <c r="BN79" s="196"/>
      <c r="BO79" s="196" t="s">
        <v>390</v>
      </c>
      <c r="BP79" s="249"/>
      <c r="BQ79" s="196"/>
      <c r="BR79" s="196"/>
      <c r="BS79" s="196"/>
      <c r="BT79" s="193"/>
      <c r="BU79" s="193"/>
      <c r="BV79" s="196"/>
      <c r="BW79" s="196" t="s">
        <v>646</v>
      </c>
      <c r="BX79" s="196"/>
      <c r="BY79" s="193"/>
      <c r="BZ79" s="203" t="s">
        <v>1020</v>
      </c>
      <c r="CA79" s="202" t="s">
        <v>401</v>
      </c>
    </row>
    <row r="80" spans="1:79" ht="13" customHeight="1" x14ac:dyDescent="0.15">
      <c r="A80" s="193">
        <v>12711</v>
      </c>
      <c r="B80" s="194">
        <v>42926</v>
      </c>
      <c r="C80" s="195" t="s">
        <v>631</v>
      </c>
      <c r="D80" s="193" t="s">
        <v>632</v>
      </c>
      <c r="E80" s="193"/>
      <c r="F80" s="193" t="s">
        <v>697</v>
      </c>
      <c r="G80" s="207">
        <v>42916</v>
      </c>
      <c r="H80" s="196" t="s">
        <v>574</v>
      </c>
      <c r="I80" s="196" t="s">
        <v>390</v>
      </c>
      <c r="J80" s="196">
        <v>21</v>
      </c>
      <c r="K80" s="193" t="s">
        <v>863</v>
      </c>
      <c r="L80" s="193" t="s">
        <v>864</v>
      </c>
      <c r="M80" s="197">
        <v>89.999999999999986</v>
      </c>
      <c r="N80" s="197">
        <v>17.7</v>
      </c>
      <c r="O80" s="193"/>
      <c r="P80" s="193"/>
      <c r="Q80" s="199"/>
      <c r="R80" s="198"/>
      <c r="S80" s="199"/>
      <c r="T80" s="193"/>
      <c r="U80" s="199"/>
      <c r="V80" s="199"/>
      <c r="W80" s="199"/>
      <c r="X80" s="193"/>
      <c r="Y80" s="197"/>
      <c r="Z80" s="197"/>
      <c r="AA80" s="197"/>
      <c r="AB80" s="197"/>
      <c r="AC80" s="197"/>
      <c r="AD80" s="197"/>
      <c r="AE80" s="197">
        <v>14.399999999999999</v>
      </c>
      <c r="AF80" s="193"/>
      <c r="AG80" s="193"/>
      <c r="AH80" s="197"/>
      <c r="AI80" s="193"/>
      <c r="AJ80" s="193"/>
      <c r="AK80" s="197"/>
      <c r="AL80" s="193"/>
      <c r="AM80" s="197"/>
      <c r="AN80" s="197"/>
      <c r="AO80" s="193" t="s">
        <v>706</v>
      </c>
      <c r="AP80" s="196" t="s">
        <v>390</v>
      </c>
      <c r="AQ80" s="196"/>
      <c r="AR80" s="196"/>
      <c r="AS80" s="200"/>
      <c r="AT80" s="196">
        <v>8</v>
      </c>
      <c r="AU80" s="196"/>
      <c r="AV80" s="196"/>
      <c r="AW80" s="196"/>
      <c r="AX80" s="196" t="s">
        <v>574</v>
      </c>
      <c r="AY80" s="193" t="s">
        <v>865</v>
      </c>
      <c r="AZ80" s="196">
        <v>0</v>
      </c>
      <c r="BA80" s="196">
        <v>0</v>
      </c>
      <c r="BB80" s="196">
        <v>0</v>
      </c>
      <c r="BC80" s="196">
        <v>0</v>
      </c>
      <c r="BD80" s="196">
        <v>0</v>
      </c>
      <c r="BE80" s="196">
        <v>0</v>
      </c>
      <c r="BF80" s="196">
        <v>0</v>
      </c>
      <c r="BG80" s="196">
        <v>0</v>
      </c>
      <c r="BH80" s="196">
        <v>0</v>
      </c>
      <c r="BI80" s="196">
        <v>0</v>
      </c>
      <c r="BJ80" s="196">
        <v>0</v>
      </c>
      <c r="BK80" s="196">
        <v>0</v>
      </c>
      <c r="BL80" s="196"/>
      <c r="BM80" s="196" t="s">
        <v>390</v>
      </c>
      <c r="BN80" s="196"/>
      <c r="BO80" s="196" t="s">
        <v>390</v>
      </c>
      <c r="BP80" s="249"/>
      <c r="BQ80" s="196"/>
      <c r="BR80" s="196"/>
      <c r="BS80" s="196"/>
      <c r="BT80" s="193"/>
      <c r="BU80" s="202"/>
      <c r="BV80" s="196"/>
      <c r="BW80" s="196" t="s">
        <v>646</v>
      </c>
      <c r="BX80" s="196">
        <v>1</v>
      </c>
      <c r="BY80" s="202" t="s">
        <v>866</v>
      </c>
      <c r="BZ80" s="213" t="s">
        <v>1039</v>
      </c>
      <c r="CA80" s="193" t="s">
        <v>401</v>
      </c>
    </row>
    <row r="81" spans="1:79" ht="13" customHeight="1" x14ac:dyDescent="0.15">
      <c r="A81" s="193">
        <v>15288</v>
      </c>
      <c r="B81" s="194">
        <v>42929</v>
      </c>
      <c r="C81" s="195" t="s">
        <v>631</v>
      </c>
      <c r="D81" s="193" t="s">
        <v>632</v>
      </c>
      <c r="E81" s="193"/>
      <c r="F81" s="193" t="s">
        <v>697</v>
      </c>
      <c r="G81" s="194">
        <v>42916</v>
      </c>
      <c r="H81" s="196" t="s">
        <v>574</v>
      </c>
      <c r="I81" s="196" t="s">
        <v>390</v>
      </c>
      <c r="J81" s="196">
        <v>23</v>
      </c>
      <c r="K81" s="212" t="s">
        <v>904</v>
      </c>
      <c r="L81" s="193" t="s">
        <v>985</v>
      </c>
      <c r="M81" s="197">
        <v>119.99999999999999</v>
      </c>
      <c r="N81" s="197">
        <v>19.2</v>
      </c>
      <c r="O81" s="193"/>
      <c r="P81" s="198"/>
      <c r="Q81" s="199"/>
      <c r="R81" s="198"/>
      <c r="S81" s="199"/>
      <c r="T81" s="193"/>
      <c r="U81" s="199"/>
      <c r="V81" s="199"/>
      <c r="W81" s="199"/>
      <c r="X81" s="193"/>
      <c r="Y81" s="197"/>
      <c r="Z81" s="197"/>
      <c r="AA81" s="197"/>
      <c r="AB81" s="197"/>
      <c r="AC81" s="197"/>
      <c r="AD81" s="199"/>
      <c r="AE81" s="197">
        <v>15.699999999999998</v>
      </c>
      <c r="AF81" s="193"/>
      <c r="AG81" s="193"/>
      <c r="AH81" s="197"/>
      <c r="AI81" s="193"/>
      <c r="AJ81" s="193"/>
      <c r="AK81" s="197"/>
      <c r="AL81" s="193"/>
      <c r="AM81" s="197"/>
      <c r="AN81" s="197"/>
      <c r="AO81" s="193" t="s">
        <v>706</v>
      </c>
      <c r="AP81" s="196" t="s">
        <v>390</v>
      </c>
      <c r="AQ81" s="196"/>
      <c r="AR81" s="196"/>
      <c r="AS81" s="200"/>
      <c r="AT81" s="196">
        <v>3</v>
      </c>
      <c r="AU81" s="196"/>
      <c r="AV81" s="196"/>
      <c r="AW81" s="196"/>
      <c r="AX81" s="196" t="s">
        <v>390</v>
      </c>
      <c r="AY81" s="193"/>
      <c r="AZ81" s="196">
        <v>0</v>
      </c>
      <c r="BA81" s="196">
        <v>0</v>
      </c>
      <c r="BB81" s="196">
        <v>0</v>
      </c>
      <c r="BC81" s="196">
        <v>0</v>
      </c>
      <c r="BD81" s="196">
        <v>0</v>
      </c>
      <c r="BE81" s="196">
        <v>0</v>
      </c>
      <c r="BF81" s="196">
        <v>0</v>
      </c>
      <c r="BG81" s="196">
        <v>0</v>
      </c>
      <c r="BH81" s="196">
        <v>0</v>
      </c>
      <c r="BI81" s="196">
        <v>0</v>
      </c>
      <c r="BJ81" s="196">
        <v>0</v>
      </c>
      <c r="BK81" s="196">
        <v>0</v>
      </c>
      <c r="BL81" s="196"/>
      <c r="BM81" s="196" t="s">
        <v>390</v>
      </c>
      <c r="BN81" s="196"/>
      <c r="BO81" s="196" t="s">
        <v>390</v>
      </c>
      <c r="BP81" s="249"/>
      <c r="BQ81" s="196"/>
      <c r="BR81" s="196"/>
      <c r="BS81" s="196"/>
      <c r="BT81" s="193" t="s">
        <v>986</v>
      </c>
      <c r="BU81" s="202" t="s">
        <v>987</v>
      </c>
      <c r="BV81" s="196">
        <v>50</v>
      </c>
      <c r="BW81" s="196" t="s">
        <v>646</v>
      </c>
      <c r="BX81" s="196"/>
      <c r="BY81" s="202"/>
      <c r="BZ81" s="258" t="s">
        <v>1023</v>
      </c>
      <c r="CA81" s="193" t="s">
        <v>610</v>
      </c>
    </row>
    <row r="82" spans="1:79" ht="13" customHeight="1" x14ac:dyDescent="0.15">
      <c r="A82" s="193">
        <v>14675</v>
      </c>
      <c r="B82" s="194">
        <v>42928</v>
      </c>
      <c r="C82" s="195" t="s">
        <v>631</v>
      </c>
      <c r="D82" s="193" t="s">
        <v>632</v>
      </c>
      <c r="E82" s="193"/>
      <c r="F82" s="193" t="s">
        <v>697</v>
      </c>
      <c r="G82" s="207">
        <v>42594</v>
      </c>
      <c r="H82" s="196" t="s">
        <v>574</v>
      </c>
      <c r="I82" s="196" t="s">
        <v>390</v>
      </c>
      <c r="J82" s="196">
        <v>25</v>
      </c>
      <c r="K82" s="193" t="s">
        <v>936</v>
      </c>
      <c r="L82" s="193" t="s">
        <v>992</v>
      </c>
      <c r="M82" s="197">
        <v>89.999999999999986</v>
      </c>
      <c r="N82" s="197">
        <v>16.999999999999996</v>
      </c>
      <c r="O82" s="193"/>
      <c r="P82" s="193"/>
      <c r="Q82" s="199"/>
      <c r="R82" s="198"/>
      <c r="S82" s="199"/>
      <c r="T82" s="193"/>
      <c r="U82" s="199"/>
      <c r="V82" s="199"/>
      <c r="W82" s="199"/>
      <c r="X82" s="193"/>
      <c r="Y82" s="197"/>
      <c r="Z82" s="197"/>
      <c r="AA82" s="197"/>
      <c r="AB82" s="197"/>
      <c r="AC82" s="197"/>
      <c r="AD82" s="199"/>
      <c r="AE82" s="197">
        <v>14.499999999999998</v>
      </c>
      <c r="AF82" s="193"/>
      <c r="AG82" s="193"/>
      <c r="AH82" s="197"/>
      <c r="AI82" s="193"/>
      <c r="AJ82" s="193"/>
      <c r="AK82" s="197"/>
      <c r="AL82" s="193"/>
      <c r="AM82" s="197"/>
      <c r="AN82" s="197"/>
      <c r="AO82" s="193" t="s">
        <v>706</v>
      </c>
      <c r="AP82" s="196" t="s">
        <v>390</v>
      </c>
      <c r="AQ82" s="196"/>
      <c r="AR82" s="196"/>
      <c r="AS82" s="200"/>
      <c r="AT82" s="196">
        <v>6</v>
      </c>
      <c r="AU82" s="196"/>
      <c r="AV82" s="196"/>
      <c r="AW82" s="196"/>
      <c r="AX82" s="196" t="s">
        <v>390</v>
      </c>
      <c r="AY82" s="193"/>
      <c r="AZ82" s="196">
        <v>0</v>
      </c>
      <c r="BA82" s="196">
        <v>0</v>
      </c>
      <c r="BB82" s="196">
        <v>0</v>
      </c>
      <c r="BC82" s="196">
        <v>0</v>
      </c>
      <c r="BD82" s="196">
        <v>0</v>
      </c>
      <c r="BE82" s="196">
        <v>0</v>
      </c>
      <c r="BF82" s="196">
        <v>0</v>
      </c>
      <c r="BG82" s="196">
        <v>0</v>
      </c>
      <c r="BH82" s="196">
        <v>0</v>
      </c>
      <c r="BI82" s="196">
        <v>0</v>
      </c>
      <c r="BJ82" s="196">
        <v>0</v>
      </c>
      <c r="BK82" s="196">
        <v>0</v>
      </c>
      <c r="BL82" s="196"/>
      <c r="BM82" s="196" t="s">
        <v>390</v>
      </c>
      <c r="BN82" s="196"/>
      <c r="BO82" s="196" t="s">
        <v>390</v>
      </c>
      <c r="BP82" s="249"/>
      <c r="BQ82" s="196"/>
      <c r="BR82" s="196"/>
      <c r="BS82" s="196"/>
      <c r="BT82" s="202"/>
      <c r="BU82" s="202"/>
      <c r="BV82" s="196"/>
      <c r="BW82" s="196" t="s">
        <v>646</v>
      </c>
      <c r="BX82" s="196">
        <v>1</v>
      </c>
      <c r="BY82" s="193"/>
      <c r="BZ82" s="213" t="s">
        <v>581</v>
      </c>
      <c r="CA82" s="202" t="s">
        <v>461</v>
      </c>
    </row>
    <row r="83" spans="1:79" ht="13" customHeight="1" x14ac:dyDescent="0.15">
      <c r="A83" s="193">
        <v>13455</v>
      </c>
      <c r="B83" s="194">
        <v>42926</v>
      </c>
      <c r="C83" s="195" t="s">
        <v>631</v>
      </c>
      <c r="D83" s="193" t="s">
        <v>632</v>
      </c>
      <c r="E83" s="193"/>
      <c r="F83" s="193" t="s">
        <v>697</v>
      </c>
      <c r="G83" s="194">
        <v>42916</v>
      </c>
      <c r="H83" s="196" t="s">
        <v>574</v>
      </c>
      <c r="I83" s="196" t="s">
        <v>390</v>
      </c>
      <c r="J83" s="196">
        <v>24</v>
      </c>
      <c r="K83" s="193" t="s">
        <v>932</v>
      </c>
      <c r="L83" s="193" t="s">
        <v>989</v>
      </c>
      <c r="M83" s="197">
        <v>87.899999999999991</v>
      </c>
      <c r="N83" s="197">
        <v>17.7</v>
      </c>
      <c r="O83" s="193"/>
      <c r="P83" s="193"/>
      <c r="Q83" s="199"/>
      <c r="R83" s="198"/>
      <c r="S83" s="199"/>
      <c r="T83" s="193"/>
      <c r="U83" s="199"/>
      <c r="V83" s="199"/>
      <c r="W83" s="199"/>
      <c r="X83" s="193"/>
      <c r="Y83" s="197"/>
      <c r="Z83" s="197"/>
      <c r="AA83" s="197"/>
      <c r="AB83" s="197"/>
      <c r="AC83" s="197"/>
      <c r="AD83" s="199"/>
      <c r="AE83" s="197">
        <v>14.599999999999998</v>
      </c>
      <c r="AF83" s="193"/>
      <c r="AG83" s="193"/>
      <c r="AH83" s="197"/>
      <c r="AI83" s="193"/>
      <c r="AJ83" s="193"/>
      <c r="AK83" s="197"/>
      <c r="AL83" s="193"/>
      <c r="AM83" s="197"/>
      <c r="AN83" s="197"/>
      <c r="AO83" s="193" t="s">
        <v>706</v>
      </c>
      <c r="AP83" s="196" t="s">
        <v>390</v>
      </c>
      <c r="AQ83" s="196"/>
      <c r="AR83" s="196"/>
      <c r="AS83" s="200"/>
      <c r="AT83" s="196">
        <v>4</v>
      </c>
      <c r="AU83" s="196"/>
      <c r="AV83" s="196"/>
      <c r="AW83" s="196"/>
      <c r="AX83" s="196" t="s">
        <v>390</v>
      </c>
      <c r="AY83" s="193"/>
      <c r="AZ83" s="196">
        <v>0</v>
      </c>
      <c r="BA83" s="196">
        <v>0</v>
      </c>
      <c r="BB83" s="196">
        <v>0</v>
      </c>
      <c r="BC83" s="196">
        <v>0</v>
      </c>
      <c r="BD83" s="196">
        <v>0</v>
      </c>
      <c r="BE83" s="196">
        <v>0</v>
      </c>
      <c r="BF83" s="196">
        <v>0</v>
      </c>
      <c r="BG83" s="196">
        <v>0</v>
      </c>
      <c r="BH83" s="196">
        <v>0</v>
      </c>
      <c r="BI83" s="196">
        <v>0</v>
      </c>
      <c r="BJ83" s="196">
        <v>0</v>
      </c>
      <c r="BK83" s="196">
        <v>0</v>
      </c>
      <c r="BL83" s="196"/>
      <c r="BM83" s="196" t="s">
        <v>390</v>
      </c>
      <c r="BN83" s="196">
        <v>12</v>
      </c>
      <c r="BO83" s="196" t="s">
        <v>390</v>
      </c>
      <c r="BP83" s="249"/>
      <c r="BQ83" s="196"/>
      <c r="BR83" s="196">
        <v>12</v>
      </c>
      <c r="BS83" s="196"/>
      <c r="BT83" s="202"/>
      <c r="BU83" s="202"/>
      <c r="BV83" s="196"/>
      <c r="BW83" s="196" t="s">
        <v>646</v>
      </c>
      <c r="BX83" s="196">
        <v>1</v>
      </c>
      <c r="BY83" s="202" t="s">
        <v>990</v>
      </c>
      <c r="BZ83" s="213" t="s">
        <v>1040</v>
      </c>
      <c r="CA83" s="202" t="s">
        <v>401</v>
      </c>
    </row>
    <row r="84" spans="1:79" ht="13" customHeight="1" x14ac:dyDescent="0.2">
      <c r="A84" s="193">
        <v>14987</v>
      </c>
      <c r="B84" s="194">
        <v>42926</v>
      </c>
      <c r="C84" s="195" t="s">
        <v>631</v>
      </c>
      <c r="D84" s="193" t="s">
        <v>632</v>
      </c>
      <c r="E84" s="193"/>
      <c r="F84" s="193" t="s">
        <v>697</v>
      </c>
      <c r="G84" s="194">
        <v>42916</v>
      </c>
      <c r="H84" s="196" t="s">
        <v>574</v>
      </c>
      <c r="I84" s="196" t="s">
        <v>390</v>
      </c>
      <c r="J84" s="196">
        <v>26</v>
      </c>
      <c r="K84" s="193" t="s">
        <v>994</v>
      </c>
      <c r="L84" s="193" t="s">
        <v>995</v>
      </c>
      <c r="M84" s="197">
        <v>82.690909090909074</v>
      </c>
      <c r="N84" s="197">
        <v>20.354545454545452</v>
      </c>
      <c r="O84" s="208"/>
      <c r="P84" s="208"/>
      <c r="Q84" s="199"/>
      <c r="R84" s="198"/>
      <c r="S84" s="199"/>
      <c r="T84" s="193"/>
      <c r="U84" s="199"/>
      <c r="V84" s="199"/>
      <c r="W84" s="199"/>
      <c r="X84" s="193"/>
      <c r="Y84" s="197"/>
      <c r="Z84" s="197"/>
      <c r="AA84" s="197"/>
      <c r="AB84" s="197"/>
      <c r="AC84" s="197"/>
      <c r="AD84" s="197"/>
      <c r="AE84" s="197">
        <v>14.454545454545453</v>
      </c>
      <c r="AF84" s="193"/>
      <c r="AG84" s="193"/>
      <c r="AH84" s="197"/>
      <c r="AI84" s="193"/>
      <c r="AJ84" s="193"/>
      <c r="AK84" s="197"/>
      <c r="AL84" s="193"/>
      <c r="AM84" s="197"/>
      <c r="AN84" s="197"/>
      <c r="AO84" s="193" t="s">
        <v>706</v>
      </c>
      <c r="AP84" s="196" t="s">
        <v>390</v>
      </c>
      <c r="AQ84" s="196"/>
      <c r="AR84" s="196"/>
      <c r="AS84" s="196"/>
      <c r="AT84" s="196">
        <v>7</v>
      </c>
      <c r="AU84" s="196"/>
      <c r="AV84" s="196"/>
      <c r="AW84" s="196"/>
      <c r="AX84" s="196" t="s">
        <v>635</v>
      </c>
      <c r="AY84" s="193"/>
      <c r="AZ84" s="196">
        <v>0</v>
      </c>
      <c r="BA84" s="196">
        <v>0</v>
      </c>
      <c r="BB84" s="196">
        <v>0</v>
      </c>
      <c r="BC84" s="196">
        <v>0</v>
      </c>
      <c r="BD84" s="196">
        <v>0</v>
      </c>
      <c r="BE84" s="196">
        <v>0</v>
      </c>
      <c r="BF84" s="196">
        <v>0</v>
      </c>
      <c r="BG84" s="196">
        <v>0</v>
      </c>
      <c r="BH84" s="196">
        <v>0</v>
      </c>
      <c r="BI84" s="196">
        <v>0</v>
      </c>
      <c r="BJ84" s="196">
        <v>0</v>
      </c>
      <c r="BK84" s="196">
        <v>0</v>
      </c>
      <c r="BL84" s="196"/>
      <c r="BM84" s="196" t="s">
        <v>390</v>
      </c>
      <c r="BN84" s="196"/>
      <c r="BO84" s="196" t="s">
        <v>390</v>
      </c>
      <c r="BP84" s="249"/>
      <c r="BQ84" s="196"/>
      <c r="BR84" s="196"/>
      <c r="BS84" s="196"/>
      <c r="BT84" s="193"/>
      <c r="BU84" s="193"/>
      <c r="BV84" s="196"/>
      <c r="BW84" s="196" t="s">
        <v>646</v>
      </c>
      <c r="BX84" s="196"/>
      <c r="BY84" s="202"/>
      <c r="BZ84" s="203" t="s">
        <v>1041</v>
      </c>
      <c r="CA84" s="202" t="s">
        <v>401</v>
      </c>
    </row>
    <row r="85" spans="1:79" ht="13" customHeight="1" x14ac:dyDescent="0.2">
      <c r="A85" s="193">
        <v>13965</v>
      </c>
      <c r="B85" s="194">
        <v>42925</v>
      </c>
      <c r="C85" s="195" t="s">
        <v>631</v>
      </c>
      <c r="D85" s="193" t="s">
        <v>632</v>
      </c>
      <c r="E85" s="193"/>
      <c r="F85" s="193" t="s">
        <v>697</v>
      </c>
      <c r="G85" s="207">
        <v>42916</v>
      </c>
      <c r="H85" s="196" t="s">
        <v>574</v>
      </c>
      <c r="I85" s="196" t="s">
        <v>390</v>
      </c>
      <c r="J85" s="196">
        <v>27</v>
      </c>
      <c r="K85" s="193" t="s">
        <v>997</v>
      </c>
      <c r="L85" s="193" t="s">
        <v>998</v>
      </c>
      <c r="M85" s="197">
        <v>89.999999999999986</v>
      </c>
      <c r="N85" s="197">
        <v>19.990909090909089</v>
      </c>
      <c r="O85" s="193"/>
      <c r="P85" s="193"/>
      <c r="Q85" s="199"/>
      <c r="R85" s="198"/>
      <c r="S85" s="199"/>
      <c r="T85" s="193"/>
      <c r="U85" s="199"/>
      <c r="V85" s="199"/>
      <c r="W85" s="199"/>
      <c r="X85" s="193"/>
      <c r="Y85" s="197"/>
      <c r="Z85" s="197"/>
      <c r="AA85" s="197"/>
      <c r="AB85" s="197"/>
      <c r="AC85" s="197"/>
      <c r="AD85" s="199"/>
      <c r="AE85" s="197">
        <v>15.445454545454544</v>
      </c>
      <c r="AF85" s="193"/>
      <c r="AG85" s="193"/>
      <c r="AH85" s="197"/>
      <c r="AI85" s="193"/>
      <c r="AJ85" s="193"/>
      <c r="AK85" s="197"/>
      <c r="AL85" s="193"/>
      <c r="AM85" s="197"/>
      <c r="AN85" s="197"/>
      <c r="AO85" s="193" t="s">
        <v>706</v>
      </c>
      <c r="AP85" s="196" t="s">
        <v>390</v>
      </c>
      <c r="AQ85" s="196"/>
      <c r="AR85" s="196"/>
      <c r="AS85" s="200"/>
      <c r="AT85" s="196">
        <v>7</v>
      </c>
      <c r="AU85" s="196"/>
      <c r="AV85" s="196"/>
      <c r="AW85" s="196"/>
      <c r="AX85" s="196" t="s">
        <v>390</v>
      </c>
      <c r="AY85" s="193"/>
      <c r="AZ85" s="196">
        <v>0</v>
      </c>
      <c r="BA85" s="196">
        <v>0</v>
      </c>
      <c r="BB85" s="196">
        <v>0</v>
      </c>
      <c r="BC85" s="196">
        <v>0</v>
      </c>
      <c r="BD85" s="196">
        <v>0</v>
      </c>
      <c r="BE85" s="196">
        <v>0</v>
      </c>
      <c r="BF85" s="196">
        <v>0</v>
      </c>
      <c r="BG85" s="196">
        <v>0</v>
      </c>
      <c r="BH85" s="196">
        <v>0</v>
      </c>
      <c r="BI85" s="196">
        <v>0</v>
      </c>
      <c r="BJ85" s="196">
        <v>0</v>
      </c>
      <c r="BK85" s="196">
        <v>0</v>
      </c>
      <c r="BL85" s="196">
        <v>12</v>
      </c>
      <c r="BM85" s="196" t="s">
        <v>390</v>
      </c>
      <c r="BN85" s="196"/>
      <c r="BO85" s="196" t="s">
        <v>390</v>
      </c>
      <c r="BP85" s="249"/>
      <c r="BQ85" s="196"/>
      <c r="BR85" s="196"/>
      <c r="BS85" s="196"/>
      <c r="BT85" s="202"/>
      <c r="BU85" s="202"/>
      <c r="BV85" s="196"/>
      <c r="BW85" s="196" t="s">
        <v>646</v>
      </c>
      <c r="BX85" s="196">
        <v>1</v>
      </c>
      <c r="BY85" s="193" t="s">
        <v>999</v>
      </c>
      <c r="BZ85" s="250" t="s">
        <v>1026</v>
      </c>
      <c r="CA85" s="193" t="s">
        <v>401</v>
      </c>
    </row>
    <row r="86" spans="1:79" ht="13" customHeight="1" x14ac:dyDescent="0.2">
      <c r="A86" s="193">
        <v>14480</v>
      </c>
      <c r="B86" s="194">
        <v>42926</v>
      </c>
      <c r="C86" s="195" t="s">
        <v>631</v>
      </c>
      <c r="D86" s="193" t="s">
        <v>632</v>
      </c>
      <c r="E86" s="193"/>
      <c r="F86" s="193" t="s">
        <v>697</v>
      </c>
      <c r="G86" s="194">
        <v>42755</v>
      </c>
      <c r="H86" s="196" t="s">
        <v>390</v>
      </c>
      <c r="I86" s="196" t="s">
        <v>391</v>
      </c>
      <c r="J86" s="196">
        <v>28</v>
      </c>
      <c r="K86" s="193" t="s">
        <v>1001</v>
      </c>
      <c r="L86" s="193" t="s">
        <v>1002</v>
      </c>
      <c r="M86" s="197">
        <v>89.999999999999986</v>
      </c>
      <c r="N86" s="197">
        <v>18.090909090909086</v>
      </c>
      <c r="O86" s="193"/>
      <c r="P86" s="193"/>
      <c r="Q86" s="199"/>
      <c r="R86" s="198"/>
      <c r="S86" s="199"/>
      <c r="T86" s="193"/>
      <c r="U86" s="199"/>
      <c r="V86" s="199"/>
      <c r="W86" s="199"/>
      <c r="X86" s="193"/>
      <c r="Y86" s="197"/>
      <c r="Z86" s="197"/>
      <c r="AA86" s="197"/>
      <c r="AB86" s="197"/>
      <c r="AC86" s="197"/>
      <c r="AD86" s="197"/>
      <c r="AE86" s="197">
        <v>14.454545454545453</v>
      </c>
      <c r="AF86" s="193"/>
      <c r="AG86" s="193"/>
      <c r="AH86" s="197"/>
      <c r="AI86" s="193"/>
      <c r="AJ86" s="193"/>
      <c r="AK86" s="197"/>
      <c r="AL86" s="193"/>
      <c r="AM86" s="197"/>
      <c r="AN86" s="197"/>
      <c r="AO86" s="193" t="s">
        <v>706</v>
      </c>
      <c r="AP86" s="196" t="s">
        <v>390</v>
      </c>
      <c r="AQ86" s="196"/>
      <c r="AR86" s="196"/>
      <c r="AS86" s="200"/>
      <c r="AT86" s="196"/>
      <c r="AU86" s="196"/>
      <c r="AV86" s="196"/>
      <c r="AW86" s="196"/>
      <c r="AX86" s="196" t="s">
        <v>635</v>
      </c>
      <c r="AY86" s="193"/>
      <c r="AZ86" s="196">
        <v>0</v>
      </c>
      <c r="BA86" s="196">
        <v>0</v>
      </c>
      <c r="BB86" s="196">
        <v>0</v>
      </c>
      <c r="BC86" s="196">
        <v>3</v>
      </c>
      <c r="BD86" s="196">
        <v>0</v>
      </c>
      <c r="BE86" s="196">
        <v>0</v>
      </c>
      <c r="BF86" s="196">
        <v>0</v>
      </c>
      <c r="BG86" s="196">
        <v>0</v>
      </c>
      <c r="BH86" s="196">
        <v>0</v>
      </c>
      <c r="BI86" s="196">
        <v>0</v>
      </c>
      <c r="BJ86" s="196">
        <v>0</v>
      </c>
      <c r="BK86" s="196">
        <v>0</v>
      </c>
      <c r="BL86" s="196"/>
      <c r="BM86" s="196" t="s">
        <v>390</v>
      </c>
      <c r="BN86" s="196"/>
      <c r="BO86" s="196" t="s">
        <v>390</v>
      </c>
      <c r="BP86" s="249"/>
      <c r="BQ86" s="196"/>
      <c r="BR86" s="196"/>
      <c r="BS86" s="196"/>
      <c r="BT86" s="202"/>
      <c r="BU86" s="202"/>
      <c r="BV86" s="196"/>
      <c r="BW86" s="196" t="s">
        <v>646</v>
      </c>
      <c r="BX86" s="196"/>
      <c r="BY86" s="193"/>
      <c r="BZ86" s="259" t="s">
        <v>1027</v>
      </c>
      <c r="CA86" s="202" t="s">
        <v>461</v>
      </c>
    </row>
    <row r="87" spans="1:79" ht="13" customHeight="1" x14ac:dyDescent="0.2">
      <c r="A87" s="193">
        <v>13976</v>
      </c>
      <c r="B87" s="194">
        <v>42926</v>
      </c>
      <c r="C87" s="195" t="s">
        <v>631</v>
      </c>
      <c r="D87" s="193" t="s">
        <v>632</v>
      </c>
      <c r="E87" s="193"/>
      <c r="F87" s="193" t="s">
        <v>697</v>
      </c>
      <c r="G87" s="207">
        <v>42768</v>
      </c>
      <c r="H87" s="196" t="s">
        <v>574</v>
      </c>
      <c r="I87" s="196" t="s">
        <v>390</v>
      </c>
      <c r="J87" s="196">
        <v>29</v>
      </c>
      <c r="K87" s="193" t="s">
        <v>1004</v>
      </c>
      <c r="L87" s="193" t="s">
        <v>1005</v>
      </c>
      <c r="M87" s="197">
        <v>92.272727272727266</v>
      </c>
      <c r="N87" s="197">
        <v>17.554545454545451</v>
      </c>
      <c r="O87" s="193"/>
      <c r="P87" s="193"/>
      <c r="Q87" s="199"/>
      <c r="R87" s="198"/>
      <c r="S87" s="199"/>
      <c r="T87" s="193"/>
      <c r="U87" s="199"/>
      <c r="V87" s="199"/>
      <c r="W87" s="199"/>
      <c r="X87" s="193"/>
      <c r="Y87" s="197"/>
      <c r="Z87" s="197"/>
      <c r="AA87" s="197"/>
      <c r="AB87" s="197"/>
      <c r="AC87" s="197"/>
      <c r="AD87" s="199"/>
      <c r="AE87" s="197">
        <v>16.354545454545452</v>
      </c>
      <c r="AF87" s="193"/>
      <c r="AG87" s="193"/>
      <c r="AH87" s="197"/>
      <c r="AI87" s="193"/>
      <c r="AJ87" s="193"/>
      <c r="AK87" s="197"/>
      <c r="AL87" s="193"/>
      <c r="AM87" s="197"/>
      <c r="AN87" s="197"/>
      <c r="AO87" s="193" t="s">
        <v>706</v>
      </c>
      <c r="AP87" s="196" t="s">
        <v>390</v>
      </c>
      <c r="AQ87" s="196"/>
      <c r="AR87" s="196"/>
      <c r="AS87" s="200"/>
      <c r="AT87" s="196">
        <v>7</v>
      </c>
      <c r="AU87" s="196"/>
      <c r="AV87" s="196"/>
      <c r="AW87" s="196"/>
      <c r="AX87" s="196" t="s">
        <v>390</v>
      </c>
      <c r="AY87" s="193"/>
      <c r="AZ87" s="196">
        <v>0</v>
      </c>
      <c r="BA87" s="196">
        <v>0</v>
      </c>
      <c r="BB87" s="196">
        <v>0</v>
      </c>
      <c r="BC87" s="196">
        <v>0</v>
      </c>
      <c r="BD87" s="196">
        <v>0</v>
      </c>
      <c r="BE87" s="196">
        <v>0</v>
      </c>
      <c r="BF87" s="196">
        <v>0</v>
      </c>
      <c r="BG87" s="196">
        <v>0</v>
      </c>
      <c r="BH87" s="196">
        <v>0</v>
      </c>
      <c r="BI87" s="196">
        <v>0</v>
      </c>
      <c r="BJ87" s="196">
        <v>0</v>
      </c>
      <c r="BK87" s="196">
        <v>0</v>
      </c>
      <c r="BL87" s="196"/>
      <c r="BM87" s="196" t="s">
        <v>390</v>
      </c>
      <c r="BN87" s="196"/>
      <c r="BO87" s="196" t="s">
        <v>390</v>
      </c>
      <c r="BP87" s="249"/>
      <c r="BQ87" s="196"/>
      <c r="BR87" s="196"/>
      <c r="BS87" s="196"/>
      <c r="BT87" s="202"/>
      <c r="BU87" s="202"/>
      <c r="BV87" s="196"/>
      <c r="BW87" s="196" t="s">
        <v>646</v>
      </c>
      <c r="BX87" s="196">
        <v>1</v>
      </c>
      <c r="BY87" s="193"/>
      <c r="BZ87" s="250" t="s">
        <v>1042</v>
      </c>
      <c r="CA87" s="202" t="s">
        <v>461</v>
      </c>
    </row>
    <row r="88" spans="1:79" ht="13" customHeight="1" x14ac:dyDescent="0.2">
      <c r="A88" s="193">
        <v>212</v>
      </c>
      <c r="B88" s="194">
        <v>42928</v>
      </c>
      <c r="C88" s="195" t="s">
        <v>631</v>
      </c>
      <c r="D88" s="193" t="s">
        <v>632</v>
      </c>
      <c r="E88" s="193"/>
      <c r="F88" s="193" t="s">
        <v>697</v>
      </c>
      <c r="G88" s="194">
        <v>42858</v>
      </c>
      <c r="H88" s="196" t="s">
        <v>574</v>
      </c>
      <c r="I88" s="196" t="s">
        <v>390</v>
      </c>
      <c r="J88" s="196">
        <v>30</v>
      </c>
      <c r="K88" s="193" t="s">
        <v>1007</v>
      </c>
      <c r="L88" s="193" t="s">
        <v>1008</v>
      </c>
      <c r="M88" s="197">
        <v>90.854545454545445</v>
      </c>
      <c r="N88" s="197">
        <v>18.136363636363633</v>
      </c>
      <c r="O88" s="193"/>
      <c r="P88" s="193"/>
      <c r="Q88" s="199"/>
      <c r="R88" s="198"/>
      <c r="S88" s="199"/>
      <c r="T88" s="193"/>
      <c r="U88" s="199"/>
      <c r="V88" s="199"/>
      <c r="W88" s="199"/>
      <c r="X88" s="193"/>
      <c r="Y88" s="197"/>
      <c r="Z88" s="197"/>
      <c r="AA88" s="197"/>
      <c r="AB88" s="197"/>
      <c r="AC88" s="197"/>
      <c r="AD88" s="199"/>
      <c r="AE88" s="197">
        <v>13.272727272727272</v>
      </c>
      <c r="AF88" s="193"/>
      <c r="AG88" s="193"/>
      <c r="AH88" s="197"/>
      <c r="AI88" s="193"/>
      <c r="AJ88" s="193"/>
      <c r="AK88" s="197"/>
      <c r="AL88" s="193"/>
      <c r="AM88" s="197"/>
      <c r="AN88" s="197"/>
      <c r="AO88" s="193" t="s">
        <v>706</v>
      </c>
      <c r="AP88" s="196" t="s">
        <v>390</v>
      </c>
      <c r="AQ88" s="196"/>
      <c r="AR88" s="196"/>
      <c r="AS88" s="200"/>
      <c r="AT88" s="196">
        <v>6</v>
      </c>
      <c r="AU88" s="196"/>
      <c r="AV88" s="196"/>
      <c r="AW88" s="196"/>
      <c r="AX88" s="196" t="s">
        <v>390</v>
      </c>
      <c r="AY88" s="193"/>
      <c r="AZ88" s="196">
        <v>0</v>
      </c>
      <c r="BA88" s="196">
        <v>0</v>
      </c>
      <c r="BB88" s="196">
        <v>0</v>
      </c>
      <c r="BC88" s="196">
        <v>0</v>
      </c>
      <c r="BD88" s="196">
        <v>0</v>
      </c>
      <c r="BE88" s="196">
        <v>0</v>
      </c>
      <c r="BF88" s="196">
        <v>0</v>
      </c>
      <c r="BG88" s="196">
        <v>0</v>
      </c>
      <c r="BH88" s="196">
        <v>0</v>
      </c>
      <c r="BI88" s="196">
        <v>0</v>
      </c>
      <c r="BJ88" s="196">
        <v>0</v>
      </c>
      <c r="BK88" s="196">
        <v>0</v>
      </c>
      <c r="BL88" s="196"/>
      <c r="BM88" s="196" t="s">
        <v>390</v>
      </c>
      <c r="BN88" s="196"/>
      <c r="BO88" s="196" t="s">
        <v>390</v>
      </c>
      <c r="BP88" s="249"/>
      <c r="BQ88" s="196"/>
      <c r="BR88" s="196"/>
      <c r="BS88" s="196"/>
      <c r="BT88" s="202"/>
      <c r="BU88" s="202"/>
      <c r="BV88" s="196"/>
      <c r="BW88" s="196" t="s">
        <v>646</v>
      </c>
      <c r="BX88" s="196">
        <v>1</v>
      </c>
      <c r="BY88" s="193"/>
      <c r="BZ88" s="259" t="s">
        <v>1043</v>
      </c>
      <c r="CA88" s="193" t="s">
        <v>461</v>
      </c>
    </row>
    <row r="89" spans="1:79" ht="13" customHeight="1" x14ac:dyDescent="0.2">
      <c r="A89" s="193">
        <v>15272</v>
      </c>
      <c r="B89" s="194">
        <v>42925</v>
      </c>
      <c r="C89" s="195" t="s">
        <v>631</v>
      </c>
      <c r="D89" s="193" t="s">
        <v>632</v>
      </c>
      <c r="E89" s="193"/>
      <c r="F89" s="193" t="s">
        <v>709</v>
      </c>
      <c r="G89" s="194">
        <v>42922</v>
      </c>
      <c r="H89" s="196" t="s">
        <v>574</v>
      </c>
      <c r="I89" s="196" t="s">
        <v>390</v>
      </c>
      <c r="J89" s="196">
        <v>1</v>
      </c>
      <c r="K89" s="193" t="s">
        <v>642</v>
      </c>
      <c r="L89" s="193" t="s">
        <v>954</v>
      </c>
      <c r="M89" s="197">
        <v>89.6</v>
      </c>
      <c r="N89" s="197">
        <v>24.2</v>
      </c>
      <c r="O89" s="193"/>
      <c r="P89" s="193"/>
      <c r="Q89" s="199"/>
      <c r="R89" s="198"/>
      <c r="S89" s="199"/>
      <c r="T89" s="193"/>
      <c r="U89" s="199"/>
      <c r="V89" s="199"/>
      <c r="W89" s="197">
        <v>14.599999999999998</v>
      </c>
      <c r="X89" s="193"/>
      <c r="Y89" s="197"/>
      <c r="Z89" s="197"/>
      <c r="AA89" s="197"/>
      <c r="AB89" s="197"/>
      <c r="AC89" s="197"/>
      <c r="AD89" s="197"/>
      <c r="AE89" s="197"/>
      <c r="AF89" s="193"/>
      <c r="AG89" s="193"/>
      <c r="AH89" s="197">
        <v>17.572727272727271</v>
      </c>
      <c r="AI89" s="193"/>
      <c r="AJ89" s="193"/>
      <c r="AK89" s="197"/>
      <c r="AL89" s="193"/>
      <c r="AM89" s="197"/>
      <c r="AN89" s="197"/>
      <c r="AO89" s="193" t="s">
        <v>710</v>
      </c>
      <c r="AP89" s="196" t="s">
        <v>390</v>
      </c>
      <c r="AQ89" s="196"/>
      <c r="AR89" s="196"/>
      <c r="AS89" s="200"/>
      <c r="AT89" s="196">
        <v>6</v>
      </c>
      <c r="AU89" s="196"/>
      <c r="AV89" s="196"/>
      <c r="AW89" s="196"/>
      <c r="AX89" s="196" t="s">
        <v>635</v>
      </c>
      <c r="AY89" s="193"/>
      <c r="AZ89" s="196">
        <v>0</v>
      </c>
      <c r="BA89" s="196">
        <v>0</v>
      </c>
      <c r="BB89" s="196">
        <v>0</v>
      </c>
      <c r="BC89" s="196">
        <v>0</v>
      </c>
      <c r="BD89" s="196">
        <v>0</v>
      </c>
      <c r="BE89" s="196">
        <v>0</v>
      </c>
      <c r="BF89" s="196">
        <v>0</v>
      </c>
      <c r="BG89" s="196">
        <v>0</v>
      </c>
      <c r="BH89" s="196">
        <v>0</v>
      </c>
      <c r="BI89" s="196">
        <v>0</v>
      </c>
      <c r="BJ89" s="196">
        <v>0</v>
      </c>
      <c r="BK89" s="196">
        <v>0</v>
      </c>
      <c r="BL89" s="196"/>
      <c r="BM89" s="196" t="s">
        <v>390</v>
      </c>
      <c r="BN89" s="196"/>
      <c r="BO89" s="196" t="s">
        <v>390</v>
      </c>
      <c r="BP89" s="249"/>
      <c r="BQ89" s="196"/>
      <c r="BR89" s="196"/>
      <c r="BS89" s="196"/>
      <c r="BT89" s="202"/>
      <c r="BU89" s="202"/>
      <c r="BV89" s="196"/>
      <c r="BW89" s="196" t="s">
        <v>646</v>
      </c>
      <c r="BX89" s="196"/>
      <c r="BY89" s="202"/>
      <c r="BZ89" s="251" t="s">
        <v>1044</v>
      </c>
      <c r="CA89" s="202" t="s">
        <v>610</v>
      </c>
    </row>
    <row r="90" spans="1:79" ht="13" customHeight="1" x14ac:dyDescent="0.2">
      <c r="A90" s="193">
        <v>11117</v>
      </c>
      <c r="B90" s="194">
        <v>42928</v>
      </c>
      <c r="C90" s="195" t="s">
        <v>631</v>
      </c>
      <c r="D90" s="193" t="s">
        <v>632</v>
      </c>
      <c r="E90" s="193"/>
      <c r="F90" s="193" t="s">
        <v>709</v>
      </c>
      <c r="G90" s="207">
        <v>42643</v>
      </c>
      <c r="H90" s="196" t="s">
        <v>574</v>
      </c>
      <c r="I90" s="196" t="s">
        <v>390</v>
      </c>
      <c r="J90" s="196">
        <v>2</v>
      </c>
      <c r="K90" s="193" t="s">
        <v>653</v>
      </c>
      <c r="L90" s="193" t="s">
        <v>830</v>
      </c>
      <c r="M90" s="197">
        <v>104.89999999999999</v>
      </c>
      <c r="N90" s="197">
        <v>29.563636363636363</v>
      </c>
      <c r="O90" s="193"/>
      <c r="P90" s="193"/>
      <c r="Q90" s="199"/>
      <c r="R90" s="198"/>
      <c r="S90" s="199"/>
      <c r="T90" s="193"/>
      <c r="U90" s="199"/>
      <c r="V90" s="199"/>
      <c r="W90" s="197">
        <v>17.954545454545453</v>
      </c>
      <c r="X90" s="193"/>
      <c r="Y90" s="197"/>
      <c r="Z90" s="197"/>
      <c r="AA90" s="197"/>
      <c r="AB90" s="197"/>
      <c r="AC90" s="197"/>
      <c r="AD90" s="197"/>
      <c r="AE90" s="197"/>
      <c r="AF90" s="193"/>
      <c r="AG90" s="193"/>
      <c r="AH90" s="197">
        <v>21.554545454545455</v>
      </c>
      <c r="AI90" s="193"/>
      <c r="AJ90" s="193"/>
      <c r="AK90" s="197"/>
      <c r="AL90" s="193"/>
      <c r="AM90" s="197"/>
      <c r="AN90" s="197"/>
      <c r="AO90" s="193" t="s">
        <v>710</v>
      </c>
      <c r="AP90" s="196" t="s">
        <v>390</v>
      </c>
      <c r="AQ90" s="196"/>
      <c r="AR90" s="196"/>
      <c r="AS90" s="196">
        <v>10</v>
      </c>
      <c r="AT90" s="196">
        <v>12</v>
      </c>
      <c r="AU90" s="196"/>
      <c r="AV90" s="196"/>
      <c r="AW90" s="196"/>
      <c r="AX90" s="196" t="s">
        <v>635</v>
      </c>
      <c r="AY90" s="193"/>
      <c r="AZ90" s="196">
        <v>0</v>
      </c>
      <c r="BA90" s="196">
        <v>0</v>
      </c>
      <c r="BB90" s="196">
        <v>7</v>
      </c>
      <c r="BC90" s="196">
        <v>0</v>
      </c>
      <c r="BD90" s="196">
        <v>0</v>
      </c>
      <c r="BE90" s="196">
        <v>0</v>
      </c>
      <c r="BF90" s="196">
        <v>0</v>
      </c>
      <c r="BG90" s="196">
        <v>0</v>
      </c>
      <c r="BH90" s="196">
        <v>0</v>
      </c>
      <c r="BI90" s="196">
        <v>0</v>
      </c>
      <c r="BJ90" s="196">
        <v>0</v>
      </c>
      <c r="BK90" s="196">
        <v>0</v>
      </c>
      <c r="BL90" s="196"/>
      <c r="BM90" s="196" t="s">
        <v>390</v>
      </c>
      <c r="BN90" s="196"/>
      <c r="BO90" s="196" t="s">
        <v>390</v>
      </c>
      <c r="BP90" s="249"/>
      <c r="BQ90" s="196"/>
      <c r="BR90" s="196"/>
      <c r="BS90" s="196"/>
      <c r="BT90" s="193"/>
      <c r="BU90" s="193"/>
      <c r="BV90" s="196"/>
      <c r="BW90" s="196" t="s">
        <v>646</v>
      </c>
      <c r="BX90" s="196"/>
      <c r="BY90" s="202"/>
      <c r="BZ90" s="251" t="s">
        <v>956</v>
      </c>
      <c r="CA90" s="202" t="s">
        <v>461</v>
      </c>
    </row>
    <row r="91" spans="1:79" ht="13" customHeight="1" x14ac:dyDescent="0.2">
      <c r="A91" s="193">
        <v>1693</v>
      </c>
      <c r="B91" s="194">
        <v>42928</v>
      </c>
      <c r="C91" s="195" t="s">
        <v>631</v>
      </c>
      <c r="D91" s="193" t="s">
        <v>632</v>
      </c>
      <c r="E91" s="193"/>
      <c r="F91" s="193" t="s">
        <v>709</v>
      </c>
      <c r="G91" s="194">
        <v>42916</v>
      </c>
      <c r="H91" s="196" t="s">
        <v>574</v>
      </c>
      <c r="I91" s="196" t="s">
        <v>390</v>
      </c>
      <c r="J91" s="196">
        <v>3</v>
      </c>
      <c r="K91" s="193" t="s">
        <v>654</v>
      </c>
      <c r="L91" s="193" t="s">
        <v>655</v>
      </c>
      <c r="M91" s="197">
        <v>104.5</v>
      </c>
      <c r="N91" s="197">
        <v>29.390909090909087</v>
      </c>
      <c r="O91" s="193"/>
      <c r="P91" s="193"/>
      <c r="Q91" s="199"/>
      <c r="R91" s="198"/>
      <c r="S91" s="199"/>
      <c r="T91" s="193"/>
      <c r="U91" s="199"/>
      <c r="V91" s="199"/>
      <c r="W91" s="197">
        <v>17.581818181818182</v>
      </c>
      <c r="X91" s="193"/>
      <c r="Y91" s="197"/>
      <c r="Z91" s="197"/>
      <c r="AA91" s="197"/>
      <c r="AB91" s="197"/>
      <c r="AC91" s="197"/>
      <c r="AD91" s="197"/>
      <c r="AE91" s="197"/>
      <c r="AF91" s="193"/>
      <c r="AG91" s="193"/>
      <c r="AH91" s="197">
        <v>22.554545454545451</v>
      </c>
      <c r="AI91" s="193"/>
      <c r="AJ91" s="193"/>
      <c r="AK91" s="197"/>
      <c r="AL91" s="193"/>
      <c r="AM91" s="197"/>
      <c r="AN91" s="197"/>
      <c r="AO91" s="193" t="s">
        <v>710</v>
      </c>
      <c r="AP91" s="196" t="s">
        <v>390</v>
      </c>
      <c r="AQ91" s="196"/>
      <c r="AR91" s="196"/>
      <c r="AS91" s="200"/>
      <c r="AT91" s="196">
        <v>8.5</v>
      </c>
      <c r="AU91" s="196"/>
      <c r="AV91" s="196"/>
      <c r="AW91" s="196"/>
      <c r="AX91" s="196" t="s">
        <v>635</v>
      </c>
      <c r="AY91" s="193"/>
      <c r="AZ91" s="196">
        <v>0</v>
      </c>
      <c r="BA91" s="196">
        <v>0</v>
      </c>
      <c r="BB91" s="196">
        <v>0</v>
      </c>
      <c r="BC91" s="196">
        <v>0</v>
      </c>
      <c r="BD91" s="196">
        <v>0</v>
      </c>
      <c r="BE91" s="196">
        <v>0</v>
      </c>
      <c r="BF91" s="196">
        <v>0</v>
      </c>
      <c r="BG91" s="196">
        <v>0</v>
      </c>
      <c r="BH91" s="196">
        <v>0</v>
      </c>
      <c r="BI91" s="196">
        <v>0</v>
      </c>
      <c r="BJ91" s="196">
        <v>0</v>
      </c>
      <c r="BK91" s="196">
        <v>0</v>
      </c>
      <c r="BL91" s="196"/>
      <c r="BM91" s="196" t="s">
        <v>390</v>
      </c>
      <c r="BN91" s="196"/>
      <c r="BO91" s="196" t="s">
        <v>390</v>
      </c>
      <c r="BP91" s="249"/>
      <c r="BQ91" s="196"/>
      <c r="BR91" s="196"/>
      <c r="BS91" s="196"/>
      <c r="BT91" s="193"/>
      <c r="BU91" s="193"/>
      <c r="BV91" s="196"/>
      <c r="BW91" s="196" t="s">
        <v>646</v>
      </c>
      <c r="BX91" s="196"/>
      <c r="BY91" s="193"/>
      <c r="BZ91" s="251" t="s">
        <v>847</v>
      </c>
      <c r="CA91" s="202" t="s">
        <v>401</v>
      </c>
    </row>
    <row r="92" spans="1:79" ht="13" customHeight="1" x14ac:dyDescent="0.2">
      <c r="A92" s="193">
        <v>13635</v>
      </c>
      <c r="B92" s="194">
        <v>42929</v>
      </c>
      <c r="C92" s="195" t="s">
        <v>631</v>
      </c>
      <c r="D92" s="193" t="s">
        <v>632</v>
      </c>
      <c r="E92" s="193"/>
      <c r="F92" s="193" t="s">
        <v>709</v>
      </c>
      <c r="G92" s="194">
        <v>42658</v>
      </c>
      <c r="H92" s="196" t="s">
        <v>574</v>
      </c>
      <c r="I92" s="196" t="s">
        <v>390</v>
      </c>
      <c r="J92" s="196">
        <v>5</v>
      </c>
      <c r="K92" s="193" t="s">
        <v>660</v>
      </c>
      <c r="L92" s="193" t="s">
        <v>958</v>
      </c>
      <c r="M92" s="197">
        <v>66.36363636363636</v>
      </c>
      <c r="N92" s="197">
        <v>27.27272727272727</v>
      </c>
      <c r="O92" s="193"/>
      <c r="P92" s="193"/>
      <c r="Q92" s="199"/>
      <c r="R92" s="198"/>
      <c r="S92" s="199"/>
      <c r="T92" s="193"/>
      <c r="U92" s="199"/>
      <c r="V92" s="199"/>
      <c r="W92" s="197">
        <v>13.636363636363635</v>
      </c>
      <c r="X92" s="193"/>
      <c r="Y92" s="197"/>
      <c r="Z92" s="197"/>
      <c r="AA92" s="197"/>
      <c r="AB92" s="197"/>
      <c r="AC92" s="197"/>
      <c r="AD92" s="197"/>
      <c r="AE92" s="197"/>
      <c r="AF92" s="193"/>
      <c r="AG92" s="193"/>
      <c r="AH92" s="197">
        <v>17.27272727272727</v>
      </c>
      <c r="AI92" s="193"/>
      <c r="AJ92" s="193"/>
      <c r="AK92" s="199"/>
      <c r="AL92" s="193"/>
      <c r="AM92" s="197"/>
      <c r="AN92" s="197"/>
      <c r="AO92" s="193" t="s">
        <v>710</v>
      </c>
      <c r="AP92" s="196" t="s">
        <v>390</v>
      </c>
      <c r="AQ92" s="196"/>
      <c r="AR92" s="196"/>
      <c r="AS92" s="200"/>
      <c r="AT92" s="196">
        <v>8.5</v>
      </c>
      <c r="AU92" s="196"/>
      <c r="AV92" s="196"/>
      <c r="AW92" s="196"/>
      <c r="AX92" s="196" t="s">
        <v>635</v>
      </c>
      <c r="AY92" s="193"/>
      <c r="AZ92" s="196">
        <v>0</v>
      </c>
      <c r="BA92" s="196">
        <v>0</v>
      </c>
      <c r="BB92" s="196">
        <v>0</v>
      </c>
      <c r="BC92" s="196">
        <v>0</v>
      </c>
      <c r="BD92" s="196">
        <v>0</v>
      </c>
      <c r="BE92" s="196">
        <v>0</v>
      </c>
      <c r="BF92" s="196">
        <v>0</v>
      </c>
      <c r="BG92" s="196">
        <v>0</v>
      </c>
      <c r="BH92" s="196">
        <v>0</v>
      </c>
      <c r="BI92" s="196">
        <v>0</v>
      </c>
      <c r="BJ92" s="196">
        <v>0</v>
      </c>
      <c r="BK92" s="196">
        <v>0</v>
      </c>
      <c r="BL92" s="196"/>
      <c r="BM92" s="196" t="s">
        <v>390</v>
      </c>
      <c r="BN92" s="196"/>
      <c r="BO92" s="196" t="s">
        <v>390</v>
      </c>
      <c r="BP92" s="201">
        <v>94.472727272727269</v>
      </c>
      <c r="BQ92" s="196"/>
      <c r="BR92" s="196"/>
      <c r="BS92" s="222">
        <v>42916</v>
      </c>
      <c r="BT92" s="158" t="s">
        <v>959</v>
      </c>
      <c r="BU92" s="202"/>
      <c r="BV92" s="196"/>
      <c r="BW92" s="196" t="s">
        <v>646</v>
      </c>
      <c r="BX92" s="196"/>
      <c r="BY92" s="202" t="s">
        <v>960</v>
      </c>
      <c r="BZ92" s="256" t="s">
        <v>1045</v>
      </c>
      <c r="CA92" s="202" t="s">
        <v>461</v>
      </c>
    </row>
    <row r="93" spans="1:79" ht="13" customHeight="1" x14ac:dyDescent="0.15">
      <c r="A93" s="193">
        <v>750</v>
      </c>
      <c r="B93" s="194">
        <v>42929</v>
      </c>
      <c r="C93" s="195" t="s">
        <v>631</v>
      </c>
      <c r="D93" s="193" t="s">
        <v>632</v>
      </c>
      <c r="E93" s="193"/>
      <c r="F93" s="193" t="s">
        <v>709</v>
      </c>
      <c r="G93" s="194">
        <v>42916</v>
      </c>
      <c r="H93" s="196" t="s">
        <v>574</v>
      </c>
      <c r="I93" s="196" t="s">
        <v>390</v>
      </c>
      <c r="J93" s="196">
        <v>6</v>
      </c>
      <c r="K93" s="193" t="s">
        <v>663</v>
      </c>
      <c r="L93" s="193" t="s">
        <v>962</v>
      </c>
      <c r="M93" s="197">
        <v>96.36363636363636</v>
      </c>
      <c r="N93" s="197">
        <v>25.16363636363636</v>
      </c>
      <c r="O93" s="193"/>
      <c r="P93" s="193"/>
      <c r="Q93" s="199"/>
      <c r="R93" s="198"/>
      <c r="S93" s="199"/>
      <c r="T93" s="193"/>
      <c r="U93" s="199"/>
      <c r="V93" s="199"/>
      <c r="W93" s="197">
        <v>14.136363636363637</v>
      </c>
      <c r="X93" s="193"/>
      <c r="Y93" s="197"/>
      <c r="Z93" s="197"/>
      <c r="AA93" s="197"/>
      <c r="AB93" s="197"/>
      <c r="AC93" s="197"/>
      <c r="AD93" s="199"/>
      <c r="AE93" s="197"/>
      <c r="AF93" s="193"/>
      <c r="AG93" s="193"/>
      <c r="AH93" s="197">
        <v>18.145454545454545</v>
      </c>
      <c r="AI93" s="193"/>
      <c r="AJ93" s="193"/>
      <c r="AK93" s="197"/>
      <c r="AL93" s="193"/>
      <c r="AM93" s="197"/>
      <c r="AN93" s="197"/>
      <c r="AO93" s="193" t="s">
        <v>710</v>
      </c>
      <c r="AP93" s="196" t="s">
        <v>390</v>
      </c>
      <c r="AQ93" s="196"/>
      <c r="AR93" s="196"/>
      <c r="AS93" s="200"/>
      <c r="AT93" s="196">
        <v>5</v>
      </c>
      <c r="AU93" s="196"/>
      <c r="AV93" s="196"/>
      <c r="AW93" s="196"/>
      <c r="AX93" s="196" t="s">
        <v>635</v>
      </c>
      <c r="AY93" s="193"/>
      <c r="AZ93" s="196">
        <v>0</v>
      </c>
      <c r="BA93" s="196">
        <v>0</v>
      </c>
      <c r="BB93" s="196">
        <v>0</v>
      </c>
      <c r="BC93" s="196">
        <v>0</v>
      </c>
      <c r="BD93" s="196">
        <v>0</v>
      </c>
      <c r="BE93" s="196">
        <v>0</v>
      </c>
      <c r="BF93" s="196">
        <v>0</v>
      </c>
      <c r="BG93" s="196">
        <v>0</v>
      </c>
      <c r="BH93" s="196">
        <v>0</v>
      </c>
      <c r="BI93" s="196">
        <v>0</v>
      </c>
      <c r="BJ93" s="196">
        <v>0</v>
      </c>
      <c r="BK93" s="196">
        <v>0</v>
      </c>
      <c r="BL93" s="196"/>
      <c r="BM93" s="196" t="s">
        <v>390</v>
      </c>
      <c r="BN93" s="196">
        <v>12</v>
      </c>
      <c r="BO93" s="196" t="s">
        <v>390</v>
      </c>
      <c r="BP93" s="249"/>
      <c r="BQ93" s="196"/>
      <c r="BR93" s="196"/>
      <c r="BS93" s="196"/>
      <c r="BT93" s="202"/>
      <c r="BU93" s="202"/>
      <c r="BV93" s="196"/>
      <c r="BW93" s="196" t="s">
        <v>646</v>
      </c>
      <c r="BX93" s="196"/>
      <c r="BY93" s="193"/>
      <c r="BZ93" s="210" t="s">
        <v>1046</v>
      </c>
      <c r="CA93" s="193" t="s">
        <v>401</v>
      </c>
    </row>
    <row r="94" spans="1:79" ht="13" customHeight="1" x14ac:dyDescent="0.2">
      <c r="A94" s="193">
        <v>13638</v>
      </c>
      <c r="B94" s="194">
        <v>42930</v>
      </c>
      <c r="C94" s="195" t="s">
        <v>631</v>
      </c>
      <c r="D94" s="193" t="s">
        <v>632</v>
      </c>
      <c r="E94" s="193"/>
      <c r="F94" s="193" t="s">
        <v>709</v>
      </c>
      <c r="G94" s="194">
        <v>42916</v>
      </c>
      <c r="H94" s="196" t="s">
        <v>574</v>
      </c>
      <c r="I94" s="196" t="s">
        <v>390</v>
      </c>
      <c r="J94" s="196">
        <v>8</v>
      </c>
      <c r="K94" s="193" t="s">
        <v>669</v>
      </c>
      <c r="L94" s="193" t="s">
        <v>964</v>
      </c>
      <c r="M94" s="197">
        <v>89.999999999999986</v>
      </c>
      <c r="N94" s="197">
        <v>28.5</v>
      </c>
      <c r="O94" s="193"/>
      <c r="P94" s="193"/>
      <c r="Q94" s="199"/>
      <c r="R94" s="198"/>
      <c r="S94" s="199"/>
      <c r="T94" s="193"/>
      <c r="U94" s="199"/>
      <c r="V94" s="199"/>
      <c r="W94" s="197">
        <v>18.999999999999996</v>
      </c>
      <c r="X94" s="193"/>
      <c r="Y94" s="197"/>
      <c r="Z94" s="197"/>
      <c r="AA94" s="197"/>
      <c r="AB94" s="197"/>
      <c r="AC94" s="197"/>
      <c r="AD94" s="197"/>
      <c r="AE94" s="197"/>
      <c r="AF94" s="193"/>
      <c r="AG94" s="193"/>
      <c r="AH94" s="197">
        <v>20.809090909090909</v>
      </c>
      <c r="AI94" s="193"/>
      <c r="AJ94" s="193"/>
      <c r="AK94" s="197"/>
      <c r="AL94" s="193"/>
      <c r="AM94" s="197"/>
      <c r="AN94" s="197"/>
      <c r="AO94" s="193" t="s">
        <v>710</v>
      </c>
      <c r="AP94" s="196" t="s">
        <v>390</v>
      </c>
      <c r="AQ94" s="196"/>
      <c r="AR94" s="196"/>
      <c r="AS94" s="200"/>
      <c r="AT94" s="196">
        <v>4.5</v>
      </c>
      <c r="AU94" s="196"/>
      <c r="AV94" s="196"/>
      <c r="AW94" s="196"/>
      <c r="AX94" s="196" t="s">
        <v>390</v>
      </c>
      <c r="AY94" s="193"/>
      <c r="AZ94" s="196">
        <v>15</v>
      </c>
      <c r="BA94" s="196">
        <v>0</v>
      </c>
      <c r="BB94" s="196">
        <v>0</v>
      </c>
      <c r="BC94" s="196">
        <v>0</v>
      </c>
      <c r="BD94" s="196">
        <v>0</v>
      </c>
      <c r="BE94" s="196">
        <v>0</v>
      </c>
      <c r="BF94" s="196">
        <v>0</v>
      </c>
      <c r="BG94" s="196">
        <v>0</v>
      </c>
      <c r="BH94" s="196">
        <v>0</v>
      </c>
      <c r="BI94" s="196">
        <v>0</v>
      </c>
      <c r="BJ94" s="196">
        <v>0</v>
      </c>
      <c r="BK94" s="196">
        <v>0</v>
      </c>
      <c r="BL94" s="196"/>
      <c r="BM94" s="196" t="s">
        <v>390</v>
      </c>
      <c r="BN94" s="196"/>
      <c r="BO94" s="196" t="s">
        <v>390</v>
      </c>
      <c r="BP94" s="249"/>
      <c r="BQ94" s="196"/>
      <c r="BR94" s="196"/>
      <c r="BS94" s="196"/>
      <c r="BT94" s="193"/>
      <c r="BU94" s="193"/>
      <c r="BV94" s="196"/>
      <c r="BW94" s="196" t="s">
        <v>646</v>
      </c>
      <c r="BX94" s="196"/>
      <c r="BY94" s="193"/>
      <c r="BZ94" s="203" t="s">
        <v>965</v>
      </c>
      <c r="CA94" s="193" t="s">
        <v>401</v>
      </c>
    </row>
    <row r="95" spans="1:79" ht="13" customHeight="1" x14ac:dyDescent="0.15">
      <c r="A95" s="193">
        <v>15256</v>
      </c>
      <c r="B95" s="194">
        <v>42926</v>
      </c>
      <c r="C95" s="195" t="s">
        <v>631</v>
      </c>
      <c r="D95" s="193" t="s">
        <v>632</v>
      </c>
      <c r="E95" s="193"/>
      <c r="F95" s="193" t="s">
        <v>709</v>
      </c>
      <c r="G95" s="194">
        <v>42900</v>
      </c>
      <c r="H95" s="196" t="s">
        <v>574</v>
      </c>
      <c r="I95" s="196" t="s">
        <v>390</v>
      </c>
      <c r="J95" s="196">
        <v>10</v>
      </c>
      <c r="K95" s="193" t="s">
        <v>673</v>
      </c>
      <c r="L95" s="193" t="s">
        <v>968</v>
      </c>
      <c r="M95" s="197">
        <v>99.999999999999986</v>
      </c>
      <c r="N95" s="197">
        <v>23.999999999999996</v>
      </c>
      <c r="O95" s="193"/>
      <c r="P95" s="193"/>
      <c r="Q95" s="199"/>
      <c r="R95" s="193"/>
      <c r="S95" s="199"/>
      <c r="T95" s="193"/>
      <c r="U95" s="199"/>
      <c r="V95" s="199"/>
      <c r="W95" s="197">
        <v>12.499999999999998</v>
      </c>
      <c r="X95" s="193"/>
      <c r="Y95" s="197"/>
      <c r="Z95" s="197"/>
      <c r="AA95" s="197"/>
      <c r="AB95" s="197"/>
      <c r="AC95" s="197"/>
      <c r="AD95" s="199"/>
      <c r="AE95" s="197"/>
      <c r="AF95" s="193"/>
      <c r="AG95" s="193"/>
      <c r="AH95" s="197">
        <v>14.999999999999998</v>
      </c>
      <c r="AI95" s="193"/>
      <c r="AJ95" s="193"/>
      <c r="AK95" s="197"/>
      <c r="AL95" s="193"/>
      <c r="AM95" s="197"/>
      <c r="AN95" s="197"/>
      <c r="AO95" s="193" t="s">
        <v>710</v>
      </c>
      <c r="AP95" s="196" t="s">
        <v>390</v>
      </c>
      <c r="AQ95" s="196"/>
      <c r="AR95" s="196"/>
      <c r="AS95" s="200"/>
      <c r="AT95" s="196">
        <v>3.5</v>
      </c>
      <c r="AU95" s="196"/>
      <c r="AV95" s="196"/>
      <c r="AW95" s="196"/>
      <c r="AX95" s="196" t="s">
        <v>635</v>
      </c>
      <c r="AY95" s="193"/>
      <c r="AZ95" s="196">
        <v>0</v>
      </c>
      <c r="BA95" s="196">
        <v>0</v>
      </c>
      <c r="BB95" s="196">
        <v>0</v>
      </c>
      <c r="BC95" s="196">
        <v>0</v>
      </c>
      <c r="BD95" s="196">
        <v>0</v>
      </c>
      <c r="BE95" s="196">
        <v>0</v>
      </c>
      <c r="BF95" s="196">
        <v>0</v>
      </c>
      <c r="BG95" s="196">
        <v>0</v>
      </c>
      <c r="BH95" s="196">
        <v>0</v>
      </c>
      <c r="BI95" s="196">
        <v>0</v>
      </c>
      <c r="BJ95" s="196">
        <v>0</v>
      </c>
      <c r="BK95" s="196">
        <v>0</v>
      </c>
      <c r="BL95" s="196"/>
      <c r="BM95" s="196" t="s">
        <v>390</v>
      </c>
      <c r="BN95" s="196"/>
      <c r="BO95" s="196" t="s">
        <v>390</v>
      </c>
      <c r="BP95" s="249"/>
      <c r="BQ95" s="196"/>
      <c r="BR95" s="196"/>
      <c r="BS95" s="196"/>
      <c r="BT95" s="202"/>
      <c r="BU95" s="202"/>
      <c r="BV95" s="196"/>
      <c r="BW95" s="196" t="s">
        <v>646</v>
      </c>
      <c r="BX95" s="196">
        <v>1</v>
      </c>
      <c r="BY95" s="193"/>
      <c r="BZ95" s="213" t="s">
        <v>1047</v>
      </c>
      <c r="CA95" s="202" t="s">
        <v>610</v>
      </c>
    </row>
    <row r="96" spans="1:79" ht="13" customHeight="1" x14ac:dyDescent="0.2">
      <c r="A96" s="193">
        <v>11318</v>
      </c>
      <c r="B96" s="194">
        <v>42928</v>
      </c>
      <c r="C96" s="195" t="s">
        <v>631</v>
      </c>
      <c r="D96" s="193" t="s">
        <v>632</v>
      </c>
      <c r="E96" s="193"/>
      <c r="F96" s="193" t="s">
        <v>709</v>
      </c>
      <c r="G96" s="194">
        <v>42916</v>
      </c>
      <c r="H96" s="196" t="s">
        <v>574</v>
      </c>
      <c r="I96" s="196" t="s">
        <v>390</v>
      </c>
      <c r="J96" s="196">
        <v>11</v>
      </c>
      <c r="K96" s="193" t="s">
        <v>677</v>
      </c>
      <c r="L96" s="193" t="s">
        <v>884</v>
      </c>
      <c r="M96" s="197">
        <v>85</v>
      </c>
      <c r="N96" s="197">
        <v>25.899999999999995</v>
      </c>
      <c r="O96" s="193"/>
      <c r="P96" s="193"/>
      <c r="Q96" s="199"/>
      <c r="R96" s="198"/>
      <c r="S96" s="199"/>
      <c r="T96" s="193"/>
      <c r="U96" s="199"/>
      <c r="V96" s="199"/>
      <c r="W96" s="197">
        <v>15.854545454545454</v>
      </c>
      <c r="X96" s="193"/>
      <c r="Y96" s="197"/>
      <c r="Z96" s="197"/>
      <c r="AA96" s="197"/>
      <c r="AB96" s="197"/>
      <c r="AC96" s="197"/>
      <c r="AD96" s="197"/>
      <c r="AE96" s="197"/>
      <c r="AF96" s="193"/>
      <c r="AG96" s="193"/>
      <c r="AH96" s="197">
        <v>18.399999999999999</v>
      </c>
      <c r="AI96" s="193"/>
      <c r="AJ96" s="193"/>
      <c r="AK96" s="197"/>
      <c r="AL96" s="193"/>
      <c r="AM96" s="197"/>
      <c r="AN96" s="197"/>
      <c r="AO96" s="193" t="s">
        <v>710</v>
      </c>
      <c r="AP96" s="196" t="s">
        <v>390</v>
      </c>
      <c r="AQ96" s="196"/>
      <c r="AR96" s="196"/>
      <c r="AS96" s="200"/>
      <c r="AT96" s="196">
        <v>5</v>
      </c>
      <c r="AU96" s="101"/>
      <c r="AV96" s="101"/>
      <c r="AW96" s="101"/>
      <c r="AX96" s="196" t="s">
        <v>635</v>
      </c>
      <c r="AY96" s="193"/>
      <c r="AZ96" s="196">
        <v>0</v>
      </c>
      <c r="BA96" s="196">
        <v>0</v>
      </c>
      <c r="BB96" s="196">
        <v>0</v>
      </c>
      <c r="BC96" s="196">
        <v>0</v>
      </c>
      <c r="BD96" s="196">
        <v>0</v>
      </c>
      <c r="BE96" s="196">
        <v>0</v>
      </c>
      <c r="BF96" s="196">
        <v>0</v>
      </c>
      <c r="BG96" s="196">
        <v>0</v>
      </c>
      <c r="BH96" s="196">
        <v>0</v>
      </c>
      <c r="BI96" s="196">
        <v>0</v>
      </c>
      <c r="BJ96" s="196">
        <v>0</v>
      </c>
      <c r="BK96" s="196">
        <v>0</v>
      </c>
      <c r="BL96" s="196"/>
      <c r="BM96" s="196" t="s">
        <v>390</v>
      </c>
      <c r="BN96" s="196"/>
      <c r="BO96" s="196" t="s">
        <v>390</v>
      </c>
      <c r="BP96" s="249"/>
      <c r="BQ96" s="196"/>
      <c r="BR96" s="196"/>
      <c r="BS96" s="196"/>
      <c r="BT96" s="202"/>
      <c r="BU96" s="202"/>
      <c r="BV96" s="196"/>
      <c r="BW96" s="196" t="s">
        <v>646</v>
      </c>
      <c r="BX96" s="196"/>
      <c r="BY96" s="202"/>
      <c r="BZ96" s="251" t="s">
        <v>889</v>
      </c>
      <c r="CA96" s="193" t="s">
        <v>401</v>
      </c>
    </row>
    <row r="97" spans="1:79" ht="13" customHeight="1" x14ac:dyDescent="0.15">
      <c r="A97" s="193">
        <v>12837</v>
      </c>
      <c r="B97" s="194">
        <v>42925</v>
      </c>
      <c r="C97" s="195" t="s">
        <v>631</v>
      </c>
      <c r="D97" s="193" t="s">
        <v>632</v>
      </c>
      <c r="E97" s="193"/>
      <c r="F97" s="193" t="s">
        <v>709</v>
      </c>
      <c r="G97" s="207">
        <v>42916</v>
      </c>
      <c r="H97" s="196" t="s">
        <v>390</v>
      </c>
      <c r="I97" s="196" t="s">
        <v>391</v>
      </c>
      <c r="J97" s="196">
        <v>12</v>
      </c>
      <c r="K97" s="193" t="s">
        <v>629</v>
      </c>
      <c r="L97" s="193" t="s">
        <v>890</v>
      </c>
      <c r="M97" s="197">
        <v>89</v>
      </c>
      <c r="N97" s="197">
        <v>24.054545454545455</v>
      </c>
      <c r="O97" s="193"/>
      <c r="P97" s="193"/>
      <c r="Q97" s="199"/>
      <c r="R97" s="198"/>
      <c r="S97" s="199"/>
      <c r="T97" s="193"/>
      <c r="U97" s="199"/>
      <c r="V97" s="199"/>
      <c r="W97" s="197">
        <v>14.69090909090909</v>
      </c>
      <c r="X97" s="193"/>
      <c r="Y97" s="197"/>
      <c r="Z97" s="197"/>
      <c r="AA97" s="197"/>
      <c r="AB97" s="197"/>
      <c r="AC97" s="197"/>
      <c r="AD97" s="199"/>
      <c r="AE97" s="197"/>
      <c r="AF97" s="193"/>
      <c r="AG97" s="193"/>
      <c r="AH97" s="197">
        <v>17.5</v>
      </c>
      <c r="AI97" s="193"/>
      <c r="AJ97" s="193"/>
      <c r="AK97" s="197"/>
      <c r="AL97" s="193"/>
      <c r="AM97" s="197"/>
      <c r="AN97" s="197"/>
      <c r="AO97" s="193" t="s">
        <v>710</v>
      </c>
      <c r="AP97" s="196" t="s">
        <v>390</v>
      </c>
      <c r="AQ97" s="196"/>
      <c r="AR97" s="196"/>
      <c r="AS97" s="200"/>
      <c r="AT97" s="196"/>
      <c r="AU97" s="196"/>
      <c r="AV97" s="196"/>
      <c r="AW97" s="196"/>
      <c r="AX97" s="196" t="s">
        <v>390</v>
      </c>
      <c r="AY97" s="193"/>
      <c r="AZ97" s="196">
        <v>0</v>
      </c>
      <c r="BA97" s="196">
        <v>0</v>
      </c>
      <c r="BB97" s="196">
        <v>0</v>
      </c>
      <c r="BC97" s="196">
        <v>0</v>
      </c>
      <c r="BD97" s="196">
        <v>0</v>
      </c>
      <c r="BE97" s="196">
        <v>0</v>
      </c>
      <c r="BF97" s="196">
        <v>0</v>
      </c>
      <c r="BG97" s="196">
        <v>0</v>
      </c>
      <c r="BH97" s="196">
        <v>0</v>
      </c>
      <c r="BI97" s="196">
        <v>0</v>
      </c>
      <c r="BJ97" s="196">
        <v>0</v>
      </c>
      <c r="BK97" s="196">
        <v>0</v>
      </c>
      <c r="BL97" s="196"/>
      <c r="BM97" s="196" t="s">
        <v>390</v>
      </c>
      <c r="BN97" s="196"/>
      <c r="BO97" s="196" t="s">
        <v>390</v>
      </c>
      <c r="BP97" s="249"/>
      <c r="BQ97" s="196"/>
      <c r="BR97" s="196"/>
      <c r="BS97" s="196"/>
      <c r="BT97" s="202"/>
      <c r="BU97" s="202"/>
      <c r="BV97" s="196"/>
      <c r="BW97" s="196" t="s">
        <v>646</v>
      </c>
      <c r="BX97" s="196">
        <v>1</v>
      </c>
      <c r="BY97" s="193"/>
      <c r="BZ97" s="213" t="s">
        <v>581</v>
      </c>
      <c r="CA97" s="193" t="s">
        <v>401</v>
      </c>
    </row>
    <row r="98" spans="1:79" ht="13" customHeight="1" x14ac:dyDescent="0.2">
      <c r="A98" s="193">
        <v>13105</v>
      </c>
      <c r="B98" s="194">
        <v>42926</v>
      </c>
      <c r="C98" s="195" t="s">
        <v>631</v>
      </c>
      <c r="D98" s="193" t="s">
        <v>632</v>
      </c>
      <c r="E98" s="193"/>
      <c r="F98" s="193" t="s">
        <v>709</v>
      </c>
      <c r="G98" s="207">
        <v>42922</v>
      </c>
      <c r="H98" s="196" t="s">
        <v>574</v>
      </c>
      <c r="I98" s="196" t="s">
        <v>390</v>
      </c>
      <c r="J98" s="196">
        <v>7</v>
      </c>
      <c r="K98" s="193" t="s">
        <v>665</v>
      </c>
      <c r="L98" s="193" t="s">
        <v>875</v>
      </c>
      <c r="M98" s="197">
        <v>67.736363636363635</v>
      </c>
      <c r="N98" s="197">
        <v>24.2</v>
      </c>
      <c r="O98" s="193"/>
      <c r="P98" s="193"/>
      <c r="Q98" s="199"/>
      <c r="R98" s="198"/>
      <c r="S98" s="199"/>
      <c r="T98" s="193"/>
      <c r="U98" s="199"/>
      <c r="V98" s="199"/>
      <c r="W98" s="197">
        <v>14.599999999999998</v>
      </c>
      <c r="X98" s="193"/>
      <c r="Y98" s="197"/>
      <c r="Z98" s="197"/>
      <c r="AA98" s="197"/>
      <c r="AB98" s="197"/>
      <c r="AC98" s="197"/>
      <c r="AD98" s="199"/>
      <c r="AE98" s="197"/>
      <c r="AF98" s="193"/>
      <c r="AG98" s="193"/>
      <c r="AH98" s="197">
        <v>17.572727272727271</v>
      </c>
      <c r="AI98" s="193"/>
      <c r="AJ98" s="193"/>
      <c r="AK98" s="197"/>
      <c r="AL98" s="193"/>
      <c r="AM98" s="197"/>
      <c r="AN98" s="197"/>
      <c r="AO98" s="193" t="s">
        <v>710</v>
      </c>
      <c r="AP98" s="196" t="s">
        <v>390</v>
      </c>
      <c r="AQ98" s="196"/>
      <c r="AR98" s="196"/>
      <c r="AS98" s="200"/>
      <c r="AT98" s="196">
        <v>6</v>
      </c>
      <c r="AU98" s="196"/>
      <c r="AV98" s="196"/>
      <c r="AW98" s="196"/>
      <c r="AX98" s="196" t="s">
        <v>635</v>
      </c>
      <c r="AY98" s="193"/>
      <c r="AZ98" s="211">
        <v>0</v>
      </c>
      <c r="BA98" s="196">
        <v>0</v>
      </c>
      <c r="BB98" s="196">
        <v>0</v>
      </c>
      <c r="BC98" s="196">
        <v>0</v>
      </c>
      <c r="BD98" s="196">
        <v>0</v>
      </c>
      <c r="BE98" s="196">
        <v>0</v>
      </c>
      <c r="BF98" s="196">
        <v>0</v>
      </c>
      <c r="BG98" s="196">
        <v>0</v>
      </c>
      <c r="BH98" s="196">
        <v>0</v>
      </c>
      <c r="BI98" s="196">
        <v>0</v>
      </c>
      <c r="BJ98" s="196">
        <v>0</v>
      </c>
      <c r="BK98" s="196">
        <v>0</v>
      </c>
      <c r="BL98" s="196"/>
      <c r="BM98" s="196" t="s">
        <v>390</v>
      </c>
      <c r="BN98" s="196">
        <v>12</v>
      </c>
      <c r="BO98" s="196" t="s">
        <v>390</v>
      </c>
      <c r="BP98" s="249"/>
      <c r="BQ98" s="196"/>
      <c r="BR98" s="196">
        <v>12</v>
      </c>
      <c r="BS98" s="196"/>
      <c r="BT98" s="202"/>
      <c r="BU98" s="202"/>
      <c r="BV98" s="196"/>
      <c r="BW98" s="196" t="s">
        <v>646</v>
      </c>
      <c r="BX98" s="196"/>
      <c r="BY98" s="193"/>
      <c r="BZ98" s="251" t="s">
        <v>878</v>
      </c>
      <c r="CA98" s="202" t="s">
        <v>401</v>
      </c>
    </row>
    <row r="99" spans="1:79" ht="13" customHeight="1" x14ac:dyDescent="0.15">
      <c r="A99" s="193">
        <v>15252</v>
      </c>
      <c r="B99" s="194">
        <v>42925</v>
      </c>
      <c r="C99" s="195" t="s">
        <v>631</v>
      </c>
      <c r="D99" s="193" t="s">
        <v>632</v>
      </c>
      <c r="E99" s="193"/>
      <c r="F99" s="193" t="s">
        <v>709</v>
      </c>
      <c r="G99" s="194">
        <v>42916</v>
      </c>
      <c r="H99" s="196" t="s">
        <v>574</v>
      </c>
      <c r="I99" s="196" t="s">
        <v>390</v>
      </c>
      <c r="J99" s="196">
        <v>13</v>
      </c>
      <c r="K99" s="193" t="s">
        <v>687</v>
      </c>
      <c r="L99" s="193" t="s">
        <v>688</v>
      </c>
      <c r="M99" s="197">
        <v>114</v>
      </c>
      <c r="N99" s="197">
        <v>27.381818181818179</v>
      </c>
      <c r="O99" s="193"/>
      <c r="P99" s="193"/>
      <c r="Q99" s="199"/>
      <c r="R99" s="198"/>
      <c r="S99" s="199"/>
      <c r="T99" s="193"/>
      <c r="U99" s="199"/>
      <c r="V99" s="199"/>
      <c r="W99" s="197">
        <v>16.281818181818181</v>
      </c>
      <c r="X99" s="193"/>
      <c r="Y99" s="197"/>
      <c r="Z99" s="197"/>
      <c r="AA99" s="197"/>
      <c r="AB99" s="197"/>
      <c r="AC99" s="197"/>
      <c r="AD99" s="199"/>
      <c r="AE99" s="197"/>
      <c r="AF99" s="193"/>
      <c r="AG99" s="193"/>
      <c r="AH99" s="197">
        <v>17.672727272727272</v>
      </c>
      <c r="AI99" s="193"/>
      <c r="AJ99" s="193"/>
      <c r="AK99" s="197"/>
      <c r="AL99" s="193"/>
      <c r="AM99" s="197"/>
      <c r="AN99" s="197"/>
      <c r="AO99" s="193" t="s">
        <v>710</v>
      </c>
      <c r="AP99" s="196" t="s">
        <v>390</v>
      </c>
      <c r="AQ99" s="196"/>
      <c r="AR99" s="196"/>
      <c r="AS99" s="200"/>
      <c r="AT99" s="196">
        <v>6</v>
      </c>
      <c r="AU99" s="196"/>
      <c r="AV99" s="196"/>
      <c r="AW99" s="196"/>
      <c r="AX99" s="196" t="s">
        <v>390</v>
      </c>
      <c r="AY99" s="193"/>
      <c r="AZ99" s="196">
        <v>0</v>
      </c>
      <c r="BA99" s="196">
        <v>0</v>
      </c>
      <c r="BB99" s="196">
        <v>7</v>
      </c>
      <c r="BC99" s="196">
        <v>0</v>
      </c>
      <c r="BD99" s="196">
        <v>0</v>
      </c>
      <c r="BE99" s="196">
        <v>0</v>
      </c>
      <c r="BF99" s="196">
        <v>0</v>
      </c>
      <c r="BG99" s="196">
        <v>0</v>
      </c>
      <c r="BH99" s="196">
        <v>0</v>
      </c>
      <c r="BI99" s="196">
        <v>0</v>
      </c>
      <c r="BJ99" s="196">
        <v>0</v>
      </c>
      <c r="BK99" s="196">
        <v>0</v>
      </c>
      <c r="BL99" s="196"/>
      <c r="BM99" s="196" t="s">
        <v>390</v>
      </c>
      <c r="BN99" s="196"/>
      <c r="BO99" s="196" t="s">
        <v>390</v>
      </c>
      <c r="BP99" s="249"/>
      <c r="BQ99" s="196"/>
      <c r="BR99" s="196"/>
      <c r="BS99" s="196"/>
      <c r="BT99" s="202"/>
      <c r="BU99" s="202"/>
      <c r="BV99" s="196"/>
      <c r="BW99" s="196" t="s">
        <v>646</v>
      </c>
      <c r="BX99" s="196">
        <v>1</v>
      </c>
      <c r="BY99" s="193"/>
      <c r="BZ99" s="193" t="s">
        <v>1048</v>
      </c>
      <c r="CA99" s="193" t="s">
        <v>610</v>
      </c>
    </row>
    <row r="100" spans="1:79" ht="13" customHeight="1" x14ac:dyDescent="0.2">
      <c r="A100" s="193">
        <v>13442</v>
      </c>
      <c r="B100" s="194">
        <v>42928</v>
      </c>
      <c r="C100" s="195" t="s">
        <v>631</v>
      </c>
      <c r="D100" s="193" t="s">
        <v>632</v>
      </c>
      <c r="E100" s="193"/>
      <c r="F100" s="193" t="s">
        <v>709</v>
      </c>
      <c r="G100" s="194">
        <v>42924</v>
      </c>
      <c r="H100" s="196" t="s">
        <v>574</v>
      </c>
      <c r="I100" s="196" t="s">
        <v>390</v>
      </c>
      <c r="J100" s="196">
        <v>14</v>
      </c>
      <c r="K100" s="193" t="s">
        <v>692</v>
      </c>
      <c r="L100" s="193" t="s">
        <v>972</v>
      </c>
      <c r="M100" s="197">
        <v>74</v>
      </c>
      <c r="N100" s="197">
        <v>21.09090909090909</v>
      </c>
      <c r="O100" s="193"/>
      <c r="P100" s="193"/>
      <c r="Q100" s="199"/>
      <c r="R100" s="198"/>
      <c r="S100" s="199"/>
      <c r="T100" s="193"/>
      <c r="U100" s="199"/>
      <c r="V100" s="199"/>
      <c r="W100" s="197">
        <v>11.781818181818181</v>
      </c>
      <c r="X100" s="193"/>
      <c r="Y100" s="197"/>
      <c r="Z100" s="197"/>
      <c r="AA100" s="197"/>
      <c r="AB100" s="197"/>
      <c r="AC100" s="197"/>
      <c r="AD100" s="199"/>
      <c r="AE100" s="197"/>
      <c r="AF100" s="193"/>
      <c r="AG100" s="193"/>
      <c r="AH100" s="197">
        <v>12.49090909090909</v>
      </c>
      <c r="AI100" s="193"/>
      <c r="AJ100" s="193"/>
      <c r="AK100" s="197"/>
      <c r="AL100" s="193"/>
      <c r="AM100" s="197"/>
      <c r="AN100" s="197"/>
      <c r="AO100" s="193" t="s">
        <v>710</v>
      </c>
      <c r="AP100" s="196" t="s">
        <v>390</v>
      </c>
      <c r="AQ100" s="196"/>
      <c r="AR100" s="196"/>
      <c r="AS100" s="200"/>
      <c r="AT100" s="196">
        <v>2</v>
      </c>
      <c r="AU100" s="196"/>
      <c r="AV100" s="196"/>
      <c r="AW100" s="196"/>
      <c r="AX100" s="196" t="s">
        <v>635</v>
      </c>
      <c r="AY100" s="193"/>
      <c r="AZ100" s="196">
        <v>0</v>
      </c>
      <c r="BA100" s="196">
        <v>0</v>
      </c>
      <c r="BB100" s="196">
        <v>0</v>
      </c>
      <c r="BC100" s="196">
        <v>0</v>
      </c>
      <c r="BD100" s="196">
        <v>0</v>
      </c>
      <c r="BE100" s="196">
        <v>0</v>
      </c>
      <c r="BF100" s="196">
        <v>0</v>
      </c>
      <c r="BG100" s="196">
        <v>0</v>
      </c>
      <c r="BH100" s="196">
        <v>0</v>
      </c>
      <c r="BI100" s="196">
        <v>0</v>
      </c>
      <c r="BJ100" s="196">
        <v>0</v>
      </c>
      <c r="BK100" s="196">
        <v>0</v>
      </c>
      <c r="BL100" s="196"/>
      <c r="BM100" s="196" t="s">
        <v>390</v>
      </c>
      <c r="BN100" s="196"/>
      <c r="BO100" s="196" t="s">
        <v>390</v>
      </c>
      <c r="BP100" s="249"/>
      <c r="BQ100" s="196"/>
      <c r="BR100" s="196"/>
      <c r="BS100" s="196"/>
      <c r="BT100" s="193"/>
      <c r="BU100" s="193"/>
      <c r="BV100" s="196"/>
      <c r="BW100" s="196" t="s">
        <v>646</v>
      </c>
      <c r="BX100" s="196"/>
      <c r="BY100" s="193" t="s">
        <v>973</v>
      </c>
      <c r="BZ100" s="205" t="s">
        <v>1049</v>
      </c>
      <c r="CA100" s="193" t="s">
        <v>401</v>
      </c>
    </row>
    <row r="101" spans="1:79" ht="13" customHeight="1" x14ac:dyDescent="0.15">
      <c r="A101" s="193">
        <v>13295</v>
      </c>
      <c r="B101" s="194">
        <v>42926</v>
      </c>
      <c r="C101" s="195" t="s">
        <v>631</v>
      </c>
      <c r="D101" s="193" t="s">
        <v>632</v>
      </c>
      <c r="E101" s="193"/>
      <c r="F101" s="193" t="s">
        <v>709</v>
      </c>
      <c r="G101" s="207">
        <v>42916</v>
      </c>
      <c r="H101" s="196" t="s">
        <v>390</v>
      </c>
      <c r="I101" s="196" t="s">
        <v>391</v>
      </c>
      <c r="J101" s="196">
        <v>15</v>
      </c>
      <c r="K101" s="193" t="s">
        <v>693</v>
      </c>
      <c r="L101" s="193" t="s">
        <v>694</v>
      </c>
      <c r="M101" s="197">
        <v>116.1090909090909</v>
      </c>
      <c r="N101" s="197">
        <v>24.77272727272727</v>
      </c>
      <c r="O101" s="193"/>
      <c r="P101" s="193"/>
      <c r="Q101" s="199"/>
      <c r="R101" s="198"/>
      <c r="S101" s="199"/>
      <c r="T101" s="193"/>
      <c r="U101" s="199"/>
      <c r="V101" s="199"/>
      <c r="W101" s="197">
        <v>14.109090909090908</v>
      </c>
      <c r="X101" s="193"/>
      <c r="Y101" s="197"/>
      <c r="Z101" s="197"/>
      <c r="AA101" s="197"/>
      <c r="AB101" s="197"/>
      <c r="AC101" s="197"/>
      <c r="AD101" s="199"/>
      <c r="AE101" s="197"/>
      <c r="AF101" s="193"/>
      <c r="AG101" s="193"/>
      <c r="AH101" s="197">
        <v>16.009090909090908</v>
      </c>
      <c r="AI101" s="193"/>
      <c r="AJ101" s="193"/>
      <c r="AK101" s="197"/>
      <c r="AL101" s="193"/>
      <c r="AM101" s="197"/>
      <c r="AN101" s="197"/>
      <c r="AO101" s="193" t="s">
        <v>710</v>
      </c>
      <c r="AP101" s="196" t="s">
        <v>390</v>
      </c>
      <c r="AQ101" s="196"/>
      <c r="AR101" s="196"/>
      <c r="AS101" s="200"/>
      <c r="AT101" s="196"/>
      <c r="AU101" s="196"/>
      <c r="AV101" s="196"/>
      <c r="AW101" s="196"/>
      <c r="AX101" s="196" t="s">
        <v>390</v>
      </c>
      <c r="AY101" s="193"/>
      <c r="AZ101" s="196">
        <v>0</v>
      </c>
      <c r="BA101" s="196">
        <v>0</v>
      </c>
      <c r="BB101" s="196">
        <v>0</v>
      </c>
      <c r="BC101" s="196">
        <v>0</v>
      </c>
      <c r="BD101" s="196">
        <v>0</v>
      </c>
      <c r="BE101" s="196">
        <v>0</v>
      </c>
      <c r="BF101" s="196">
        <v>0</v>
      </c>
      <c r="BG101" s="196">
        <v>0</v>
      </c>
      <c r="BH101" s="196">
        <v>0</v>
      </c>
      <c r="BI101" s="196">
        <v>0</v>
      </c>
      <c r="BJ101" s="196">
        <v>0</v>
      </c>
      <c r="BK101" s="196">
        <v>0</v>
      </c>
      <c r="BL101" s="196"/>
      <c r="BM101" s="196" t="s">
        <v>390</v>
      </c>
      <c r="BN101" s="196"/>
      <c r="BO101" s="196" t="s">
        <v>390</v>
      </c>
      <c r="BP101" s="201">
        <v>35.454545454545453</v>
      </c>
      <c r="BQ101" s="196"/>
      <c r="BR101" s="196"/>
      <c r="BS101" s="196"/>
      <c r="BT101" s="193"/>
      <c r="BU101" s="193"/>
      <c r="BV101" s="196"/>
      <c r="BW101" s="196" t="s">
        <v>646</v>
      </c>
      <c r="BX101" s="196">
        <v>1</v>
      </c>
      <c r="BY101" s="193" t="s">
        <v>871</v>
      </c>
      <c r="BZ101" s="206" t="s">
        <v>1050</v>
      </c>
      <c r="CA101" s="202" t="s">
        <v>401</v>
      </c>
    </row>
    <row r="102" spans="1:79" ht="13" customHeight="1" x14ac:dyDescent="0.2">
      <c r="A102" s="193">
        <v>13259</v>
      </c>
      <c r="B102" s="194">
        <v>42929</v>
      </c>
      <c r="C102" s="195" t="s">
        <v>631</v>
      </c>
      <c r="D102" s="193" t="s">
        <v>632</v>
      </c>
      <c r="E102" s="193"/>
      <c r="F102" s="193" t="s">
        <v>709</v>
      </c>
      <c r="G102" s="194">
        <v>42916</v>
      </c>
      <c r="H102" s="196" t="s">
        <v>390</v>
      </c>
      <c r="I102" s="196" t="s">
        <v>391</v>
      </c>
      <c r="J102" s="196">
        <v>16</v>
      </c>
      <c r="K102" s="193" t="s">
        <v>822</v>
      </c>
      <c r="L102" s="193" t="s">
        <v>823</v>
      </c>
      <c r="M102" s="197">
        <v>99</v>
      </c>
      <c r="N102" s="197">
        <v>33.999999999999993</v>
      </c>
      <c r="O102" s="193"/>
      <c r="P102" s="193"/>
      <c r="Q102" s="199"/>
      <c r="R102" s="198"/>
      <c r="S102" s="199"/>
      <c r="T102" s="193"/>
      <c r="U102" s="199"/>
      <c r="V102" s="199"/>
      <c r="W102" s="197">
        <v>18</v>
      </c>
      <c r="X102" s="193"/>
      <c r="Y102" s="197"/>
      <c r="Z102" s="197"/>
      <c r="AA102" s="197"/>
      <c r="AB102" s="197"/>
      <c r="AC102" s="197"/>
      <c r="AD102" s="197"/>
      <c r="AE102" s="197"/>
      <c r="AF102" s="193"/>
      <c r="AG102" s="193"/>
      <c r="AH102" s="197">
        <v>22.499999999999996</v>
      </c>
      <c r="AI102" s="193"/>
      <c r="AJ102" s="193"/>
      <c r="AK102" s="197"/>
      <c r="AL102" s="193"/>
      <c r="AM102" s="197"/>
      <c r="AN102" s="197"/>
      <c r="AO102" s="193" t="s">
        <v>710</v>
      </c>
      <c r="AP102" s="196" t="s">
        <v>390</v>
      </c>
      <c r="AQ102" s="196"/>
      <c r="AR102" s="196"/>
      <c r="AS102" s="200"/>
      <c r="AT102" s="196"/>
      <c r="AU102" s="196"/>
      <c r="AV102" s="196"/>
      <c r="AW102" s="196"/>
      <c r="AX102" s="196" t="s">
        <v>390</v>
      </c>
      <c r="AY102" s="193"/>
      <c r="AZ102" s="196">
        <v>15</v>
      </c>
      <c r="BA102" s="196">
        <v>0</v>
      </c>
      <c r="BB102" s="196">
        <v>0</v>
      </c>
      <c r="BC102" s="196">
        <v>0</v>
      </c>
      <c r="BD102" s="196">
        <v>0</v>
      </c>
      <c r="BE102" s="196">
        <v>0</v>
      </c>
      <c r="BF102" s="196">
        <v>0</v>
      </c>
      <c r="BG102" s="196">
        <v>0</v>
      </c>
      <c r="BH102" s="196">
        <v>0</v>
      </c>
      <c r="BI102" s="196">
        <v>0</v>
      </c>
      <c r="BJ102" s="196">
        <v>0</v>
      </c>
      <c r="BK102" s="196">
        <v>0</v>
      </c>
      <c r="BL102" s="196"/>
      <c r="BM102" s="196" t="s">
        <v>390</v>
      </c>
      <c r="BN102" s="196"/>
      <c r="BO102" s="196" t="s">
        <v>390</v>
      </c>
      <c r="BP102" s="249"/>
      <c r="BQ102" s="196"/>
      <c r="BR102" s="196"/>
      <c r="BS102" s="196"/>
      <c r="BT102" s="202"/>
      <c r="BU102" s="202"/>
      <c r="BV102" s="196"/>
      <c r="BW102" s="196" t="s">
        <v>646</v>
      </c>
      <c r="BX102" s="196"/>
      <c r="BY102" s="193"/>
      <c r="BZ102" s="256" t="s">
        <v>826</v>
      </c>
      <c r="CA102" s="193" t="s">
        <v>401</v>
      </c>
    </row>
    <row r="103" spans="1:79" ht="13" customHeight="1" x14ac:dyDescent="0.2">
      <c r="A103" s="193">
        <v>13252</v>
      </c>
      <c r="B103" s="194">
        <v>42929</v>
      </c>
      <c r="C103" s="195" t="s">
        <v>631</v>
      </c>
      <c r="D103" s="193" t="s">
        <v>632</v>
      </c>
      <c r="E103" s="193"/>
      <c r="F103" s="193" t="s">
        <v>709</v>
      </c>
      <c r="G103" s="194">
        <v>42916</v>
      </c>
      <c r="H103" s="196" t="s">
        <v>574</v>
      </c>
      <c r="I103" s="196" t="s">
        <v>390</v>
      </c>
      <c r="J103" s="196">
        <v>17</v>
      </c>
      <c r="K103" s="193" t="s">
        <v>835</v>
      </c>
      <c r="L103" s="193" t="s">
        <v>643</v>
      </c>
      <c r="M103" s="197">
        <v>72</v>
      </c>
      <c r="N103" s="197">
        <v>31</v>
      </c>
      <c r="O103" s="193"/>
      <c r="P103" s="193"/>
      <c r="Q103" s="199"/>
      <c r="R103" s="198"/>
      <c r="S103" s="199"/>
      <c r="T103" s="193"/>
      <c r="U103" s="199"/>
      <c r="V103" s="199"/>
      <c r="W103" s="197">
        <v>19.299999999999997</v>
      </c>
      <c r="X103" s="193"/>
      <c r="Y103" s="197"/>
      <c r="Z103" s="197"/>
      <c r="AA103" s="197"/>
      <c r="AB103" s="197"/>
      <c r="AC103" s="197"/>
      <c r="AD103" s="197"/>
      <c r="AE103" s="197"/>
      <c r="AF103" s="193"/>
      <c r="AG103" s="193"/>
      <c r="AH103" s="197">
        <v>20.5</v>
      </c>
      <c r="AI103" s="193"/>
      <c r="AJ103" s="193"/>
      <c r="AK103" s="197"/>
      <c r="AL103" s="193"/>
      <c r="AM103" s="197"/>
      <c r="AN103" s="197"/>
      <c r="AO103" s="193" t="s">
        <v>710</v>
      </c>
      <c r="AP103" s="196" t="s">
        <v>390</v>
      </c>
      <c r="AQ103" s="196"/>
      <c r="AR103" s="196"/>
      <c r="AS103" s="200"/>
      <c r="AT103" s="196">
        <v>6</v>
      </c>
      <c r="AU103" s="196"/>
      <c r="AV103" s="196"/>
      <c r="AW103" s="196"/>
      <c r="AX103" s="196" t="s">
        <v>635</v>
      </c>
      <c r="AY103" s="193"/>
      <c r="AZ103" s="196">
        <v>0</v>
      </c>
      <c r="BA103" s="196">
        <v>18</v>
      </c>
      <c r="BB103" s="196">
        <v>0</v>
      </c>
      <c r="BC103" s="196">
        <v>0</v>
      </c>
      <c r="BD103" s="196">
        <v>0</v>
      </c>
      <c r="BE103" s="196">
        <v>0</v>
      </c>
      <c r="BF103" s="196">
        <v>0</v>
      </c>
      <c r="BG103" s="196">
        <v>0</v>
      </c>
      <c r="BH103" s="196">
        <v>0</v>
      </c>
      <c r="BI103" s="196">
        <v>0</v>
      </c>
      <c r="BJ103" s="196">
        <v>0</v>
      </c>
      <c r="BK103" s="196">
        <v>0</v>
      </c>
      <c r="BL103" s="196"/>
      <c r="BM103" s="196" t="s">
        <v>390</v>
      </c>
      <c r="BN103" s="196"/>
      <c r="BO103" s="196" t="s">
        <v>390</v>
      </c>
      <c r="BP103" s="249"/>
      <c r="BQ103" s="196"/>
      <c r="BR103" s="196"/>
      <c r="BS103" s="196"/>
      <c r="BT103" s="202"/>
      <c r="BU103" s="202"/>
      <c r="BV103" s="196"/>
      <c r="BW103" s="196" t="s">
        <v>646</v>
      </c>
      <c r="BX103" s="196"/>
      <c r="BY103" s="193" t="s">
        <v>976</v>
      </c>
      <c r="BZ103" s="205" t="s">
        <v>1051</v>
      </c>
      <c r="CA103" s="202" t="s">
        <v>401</v>
      </c>
    </row>
    <row r="104" spans="1:79" ht="13" customHeight="1" x14ac:dyDescent="0.2">
      <c r="A104" s="193">
        <v>11173</v>
      </c>
      <c r="B104" s="194">
        <v>42926</v>
      </c>
      <c r="C104" s="195" t="s">
        <v>631</v>
      </c>
      <c r="D104" s="193" t="s">
        <v>632</v>
      </c>
      <c r="E104" s="193"/>
      <c r="F104" s="193" t="s">
        <v>709</v>
      </c>
      <c r="G104" s="194">
        <v>42900</v>
      </c>
      <c r="H104" s="196" t="s">
        <v>574</v>
      </c>
      <c r="I104" s="196" t="s">
        <v>390</v>
      </c>
      <c r="J104" s="196">
        <v>19</v>
      </c>
      <c r="K104" s="193" t="s">
        <v>853</v>
      </c>
      <c r="L104" s="193" t="s">
        <v>655</v>
      </c>
      <c r="M104" s="197">
        <v>119.28181818181818</v>
      </c>
      <c r="N104" s="197">
        <v>21.418181818181814</v>
      </c>
      <c r="O104" s="193"/>
      <c r="P104" s="193"/>
      <c r="Q104" s="199"/>
      <c r="R104" s="193"/>
      <c r="S104" s="199"/>
      <c r="T104" s="193"/>
      <c r="U104" s="199"/>
      <c r="V104" s="199"/>
      <c r="W104" s="197">
        <v>11.009090909090908</v>
      </c>
      <c r="X104" s="193"/>
      <c r="Y104" s="197"/>
      <c r="Z104" s="197"/>
      <c r="AA104" s="197"/>
      <c r="AB104" s="197"/>
      <c r="AC104" s="197"/>
      <c r="AD104" s="197"/>
      <c r="AE104" s="197"/>
      <c r="AF104" s="193"/>
      <c r="AG104" s="193"/>
      <c r="AH104" s="197">
        <v>12.572727272727272</v>
      </c>
      <c r="AI104" s="193"/>
      <c r="AJ104" s="193"/>
      <c r="AK104" s="197"/>
      <c r="AL104" s="193"/>
      <c r="AM104" s="197"/>
      <c r="AN104" s="197"/>
      <c r="AO104" s="193" t="s">
        <v>710</v>
      </c>
      <c r="AP104" s="196" t="s">
        <v>390</v>
      </c>
      <c r="AQ104" s="196"/>
      <c r="AR104" s="196"/>
      <c r="AS104" s="200"/>
      <c r="AT104" s="196">
        <v>2.88</v>
      </c>
      <c r="AU104" s="196"/>
      <c r="AV104" s="196"/>
      <c r="AW104" s="196"/>
      <c r="AX104" s="196" t="s">
        <v>390</v>
      </c>
      <c r="AY104" s="193"/>
      <c r="AZ104" s="196">
        <v>0</v>
      </c>
      <c r="BA104" s="196">
        <v>0</v>
      </c>
      <c r="BB104" s="196">
        <v>0</v>
      </c>
      <c r="BC104" s="196">
        <v>0</v>
      </c>
      <c r="BD104" s="196">
        <v>0</v>
      </c>
      <c r="BE104" s="196">
        <v>0</v>
      </c>
      <c r="BF104" s="196">
        <v>0</v>
      </c>
      <c r="BG104" s="196">
        <v>0</v>
      </c>
      <c r="BH104" s="196">
        <v>0</v>
      </c>
      <c r="BI104" s="196">
        <v>0</v>
      </c>
      <c r="BJ104" s="196">
        <v>0</v>
      </c>
      <c r="BK104" s="196">
        <v>0</v>
      </c>
      <c r="BL104" s="196"/>
      <c r="BM104" s="196" t="s">
        <v>390</v>
      </c>
      <c r="BN104" s="196"/>
      <c r="BO104" s="196" t="s">
        <v>390</v>
      </c>
      <c r="BP104" s="249"/>
      <c r="BQ104" s="196"/>
      <c r="BR104" s="196"/>
      <c r="BS104" s="196"/>
      <c r="BT104" s="202"/>
      <c r="BU104" s="202"/>
      <c r="BV104" s="196"/>
      <c r="BW104" s="196" t="s">
        <v>646</v>
      </c>
      <c r="BX104" s="196">
        <v>1</v>
      </c>
      <c r="BY104" s="193"/>
      <c r="BZ104" s="251" t="s">
        <v>979</v>
      </c>
      <c r="CA104" s="202" t="s">
        <v>401</v>
      </c>
    </row>
    <row r="105" spans="1:79" ht="13" customHeight="1" x14ac:dyDescent="0.2">
      <c r="A105" s="193">
        <v>12492</v>
      </c>
      <c r="B105" s="194">
        <v>42926</v>
      </c>
      <c r="C105" s="195" t="s">
        <v>631</v>
      </c>
      <c r="D105" s="193" t="s">
        <v>632</v>
      </c>
      <c r="E105" s="193"/>
      <c r="F105" s="193" t="s">
        <v>709</v>
      </c>
      <c r="G105" s="194">
        <v>42916</v>
      </c>
      <c r="H105" s="196" t="s">
        <v>390</v>
      </c>
      <c r="I105" s="196" t="s">
        <v>391</v>
      </c>
      <c r="J105" s="196">
        <v>20</v>
      </c>
      <c r="K105" s="193" t="s">
        <v>858</v>
      </c>
      <c r="L105" s="193" t="s">
        <v>859</v>
      </c>
      <c r="M105" s="197">
        <v>102.27272727272727</v>
      </c>
      <c r="N105" s="197">
        <v>24.599999999999998</v>
      </c>
      <c r="O105" s="193"/>
      <c r="P105" s="193"/>
      <c r="Q105" s="199"/>
      <c r="R105" s="198"/>
      <c r="S105" s="199"/>
      <c r="T105" s="193"/>
      <c r="U105" s="199"/>
      <c r="V105" s="199"/>
      <c r="W105" s="197">
        <v>13.872727272727271</v>
      </c>
      <c r="X105" s="193"/>
      <c r="Y105" s="197"/>
      <c r="Z105" s="197"/>
      <c r="AA105" s="197"/>
      <c r="AB105" s="197"/>
      <c r="AC105" s="197"/>
      <c r="AD105" s="197"/>
      <c r="AE105" s="197"/>
      <c r="AF105" s="193"/>
      <c r="AG105" s="193"/>
      <c r="AH105" s="197">
        <v>15.827272727272726</v>
      </c>
      <c r="AI105" s="193"/>
      <c r="AJ105" s="193"/>
      <c r="AK105" s="197"/>
      <c r="AL105" s="193"/>
      <c r="AM105" s="197"/>
      <c r="AN105" s="197"/>
      <c r="AO105" s="193" t="s">
        <v>710</v>
      </c>
      <c r="AP105" s="196" t="s">
        <v>390</v>
      </c>
      <c r="AQ105" s="196"/>
      <c r="AR105" s="196"/>
      <c r="AS105" s="200"/>
      <c r="AT105" s="196"/>
      <c r="AU105" s="196"/>
      <c r="AV105" s="196"/>
      <c r="AW105" s="196"/>
      <c r="AX105" s="196" t="s">
        <v>635</v>
      </c>
      <c r="AY105" s="193"/>
      <c r="AZ105" s="196">
        <v>0</v>
      </c>
      <c r="BA105" s="196">
        <v>0</v>
      </c>
      <c r="BB105" s="196">
        <v>0</v>
      </c>
      <c r="BC105" s="196">
        <v>0</v>
      </c>
      <c r="BD105" s="196">
        <v>0</v>
      </c>
      <c r="BE105" s="196">
        <v>0</v>
      </c>
      <c r="BF105" s="196">
        <v>0</v>
      </c>
      <c r="BG105" s="196">
        <v>0</v>
      </c>
      <c r="BH105" s="196">
        <v>0</v>
      </c>
      <c r="BI105" s="196">
        <v>0</v>
      </c>
      <c r="BJ105" s="196">
        <v>0</v>
      </c>
      <c r="BK105" s="196">
        <v>0</v>
      </c>
      <c r="BL105" s="196"/>
      <c r="BM105" s="196" t="s">
        <v>390</v>
      </c>
      <c r="BN105" s="196"/>
      <c r="BO105" s="196" t="s">
        <v>390</v>
      </c>
      <c r="BP105" s="249"/>
      <c r="BQ105" s="196"/>
      <c r="BR105" s="196"/>
      <c r="BS105" s="196"/>
      <c r="BT105" s="193"/>
      <c r="BU105" s="193"/>
      <c r="BV105" s="196"/>
      <c r="BW105" s="196" t="s">
        <v>646</v>
      </c>
      <c r="BX105" s="196"/>
      <c r="BY105" s="193"/>
      <c r="BZ105" s="203" t="s">
        <v>1052</v>
      </c>
      <c r="CA105" s="202" t="s">
        <v>401</v>
      </c>
    </row>
    <row r="106" spans="1:79" ht="13" customHeight="1" x14ac:dyDescent="0.15">
      <c r="A106" s="193">
        <v>15289</v>
      </c>
      <c r="B106" s="194">
        <v>42929</v>
      </c>
      <c r="C106" s="195" t="s">
        <v>631</v>
      </c>
      <c r="D106" s="193" t="s">
        <v>632</v>
      </c>
      <c r="E106" s="193"/>
      <c r="F106" s="193" t="s">
        <v>709</v>
      </c>
      <c r="G106" s="194">
        <v>42916</v>
      </c>
      <c r="H106" s="196" t="s">
        <v>574</v>
      </c>
      <c r="I106" s="196" t="s">
        <v>390</v>
      </c>
      <c r="J106" s="196">
        <v>23</v>
      </c>
      <c r="K106" s="212" t="s">
        <v>904</v>
      </c>
      <c r="L106" s="193" t="s">
        <v>985</v>
      </c>
      <c r="M106" s="197">
        <v>124.99999999999999</v>
      </c>
      <c r="N106" s="197">
        <v>32.5</v>
      </c>
      <c r="O106" s="193"/>
      <c r="P106" s="193"/>
      <c r="Q106" s="199"/>
      <c r="R106" s="198"/>
      <c r="S106" s="199"/>
      <c r="T106" s="193"/>
      <c r="U106" s="199"/>
      <c r="V106" s="199"/>
      <c r="W106" s="197">
        <v>16</v>
      </c>
      <c r="X106" s="193"/>
      <c r="Y106" s="197"/>
      <c r="Z106" s="197"/>
      <c r="AA106" s="197"/>
      <c r="AB106" s="197"/>
      <c r="AC106" s="197"/>
      <c r="AD106" s="199"/>
      <c r="AE106" s="197"/>
      <c r="AF106" s="193"/>
      <c r="AG106" s="193"/>
      <c r="AH106" s="197">
        <v>16</v>
      </c>
      <c r="AI106" s="193"/>
      <c r="AJ106" s="193"/>
      <c r="AK106" s="197"/>
      <c r="AL106" s="193"/>
      <c r="AM106" s="197"/>
      <c r="AN106" s="197"/>
      <c r="AO106" s="193" t="s">
        <v>710</v>
      </c>
      <c r="AP106" s="196" t="s">
        <v>390</v>
      </c>
      <c r="AQ106" s="196"/>
      <c r="AR106" s="196"/>
      <c r="AS106" s="200"/>
      <c r="AT106" s="196">
        <v>3</v>
      </c>
      <c r="AU106" s="196"/>
      <c r="AV106" s="196"/>
      <c r="AW106" s="196"/>
      <c r="AX106" s="196" t="s">
        <v>390</v>
      </c>
      <c r="AY106" s="193"/>
      <c r="AZ106" s="196">
        <v>0</v>
      </c>
      <c r="BA106" s="196">
        <v>0</v>
      </c>
      <c r="BB106" s="196">
        <v>0</v>
      </c>
      <c r="BC106" s="196">
        <v>0</v>
      </c>
      <c r="BD106" s="196">
        <v>0</v>
      </c>
      <c r="BE106" s="196">
        <v>0</v>
      </c>
      <c r="BF106" s="196">
        <v>0</v>
      </c>
      <c r="BG106" s="196">
        <v>0</v>
      </c>
      <c r="BH106" s="196">
        <v>0</v>
      </c>
      <c r="BI106" s="196">
        <v>0</v>
      </c>
      <c r="BJ106" s="196">
        <v>0</v>
      </c>
      <c r="BK106" s="196">
        <v>0</v>
      </c>
      <c r="BL106" s="196"/>
      <c r="BM106" s="196" t="s">
        <v>390</v>
      </c>
      <c r="BN106" s="196"/>
      <c r="BO106" s="196" t="s">
        <v>390</v>
      </c>
      <c r="BP106" s="249"/>
      <c r="BQ106" s="196"/>
      <c r="BR106" s="196"/>
      <c r="BS106" s="196"/>
      <c r="BT106" s="193" t="s">
        <v>986</v>
      </c>
      <c r="BU106" s="202" t="s">
        <v>987</v>
      </c>
      <c r="BV106" s="196">
        <v>50</v>
      </c>
      <c r="BW106" s="196" t="s">
        <v>646</v>
      </c>
      <c r="BX106" s="196"/>
      <c r="BY106" s="202"/>
      <c r="BZ106" s="202" t="s">
        <v>1053</v>
      </c>
      <c r="CA106" s="193" t="s">
        <v>610</v>
      </c>
    </row>
    <row r="107" spans="1:79" ht="13" customHeight="1" x14ac:dyDescent="0.15">
      <c r="A107" s="193">
        <v>14676</v>
      </c>
      <c r="B107" s="194">
        <v>42928</v>
      </c>
      <c r="C107" s="195" t="s">
        <v>631</v>
      </c>
      <c r="D107" s="193" t="s">
        <v>632</v>
      </c>
      <c r="E107" s="193"/>
      <c r="F107" s="193" t="s">
        <v>709</v>
      </c>
      <c r="G107" s="207">
        <v>42594</v>
      </c>
      <c r="H107" s="196" t="s">
        <v>574</v>
      </c>
      <c r="I107" s="196" t="s">
        <v>390</v>
      </c>
      <c r="J107" s="196">
        <v>25</v>
      </c>
      <c r="K107" s="193" t="s">
        <v>936</v>
      </c>
      <c r="L107" s="193" t="s">
        <v>992</v>
      </c>
      <c r="M107" s="197">
        <v>89.999999999999986</v>
      </c>
      <c r="N107" s="197">
        <v>25.4</v>
      </c>
      <c r="O107" s="193"/>
      <c r="P107" s="193"/>
      <c r="Q107" s="199"/>
      <c r="R107" s="198"/>
      <c r="S107" s="199"/>
      <c r="T107" s="193"/>
      <c r="U107" s="199"/>
      <c r="V107" s="199"/>
      <c r="W107" s="197">
        <v>14.899999999999999</v>
      </c>
      <c r="X107" s="193"/>
      <c r="Y107" s="197"/>
      <c r="Z107" s="197"/>
      <c r="AA107" s="197"/>
      <c r="AB107" s="197"/>
      <c r="AC107" s="197"/>
      <c r="AD107" s="199"/>
      <c r="AE107" s="197"/>
      <c r="AF107" s="193"/>
      <c r="AG107" s="193"/>
      <c r="AH107" s="197">
        <v>16.499999999999996</v>
      </c>
      <c r="AI107" s="193"/>
      <c r="AJ107" s="193"/>
      <c r="AK107" s="197"/>
      <c r="AL107" s="193"/>
      <c r="AM107" s="197"/>
      <c r="AN107" s="197"/>
      <c r="AO107" s="193" t="s">
        <v>710</v>
      </c>
      <c r="AP107" s="196" t="s">
        <v>390</v>
      </c>
      <c r="AQ107" s="196"/>
      <c r="AR107" s="196"/>
      <c r="AS107" s="200"/>
      <c r="AT107" s="196">
        <v>6</v>
      </c>
      <c r="AU107" s="196"/>
      <c r="AV107" s="196"/>
      <c r="AW107" s="196"/>
      <c r="AX107" s="196" t="s">
        <v>390</v>
      </c>
      <c r="AY107" s="193"/>
      <c r="AZ107" s="196">
        <v>0</v>
      </c>
      <c r="BA107" s="196">
        <v>0</v>
      </c>
      <c r="BB107" s="196">
        <v>0</v>
      </c>
      <c r="BC107" s="196">
        <v>0</v>
      </c>
      <c r="BD107" s="196">
        <v>0</v>
      </c>
      <c r="BE107" s="196">
        <v>0</v>
      </c>
      <c r="BF107" s="196">
        <v>0</v>
      </c>
      <c r="BG107" s="196">
        <v>0</v>
      </c>
      <c r="BH107" s="196">
        <v>0</v>
      </c>
      <c r="BI107" s="196">
        <v>0</v>
      </c>
      <c r="BJ107" s="196">
        <v>0</v>
      </c>
      <c r="BK107" s="196">
        <v>0</v>
      </c>
      <c r="BL107" s="196"/>
      <c r="BM107" s="196" t="s">
        <v>390</v>
      </c>
      <c r="BN107" s="196"/>
      <c r="BO107" s="196" t="s">
        <v>390</v>
      </c>
      <c r="BP107" s="249"/>
      <c r="BQ107" s="196"/>
      <c r="BR107" s="196"/>
      <c r="BS107" s="196"/>
      <c r="BT107" s="202"/>
      <c r="BU107" s="202"/>
      <c r="BV107" s="196"/>
      <c r="BW107" s="196" t="s">
        <v>646</v>
      </c>
      <c r="BX107" s="196">
        <v>1</v>
      </c>
      <c r="BY107" s="193"/>
      <c r="BZ107" s="213" t="s">
        <v>581</v>
      </c>
      <c r="CA107" s="202" t="s">
        <v>461</v>
      </c>
    </row>
    <row r="108" spans="1:79" ht="13" customHeight="1" x14ac:dyDescent="0.2">
      <c r="A108" s="193">
        <v>14482</v>
      </c>
      <c r="B108" s="194">
        <v>42926</v>
      </c>
      <c r="C108" s="195" t="s">
        <v>631</v>
      </c>
      <c r="D108" s="193" t="s">
        <v>632</v>
      </c>
      <c r="E108" s="193"/>
      <c r="F108" s="193" t="s">
        <v>709</v>
      </c>
      <c r="G108" s="194">
        <v>42755</v>
      </c>
      <c r="H108" s="196" t="s">
        <v>390</v>
      </c>
      <c r="I108" s="196" t="s">
        <v>391</v>
      </c>
      <c r="J108" s="196">
        <v>28</v>
      </c>
      <c r="K108" s="193" t="s">
        <v>1001</v>
      </c>
      <c r="L108" s="193" t="s">
        <v>1002</v>
      </c>
      <c r="M108" s="197">
        <v>89.999999999999986</v>
      </c>
      <c r="N108" s="197">
        <v>26.27272727272727</v>
      </c>
      <c r="O108" s="193"/>
      <c r="P108" s="193"/>
      <c r="Q108" s="199"/>
      <c r="R108" s="198"/>
      <c r="S108" s="199"/>
      <c r="T108" s="193"/>
      <c r="U108" s="199"/>
      <c r="V108" s="199"/>
      <c r="W108" s="197">
        <v>14.454545454545453</v>
      </c>
      <c r="X108" s="193"/>
      <c r="Y108" s="197"/>
      <c r="Z108" s="197"/>
      <c r="AA108" s="197"/>
      <c r="AB108" s="197"/>
      <c r="AC108" s="197"/>
      <c r="AD108" s="197"/>
      <c r="AE108" s="197"/>
      <c r="AF108" s="193"/>
      <c r="AG108" s="193"/>
      <c r="AH108" s="197">
        <v>14.454545454545453</v>
      </c>
      <c r="AI108" s="193"/>
      <c r="AJ108" s="193"/>
      <c r="AK108" s="197"/>
      <c r="AL108" s="193"/>
      <c r="AM108" s="197"/>
      <c r="AN108" s="197"/>
      <c r="AO108" s="193" t="s">
        <v>710</v>
      </c>
      <c r="AP108" s="196" t="s">
        <v>390</v>
      </c>
      <c r="AQ108" s="196"/>
      <c r="AR108" s="196"/>
      <c r="AS108" s="200"/>
      <c r="AT108" s="196"/>
      <c r="AU108" s="196"/>
      <c r="AV108" s="196"/>
      <c r="AW108" s="196"/>
      <c r="AX108" s="196" t="s">
        <v>635</v>
      </c>
      <c r="AY108" s="193"/>
      <c r="AZ108" s="196">
        <v>0</v>
      </c>
      <c r="BA108" s="196">
        <v>0</v>
      </c>
      <c r="BB108" s="196">
        <v>0</v>
      </c>
      <c r="BC108" s="196">
        <v>3</v>
      </c>
      <c r="BD108" s="196">
        <v>0</v>
      </c>
      <c r="BE108" s="196">
        <v>0</v>
      </c>
      <c r="BF108" s="196">
        <v>0</v>
      </c>
      <c r="BG108" s="196">
        <v>0</v>
      </c>
      <c r="BH108" s="196">
        <v>0</v>
      </c>
      <c r="BI108" s="196">
        <v>0</v>
      </c>
      <c r="BJ108" s="196">
        <v>0</v>
      </c>
      <c r="BK108" s="196">
        <v>0</v>
      </c>
      <c r="BL108" s="196"/>
      <c r="BM108" s="196" t="s">
        <v>390</v>
      </c>
      <c r="BN108" s="196"/>
      <c r="BO108" s="196" t="s">
        <v>390</v>
      </c>
      <c r="BP108" s="249"/>
      <c r="BQ108" s="196"/>
      <c r="BR108" s="196"/>
      <c r="BS108" s="196"/>
      <c r="BT108" s="202"/>
      <c r="BU108" s="202"/>
      <c r="BV108" s="196"/>
      <c r="BW108" s="196" t="s">
        <v>646</v>
      </c>
      <c r="BX108" s="196"/>
      <c r="BY108" s="193"/>
      <c r="BZ108" s="205" t="s">
        <v>1054</v>
      </c>
      <c r="CA108" s="202" t="s">
        <v>461</v>
      </c>
    </row>
    <row r="109" spans="1:79" ht="13" customHeight="1" x14ac:dyDescent="0.15">
      <c r="A109" s="193">
        <v>13977</v>
      </c>
      <c r="B109" s="194">
        <v>42926</v>
      </c>
      <c r="C109" s="195" t="s">
        <v>631</v>
      </c>
      <c r="D109" s="193" t="s">
        <v>632</v>
      </c>
      <c r="E109" s="193"/>
      <c r="F109" s="193" t="s">
        <v>709</v>
      </c>
      <c r="G109" s="207">
        <v>42768</v>
      </c>
      <c r="H109" s="196" t="s">
        <v>574</v>
      </c>
      <c r="I109" s="196" t="s">
        <v>390</v>
      </c>
      <c r="J109" s="196">
        <v>29</v>
      </c>
      <c r="K109" s="193" t="s">
        <v>1004</v>
      </c>
      <c r="L109" s="193" t="s">
        <v>1005</v>
      </c>
      <c r="M109" s="197">
        <v>90.199999999999989</v>
      </c>
      <c r="N109" s="197">
        <v>25.072727272727271</v>
      </c>
      <c r="O109" s="193"/>
      <c r="P109" s="193"/>
      <c r="Q109" s="199"/>
      <c r="R109" s="198"/>
      <c r="S109" s="199"/>
      <c r="T109" s="193"/>
      <c r="U109" s="199"/>
      <c r="V109" s="199"/>
      <c r="W109" s="197">
        <v>14.700000000000001</v>
      </c>
      <c r="X109" s="193"/>
      <c r="Y109" s="197"/>
      <c r="Z109" s="197"/>
      <c r="AA109" s="197"/>
      <c r="AB109" s="197"/>
      <c r="AC109" s="197"/>
      <c r="AD109" s="199"/>
      <c r="AE109" s="197"/>
      <c r="AF109" s="193"/>
      <c r="AG109" s="193"/>
      <c r="AH109" s="197">
        <v>18.063636363636363</v>
      </c>
      <c r="AI109" s="193"/>
      <c r="AJ109" s="193"/>
      <c r="AK109" s="197"/>
      <c r="AL109" s="193"/>
      <c r="AM109" s="197"/>
      <c r="AN109" s="197"/>
      <c r="AO109" s="193" t="s">
        <v>710</v>
      </c>
      <c r="AP109" s="196" t="s">
        <v>390</v>
      </c>
      <c r="AQ109" s="196"/>
      <c r="AR109" s="196"/>
      <c r="AS109" s="200"/>
      <c r="AT109" s="196">
        <v>7</v>
      </c>
      <c r="AU109" s="196"/>
      <c r="AV109" s="196"/>
      <c r="AW109" s="196"/>
      <c r="AX109" s="196" t="s">
        <v>390</v>
      </c>
      <c r="AY109" s="193"/>
      <c r="AZ109" s="196">
        <v>0</v>
      </c>
      <c r="BA109" s="196">
        <v>0</v>
      </c>
      <c r="BB109" s="196">
        <v>0</v>
      </c>
      <c r="BC109" s="196">
        <v>0</v>
      </c>
      <c r="BD109" s="196">
        <v>0</v>
      </c>
      <c r="BE109" s="196">
        <v>0</v>
      </c>
      <c r="BF109" s="196">
        <v>0</v>
      </c>
      <c r="BG109" s="196">
        <v>0</v>
      </c>
      <c r="BH109" s="196">
        <v>0</v>
      </c>
      <c r="BI109" s="196">
        <v>0</v>
      </c>
      <c r="BJ109" s="196">
        <v>0</v>
      </c>
      <c r="BK109" s="196">
        <v>0</v>
      </c>
      <c r="BL109" s="196"/>
      <c r="BM109" s="196" t="s">
        <v>390</v>
      </c>
      <c r="BN109" s="196"/>
      <c r="BO109" s="196" t="s">
        <v>390</v>
      </c>
      <c r="BP109" s="249"/>
      <c r="BQ109" s="196"/>
      <c r="BR109" s="196"/>
      <c r="BS109" s="196"/>
      <c r="BT109" s="202"/>
      <c r="BU109" s="202"/>
      <c r="BV109" s="196"/>
      <c r="BW109" s="196" t="s">
        <v>646</v>
      </c>
      <c r="BX109" s="196">
        <v>1</v>
      </c>
      <c r="BY109" s="213"/>
      <c r="BZ109" s="253" t="s">
        <v>1055</v>
      </c>
      <c r="CA109" s="202" t="s">
        <v>461</v>
      </c>
    </row>
    <row r="110" spans="1:79" ht="13" customHeight="1" x14ac:dyDescent="0.15">
      <c r="A110" s="193">
        <v>213</v>
      </c>
      <c r="B110" s="194">
        <v>42928</v>
      </c>
      <c r="C110" s="195" t="s">
        <v>631</v>
      </c>
      <c r="D110" s="193" t="s">
        <v>632</v>
      </c>
      <c r="E110" s="193"/>
      <c r="F110" s="193" t="s">
        <v>709</v>
      </c>
      <c r="G110" s="194">
        <v>42858</v>
      </c>
      <c r="H110" s="196" t="s">
        <v>574</v>
      </c>
      <c r="I110" s="196" t="s">
        <v>390</v>
      </c>
      <c r="J110" s="196">
        <v>30</v>
      </c>
      <c r="K110" s="193" t="s">
        <v>1007</v>
      </c>
      <c r="L110" s="193" t="s">
        <v>1008</v>
      </c>
      <c r="M110" s="197">
        <v>109.8</v>
      </c>
      <c r="N110" s="197">
        <v>22.499999999999996</v>
      </c>
      <c r="O110" s="193"/>
      <c r="P110" s="193"/>
      <c r="Q110" s="199"/>
      <c r="R110" s="198"/>
      <c r="S110" s="199"/>
      <c r="T110" s="193"/>
      <c r="U110" s="199"/>
      <c r="V110" s="199"/>
      <c r="W110" s="197">
        <v>14.58181818181818</v>
      </c>
      <c r="X110" s="193"/>
      <c r="Y110" s="197"/>
      <c r="Z110" s="197"/>
      <c r="AA110" s="197"/>
      <c r="AB110" s="197"/>
      <c r="AC110" s="197"/>
      <c r="AD110" s="199"/>
      <c r="AE110" s="197"/>
      <c r="AF110" s="193"/>
      <c r="AG110" s="193"/>
      <c r="AH110" s="197">
        <v>16.654545454545453</v>
      </c>
      <c r="AI110" s="193"/>
      <c r="AJ110" s="193"/>
      <c r="AK110" s="197"/>
      <c r="AL110" s="193"/>
      <c r="AM110" s="197"/>
      <c r="AN110" s="197"/>
      <c r="AO110" s="193" t="s">
        <v>710</v>
      </c>
      <c r="AP110" s="196" t="s">
        <v>390</v>
      </c>
      <c r="AQ110" s="196"/>
      <c r="AR110" s="196"/>
      <c r="AS110" s="200"/>
      <c r="AT110" s="196">
        <v>6</v>
      </c>
      <c r="AU110" s="196"/>
      <c r="AV110" s="196"/>
      <c r="AW110" s="196"/>
      <c r="AX110" s="196" t="s">
        <v>390</v>
      </c>
      <c r="AY110" s="193"/>
      <c r="AZ110" s="196">
        <v>0</v>
      </c>
      <c r="BA110" s="196">
        <v>0</v>
      </c>
      <c r="BB110" s="196">
        <v>0</v>
      </c>
      <c r="BC110" s="196">
        <v>0</v>
      </c>
      <c r="BD110" s="196">
        <v>0</v>
      </c>
      <c r="BE110" s="196">
        <v>0</v>
      </c>
      <c r="BF110" s="196">
        <v>0</v>
      </c>
      <c r="BG110" s="196">
        <v>0</v>
      </c>
      <c r="BH110" s="196">
        <v>0</v>
      </c>
      <c r="BI110" s="196">
        <v>0</v>
      </c>
      <c r="BJ110" s="196">
        <v>0</v>
      </c>
      <c r="BK110" s="196">
        <v>0</v>
      </c>
      <c r="BL110" s="196"/>
      <c r="BM110" s="196" t="s">
        <v>390</v>
      </c>
      <c r="BN110" s="196"/>
      <c r="BO110" s="196" t="s">
        <v>390</v>
      </c>
      <c r="BP110" s="249"/>
      <c r="BQ110" s="196"/>
      <c r="BR110" s="196"/>
      <c r="BS110" s="196"/>
      <c r="BT110" s="202"/>
      <c r="BU110" s="202"/>
      <c r="BV110" s="196"/>
      <c r="BW110" s="196" t="s">
        <v>646</v>
      </c>
      <c r="BX110" s="196">
        <v>1</v>
      </c>
      <c r="BY110" s="213"/>
      <c r="BZ110" s="210" t="s">
        <v>1056</v>
      </c>
      <c r="CA110" s="193" t="s">
        <v>461</v>
      </c>
    </row>
    <row r="111" spans="1:79" ht="13" customHeight="1" x14ac:dyDescent="0.2">
      <c r="A111" s="193">
        <v>14292</v>
      </c>
      <c r="B111" s="194">
        <v>42926</v>
      </c>
      <c r="C111" s="195" t="s">
        <v>631</v>
      </c>
      <c r="D111" s="193" t="s">
        <v>632</v>
      </c>
      <c r="E111" s="193"/>
      <c r="F111" s="193" t="s">
        <v>709</v>
      </c>
      <c r="G111" s="194">
        <v>42816</v>
      </c>
      <c r="H111" s="196" t="s">
        <v>574</v>
      </c>
      <c r="I111" s="196" t="s">
        <v>390</v>
      </c>
      <c r="J111" s="196">
        <v>9</v>
      </c>
      <c r="K111" s="193" t="s">
        <v>672</v>
      </c>
      <c r="L111" s="193" t="s">
        <v>1057</v>
      </c>
      <c r="M111" s="197">
        <v>165.26</v>
      </c>
      <c r="N111" s="197">
        <v>15.419999999999998</v>
      </c>
      <c r="O111" s="193"/>
      <c r="P111" s="193"/>
      <c r="Q111" s="199"/>
      <c r="R111" s="198"/>
      <c r="S111" s="199"/>
      <c r="T111" s="193"/>
      <c r="U111" s="199"/>
      <c r="V111" s="199"/>
      <c r="W111" s="197">
        <v>15.419999999999998</v>
      </c>
      <c r="X111" s="193"/>
      <c r="Y111" s="197"/>
      <c r="Z111" s="197"/>
      <c r="AA111" s="197"/>
      <c r="AB111" s="197"/>
      <c r="AC111" s="197"/>
      <c r="AD111" s="197"/>
      <c r="AE111" s="199"/>
      <c r="AF111" s="193"/>
      <c r="AG111" s="193"/>
      <c r="AH111" s="197">
        <v>15.419999999999998</v>
      </c>
      <c r="AI111" s="193"/>
      <c r="AJ111" s="193"/>
      <c r="AK111" s="197"/>
      <c r="AL111" s="193"/>
      <c r="AM111" s="197"/>
      <c r="AN111" s="197"/>
      <c r="AO111" s="193" t="s">
        <v>710</v>
      </c>
      <c r="AP111" s="196" t="s">
        <v>390</v>
      </c>
      <c r="AQ111" s="196"/>
      <c r="AR111" s="196"/>
      <c r="AS111" s="200"/>
      <c r="AT111" s="196">
        <v>18</v>
      </c>
      <c r="AU111" s="196">
        <v>455</v>
      </c>
      <c r="AV111" s="196"/>
      <c r="AW111" s="196">
        <v>5.5</v>
      </c>
      <c r="AX111" s="196" t="s">
        <v>390</v>
      </c>
      <c r="AY111" s="193"/>
      <c r="AZ111" s="196">
        <v>0</v>
      </c>
      <c r="BA111" s="196">
        <v>0</v>
      </c>
      <c r="BB111" s="196">
        <v>0</v>
      </c>
      <c r="BC111" s="196">
        <v>0</v>
      </c>
      <c r="BD111" s="196">
        <v>0</v>
      </c>
      <c r="BE111" s="196">
        <v>0</v>
      </c>
      <c r="BF111" s="196">
        <v>0</v>
      </c>
      <c r="BG111" s="196">
        <v>0</v>
      </c>
      <c r="BH111" s="196">
        <v>0</v>
      </c>
      <c r="BI111" s="196">
        <v>0</v>
      </c>
      <c r="BJ111" s="196">
        <v>0</v>
      </c>
      <c r="BK111" s="196">
        <v>0</v>
      </c>
      <c r="BL111" s="196"/>
      <c r="BM111" s="196" t="s">
        <v>390</v>
      </c>
      <c r="BN111" s="196"/>
      <c r="BO111" s="196" t="s">
        <v>390</v>
      </c>
      <c r="BP111" s="249"/>
      <c r="BQ111" s="196"/>
      <c r="BR111" s="196"/>
      <c r="BS111" s="196"/>
      <c r="BT111" s="193"/>
      <c r="BU111" s="193"/>
      <c r="BV111" s="196"/>
      <c r="BW111" s="196" t="s">
        <v>646</v>
      </c>
      <c r="BX111" s="196">
        <v>1</v>
      </c>
      <c r="BY111" s="212" t="s">
        <v>966</v>
      </c>
      <c r="BZ111" s="205" t="s">
        <v>1058</v>
      </c>
      <c r="CA111" s="202" t="s">
        <v>461</v>
      </c>
    </row>
  </sheetData>
  <sheetProtection algorithmName="SHA-512" hashValue="inT9Bmda4e8WlOhykIu92hWnGlo7QRMN2cl9nuiYGUV3+pzAF+somcHtLFBVfrlNX8hzdoZtKRu3+GuthbWMww==" saltValue="MD6XfLRsb53fFqK+eeSegA==" spinCount="100000" sheet="1" objects="1" scenarios="1"/>
  <hyperlinks>
    <hyperlink ref="BZ19" r:id="rId1" xr:uid="{867D4883-E456-C347-A472-97EA412373B7}"/>
    <hyperlink ref="BZ48" r:id="rId2" xr:uid="{26B82E4C-C142-BC43-AD85-F738EF2E8625}"/>
    <hyperlink ref="BZ77" r:id="rId3" xr:uid="{815B2979-12C7-014F-8F6B-E35883D82043}"/>
    <hyperlink ref="BZ3" r:id="rId4" xr:uid="{FF5A651B-A51F-3246-AF4B-19E2A241293C}"/>
    <hyperlink ref="BZ2" r:id="rId5" xr:uid="{D1226FA5-4900-A64E-95E4-C9799CEF40D6}"/>
    <hyperlink ref="BZ4" r:id="rId6" xr:uid="{8B7E7B6B-D54B-6540-B4E5-DC1A7FA18D44}"/>
    <hyperlink ref="BZ5" r:id="rId7" xr:uid="{D2FA71B0-06F4-3146-92B9-0FBE7AC7D764}"/>
    <hyperlink ref="BZ6" r:id="rId8" xr:uid="{E648C5D6-7ECE-7746-8A2D-5B4F1F1EBF21}"/>
    <hyperlink ref="BZ7" r:id="rId9" xr:uid="{FD14A031-2DE3-D141-8394-C57028C128F8}"/>
    <hyperlink ref="BZ8" r:id="rId10" xr:uid="{90BE98A2-EF7D-B449-8682-9A5975947C7C}"/>
    <hyperlink ref="BZ9" r:id="rId11" xr:uid="{D539134B-CF1D-6E42-8227-598F2C09AC1C}"/>
    <hyperlink ref="BZ10" r:id="rId12" xr:uid="{B2CAA14C-7625-4148-ABEE-1D275385DB39}"/>
    <hyperlink ref="BZ11" r:id="rId13" xr:uid="{BA13C396-AF9F-F542-B6A7-AE5450B72F2A}"/>
    <hyperlink ref="BZ12" r:id="rId14" xr:uid="{F14AF157-CDE2-8044-94B2-6F524A3AEFDF}"/>
    <hyperlink ref="BZ13" r:id="rId15" xr:uid="{AD88F63A-94A7-E74B-AE20-A3299506B774}"/>
    <hyperlink ref="BZ14" r:id="rId16" xr:uid="{338A7DF3-FC2A-8F47-B556-9BB54923BB0B}"/>
    <hyperlink ref="BZ15" r:id="rId17" xr:uid="{546F0E66-B84B-5D45-874D-2E2C57FFF9C6}"/>
    <hyperlink ref="BZ16" r:id="rId18" xr:uid="{C8035AB4-0432-6044-A724-D6E717C07063}"/>
    <hyperlink ref="BZ17" r:id="rId19" xr:uid="{4CBEB3FE-2F5D-8740-9ED0-AA0A60846468}"/>
    <hyperlink ref="BZ21" r:id="rId20" xr:uid="{92FEF3F1-CA96-5E4D-AB22-604BBA994AD6}"/>
    <hyperlink ref="BZ22" r:id="rId21" xr:uid="{F50F196F-2B6E-D74A-9B00-D7264FFFCA5C}"/>
    <hyperlink ref="BZ26" r:id="rId22" xr:uid="{D8C216E7-8040-1145-80C4-616774045CE9}"/>
    <hyperlink ref="BZ28" r:id="rId23" xr:uid="{F5FCB269-4143-3443-8FC8-3708E5846390}"/>
    <hyperlink ref="BZ29" r:id="rId24" xr:uid="{F5A1A14A-BAC8-2946-9DBB-36E95CE574EA}"/>
    <hyperlink ref="BZ30" r:id="rId25" xr:uid="{C18FD702-3968-8347-BAAA-1BBAA2B8BC12}"/>
    <hyperlink ref="BZ31" r:id="rId26" xr:uid="{A167AB17-7EA3-FF4E-94DE-AA30E218348A}"/>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33ED1-1A6E-F042-850C-620295A49964}">
  <sheetPr codeName="Sheet11"/>
  <dimension ref="A1:CA104"/>
  <sheetViews>
    <sheetView zoomScale="132" zoomScaleNormal="100" workbookViewId="0">
      <selection activeCell="K2" sqref="K2:K29"/>
    </sheetView>
  </sheetViews>
  <sheetFormatPr baseColWidth="10" defaultRowHeight="13" customHeight="1" x14ac:dyDescent="0.15"/>
  <cols>
    <col min="11" max="11" width="17" bestFit="1" customWidth="1"/>
    <col min="12" max="12" width="19.5" bestFit="1" customWidth="1"/>
    <col min="41" max="41" width="20.33203125" customWidth="1"/>
    <col min="77" max="77" width="106.1640625" bestFit="1" customWidth="1"/>
    <col min="78" max="78" width="24.83203125" customWidth="1"/>
  </cols>
  <sheetData>
    <row r="1" spans="1:79" ht="84" x14ac:dyDescent="0.15">
      <c r="A1" s="77" t="s">
        <v>254</v>
      </c>
      <c r="B1" s="77" t="s">
        <v>720</v>
      </c>
      <c r="C1" s="78" t="s">
        <v>721</v>
      </c>
      <c r="D1" s="79" t="s">
        <v>722</v>
      </c>
      <c r="E1" s="79" t="s">
        <v>723</v>
      </c>
      <c r="F1" s="79" t="s">
        <v>724</v>
      </c>
      <c r="G1" s="77" t="s">
        <v>725</v>
      </c>
      <c r="H1" s="80" t="s">
        <v>726</v>
      </c>
      <c r="I1" s="80" t="s">
        <v>727</v>
      </c>
      <c r="J1" s="80" t="s">
        <v>728</v>
      </c>
      <c r="K1" s="79" t="s">
        <v>168</v>
      </c>
      <c r="L1" s="81" t="s">
        <v>729</v>
      </c>
      <c r="M1" s="82" t="s">
        <v>174</v>
      </c>
      <c r="N1" s="83" t="s">
        <v>730</v>
      </c>
      <c r="O1" s="83" t="s">
        <v>110</v>
      </c>
      <c r="P1" s="83" t="s">
        <v>731</v>
      </c>
      <c r="Q1" s="83" t="s">
        <v>732</v>
      </c>
      <c r="R1" s="83" t="s">
        <v>733</v>
      </c>
      <c r="S1" s="83" t="s">
        <v>734</v>
      </c>
      <c r="T1" s="83" t="s">
        <v>735</v>
      </c>
      <c r="U1" s="83" t="s">
        <v>736</v>
      </c>
      <c r="V1" s="84" t="s">
        <v>737</v>
      </c>
      <c r="W1" s="85" t="s">
        <v>738</v>
      </c>
      <c r="X1" s="85" t="s">
        <v>739</v>
      </c>
      <c r="Y1" s="85" t="s">
        <v>740</v>
      </c>
      <c r="Z1" s="85" t="s">
        <v>741</v>
      </c>
      <c r="AA1" s="85" t="s">
        <v>742</v>
      </c>
      <c r="AB1" s="85" t="s">
        <v>743</v>
      </c>
      <c r="AC1" s="85" t="s">
        <v>744</v>
      </c>
      <c r="AD1" s="85" t="s">
        <v>745</v>
      </c>
      <c r="AE1" s="86" t="s">
        <v>746</v>
      </c>
      <c r="AF1" s="87" t="s">
        <v>747</v>
      </c>
      <c r="AG1" s="87" t="s">
        <v>748</v>
      </c>
      <c r="AH1" s="88" t="s">
        <v>749</v>
      </c>
      <c r="AI1" s="88" t="s">
        <v>750</v>
      </c>
      <c r="AJ1" s="88" t="s">
        <v>751</v>
      </c>
      <c r="AK1" s="88" t="s">
        <v>752</v>
      </c>
      <c r="AL1" s="154" t="s">
        <v>753</v>
      </c>
      <c r="AM1" s="154" t="s">
        <v>754</v>
      </c>
      <c r="AN1" s="154" t="s">
        <v>755</v>
      </c>
      <c r="AO1" s="89" t="s">
        <v>756</v>
      </c>
      <c r="AP1" s="90" t="s">
        <v>757</v>
      </c>
      <c r="AQ1" s="90" t="s">
        <v>758</v>
      </c>
      <c r="AR1" s="91" t="s">
        <v>759</v>
      </c>
      <c r="AS1" s="92" t="s">
        <v>564</v>
      </c>
      <c r="AT1" s="93" t="s">
        <v>760</v>
      </c>
      <c r="AU1" s="181"/>
      <c r="AV1" s="181"/>
      <c r="AW1" s="181"/>
      <c r="AX1" s="94" t="s">
        <v>761</v>
      </c>
      <c r="AY1" s="95" t="s">
        <v>762</v>
      </c>
      <c r="AZ1" s="96" t="s">
        <v>763</v>
      </c>
      <c r="BA1" s="97" t="s">
        <v>764</v>
      </c>
      <c r="BB1" s="96" t="s">
        <v>765</v>
      </c>
      <c r="BC1" s="97" t="s">
        <v>766</v>
      </c>
      <c r="BD1" s="96" t="s">
        <v>767</v>
      </c>
      <c r="BE1" s="97" t="s">
        <v>768</v>
      </c>
      <c r="BF1" s="96" t="s">
        <v>769</v>
      </c>
      <c r="BG1" s="98" t="s">
        <v>770</v>
      </c>
      <c r="BH1" s="155" t="s">
        <v>565</v>
      </c>
      <c r="BI1" s="156" t="s">
        <v>566</v>
      </c>
      <c r="BJ1" s="96" t="s">
        <v>771</v>
      </c>
      <c r="BK1" s="98" t="s">
        <v>772</v>
      </c>
      <c r="BL1" s="80" t="s">
        <v>773</v>
      </c>
      <c r="BM1" s="80" t="s">
        <v>774</v>
      </c>
      <c r="BN1" s="80" t="s">
        <v>775</v>
      </c>
      <c r="BO1" s="80" t="s">
        <v>776</v>
      </c>
      <c r="BP1" s="80" t="s">
        <v>567</v>
      </c>
      <c r="BQ1" s="80" t="s">
        <v>568</v>
      </c>
      <c r="BR1" s="80" t="s">
        <v>569</v>
      </c>
      <c r="BS1" s="80" t="s">
        <v>570</v>
      </c>
      <c r="BT1" s="78" t="s">
        <v>777</v>
      </c>
      <c r="BU1" s="78" t="s">
        <v>778</v>
      </c>
      <c r="BV1" s="80" t="s">
        <v>779</v>
      </c>
      <c r="BW1" s="80" t="s">
        <v>780</v>
      </c>
      <c r="BX1" s="80"/>
      <c r="BY1" s="78" t="s">
        <v>781</v>
      </c>
      <c r="BZ1" s="80" t="s">
        <v>782</v>
      </c>
      <c r="CA1" s="77" t="s">
        <v>783</v>
      </c>
    </row>
    <row r="2" spans="1:79" ht="13" customHeight="1" x14ac:dyDescent="0.2">
      <c r="A2" s="193">
        <v>12945</v>
      </c>
      <c r="B2" s="194">
        <v>42567</v>
      </c>
      <c r="C2" s="195" t="s">
        <v>804</v>
      </c>
      <c r="D2" s="193" t="s">
        <v>632</v>
      </c>
      <c r="E2" s="193"/>
      <c r="F2" s="193" t="s">
        <v>805</v>
      </c>
      <c r="G2" s="194">
        <v>42564</v>
      </c>
      <c r="H2" s="196" t="s">
        <v>574</v>
      </c>
      <c r="I2" s="196" t="s">
        <v>807</v>
      </c>
      <c r="J2" s="196"/>
      <c r="K2" s="193" t="s">
        <v>924</v>
      </c>
      <c r="L2" s="193" t="s">
        <v>925</v>
      </c>
      <c r="M2" s="197">
        <v>88.172727272727258</v>
      </c>
      <c r="N2" s="197">
        <v>19.218181818181819</v>
      </c>
      <c r="O2" s="193"/>
      <c r="P2" s="193"/>
      <c r="Q2" s="197"/>
      <c r="R2" s="198"/>
      <c r="S2" s="199"/>
      <c r="T2" s="193"/>
      <c r="U2" s="199"/>
      <c r="V2" s="199"/>
      <c r="W2" s="197"/>
      <c r="X2" s="193"/>
      <c r="Y2" s="197"/>
      <c r="Z2" s="197"/>
      <c r="AA2" s="197"/>
      <c r="AB2" s="197"/>
      <c r="AC2" s="197"/>
      <c r="AD2" s="197"/>
      <c r="AE2" s="197"/>
      <c r="AF2" s="193"/>
      <c r="AG2" s="193"/>
      <c r="AH2" s="197"/>
      <c r="AI2" s="193"/>
      <c r="AJ2" s="193"/>
      <c r="AK2" s="197"/>
      <c r="AL2" s="193"/>
      <c r="AM2" s="197"/>
      <c r="AN2" s="197"/>
      <c r="AO2" s="193" t="s">
        <v>806</v>
      </c>
      <c r="AP2" s="196" t="s">
        <v>807</v>
      </c>
      <c r="AQ2" s="196"/>
      <c r="AR2" s="196"/>
      <c r="AS2" s="200"/>
      <c r="AT2" s="196">
        <v>8</v>
      </c>
      <c r="AU2" s="196"/>
      <c r="AV2" s="196"/>
      <c r="AW2" s="196"/>
      <c r="AX2" s="196" t="s">
        <v>831</v>
      </c>
      <c r="AY2" s="193"/>
      <c r="AZ2" s="196">
        <v>0</v>
      </c>
      <c r="BA2" s="196">
        <v>0</v>
      </c>
      <c r="BB2" s="196">
        <v>0</v>
      </c>
      <c r="BC2" s="196">
        <v>0</v>
      </c>
      <c r="BD2" s="196">
        <v>0</v>
      </c>
      <c r="BE2" s="196">
        <v>0</v>
      </c>
      <c r="BF2" s="196">
        <v>0</v>
      </c>
      <c r="BG2" s="196">
        <v>0</v>
      </c>
      <c r="BH2" s="196">
        <v>0</v>
      </c>
      <c r="BI2" s="196">
        <v>0</v>
      </c>
      <c r="BJ2" s="196">
        <v>0</v>
      </c>
      <c r="BK2" s="196">
        <v>0</v>
      </c>
      <c r="BL2" s="196"/>
      <c r="BM2" s="196" t="s">
        <v>807</v>
      </c>
      <c r="BN2" s="196">
        <v>12</v>
      </c>
      <c r="BO2" s="196" t="s">
        <v>807</v>
      </c>
      <c r="BP2" s="201"/>
      <c r="BQ2" s="196"/>
      <c r="BR2" s="196"/>
      <c r="BS2" s="196"/>
      <c r="BT2" s="202"/>
      <c r="BU2" s="202"/>
      <c r="BV2" s="196"/>
      <c r="BW2" s="196" t="s">
        <v>646</v>
      </c>
      <c r="BX2" s="196"/>
      <c r="BY2" s="202"/>
      <c r="BZ2" s="203" t="s">
        <v>926</v>
      </c>
      <c r="CA2" s="193" t="s">
        <v>401</v>
      </c>
    </row>
    <row r="3" spans="1:79" ht="13" customHeight="1" x14ac:dyDescent="0.2">
      <c r="A3" s="193"/>
      <c r="B3" s="194">
        <v>42575</v>
      </c>
      <c r="C3" s="195" t="s">
        <v>804</v>
      </c>
      <c r="D3" s="193" t="s">
        <v>632</v>
      </c>
      <c r="E3" s="193"/>
      <c r="F3" s="193" t="s">
        <v>805</v>
      </c>
      <c r="G3" s="194">
        <v>42559</v>
      </c>
      <c r="H3" s="196" t="s">
        <v>574</v>
      </c>
      <c r="I3" s="196" t="s">
        <v>390</v>
      </c>
      <c r="J3" s="196"/>
      <c r="K3" s="193" t="s">
        <v>929</v>
      </c>
      <c r="L3" s="193" t="s">
        <v>930</v>
      </c>
      <c r="M3" s="197">
        <v>91.036363636363632</v>
      </c>
      <c r="N3" s="197">
        <v>18.109090909090909</v>
      </c>
      <c r="O3" s="193"/>
      <c r="P3" s="193"/>
      <c r="Q3" s="197"/>
      <c r="R3" s="198"/>
      <c r="S3" s="199"/>
      <c r="T3" s="193"/>
      <c r="U3" s="199"/>
      <c r="V3" s="199"/>
      <c r="W3" s="197"/>
      <c r="X3" s="193"/>
      <c r="Y3" s="197"/>
      <c r="Z3" s="197"/>
      <c r="AA3" s="197"/>
      <c r="AB3" s="197"/>
      <c r="AC3" s="197"/>
      <c r="AD3" s="199"/>
      <c r="AE3" s="197"/>
      <c r="AF3" s="193"/>
      <c r="AG3" s="193"/>
      <c r="AH3" s="197"/>
      <c r="AI3" s="193"/>
      <c r="AJ3" s="193"/>
      <c r="AK3" s="197"/>
      <c r="AL3" s="193"/>
      <c r="AM3" s="197"/>
      <c r="AN3" s="197"/>
      <c r="AO3" s="193" t="s">
        <v>806</v>
      </c>
      <c r="AP3" s="196" t="s">
        <v>807</v>
      </c>
      <c r="AQ3" s="196"/>
      <c r="AR3" s="196"/>
      <c r="AS3" s="200"/>
      <c r="AT3" s="196">
        <v>8</v>
      </c>
      <c r="AU3" s="196"/>
      <c r="AV3" s="196"/>
      <c r="AW3" s="196"/>
      <c r="AX3" s="196" t="s">
        <v>807</v>
      </c>
      <c r="AY3" s="193"/>
      <c r="AZ3" s="196">
        <v>0</v>
      </c>
      <c r="BA3" s="196">
        <v>0</v>
      </c>
      <c r="BB3" s="196">
        <v>0</v>
      </c>
      <c r="BC3" s="196">
        <v>0</v>
      </c>
      <c r="BD3" s="196">
        <v>0</v>
      </c>
      <c r="BE3" s="196">
        <v>0</v>
      </c>
      <c r="BF3" s="196">
        <v>0</v>
      </c>
      <c r="BG3" s="196">
        <v>0</v>
      </c>
      <c r="BH3" s="196">
        <v>0</v>
      </c>
      <c r="BI3" s="196">
        <v>0</v>
      </c>
      <c r="BJ3" s="196">
        <v>0</v>
      </c>
      <c r="BK3" s="196">
        <v>0</v>
      </c>
      <c r="BL3" s="196"/>
      <c r="BM3" s="196" t="s">
        <v>807</v>
      </c>
      <c r="BN3" s="196"/>
      <c r="BO3" s="196" t="s">
        <v>807</v>
      </c>
      <c r="BP3" s="201"/>
      <c r="BQ3" s="196"/>
      <c r="BR3" s="196"/>
      <c r="BS3" s="196"/>
      <c r="BT3" s="221"/>
      <c r="BU3" s="202"/>
      <c r="BV3" s="196"/>
      <c r="BW3" s="196" t="s">
        <v>808</v>
      </c>
      <c r="BX3" s="196">
        <v>1</v>
      </c>
      <c r="BY3" s="193"/>
      <c r="BZ3" s="209" t="s">
        <v>942</v>
      </c>
      <c r="CA3" s="202"/>
    </row>
    <row r="4" spans="1:79" ht="13" customHeight="1" x14ac:dyDescent="0.2">
      <c r="A4" s="193">
        <v>11114</v>
      </c>
      <c r="B4" s="194">
        <v>42567</v>
      </c>
      <c r="C4" s="195" t="s">
        <v>804</v>
      </c>
      <c r="D4" s="193" t="s">
        <v>632</v>
      </c>
      <c r="E4" s="193"/>
      <c r="F4" s="193" t="s">
        <v>805</v>
      </c>
      <c r="G4" s="207">
        <v>42494</v>
      </c>
      <c r="H4" s="196" t="s">
        <v>828</v>
      </c>
      <c r="I4" s="196" t="s">
        <v>807</v>
      </c>
      <c r="J4" s="196"/>
      <c r="K4" s="193" t="s">
        <v>829</v>
      </c>
      <c r="L4" s="193" t="s">
        <v>830</v>
      </c>
      <c r="M4" s="197">
        <v>97.499999999999986</v>
      </c>
      <c r="N4" s="197">
        <v>22.354545454545452</v>
      </c>
      <c r="O4" s="208" t="s">
        <v>689</v>
      </c>
      <c r="P4" s="208">
        <v>1020</v>
      </c>
      <c r="Q4" s="197">
        <v>25.954545454545453</v>
      </c>
      <c r="R4" s="198"/>
      <c r="S4" s="199"/>
      <c r="T4" s="193"/>
      <c r="U4" s="199"/>
      <c r="V4" s="199"/>
      <c r="W4" s="197"/>
      <c r="X4" s="193"/>
      <c r="Y4" s="197"/>
      <c r="Z4" s="197"/>
      <c r="AA4" s="197"/>
      <c r="AB4" s="197"/>
      <c r="AC4" s="197"/>
      <c r="AD4" s="197"/>
      <c r="AE4" s="197"/>
      <c r="AF4" s="193"/>
      <c r="AG4" s="193"/>
      <c r="AH4" s="197"/>
      <c r="AI4" s="193"/>
      <c r="AJ4" s="193"/>
      <c r="AK4" s="197"/>
      <c r="AL4" s="193"/>
      <c r="AM4" s="197"/>
      <c r="AN4" s="197"/>
      <c r="AO4" s="193" t="s">
        <v>806</v>
      </c>
      <c r="AP4" s="196" t="s">
        <v>807</v>
      </c>
      <c r="AQ4" s="196"/>
      <c r="AR4" s="196"/>
      <c r="AS4" s="200">
        <v>10</v>
      </c>
      <c r="AT4" s="196">
        <v>12</v>
      </c>
      <c r="AU4" s="196"/>
      <c r="AV4" s="196"/>
      <c r="AW4" s="196"/>
      <c r="AX4" s="196" t="s">
        <v>831</v>
      </c>
      <c r="AY4" s="193"/>
      <c r="AZ4" s="196">
        <v>0</v>
      </c>
      <c r="BA4" s="196">
        <v>0</v>
      </c>
      <c r="BB4" s="196">
        <v>7</v>
      </c>
      <c r="BC4" s="196">
        <v>0</v>
      </c>
      <c r="BD4" s="196">
        <v>0</v>
      </c>
      <c r="BE4" s="196">
        <v>0</v>
      </c>
      <c r="BF4" s="196">
        <v>0</v>
      </c>
      <c r="BG4" s="196">
        <v>0</v>
      </c>
      <c r="BH4" s="196">
        <v>0</v>
      </c>
      <c r="BI4" s="196">
        <v>0</v>
      </c>
      <c r="BJ4" s="196">
        <v>0</v>
      </c>
      <c r="BK4" s="196">
        <v>0</v>
      </c>
      <c r="BL4" s="196"/>
      <c r="BM4" s="196" t="s">
        <v>807</v>
      </c>
      <c r="BN4" s="196"/>
      <c r="BO4" s="196" t="s">
        <v>807</v>
      </c>
      <c r="BP4" s="201"/>
      <c r="BQ4" s="196"/>
      <c r="BR4" s="196"/>
      <c r="BS4" s="196"/>
      <c r="BT4" s="193"/>
      <c r="BU4" s="193"/>
      <c r="BV4" s="196"/>
      <c r="BW4" s="196" t="s">
        <v>808</v>
      </c>
      <c r="BX4" s="196"/>
      <c r="BY4" s="202"/>
      <c r="BZ4" s="205" t="s">
        <v>832</v>
      </c>
      <c r="CA4" s="202" t="s">
        <v>401</v>
      </c>
    </row>
    <row r="5" spans="1:79" ht="13" customHeight="1" x14ac:dyDescent="0.2">
      <c r="A5" s="193">
        <v>1690</v>
      </c>
      <c r="B5" s="194">
        <v>42566</v>
      </c>
      <c r="C5" s="195" t="s">
        <v>804</v>
      </c>
      <c r="D5" s="193" t="s">
        <v>632</v>
      </c>
      <c r="E5" s="193"/>
      <c r="F5" s="193" t="s">
        <v>805</v>
      </c>
      <c r="G5" s="194">
        <v>42551</v>
      </c>
      <c r="H5" s="196" t="s">
        <v>828</v>
      </c>
      <c r="I5" s="196" t="s">
        <v>807</v>
      </c>
      <c r="J5" s="196"/>
      <c r="K5" s="193" t="s">
        <v>843</v>
      </c>
      <c r="L5" s="193" t="s">
        <v>844</v>
      </c>
      <c r="M5" s="197">
        <v>99.554545454545448</v>
      </c>
      <c r="N5" s="197">
        <v>20.809090909090909</v>
      </c>
      <c r="O5" s="193"/>
      <c r="P5" s="193"/>
      <c r="Q5" s="197"/>
      <c r="R5" s="198"/>
      <c r="S5" s="199"/>
      <c r="T5" s="193"/>
      <c r="U5" s="199"/>
      <c r="V5" s="199"/>
      <c r="W5" s="197"/>
      <c r="X5" s="193"/>
      <c r="Y5" s="197"/>
      <c r="Z5" s="197"/>
      <c r="AA5" s="197"/>
      <c r="AB5" s="197"/>
      <c r="AC5" s="197"/>
      <c r="AD5" s="197"/>
      <c r="AE5" s="197"/>
      <c r="AF5" s="193"/>
      <c r="AG5" s="193"/>
      <c r="AH5" s="197"/>
      <c r="AI5" s="193"/>
      <c r="AJ5" s="193"/>
      <c r="AK5" s="197"/>
      <c r="AL5" s="193"/>
      <c r="AM5" s="197"/>
      <c r="AN5" s="197"/>
      <c r="AO5" s="193" t="s">
        <v>806</v>
      </c>
      <c r="AP5" s="196" t="s">
        <v>807</v>
      </c>
      <c r="AQ5" s="196"/>
      <c r="AR5" s="196"/>
      <c r="AS5" s="200"/>
      <c r="AT5" s="196">
        <v>8.5</v>
      </c>
      <c r="AU5" s="196"/>
      <c r="AV5" s="196"/>
      <c r="AW5" s="196"/>
      <c r="AX5" s="196" t="s">
        <v>831</v>
      </c>
      <c r="AY5" s="193"/>
      <c r="AZ5" s="196">
        <v>0</v>
      </c>
      <c r="BA5" s="196">
        <v>0</v>
      </c>
      <c r="BB5" s="196">
        <v>0</v>
      </c>
      <c r="BC5" s="196">
        <v>0</v>
      </c>
      <c r="BD5" s="196">
        <v>0</v>
      </c>
      <c r="BE5" s="196">
        <v>0</v>
      </c>
      <c r="BF5" s="196">
        <v>0</v>
      </c>
      <c r="BG5" s="196">
        <v>0</v>
      </c>
      <c r="BH5" s="196">
        <v>0</v>
      </c>
      <c r="BI5" s="196">
        <v>0</v>
      </c>
      <c r="BJ5" s="196">
        <v>0</v>
      </c>
      <c r="BK5" s="196">
        <v>0</v>
      </c>
      <c r="BL5" s="196"/>
      <c r="BM5" s="196" t="s">
        <v>807</v>
      </c>
      <c r="BN5" s="196"/>
      <c r="BO5" s="196" t="s">
        <v>807</v>
      </c>
      <c r="BP5" s="201"/>
      <c r="BQ5" s="196"/>
      <c r="BR5" s="196"/>
      <c r="BS5" s="196"/>
      <c r="BT5" s="193"/>
      <c r="BU5" s="193"/>
      <c r="BV5" s="196"/>
      <c r="BW5" s="196" t="s">
        <v>808</v>
      </c>
      <c r="BX5" s="196"/>
      <c r="BY5" s="193"/>
      <c r="BZ5" s="203" t="s">
        <v>845</v>
      </c>
      <c r="CA5" s="202" t="s">
        <v>461</v>
      </c>
    </row>
    <row r="6" spans="1:79" ht="13" customHeight="1" x14ac:dyDescent="0.2">
      <c r="A6" s="193">
        <v>10256</v>
      </c>
      <c r="B6" s="194">
        <v>42566</v>
      </c>
      <c r="C6" s="195" t="s">
        <v>804</v>
      </c>
      <c r="D6" s="193" t="s">
        <v>632</v>
      </c>
      <c r="E6" s="193"/>
      <c r="F6" s="193" t="s">
        <v>805</v>
      </c>
      <c r="G6" s="194">
        <v>42551</v>
      </c>
      <c r="H6" s="196" t="s">
        <v>828</v>
      </c>
      <c r="I6" s="196" t="s">
        <v>807</v>
      </c>
      <c r="J6" s="196"/>
      <c r="K6" s="193" t="s">
        <v>899</v>
      </c>
      <c r="L6" s="193" t="s">
        <v>658</v>
      </c>
      <c r="M6" s="197">
        <v>89.999999999999986</v>
      </c>
      <c r="N6" s="197">
        <v>22.66363636363636</v>
      </c>
      <c r="O6" s="193"/>
      <c r="P6" s="193"/>
      <c r="Q6" s="197"/>
      <c r="R6" s="198"/>
      <c r="S6" s="199"/>
      <c r="T6" s="193"/>
      <c r="U6" s="199"/>
      <c r="V6" s="199"/>
      <c r="W6" s="197"/>
      <c r="X6" s="193"/>
      <c r="Y6" s="197"/>
      <c r="Z6" s="197"/>
      <c r="AA6" s="197"/>
      <c r="AB6" s="197"/>
      <c r="AC6" s="197"/>
      <c r="AD6" s="199"/>
      <c r="AE6" s="197"/>
      <c r="AF6" s="193"/>
      <c r="AG6" s="193"/>
      <c r="AH6" s="197"/>
      <c r="AI6" s="193"/>
      <c r="AJ6" s="193"/>
      <c r="AK6" s="197"/>
      <c r="AL6" s="193"/>
      <c r="AM6" s="197"/>
      <c r="AN6" s="197"/>
      <c r="AO6" s="193" t="s">
        <v>806</v>
      </c>
      <c r="AP6" s="196" t="s">
        <v>807</v>
      </c>
      <c r="AQ6" s="196"/>
      <c r="AR6" s="196"/>
      <c r="AS6" s="200"/>
      <c r="AT6" s="196">
        <v>11.5</v>
      </c>
      <c r="AU6" s="196"/>
      <c r="AV6" s="196"/>
      <c r="AW6" s="196"/>
      <c r="AX6" s="196" t="s">
        <v>831</v>
      </c>
      <c r="AY6" s="193"/>
      <c r="AZ6" s="196">
        <v>14</v>
      </c>
      <c r="BA6" s="196">
        <v>0</v>
      </c>
      <c r="BB6" s="196">
        <v>0</v>
      </c>
      <c r="BC6" s="196">
        <v>0</v>
      </c>
      <c r="BD6" s="196">
        <v>0</v>
      </c>
      <c r="BE6" s="196">
        <v>0</v>
      </c>
      <c r="BF6" s="196">
        <v>0</v>
      </c>
      <c r="BG6" s="196">
        <v>0</v>
      </c>
      <c r="BH6" s="196">
        <v>0</v>
      </c>
      <c r="BI6" s="196">
        <v>0</v>
      </c>
      <c r="BJ6" s="196">
        <v>0</v>
      </c>
      <c r="BK6" s="196">
        <v>0</v>
      </c>
      <c r="BL6" s="196"/>
      <c r="BM6" s="196" t="s">
        <v>807</v>
      </c>
      <c r="BN6" s="196">
        <v>12</v>
      </c>
      <c r="BO6" s="196" t="s">
        <v>807</v>
      </c>
      <c r="BP6" s="201"/>
      <c r="BQ6" s="196"/>
      <c r="BR6" s="196">
        <v>12</v>
      </c>
      <c r="BS6" s="196"/>
      <c r="BT6" s="193"/>
      <c r="BU6" s="193"/>
      <c r="BV6" s="196"/>
      <c r="BW6" s="196" t="s">
        <v>808</v>
      </c>
      <c r="BX6" s="196"/>
      <c r="BY6" s="193"/>
      <c r="BZ6" s="203" t="s">
        <v>900</v>
      </c>
      <c r="CA6" s="202" t="s">
        <v>461</v>
      </c>
    </row>
    <row r="7" spans="1:79" ht="13" customHeight="1" x14ac:dyDescent="0.15">
      <c r="A7" s="193">
        <v>10920</v>
      </c>
      <c r="B7" s="194">
        <v>42566</v>
      </c>
      <c r="C7" s="195" t="s">
        <v>804</v>
      </c>
      <c r="D7" s="193" t="s">
        <v>632</v>
      </c>
      <c r="E7" s="193"/>
      <c r="F7" s="193" t="s">
        <v>805</v>
      </c>
      <c r="G7" s="194">
        <v>42475</v>
      </c>
      <c r="H7" s="196" t="s">
        <v>828</v>
      </c>
      <c r="I7" s="196" t="s">
        <v>807</v>
      </c>
      <c r="J7" s="196"/>
      <c r="K7" s="193" t="s">
        <v>931</v>
      </c>
      <c r="L7" s="193" t="s">
        <v>945</v>
      </c>
      <c r="M7" s="197">
        <v>66.36363636363636</v>
      </c>
      <c r="N7" s="197">
        <v>21.818181818181817</v>
      </c>
      <c r="O7" s="193"/>
      <c r="P7" s="193"/>
      <c r="Q7" s="197"/>
      <c r="R7" s="198"/>
      <c r="S7" s="199"/>
      <c r="T7" s="193"/>
      <c r="U7" s="199"/>
      <c r="V7" s="199"/>
      <c r="W7" s="197"/>
      <c r="X7" s="193"/>
      <c r="Y7" s="197"/>
      <c r="Z7" s="197"/>
      <c r="AA7" s="197"/>
      <c r="AB7" s="197"/>
      <c r="AC7" s="197"/>
      <c r="AD7" s="197"/>
      <c r="AE7" s="197"/>
      <c r="AF7" s="193"/>
      <c r="AG7" s="193"/>
      <c r="AH7" s="197"/>
      <c r="AI7" s="193"/>
      <c r="AJ7" s="193"/>
      <c r="AK7" s="199"/>
      <c r="AL7" s="193"/>
      <c r="AM7" s="197"/>
      <c r="AN7" s="197"/>
      <c r="AO7" s="193" t="s">
        <v>806</v>
      </c>
      <c r="AP7" s="196" t="s">
        <v>807</v>
      </c>
      <c r="AQ7" s="196"/>
      <c r="AR7" s="196"/>
      <c r="AS7" s="200"/>
      <c r="AT7" s="196">
        <v>16</v>
      </c>
      <c r="AU7" s="196"/>
      <c r="AV7" s="196"/>
      <c r="AW7" s="196"/>
      <c r="AX7" s="196" t="s">
        <v>831</v>
      </c>
      <c r="AY7" s="193"/>
      <c r="AZ7" s="196">
        <v>0</v>
      </c>
      <c r="BA7" s="196">
        <v>0</v>
      </c>
      <c r="BB7" s="196">
        <v>0</v>
      </c>
      <c r="BC7" s="196">
        <v>0</v>
      </c>
      <c r="BD7" s="196">
        <v>0</v>
      </c>
      <c r="BE7" s="196">
        <v>0</v>
      </c>
      <c r="BF7" s="196">
        <v>0</v>
      </c>
      <c r="BG7" s="196">
        <v>0</v>
      </c>
      <c r="BH7" s="196">
        <v>0</v>
      </c>
      <c r="BI7" s="196">
        <v>0</v>
      </c>
      <c r="BJ7" s="196">
        <v>0</v>
      </c>
      <c r="BK7" s="196">
        <v>0</v>
      </c>
      <c r="BL7" s="196"/>
      <c r="BM7" s="196" t="s">
        <v>807</v>
      </c>
      <c r="BN7" s="196"/>
      <c r="BO7" s="196" t="s">
        <v>807</v>
      </c>
      <c r="BP7" s="201">
        <v>174.43636363636361</v>
      </c>
      <c r="BQ7" s="196"/>
      <c r="BR7" s="196"/>
      <c r="BS7" s="222">
        <v>42551</v>
      </c>
      <c r="BT7" s="193"/>
      <c r="BU7" s="202"/>
      <c r="BV7" s="196"/>
      <c r="BW7" s="196" t="s">
        <v>808</v>
      </c>
      <c r="BX7" s="196"/>
      <c r="BY7" s="202" t="s">
        <v>946</v>
      </c>
      <c r="BZ7" s="223" t="s">
        <v>947</v>
      </c>
      <c r="CA7" s="202" t="s">
        <v>461</v>
      </c>
    </row>
    <row r="8" spans="1:79" ht="13" customHeight="1" x14ac:dyDescent="0.15">
      <c r="A8" s="193">
        <v>10561</v>
      </c>
      <c r="B8" s="194">
        <v>42566</v>
      </c>
      <c r="C8" s="195" t="s">
        <v>804</v>
      </c>
      <c r="D8" s="193" t="s">
        <v>632</v>
      </c>
      <c r="E8" s="193"/>
      <c r="F8" s="193" t="s">
        <v>805</v>
      </c>
      <c r="G8" s="207">
        <v>42551</v>
      </c>
      <c r="H8" s="196" t="s">
        <v>828</v>
      </c>
      <c r="I8" s="196" t="s">
        <v>807</v>
      </c>
      <c r="J8" s="196"/>
      <c r="K8" s="193" t="s">
        <v>911</v>
      </c>
      <c r="L8" s="193" t="s">
        <v>664</v>
      </c>
      <c r="M8" s="197">
        <v>101.36363636363636</v>
      </c>
      <c r="N8" s="197">
        <v>21.763636363636362</v>
      </c>
      <c r="O8" s="193"/>
      <c r="P8" s="193"/>
      <c r="Q8" s="197"/>
      <c r="R8" s="198"/>
      <c r="S8" s="199"/>
      <c r="T8" s="193"/>
      <c r="U8" s="199"/>
      <c r="V8" s="199"/>
      <c r="W8" s="197"/>
      <c r="X8" s="193"/>
      <c r="Y8" s="197"/>
      <c r="Z8" s="197"/>
      <c r="AA8" s="197"/>
      <c r="AB8" s="197"/>
      <c r="AC8" s="197"/>
      <c r="AD8" s="199"/>
      <c r="AE8" s="197"/>
      <c r="AF8" s="193"/>
      <c r="AG8" s="193"/>
      <c r="AH8" s="197"/>
      <c r="AI8" s="193"/>
      <c r="AJ8" s="193"/>
      <c r="AK8" s="197"/>
      <c r="AL8" s="193"/>
      <c r="AM8" s="197"/>
      <c r="AN8" s="197"/>
      <c r="AO8" s="193" t="s">
        <v>806</v>
      </c>
      <c r="AP8" s="196" t="s">
        <v>807</v>
      </c>
      <c r="AQ8" s="196"/>
      <c r="AR8" s="196"/>
      <c r="AS8" s="200"/>
      <c r="AT8" s="196">
        <v>6</v>
      </c>
      <c r="AU8" s="196"/>
      <c r="AV8" s="196"/>
      <c r="AW8" s="196"/>
      <c r="AX8" s="196" t="s">
        <v>831</v>
      </c>
      <c r="AY8" s="193"/>
      <c r="AZ8" s="196">
        <v>10</v>
      </c>
      <c r="BA8" s="196">
        <v>0</v>
      </c>
      <c r="BB8" s="196">
        <v>0</v>
      </c>
      <c r="BC8" s="196">
        <v>0</v>
      </c>
      <c r="BD8" s="196">
        <v>0</v>
      </c>
      <c r="BE8" s="196">
        <v>0</v>
      </c>
      <c r="BF8" s="196">
        <v>0</v>
      </c>
      <c r="BG8" s="196">
        <v>0</v>
      </c>
      <c r="BH8" s="196">
        <v>0</v>
      </c>
      <c r="BI8" s="196">
        <v>0</v>
      </c>
      <c r="BJ8" s="196">
        <v>0</v>
      </c>
      <c r="BK8" s="196">
        <v>0</v>
      </c>
      <c r="BL8" s="196"/>
      <c r="BM8" s="196" t="s">
        <v>807</v>
      </c>
      <c r="BN8" s="196">
        <v>12</v>
      </c>
      <c r="BO8" s="196" t="s">
        <v>807</v>
      </c>
      <c r="BP8" s="201"/>
      <c r="BQ8" s="196"/>
      <c r="BR8" s="196"/>
      <c r="BS8" s="196"/>
      <c r="BT8" s="202"/>
      <c r="BU8" s="202"/>
      <c r="BV8" s="196"/>
      <c r="BW8" s="196" t="s">
        <v>808</v>
      </c>
      <c r="BX8" s="196"/>
      <c r="BY8" s="202"/>
      <c r="BZ8" s="224" t="s">
        <v>912</v>
      </c>
      <c r="CA8" s="193" t="s">
        <v>461</v>
      </c>
    </row>
    <row r="9" spans="1:79" ht="13" customHeight="1" x14ac:dyDescent="0.2">
      <c r="A9" s="193">
        <v>13102</v>
      </c>
      <c r="B9" s="194">
        <v>42568</v>
      </c>
      <c r="C9" s="195" t="s">
        <v>804</v>
      </c>
      <c r="D9" s="193" t="s">
        <v>632</v>
      </c>
      <c r="E9" s="193"/>
      <c r="F9" s="193" t="s">
        <v>805</v>
      </c>
      <c r="G9" s="207">
        <v>42564</v>
      </c>
      <c r="H9" s="196" t="s">
        <v>828</v>
      </c>
      <c r="I9" s="196" t="s">
        <v>807</v>
      </c>
      <c r="J9" s="196"/>
      <c r="K9" s="193" t="s">
        <v>874</v>
      </c>
      <c r="L9" s="193" t="s">
        <v>875</v>
      </c>
      <c r="M9" s="197">
        <v>89.172727272727272</v>
      </c>
      <c r="N9" s="197">
        <v>19.436363636363634</v>
      </c>
      <c r="O9" s="193"/>
      <c r="P9" s="193"/>
      <c r="Q9" s="197"/>
      <c r="R9" s="198"/>
      <c r="S9" s="199"/>
      <c r="T9" s="193"/>
      <c r="U9" s="199"/>
      <c r="V9" s="199"/>
      <c r="W9" s="197"/>
      <c r="X9" s="193"/>
      <c r="Y9" s="197"/>
      <c r="Z9" s="197"/>
      <c r="AA9" s="197"/>
      <c r="AB9" s="197"/>
      <c r="AC9" s="197"/>
      <c r="AD9" s="199"/>
      <c r="AE9" s="197"/>
      <c r="AF9" s="193"/>
      <c r="AG9" s="193"/>
      <c r="AH9" s="197"/>
      <c r="AI9" s="193"/>
      <c r="AJ9" s="193"/>
      <c r="AK9" s="197"/>
      <c r="AL9" s="193"/>
      <c r="AM9" s="197"/>
      <c r="AN9" s="197"/>
      <c r="AO9" s="193" t="s">
        <v>806</v>
      </c>
      <c r="AP9" s="196" t="s">
        <v>807</v>
      </c>
      <c r="AQ9" s="196"/>
      <c r="AR9" s="196"/>
      <c r="AS9" s="200"/>
      <c r="AT9" s="196">
        <v>8</v>
      </c>
      <c r="AU9" s="196"/>
      <c r="AV9" s="196"/>
      <c r="AW9" s="196"/>
      <c r="AX9" s="196" t="s">
        <v>831</v>
      </c>
      <c r="AY9" s="193"/>
      <c r="AZ9" s="211">
        <v>0</v>
      </c>
      <c r="BA9" s="196">
        <v>0</v>
      </c>
      <c r="BB9" s="196">
        <v>0</v>
      </c>
      <c r="BC9" s="196">
        <v>0</v>
      </c>
      <c r="BD9" s="196">
        <v>0</v>
      </c>
      <c r="BE9" s="196">
        <v>0</v>
      </c>
      <c r="BF9" s="196">
        <v>0</v>
      </c>
      <c r="BG9" s="196">
        <v>0</v>
      </c>
      <c r="BH9" s="196">
        <v>0</v>
      </c>
      <c r="BI9" s="196">
        <v>0</v>
      </c>
      <c r="BJ9" s="196">
        <v>0</v>
      </c>
      <c r="BK9" s="196">
        <v>0</v>
      </c>
      <c r="BL9" s="196"/>
      <c r="BM9" s="196" t="s">
        <v>807</v>
      </c>
      <c r="BN9" s="196">
        <v>12</v>
      </c>
      <c r="BO9" s="196" t="s">
        <v>807</v>
      </c>
      <c r="BP9" s="201"/>
      <c r="BQ9" s="196"/>
      <c r="BR9" s="196"/>
      <c r="BS9" s="196"/>
      <c r="BT9" s="193"/>
      <c r="BU9" s="193"/>
      <c r="BV9" s="196"/>
      <c r="BW9" s="196" t="s">
        <v>808</v>
      </c>
      <c r="BX9" s="196"/>
      <c r="BY9" s="193"/>
      <c r="BZ9" s="203" t="s">
        <v>876</v>
      </c>
      <c r="CA9" s="202" t="s">
        <v>401</v>
      </c>
    </row>
    <row r="10" spans="1:79" ht="13" customHeight="1" x14ac:dyDescent="0.2">
      <c r="A10" s="193">
        <v>12750</v>
      </c>
      <c r="B10" s="194">
        <v>42566</v>
      </c>
      <c r="C10" s="195" t="s">
        <v>804</v>
      </c>
      <c r="D10" s="193" t="s">
        <v>632</v>
      </c>
      <c r="E10" s="193"/>
      <c r="F10" s="193" t="s">
        <v>805</v>
      </c>
      <c r="G10" s="194">
        <v>42551</v>
      </c>
      <c r="H10" s="196" t="s">
        <v>828</v>
      </c>
      <c r="I10" s="196" t="s">
        <v>807</v>
      </c>
      <c r="J10" s="196"/>
      <c r="K10" s="193" t="s">
        <v>918</v>
      </c>
      <c r="L10" s="193" t="s">
        <v>919</v>
      </c>
      <c r="M10" s="197">
        <v>92.018181818181816</v>
      </c>
      <c r="N10" s="197">
        <v>22.499999999999996</v>
      </c>
      <c r="O10" s="193"/>
      <c r="P10" s="193"/>
      <c r="Q10" s="197"/>
      <c r="R10" s="198"/>
      <c r="S10" s="199"/>
      <c r="T10" s="193"/>
      <c r="U10" s="199"/>
      <c r="V10" s="199"/>
      <c r="W10" s="197"/>
      <c r="X10" s="193"/>
      <c r="Y10" s="197"/>
      <c r="Z10" s="197"/>
      <c r="AA10" s="197"/>
      <c r="AB10" s="197"/>
      <c r="AC10" s="197"/>
      <c r="AD10" s="197"/>
      <c r="AE10" s="197"/>
      <c r="AF10" s="193"/>
      <c r="AG10" s="193"/>
      <c r="AH10" s="197"/>
      <c r="AI10" s="193"/>
      <c r="AJ10" s="193"/>
      <c r="AK10" s="197"/>
      <c r="AL10" s="193"/>
      <c r="AM10" s="197"/>
      <c r="AN10" s="197"/>
      <c r="AO10" s="193" t="s">
        <v>806</v>
      </c>
      <c r="AP10" s="196" t="s">
        <v>807</v>
      </c>
      <c r="AQ10" s="196"/>
      <c r="AR10" s="196"/>
      <c r="AS10" s="200"/>
      <c r="AT10" s="196">
        <v>10</v>
      </c>
      <c r="AU10" s="196"/>
      <c r="AV10" s="196"/>
      <c r="AW10" s="196"/>
      <c r="AX10" s="196" t="s">
        <v>807</v>
      </c>
      <c r="AY10" s="193"/>
      <c r="AZ10" s="196">
        <v>0</v>
      </c>
      <c r="BA10" s="196">
        <v>17</v>
      </c>
      <c r="BB10" s="196">
        <v>0</v>
      </c>
      <c r="BC10" s="196">
        <v>0</v>
      </c>
      <c r="BD10" s="196">
        <v>0</v>
      </c>
      <c r="BE10" s="196">
        <v>0</v>
      </c>
      <c r="BF10" s="196">
        <v>0</v>
      </c>
      <c r="BG10" s="196">
        <v>0</v>
      </c>
      <c r="BH10" s="196">
        <v>0</v>
      </c>
      <c r="BI10" s="196">
        <v>0</v>
      </c>
      <c r="BJ10" s="196">
        <v>0</v>
      </c>
      <c r="BK10" s="196">
        <v>0</v>
      </c>
      <c r="BL10" s="196"/>
      <c r="BM10" s="196" t="s">
        <v>807</v>
      </c>
      <c r="BN10" s="196"/>
      <c r="BO10" s="196" t="s">
        <v>807</v>
      </c>
      <c r="BP10" s="201"/>
      <c r="BQ10" s="196"/>
      <c r="BR10" s="196"/>
      <c r="BS10" s="196"/>
      <c r="BT10" s="193"/>
      <c r="BU10" s="193"/>
      <c r="BV10" s="196"/>
      <c r="BW10" s="196" t="s">
        <v>808</v>
      </c>
      <c r="BX10" s="196"/>
      <c r="BY10" s="193"/>
      <c r="BZ10" s="203" t="s">
        <v>920</v>
      </c>
      <c r="CA10" s="193" t="s">
        <v>461</v>
      </c>
    </row>
    <row r="11" spans="1:79" ht="13" customHeight="1" x14ac:dyDescent="0.2">
      <c r="A11" s="193">
        <v>12772</v>
      </c>
      <c r="B11" s="194">
        <v>42566</v>
      </c>
      <c r="C11" s="195" t="s">
        <v>804</v>
      </c>
      <c r="D11" s="193" t="s">
        <v>632</v>
      </c>
      <c r="E11" s="193"/>
      <c r="F11" s="193" t="s">
        <v>805</v>
      </c>
      <c r="G11" s="194">
        <v>42521</v>
      </c>
      <c r="H11" s="196" t="s">
        <v>828</v>
      </c>
      <c r="I11" s="196" t="s">
        <v>807</v>
      </c>
      <c r="J11" s="196"/>
      <c r="K11" s="193" t="s">
        <v>672</v>
      </c>
      <c r="L11" s="193" t="s">
        <v>909</v>
      </c>
      <c r="M11" s="197">
        <v>79.75454545454545</v>
      </c>
      <c r="N11" s="197">
        <v>16.863636363636363</v>
      </c>
      <c r="O11" s="193"/>
      <c r="P11" s="193"/>
      <c r="Q11" s="197"/>
      <c r="R11" s="198"/>
      <c r="S11" s="199"/>
      <c r="T11" s="193"/>
      <c r="U11" s="199"/>
      <c r="V11" s="199"/>
      <c r="W11" s="197"/>
      <c r="X11" s="193"/>
      <c r="Y11" s="197"/>
      <c r="Z11" s="197"/>
      <c r="AA11" s="197"/>
      <c r="AB11" s="197"/>
      <c r="AC11" s="197"/>
      <c r="AD11" s="197"/>
      <c r="AE11" s="197"/>
      <c r="AF11" s="193"/>
      <c r="AG11" s="193"/>
      <c r="AH11" s="197"/>
      <c r="AI11" s="193"/>
      <c r="AJ11" s="193"/>
      <c r="AK11" s="197"/>
      <c r="AL11" s="193"/>
      <c r="AM11" s="197"/>
      <c r="AN11" s="197"/>
      <c r="AO11" s="193" t="s">
        <v>806</v>
      </c>
      <c r="AP11" s="196" t="s">
        <v>807</v>
      </c>
      <c r="AQ11" s="196"/>
      <c r="AR11" s="196"/>
      <c r="AS11" s="200"/>
      <c r="AT11" s="196">
        <v>5.5</v>
      </c>
      <c r="AU11" s="196"/>
      <c r="AV11" s="196"/>
      <c r="AW11" s="196"/>
      <c r="AX11" s="196" t="s">
        <v>807</v>
      </c>
      <c r="AY11" s="193"/>
      <c r="AZ11" s="196">
        <v>0</v>
      </c>
      <c r="BA11" s="196">
        <v>0</v>
      </c>
      <c r="BB11" s="196">
        <v>0</v>
      </c>
      <c r="BC11" s="196">
        <v>0</v>
      </c>
      <c r="BD11" s="196">
        <v>0</v>
      </c>
      <c r="BE11" s="196">
        <v>0</v>
      </c>
      <c r="BF11" s="196">
        <v>0</v>
      </c>
      <c r="BG11" s="196">
        <v>0</v>
      </c>
      <c r="BH11" s="196">
        <v>0</v>
      </c>
      <c r="BI11" s="196">
        <v>0</v>
      </c>
      <c r="BJ11" s="196">
        <v>0</v>
      </c>
      <c r="BK11" s="196">
        <v>0</v>
      </c>
      <c r="BL11" s="196"/>
      <c r="BM11" s="196" t="s">
        <v>807</v>
      </c>
      <c r="BN11" s="196"/>
      <c r="BO11" s="196" t="s">
        <v>807</v>
      </c>
      <c r="BP11" s="201"/>
      <c r="BQ11" s="196"/>
      <c r="BR11" s="196"/>
      <c r="BS11" s="196"/>
      <c r="BT11" s="193"/>
      <c r="BU11" s="193"/>
      <c r="BV11" s="196"/>
      <c r="BW11" s="196" t="s">
        <v>808</v>
      </c>
      <c r="BX11" s="196"/>
      <c r="BY11" s="193"/>
      <c r="BZ11" s="209" t="s">
        <v>910</v>
      </c>
      <c r="CA11" s="193" t="s">
        <v>461</v>
      </c>
    </row>
    <row r="12" spans="1:79" ht="13" customHeight="1" x14ac:dyDescent="0.2">
      <c r="A12" s="193">
        <v>10683</v>
      </c>
      <c r="B12" s="194">
        <v>42566</v>
      </c>
      <c r="C12" s="195" t="s">
        <v>804</v>
      </c>
      <c r="D12" s="193" t="s">
        <v>632</v>
      </c>
      <c r="E12" s="193"/>
      <c r="F12" s="193" t="s">
        <v>805</v>
      </c>
      <c r="G12" s="194">
        <v>42551</v>
      </c>
      <c r="H12" s="196" t="s">
        <v>828</v>
      </c>
      <c r="I12" s="196" t="s">
        <v>807</v>
      </c>
      <c r="J12" s="196"/>
      <c r="K12" s="193" t="s">
        <v>916</v>
      </c>
      <c r="L12" s="193" t="s">
        <v>674</v>
      </c>
      <c r="M12" s="197">
        <v>101.87272727272726</v>
      </c>
      <c r="N12" s="197">
        <v>18.936363636363634</v>
      </c>
      <c r="O12" s="193"/>
      <c r="P12" s="193"/>
      <c r="Q12" s="197"/>
      <c r="R12" s="193"/>
      <c r="S12" s="199"/>
      <c r="T12" s="193"/>
      <c r="U12" s="199"/>
      <c r="V12" s="199"/>
      <c r="W12" s="197"/>
      <c r="X12" s="193"/>
      <c r="Y12" s="197"/>
      <c r="Z12" s="197"/>
      <c r="AA12" s="197"/>
      <c r="AB12" s="197"/>
      <c r="AC12" s="197"/>
      <c r="AD12" s="199"/>
      <c r="AE12" s="197"/>
      <c r="AF12" s="193"/>
      <c r="AG12" s="193"/>
      <c r="AH12" s="197"/>
      <c r="AI12" s="193"/>
      <c r="AJ12" s="193"/>
      <c r="AK12" s="197"/>
      <c r="AL12" s="193"/>
      <c r="AM12" s="197"/>
      <c r="AN12" s="197"/>
      <c r="AO12" s="193" t="s">
        <v>806</v>
      </c>
      <c r="AP12" s="196" t="s">
        <v>807</v>
      </c>
      <c r="AQ12" s="196"/>
      <c r="AR12" s="196"/>
      <c r="AS12" s="200"/>
      <c r="AT12" s="196">
        <v>6</v>
      </c>
      <c r="AU12" s="196"/>
      <c r="AV12" s="196"/>
      <c r="AW12" s="196"/>
      <c r="AX12" s="196" t="s">
        <v>831</v>
      </c>
      <c r="AY12" s="193"/>
      <c r="AZ12" s="196">
        <v>0</v>
      </c>
      <c r="BA12" s="196">
        <v>0</v>
      </c>
      <c r="BB12" s="196">
        <v>6</v>
      </c>
      <c r="BC12" s="196">
        <v>0</v>
      </c>
      <c r="BD12" s="196">
        <v>0</v>
      </c>
      <c r="BE12" s="196">
        <v>0</v>
      </c>
      <c r="BF12" s="196">
        <v>0</v>
      </c>
      <c r="BG12" s="196">
        <v>0</v>
      </c>
      <c r="BH12" s="196">
        <v>0</v>
      </c>
      <c r="BI12" s="196">
        <v>0</v>
      </c>
      <c r="BJ12" s="196">
        <v>0</v>
      </c>
      <c r="BK12" s="196">
        <v>0</v>
      </c>
      <c r="BL12" s="196"/>
      <c r="BM12" s="196" t="s">
        <v>807</v>
      </c>
      <c r="BN12" s="196"/>
      <c r="BO12" s="196" t="s">
        <v>807</v>
      </c>
      <c r="BP12" s="201"/>
      <c r="BQ12" s="196"/>
      <c r="BR12" s="196"/>
      <c r="BS12" s="196"/>
      <c r="BT12" s="202"/>
      <c r="BU12" s="202"/>
      <c r="BV12" s="196"/>
      <c r="BW12" s="196" t="s">
        <v>808</v>
      </c>
      <c r="BX12" s="196">
        <v>1</v>
      </c>
      <c r="BY12" s="193" t="s">
        <v>675</v>
      </c>
      <c r="BZ12" s="205" t="s">
        <v>917</v>
      </c>
      <c r="CA12" s="193" t="s">
        <v>461</v>
      </c>
    </row>
    <row r="13" spans="1:79" ht="13" customHeight="1" x14ac:dyDescent="0.2">
      <c r="A13" s="193">
        <v>11315</v>
      </c>
      <c r="B13" s="194">
        <v>42566</v>
      </c>
      <c r="C13" s="195" t="s">
        <v>804</v>
      </c>
      <c r="D13" s="193" t="s">
        <v>632</v>
      </c>
      <c r="E13" s="193"/>
      <c r="F13" s="193" t="s">
        <v>805</v>
      </c>
      <c r="G13" s="207">
        <v>42551</v>
      </c>
      <c r="H13" s="196" t="s">
        <v>828</v>
      </c>
      <c r="I13" s="196" t="s">
        <v>807</v>
      </c>
      <c r="J13" s="196"/>
      <c r="K13" s="193" t="s">
        <v>883</v>
      </c>
      <c r="L13" s="193" t="s">
        <v>884</v>
      </c>
      <c r="M13" s="197">
        <v>94</v>
      </c>
      <c r="N13" s="197">
        <v>20.399999999999999</v>
      </c>
      <c r="O13" s="193"/>
      <c r="P13" s="193"/>
      <c r="Q13" s="197"/>
      <c r="R13" s="198"/>
      <c r="S13" s="199"/>
      <c r="T13" s="193"/>
      <c r="U13" s="199"/>
      <c r="V13" s="199"/>
      <c r="W13" s="197"/>
      <c r="X13" s="193"/>
      <c r="Y13" s="197"/>
      <c r="Z13" s="197"/>
      <c r="AA13" s="197"/>
      <c r="AB13" s="197"/>
      <c r="AC13" s="197"/>
      <c r="AD13" s="197"/>
      <c r="AE13" s="197"/>
      <c r="AF13" s="193"/>
      <c r="AG13" s="193"/>
      <c r="AH13" s="197"/>
      <c r="AI13" s="193"/>
      <c r="AJ13" s="193"/>
      <c r="AK13" s="197"/>
      <c r="AL13" s="193"/>
      <c r="AM13" s="197"/>
      <c r="AN13" s="197"/>
      <c r="AO13" s="193" t="s">
        <v>806</v>
      </c>
      <c r="AP13" s="196" t="s">
        <v>807</v>
      </c>
      <c r="AQ13" s="196"/>
      <c r="AR13" s="196"/>
      <c r="AS13" s="200"/>
      <c r="AT13" s="196">
        <v>16.100000000000001</v>
      </c>
      <c r="AU13" s="196"/>
      <c r="AV13" s="196"/>
      <c r="AW13" s="196"/>
      <c r="AX13" s="196" t="s">
        <v>831</v>
      </c>
      <c r="AY13" s="193"/>
      <c r="AZ13" s="196">
        <v>0</v>
      </c>
      <c r="BA13" s="196">
        <v>0</v>
      </c>
      <c r="BB13" s="196">
        <v>0</v>
      </c>
      <c r="BC13" s="196">
        <v>0</v>
      </c>
      <c r="BD13" s="196">
        <v>0</v>
      </c>
      <c r="BE13" s="196">
        <v>0</v>
      </c>
      <c r="BF13" s="196">
        <v>0</v>
      </c>
      <c r="BG13" s="196">
        <v>0</v>
      </c>
      <c r="BH13" s="196">
        <v>0</v>
      </c>
      <c r="BI13" s="196">
        <v>0</v>
      </c>
      <c r="BJ13" s="196">
        <v>0</v>
      </c>
      <c r="BK13" s="196">
        <v>0</v>
      </c>
      <c r="BL13" s="196"/>
      <c r="BM13" s="196" t="s">
        <v>807</v>
      </c>
      <c r="BN13" s="196"/>
      <c r="BO13" s="196" t="s">
        <v>807</v>
      </c>
      <c r="BP13" s="201"/>
      <c r="BQ13" s="196"/>
      <c r="BR13" s="196"/>
      <c r="BS13" s="196"/>
      <c r="BT13" s="202"/>
      <c r="BU13" s="202"/>
      <c r="BV13" s="196"/>
      <c r="BW13" s="196" t="s">
        <v>808</v>
      </c>
      <c r="BX13" s="196"/>
      <c r="BY13" s="202" t="s">
        <v>885</v>
      </c>
      <c r="BZ13" s="205" t="s">
        <v>886</v>
      </c>
      <c r="CA13" s="193" t="s">
        <v>461</v>
      </c>
    </row>
    <row r="14" spans="1:79" ht="13" customHeight="1" x14ac:dyDescent="0.2">
      <c r="A14" s="193">
        <v>12986</v>
      </c>
      <c r="B14" s="204">
        <v>42566</v>
      </c>
      <c r="C14" s="195" t="s">
        <v>804</v>
      </c>
      <c r="D14" s="193" t="s">
        <v>632</v>
      </c>
      <c r="E14" s="193"/>
      <c r="F14" s="193" t="s">
        <v>805</v>
      </c>
      <c r="G14" s="194">
        <v>42551</v>
      </c>
      <c r="H14" s="196" t="s">
        <v>390</v>
      </c>
      <c r="I14" s="196" t="s">
        <v>391</v>
      </c>
      <c r="J14" s="196"/>
      <c r="K14" s="193" t="s">
        <v>620</v>
      </c>
      <c r="L14" s="193" t="s">
        <v>818</v>
      </c>
      <c r="M14" s="197">
        <v>102.8181818181818</v>
      </c>
      <c r="N14" s="197">
        <v>20.445454545454542</v>
      </c>
      <c r="O14" s="193"/>
      <c r="P14" s="193"/>
      <c r="Q14" s="197"/>
      <c r="R14" s="198"/>
      <c r="S14" s="199"/>
      <c r="T14" s="193"/>
      <c r="U14" s="199"/>
      <c r="V14" s="199"/>
      <c r="W14" s="197"/>
      <c r="X14" s="193"/>
      <c r="Y14" s="197"/>
      <c r="Z14" s="197"/>
      <c r="AA14" s="197"/>
      <c r="AB14" s="197"/>
      <c r="AC14" s="197"/>
      <c r="AD14" s="197"/>
      <c r="AE14" s="197"/>
      <c r="AF14" s="193"/>
      <c r="AG14" s="193"/>
      <c r="AH14" s="197"/>
      <c r="AI14" s="193"/>
      <c r="AJ14" s="193"/>
      <c r="AK14" s="197"/>
      <c r="AL14" s="193"/>
      <c r="AM14" s="197"/>
      <c r="AN14" s="197"/>
      <c r="AO14" s="193" t="s">
        <v>806</v>
      </c>
      <c r="AP14" s="196" t="s">
        <v>807</v>
      </c>
      <c r="AQ14" s="196"/>
      <c r="AR14" s="196"/>
      <c r="AS14" s="200"/>
      <c r="AT14" s="196">
        <v>8</v>
      </c>
      <c r="AU14" s="196"/>
      <c r="AV14" s="196"/>
      <c r="AW14" s="196"/>
      <c r="AX14" s="196" t="s">
        <v>807</v>
      </c>
      <c r="AY14" s="193"/>
      <c r="AZ14" s="196">
        <v>0</v>
      </c>
      <c r="BA14" s="196">
        <v>0</v>
      </c>
      <c r="BB14" s="196">
        <v>0</v>
      </c>
      <c r="BC14" s="196">
        <v>0</v>
      </c>
      <c r="BD14" s="196">
        <v>0</v>
      </c>
      <c r="BE14" s="196">
        <v>0</v>
      </c>
      <c r="BF14" s="196">
        <v>0</v>
      </c>
      <c r="BG14" s="196">
        <v>0</v>
      </c>
      <c r="BH14" s="196">
        <v>0</v>
      </c>
      <c r="BI14" s="196">
        <v>0</v>
      </c>
      <c r="BJ14" s="196">
        <v>0</v>
      </c>
      <c r="BK14" s="196">
        <v>0</v>
      </c>
      <c r="BL14" s="196"/>
      <c r="BM14" s="196" t="s">
        <v>807</v>
      </c>
      <c r="BN14" s="196"/>
      <c r="BO14" s="196" t="s">
        <v>807</v>
      </c>
      <c r="BP14" s="201"/>
      <c r="BQ14" s="196"/>
      <c r="BR14" s="196"/>
      <c r="BS14" s="196"/>
      <c r="BT14" s="202"/>
      <c r="BU14" s="202"/>
      <c r="BV14" s="196"/>
      <c r="BW14" s="196" t="s">
        <v>808</v>
      </c>
      <c r="BX14" s="196">
        <v>1</v>
      </c>
      <c r="BY14" s="193"/>
      <c r="BZ14" s="203" t="s">
        <v>819</v>
      </c>
      <c r="CA14" s="193" t="s">
        <v>461</v>
      </c>
    </row>
    <row r="15" spans="1:79" ht="13" customHeight="1" x14ac:dyDescent="0.2">
      <c r="A15" s="193">
        <v>12834</v>
      </c>
      <c r="B15" s="204">
        <v>42567</v>
      </c>
      <c r="C15" s="195" t="s">
        <v>804</v>
      </c>
      <c r="D15" s="193" t="s">
        <v>632</v>
      </c>
      <c r="E15" s="193"/>
      <c r="F15" s="193" t="s">
        <v>805</v>
      </c>
      <c r="G15" s="207">
        <v>42567</v>
      </c>
      <c r="H15" s="196" t="s">
        <v>390</v>
      </c>
      <c r="I15" s="196" t="s">
        <v>391</v>
      </c>
      <c r="J15" s="196"/>
      <c r="K15" s="193" t="s">
        <v>629</v>
      </c>
      <c r="L15" s="193" t="s">
        <v>890</v>
      </c>
      <c r="M15" s="197">
        <v>99</v>
      </c>
      <c r="N15" s="197">
        <v>17.781818181818178</v>
      </c>
      <c r="O15" s="193"/>
      <c r="P15" s="193"/>
      <c r="Q15" s="197"/>
      <c r="R15" s="198"/>
      <c r="S15" s="199"/>
      <c r="T15" s="193"/>
      <c r="U15" s="199"/>
      <c r="V15" s="199"/>
      <c r="W15" s="197"/>
      <c r="X15" s="193"/>
      <c r="Y15" s="197"/>
      <c r="Z15" s="197"/>
      <c r="AA15" s="197"/>
      <c r="AB15" s="197"/>
      <c r="AC15" s="197"/>
      <c r="AD15" s="199"/>
      <c r="AE15" s="197"/>
      <c r="AF15" s="193"/>
      <c r="AG15" s="193"/>
      <c r="AH15" s="197"/>
      <c r="AI15" s="193"/>
      <c r="AJ15" s="193"/>
      <c r="AK15" s="197"/>
      <c r="AL15" s="193"/>
      <c r="AM15" s="197"/>
      <c r="AN15" s="197"/>
      <c r="AO15" s="193" t="s">
        <v>806</v>
      </c>
      <c r="AP15" s="196" t="s">
        <v>807</v>
      </c>
      <c r="AQ15" s="196"/>
      <c r="AR15" s="196"/>
      <c r="AS15" s="200"/>
      <c r="AT15" s="196"/>
      <c r="AU15" s="196"/>
      <c r="AV15" s="196"/>
      <c r="AW15" s="196"/>
      <c r="AX15" s="196" t="s">
        <v>807</v>
      </c>
      <c r="AY15" s="193"/>
      <c r="AZ15" s="196">
        <v>0</v>
      </c>
      <c r="BA15" s="196">
        <v>0</v>
      </c>
      <c r="BB15" s="196">
        <v>0</v>
      </c>
      <c r="BC15" s="196">
        <v>0</v>
      </c>
      <c r="BD15" s="196">
        <v>0</v>
      </c>
      <c r="BE15" s="196">
        <v>0</v>
      </c>
      <c r="BF15" s="196">
        <v>0</v>
      </c>
      <c r="BG15" s="196">
        <v>0</v>
      </c>
      <c r="BH15" s="196">
        <v>0</v>
      </c>
      <c r="BI15" s="196">
        <v>0</v>
      </c>
      <c r="BJ15" s="196">
        <v>0</v>
      </c>
      <c r="BK15" s="196">
        <v>0</v>
      </c>
      <c r="BL15" s="196"/>
      <c r="BM15" s="196" t="s">
        <v>807</v>
      </c>
      <c r="BN15" s="196"/>
      <c r="BO15" s="196" t="s">
        <v>807</v>
      </c>
      <c r="BP15" s="201"/>
      <c r="BQ15" s="196"/>
      <c r="BR15" s="196"/>
      <c r="BS15" s="196"/>
      <c r="BT15" s="202"/>
      <c r="BU15" s="202"/>
      <c r="BV15" s="196"/>
      <c r="BW15" s="196" t="s">
        <v>808</v>
      </c>
      <c r="BX15" s="196">
        <v>1</v>
      </c>
      <c r="BY15" s="106"/>
      <c r="BZ15" s="209" t="s">
        <v>891</v>
      </c>
      <c r="CA15" s="202" t="s">
        <v>401</v>
      </c>
    </row>
    <row r="16" spans="1:79" ht="13" customHeight="1" x14ac:dyDescent="0.2">
      <c r="A16" s="193">
        <v>10394</v>
      </c>
      <c r="B16" s="194">
        <v>42566</v>
      </c>
      <c r="C16" s="195" t="s">
        <v>804</v>
      </c>
      <c r="D16" s="193" t="s">
        <v>632</v>
      </c>
      <c r="E16" s="193"/>
      <c r="F16" s="193" t="s">
        <v>805</v>
      </c>
      <c r="G16" s="194">
        <v>42551</v>
      </c>
      <c r="H16" s="196" t="s">
        <v>574</v>
      </c>
      <c r="I16" s="196" t="s">
        <v>390</v>
      </c>
      <c r="J16" s="196"/>
      <c r="K16" s="193" t="s">
        <v>687</v>
      </c>
      <c r="L16" s="193" t="s">
        <v>688</v>
      </c>
      <c r="M16" s="197">
        <v>114</v>
      </c>
      <c r="N16" s="197">
        <v>20.581818181818182</v>
      </c>
      <c r="O16" s="193" t="s">
        <v>689</v>
      </c>
      <c r="P16" s="193">
        <v>1350</v>
      </c>
      <c r="Q16" s="197">
        <v>23.77272727272727</v>
      </c>
      <c r="R16" s="198"/>
      <c r="S16" s="199"/>
      <c r="T16" s="193"/>
      <c r="U16" s="199"/>
      <c r="V16" s="199"/>
      <c r="W16" s="197"/>
      <c r="X16" s="193"/>
      <c r="Y16" s="197"/>
      <c r="Z16" s="197"/>
      <c r="AA16" s="197"/>
      <c r="AB16" s="197"/>
      <c r="AC16" s="197"/>
      <c r="AD16" s="199"/>
      <c r="AE16" s="197"/>
      <c r="AF16" s="193"/>
      <c r="AG16" s="193"/>
      <c r="AH16" s="197"/>
      <c r="AI16" s="193"/>
      <c r="AJ16" s="193"/>
      <c r="AK16" s="197"/>
      <c r="AL16" s="193"/>
      <c r="AM16" s="197"/>
      <c r="AN16" s="197"/>
      <c r="AO16" s="193" t="s">
        <v>806</v>
      </c>
      <c r="AP16" s="196" t="s">
        <v>807</v>
      </c>
      <c r="AQ16" s="196"/>
      <c r="AR16" s="196"/>
      <c r="AS16" s="200"/>
      <c r="AT16" s="196">
        <v>6</v>
      </c>
      <c r="AU16" s="196"/>
      <c r="AV16" s="196"/>
      <c r="AW16" s="196"/>
      <c r="AX16" s="196" t="s">
        <v>390</v>
      </c>
      <c r="AY16" s="193"/>
      <c r="AZ16" s="196">
        <v>12</v>
      </c>
      <c r="BA16" s="196">
        <v>0</v>
      </c>
      <c r="BB16" s="196">
        <v>0</v>
      </c>
      <c r="BC16" s="196">
        <v>0</v>
      </c>
      <c r="BD16" s="196">
        <v>0</v>
      </c>
      <c r="BE16" s="196">
        <v>0</v>
      </c>
      <c r="BF16" s="196">
        <v>0</v>
      </c>
      <c r="BG16" s="196">
        <v>0</v>
      </c>
      <c r="BH16" s="196">
        <v>0</v>
      </c>
      <c r="BI16" s="196">
        <v>0</v>
      </c>
      <c r="BJ16" s="196">
        <v>0</v>
      </c>
      <c r="BK16" s="196">
        <v>0</v>
      </c>
      <c r="BL16" s="196"/>
      <c r="BM16" s="196" t="s">
        <v>807</v>
      </c>
      <c r="BN16" s="196"/>
      <c r="BO16" s="196" t="s">
        <v>807</v>
      </c>
      <c r="BP16" s="201"/>
      <c r="BQ16" s="196"/>
      <c r="BR16" s="196"/>
      <c r="BS16" s="196"/>
      <c r="BT16" s="202"/>
      <c r="BU16" s="202"/>
      <c r="BV16" s="196"/>
      <c r="BW16" s="196" t="s">
        <v>808</v>
      </c>
      <c r="BX16" s="196">
        <v>1</v>
      </c>
      <c r="BY16" s="193"/>
      <c r="BZ16" s="203" t="s">
        <v>809</v>
      </c>
      <c r="CA16" s="202" t="s">
        <v>461</v>
      </c>
    </row>
    <row r="17" spans="1:79" ht="13" customHeight="1" x14ac:dyDescent="0.15">
      <c r="A17" s="193">
        <v>9928</v>
      </c>
      <c r="B17" s="194">
        <v>42566</v>
      </c>
      <c r="C17" s="195" t="s">
        <v>90</v>
      </c>
      <c r="D17" s="193" t="s">
        <v>632</v>
      </c>
      <c r="E17" s="193"/>
      <c r="F17" s="193" t="s">
        <v>92</v>
      </c>
      <c r="G17" s="194">
        <v>42185</v>
      </c>
      <c r="H17" s="196" t="s">
        <v>88</v>
      </c>
      <c r="I17" s="196" t="s">
        <v>35</v>
      </c>
      <c r="J17" s="196"/>
      <c r="K17" s="193" t="s">
        <v>690</v>
      </c>
      <c r="L17" s="193" t="s">
        <v>249</v>
      </c>
      <c r="M17" s="197">
        <v>91.872727272727261</v>
      </c>
      <c r="N17" s="197">
        <v>27.754545454545454</v>
      </c>
      <c r="O17" s="193"/>
      <c r="P17" s="193"/>
      <c r="Q17" s="197"/>
      <c r="R17" s="198"/>
      <c r="S17" s="199"/>
      <c r="T17" s="193"/>
      <c r="U17" s="199"/>
      <c r="V17" s="199"/>
      <c r="W17" s="197"/>
      <c r="X17" s="193"/>
      <c r="Y17" s="197"/>
      <c r="Z17" s="197"/>
      <c r="AA17" s="197"/>
      <c r="AB17" s="197"/>
      <c r="AC17" s="197"/>
      <c r="AD17" s="199"/>
      <c r="AE17" s="197"/>
      <c r="AF17" s="193"/>
      <c r="AG17" s="193"/>
      <c r="AH17" s="197"/>
      <c r="AI17" s="193"/>
      <c r="AJ17" s="193"/>
      <c r="AK17" s="197"/>
      <c r="AL17" s="193"/>
      <c r="AM17" s="197"/>
      <c r="AN17" s="197"/>
      <c r="AO17" s="193" t="s">
        <v>149</v>
      </c>
      <c r="AP17" s="196" t="s">
        <v>35</v>
      </c>
      <c r="AQ17" s="196"/>
      <c r="AR17" s="196"/>
      <c r="AS17" s="200"/>
      <c r="AT17" s="196">
        <v>15</v>
      </c>
      <c r="AU17" s="196"/>
      <c r="AV17" s="196"/>
      <c r="AW17" s="196"/>
      <c r="AX17" s="196" t="s">
        <v>827</v>
      </c>
      <c r="AY17" s="193"/>
      <c r="AZ17" s="196">
        <v>0</v>
      </c>
      <c r="BA17" s="196">
        <v>0</v>
      </c>
      <c r="BB17" s="196">
        <v>0</v>
      </c>
      <c r="BC17" s="196">
        <v>0</v>
      </c>
      <c r="BD17" s="196">
        <v>0</v>
      </c>
      <c r="BE17" s="196">
        <v>0</v>
      </c>
      <c r="BF17" s="196">
        <v>0</v>
      </c>
      <c r="BG17" s="196">
        <v>0</v>
      </c>
      <c r="BH17" s="196">
        <v>0</v>
      </c>
      <c r="BI17" s="196">
        <v>0</v>
      </c>
      <c r="BJ17" s="196">
        <v>0</v>
      </c>
      <c r="BK17" s="196">
        <v>0</v>
      </c>
      <c r="BL17" s="196"/>
      <c r="BM17" s="196" t="s">
        <v>35</v>
      </c>
      <c r="BN17" s="196"/>
      <c r="BO17" s="196" t="s">
        <v>35</v>
      </c>
      <c r="BP17" s="201">
        <v>119.99999999999999</v>
      </c>
      <c r="BQ17" s="196"/>
      <c r="BR17" s="196"/>
      <c r="BS17" s="196"/>
      <c r="BT17" s="193"/>
      <c r="BU17" s="193"/>
      <c r="BV17" s="196"/>
      <c r="BW17" s="196" t="s">
        <v>77</v>
      </c>
      <c r="BX17" s="196">
        <v>1</v>
      </c>
      <c r="BY17" s="193"/>
      <c r="BZ17" s="206" t="s">
        <v>691</v>
      </c>
      <c r="CA17" s="193" t="s">
        <v>461</v>
      </c>
    </row>
    <row r="18" spans="1:79" ht="13" customHeight="1" x14ac:dyDescent="0.2">
      <c r="A18" s="193">
        <v>9912</v>
      </c>
      <c r="B18" s="194">
        <v>42566</v>
      </c>
      <c r="C18" s="195" t="s">
        <v>804</v>
      </c>
      <c r="D18" s="193" t="s">
        <v>632</v>
      </c>
      <c r="E18" s="193"/>
      <c r="F18" s="193" t="s">
        <v>805</v>
      </c>
      <c r="G18" s="194">
        <v>42525</v>
      </c>
      <c r="H18" s="196" t="s">
        <v>828</v>
      </c>
      <c r="I18" s="196" t="s">
        <v>807</v>
      </c>
      <c r="J18" s="196"/>
      <c r="K18" s="193" t="s">
        <v>692</v>
      </c>
      <c r="L18" s="193" t="s">
        <v>844</v>
      </c>
      <c r="M18" s="197">
        <v>98.818181818181813</v>
      </c>
      <c r="N18" s="197">
        <v>18.736363636363635</v>
      </c>
      <c r="O18" s="193"/>
      <c r="P18" s="193"/>
      <c r="Q18" s="197"/>
      <c r="R18" s="198"/>
      <c r="S18" s="199"/>
      <c r="T18" s="193"/>
      <c r="U18" s="199"/>
      <c r="V18" s="199"/>
      <c r="W18" s="197"/>
      <c r="X18" s="193"/>
      <c r="Y18" s="197"/>
      <c r="Z18" s="197"/>
      <c r="AA18" s="197"/>
      <c r="AB18" s="197"/>
      <c r="AC18" s="197"/>
      <c r="AD18" s="199"/>
      <c r="AE18" s="197"/>
      <c r="AF18" s="193"/>
      <c r="AG18" s="193"/>
      <c r="AH18" s="197"/>
      <c r="AI18" s="193"/>
      <c r="AJ18" s="193"/>
      <c r="AK18" s="197"/>
      <c r="AL18" s="193"/>
      <c r="AM18" s="197"/>
      <c r="AN18" s="197"/>
      <c r="AO18" s="193" t="s">
        <v>806</v>
      </c>
      <c r="AP18" s="196" t="s">
        <v>807</v>
      </c>
      <c r="AQ18" s="196"/>
      <c r="AR18" s="196"/>
      <c r="AS18" s="200"/>
      <c r="AT18" s="196">
        <v>8</v>
      </c>
      <c r="AU18" s="196"/>
      <c r="AV18" s="196"/>
      <c r="AW18" s="196"/>
      <c r="AX18" s="196" t="s">
        <v>807</v>
      </c>
      <c r="AY18" s="193"/>
      <c r="AZ18" s="196">
        <v>0</v>
      </c>
      <c r="BA18" s="196">
        <v>0</v>
      </c>
      <c r="BB18" s="196">
        <v>0</v>
      </c>
      <c r="BC18" s="196">
        <v>0</v>
      </c>
      <c r="BD18" s="196">
        <v>0</v>
      </c>
      <c r="BE18" s="196">
        <v>0</v>
      </c>
      <c r="BF18" s="196">
        <v>0</v>
      </c>
      <c r="BG18" s="196">
        <v>0</v>
      </c>
      <c r="BH18" s="196">
        <v>0</v>
      </c>
      <c r="BI18" s="196">
        <v>0</v>
      </c>
      <c r="BJ18" s="196">
        <v>0</v>
      </c>
      <c r="BK18" s="196">
        <v>0</v>
      </c>
      <c r="BL18" s="196"/>
      <c r="BM18" s="196" t="s">
        <v>807</v>
      </c>
      <c r="BN18" s="196"/>
      <c r="BO18" s="196" t="s">
        <v>807</v>
      </c>
      <c r="BP18" s="201"/>
      <c r="BQ18" s="196"/>
      <c r="BR18" s="196"/>
      <c r="BS18" s="196"/>
      <c r="BT18" s="193"/>
      <c r="BU18" s="193"/>
      <c r="BV18" s="196"/>
      <c r="BW18" s="196" t="s">
        <v>808</v>
      </c>
      <c r="BX18" s="196">
        <v>1</v>
      </c>
      <c r="BY18" s="193"/>
      <c r="BZ18" s="203" t="s">
        <v>879</v>
      </c>
      <c r="CA18" s="193" t="s">
        <v>461</v>
      </c>
    </row>
    <row r="19" spans="1:79" ht="13" customHeight="1" x14ac:dyDescent="0.15">
      <c r="A19" s="193">
        <v>10046</v>
      </c>
      <c r="B19" s="194">
        <v>42570</v>
      </c>
      <c r="C19" s="195" t="s">
        <v>804</v>
      </c>
      <c r="D19" s="193" t="s">
        <v>632</v>
      </c>
      <c r="E19" s="193"/>
      <c r="F19" s="193" t="s">
        <v>805</v>
      </c>
      <c r="G19" s="194">
        <v>42565</v>
      </c>
      <c r="H19" s="196" t="s">
        <v>390</v>
      </c>
      <c r="I19" s="196" t="s">
        <v>391</v>
      </c>
      <c r="J19" s="196"/>
      <c r="K19" s="193" t="s">
        <v>870</v>
      </c>
      <c r="L19" s="193" t="s">
        <v>694</v>
      </c>
      <c r="M19" s="197">
        <v>87.445454545454538</v>
      </c>
      <c r="N19" s="197">
        <v>16.154545454545453</v>
      </c>
      <c r="O19" s="193"/>
      <c r="P19" s="193"/>
      <c r="Q19" s="197"/>
      <c r="R19" s="198"/>
      <c r="S19" s="199"/>
      <c r="T19" s="193"/>
      <c r="U19" s="199"/>
      <c r="V19" s="199"/>
      <c r="W19" s="197"/>
      <c r="X19" s="193"/>
      <c r="Y19" s="197"/>
      <c r="Z19" s="197"/>
      <c r="AA19" s="197"/>
      <c r="AB19" s="197"/>
      <c r="AC19" s="197"/>
      <c r="AD19" s="199"/>
      <c r="AE19" s="197"/>
      <c r="AF19" s="193"/>
      <c r="AG19" s="193"/>
      <c r="AH19" s="197"/>
      <c r="AI19" s="193"/>
      <c r="AJ19" s="193"/>
      <c r="AK19" s="197"/>
      <c r="AL19" s="193"/>
      <c r="AM19" s="197"/>
      <c r="AN19" s="197"/>
      <c r="AO19" s="193" t="s">
        <v>806</v>
      </c>
      <c r="AP19" s="196" t="s">
        <v>807</v>
      </c>
      <c r="AQ19" s="196"/>
      <c r="AR19" s="196"/>
      <c r="AS19" s="200"/>
      <c r="AT19" s="196"/>
      <c r="AU19" s="196"/>
      <c r="AV19" s="196"/>
      <c r="AW19" s="196"/>
      <c r="AX19" s="196" t="s">
        <v>807</v>
      </c>
      <c r="AY19" s="193"/>
      <c r="AZ19" s="196">
        <v>0</v>
      </c>
      <c r="BA19" s="196">
        <v>0</v>
      </c>
      <c r="BB19" s="196">
        <v>0</v>
      </c>
      <c r="BC19" s="196">
        <v>0</v>
      </c>
      <c r="BD19" s="196">
        <v>0</v>
      </c>
      <c r="BE19" s="196">
        <v>0</v>
      </c>
      <c r="BF19" s="196">
        <v>0</v>
      </c>
      <c r="BG19" s="196">
        <v>0</v>
      </c>
      <c r="BH19" s="196">
        <v>0</v>
      </c>
      <c r="BI19" s="196">
        <v>0</v>
      </c>
      <c r="BJ19" s="196">
        <v>0</v>
      </c>
      <c r="BK19" s="196">
        <v>0</v>
      </c>
      <c r="BL19" s="196"/>
      <c r="BM19" s="196" t="s">
        <v>807</v>
      </c>
      <c r="BN19" s="196"/>
      <c r="BO19" s="196" t="s">
        <v>807</v>
      </c>
      <c r="BP19" s="201">
        <v>35.454545454545453</v>
      </c>
      <c r="BQ19" s="196"/>
      <c r="BR19" s="196"/>
      <c r="BS19" s="196"/>
      <c r="BT19" s="193"/>
      <c r="BU19" s="193"/>
      <c r="BV19" s="196"/>
      <c r="BW19" s="196" t="s">
        <v>808</v>
      </c>
      <c r="BX19" s="196">
        <v>1</v>
      </c>
      <c r="BY19" s="193" t="s">
        <v>871</v>
      </c>
      <c r="BZ19" s="210" t="s">
        <v>872</v>
      </c>
      <c r="CA19" s="202" t="s">
        <v>401</v>
      </c>
    </row>
    <row r="20" spans="1:79" ht="13" customHeight="1" x14ac:dyDescent="0.2">
      <c r="A20" s="193">
        <v>13256</v>
      </c>
      <c r="B20" s="194">
        <v>42567</v>
      </c>
      <c r="C20" s="195" t="s">
        <v>804</v>
      </c>
      <c r="D20" s="193" t="s">
        <v>632</v>
      </c>
      <c r="E20" s="193"/>
      <c r="F20" s="193" t="s">
        <v>805</v>
      </c>
      <c r="G20" s="194">
        <v>42551</v>
      </c>
      <c r="H20" s="196" t="s">
        <v>390</v>
      </c>
      <c r="I20" s="196" t="s">
        <v>391</v>
      </c>
      <c r="J20" s="196"/>
      <c r="K20" s="193" t="s">
        <v>822</v>
      </c>
      <c r="L20" s="193" t="s">
        <v>823</v>
      </c>
      <c r="M20" s="197">
        <v>99</v>
      </c>
      <c r="N20" s="197">
        <v>21.25454545454545</v>
      </c>
      <c r="O20" s="193"/>
      <c r="P20" s="193"/>
      <c r="Q20" s="197"/>
      <c r="R20" s="198"/>
      <c r="S20" s="199"/>
      <c r="T20" s="193"/>
      <c r="U20" s="199"/>
      <c r="V20" s="199"/>
      <c r="W20" s="197"/>
      <c r="X20" s="193"/>
      <c r="Y20" s="197"/>
      <c r="Z20" s="197"/>
      <c r="AA20" s="197"/>
      <c r="AB20" s="197"/>
      <c r="AC20" s="197"/>
      <c r="AD20" s="197"/>
      <c r="AE20" s="197"/>
      <c r="AF20" s="193"/>
      <c r="AG20" s="193"/>
      <c r="AH20" s="197"/>
      <c r="AI20" s="193"/>
      <c r="AJ20" s="193"/>
      <c r="AK20" s="197"/>
      <c r="AL20" s="193"/>
      <c r="AM20" s="197"/>
      <c r="AN20" s="197"/>
      <c r="AO20" s="193" t="s">
        <v>806</v>
      </c>
      <c r="AP20" s="196" t="s">
        <v>807</v>
      </c>
      <c r="AQ20" s="196"/>
      <c r="AR20" s="196"/>
      <c r="AS20" s="200"/>
      <c r="AT20" s="196"/>
      <c r="AU20" s="196"/>
      <c r="AV20" s="196"/>
      <c r="AW20" s="196"/>
      <c r="AX20" s="196" t="s">
        <v>390</v>
      </c>
      <c r="AY20" s="193"/>
      <c r="AZ20" s="196">
        <v>15</v>
      </c>
      <c r="BA20" s="196">
        <v>0</v>
      </c>
      <c r="BB20" s="196">
        <v>0</v>
      </c>
      <c r="BC20" s="196">
        <v>0</v>
      </c>
      <c r="BD20" s="196">
        <v>0</v>
      </c>
      <c r="BE20" s="196">
        <v>0</v>
      </c>
      <c r="BF20" s="196">
        <v>0</v>
      </c>
      <c r="BG20" s="196">
        <v>0</v>
      </c>
      <c r="BH20" s="196">
        <v>0</v>
      </c>
      <c r="BI20" s="196">
        <v>0</v>
      </c>
      <c r="BJ20" s="196">
        <v>0</v>
      </c>
      <c r="BK20" s="196">
        <v>0</v>
      </c>
      <c r="BL20" s="196"/>
      <c r="BM20" s="196" t="s">
        <v>807</v>
      </c>
      <c r="BN20" s="196"/>
      <c r="BO20" s="196" t="s">
        <v>807</v>
      </c>
      <c r="BP20" s="201"/>
      <c r="BQ20" s="196"/>
      <c r="BR20" s="196"/>
      <c r="BS20" s="196"/>
      <c r="BT20" s="202"/>
      <c r="BU20" s="202"/>
      <c r="BV20" s="196"/>
      <c r="BW20" s="196" t="s">
        <v>808</v>
      </c>
      <c r="BX20" s="196"/>
      <c r="BY20" s="193"/>
      <c r="BZ20" s="205" t="s">
        <v>824</v>
      </c>
      <c r="CA20" s="202" t="s">
        <v>461</v>
      </c>
    </row>
    <row r="21" spans="1:79" ht="13" customHeight="1" x14ac:dyDescent="0.2">
      <c r="A21" s="193">
        <v>11219</v>
      </c>
      <c r="B21" s="194">
        <v>42567</v>
      </c>
      <c r="C21" s="195" t="s">
        <v>631</v>
      </c>
      <c r="D21" s="193" t="s">
        <v>632</v>
      </c>
      <c r="E21" s="193"/>
      <c r="F21" s="193" t="s">
        <v>805</v>
      </c>
      <c r="G21" s="194">
        <v>42551</v>
      </c>
      <c r="H21" s="196" t="s">
        <v>828</v>
      </c>
      <c r="I21" s="196" t="s">
        <v>807</v>
      </c>
      <c r="J21" s="196"/>
      <c r="K21" s="193" t="s">
        <v>835</v>
      </c>
      <c r="L21" s="193" t="s">
        <v>836</v>
      </c>
      <c r="M21" s="197">
        <v>74.554545454545448</v>
      </c>
      <c r="N21" s="197">
        <v>23.890909090909091</v>
      </c>
      <c r="O21" s="193"/>
      <c r="P21" s="193"/>
      <c r="Q21" s="197"/>
      <c r="R21" s="193"/>
      <c r="S21" s="199"/>
      <c r="T21" s="193"/>
      <c r="U21" s="199"/>
      <c r="V21" s="199"/>
      <c r="W21" s="197"/>
      <c r="X21" s="193"/>
      <c r="Y21" s="197"/>
      <c r="Z21" s="197"/>
      <c r="AA21" s="197"/>
      <c r="AB21" s="197"/>
      <c r="AC21" s="197"/>
      <c r="AD21" s="197"/>
      <c r="AE21" s="197"/>
      <c r="AF21" s="193"/>
      <c r="AG21" s="193"/>
      <c r="AH21" s="197"/>
      <c r="AI21" s="193"/>
      <c r="AJ21" s="193"/>
      <c r="AK21" s="197"/>
      <c r="AL21" s="193"/>
      <c r="AM21" s="197"/>
      <c r="AN21" s="197"/>
      <c r="AO21" s="193" t="s">
        <v>806</v>
      </c>
      <c r="AP21" s="196" t="s">
        <v>807</v>
      </c>
      <c r="AQ21" s="196"/>
      <c r="AR21" s="196"/>
      <c r="AS21" s="200"/>
      <c r="AT21" s="196">
        <v>6</v>
      </c>
      <c r="AU21" s="196"/>
      <c r="AV21" s="196"/>
      <c r="AW21" s="196"/>
      <c r="AX21" s="196" t="s">
        <v>635</v>
      </c>
      <c r="AY21" s="193"/>
      <c r="AZ21" s="196">
        <v>0</v>
      </c>
      <c r="BA21" s="196">
        <v>12</v>
      </c>
      <c r="BB21" s="196">
        <v>0</v>
      </c>
      <c r="BC21" s="196">
        <v>0</v>
      </c>
      <c r="BD21" s="196">
        <v>0</v>
      </c>
      <c r="BE21" s="196">
        <v>0</v>
      </c>
      <c r="BF21" s="196">
        <v>0</v>
      </c>
      <c r="BG21" s="196">
        <v>0</v>
      </c>
      <c r="BH21" s="196">
        <v>0</v>
      </c>
      <c r="BI21" s="196">
        <v>0</v>
      </c>
      <c r="BJ21" s="196">
        <v>0</v>
      </c>
      <c r="BK21" s="196">
        <v>0</v>
      </c>
      <c r="BL21" s="196"/>
      <c r="BM21" s="196" t="s">
        <v>807</v>
      </c>
      <c r="BN21" s="196"/>
      <c r="BO21" s="196" t="s">
        <v>807</v>
      </c>
      <c r="BP21" s="201"/>
      <c r="BQ21" s="196"/>
      <c r="BR21" s="196"/>
      <c r="BS21" s="196"/>
      <c r="BT21" s="202"/>
      <c r="BU21" s="202"/>
      <c r="BV21" s="196"/>
      <c r="BW21" s="196" t="s">
        <v>808</v>
      </c>
      <c r="BX21" s="196"/>
      <c r="BY21" s="193" t="s">
        <v>837</v>
      </c>
      <c r="BZ21" s="205" t="s">
        <v>838</v>
      </c>
      <c r="CA21" s="202" t="s">
        <v>461</v>
      </c>
    </row>
    <row r="22" spans="1:79" ht="13" customHeight="1" x14ac:dyDescent="0.2">
      <c r="A22" s="193">
        <v>11220</v>
      </c>
      <c r="B22" s="194">
        <v>42566</v>
      </c>
      <c r="C22" s="195" t="s">
        <v>804</v>
      </c>
      <c r="D22" s="193" t="s">
        <v>632</v>
      </c>
      <c r="E22" s="193"/>
      <c r="F22" s="193" t="s">
        <v>805</v>
      </c>
      <c r="G22" s="194">
        <v>42494</v>
      </c>
      <c r="H22" s="196" t="s">
        <v>828</v>
      </c>
      <c r="I22" s="196" t="s">
        <v>807</v>
      </c>
      <c r="J22" s="196"/>
      <c r="K22" s="193" t="s">
        <v>848</v>
      </c>
      <c r="L22" s="193" t="s">
        <v>849</v>
      </c>
      <c r="M22" s="197">
        <v>99.2</v>
      </c>
      <c r="N22" s="197">
        <v>23.154545454545453</v>
      </c>
      <c r="O22" s="193"/>
      <c r="P22" s="193"/>
      <c r="Q22" s="197"/>
      <c r="R22" s="193"/>
      <c r="S22" s="199"/>
      <c r="T22" s="193"/>
      <c r="U22" s="199"/>
      <c r="V22" s="199"/>
      <c r="W22" s="197"/>
      <c r="X22" s="193"/>
      <c r="Y22" s="197"/>
      <c r="Z22" s="197"/>
      <c r="AA22" s="197"/>
      <c r="AB22" s="197"/>
      <c r="AC22" s="197"/>
      <c r="AD22" s="197"/>
      <c r="AE22" s="197"/>
      <c r="AF22" s="193"/>
      <c r="AG22" s="193"/>
      <c r="AH22" s="197"/>
      <c r="AI22" s="193"/>
      <c r="AJ22" s="193"/>
      <c r="AK22" s="197"/>
      <c r="AL22" s="193"/>
      <c r="AM22" s="197"/>
      <c r="AN22" s="197"/>
      <c r="AO22" s="193" t="s">
        <v>806</v>
      </c>
      <c r="AP22" s="196" t="s">
        <v>807</v>
      </c>
      <c r="AQ22" s="196"/>
      <c r="AR22" s="196"/>
      <c r="AS22" s="200"/>
      <c r="AT22" s="196">
        <v>7</v>
      </c>
      <c r="AU22" s="196"/>
      <c r="AV22" s="196"/>
      <c r="AW22" s="196"/>
      <c r="AX22" s="196" t="s">
        <v>807</v>
      </c>
      <c r="AY22" s="193"/>
      <c r="AZ22" s="196">
        <v>0</v>
      </c>
      <c r="BA22" s="196">
        <v>0</v>
      </c>
      <c r="BB22" s="196">
        <v>0</v>
      </c>
      <c r="BC22" s="196">
        <v>20</v>
      </c>
      <c r="BD22" s="196">
        <v>0</v>
      </c>
      <c r="BE22" s="196">
        <v>0</v>
      </c>
      <c r="BF22" s="196">
        <v>0</v>
      </c>
      <c r="BG22" s="196">
        <v>0</v>
      </c>
      <c r="BH22" s="196">
        <v>0</v>
      </c>
      <c r="BI22" s="196">
        <v>0</v>
      </c>
      <c r="BJ22" s="196">
        <v>0</v>
      </c>
      <c r="BK22" s="196">
        <v>0</v>
      </c>
      <c r="BL22" s="196"/>
      <c r="BM22" s="196" t="s">
        <v>807</v>
      </c>
      <c r="BN22" s="196"/>
      <c r="BO22" s="196" t="s">
        <v>807</v>
      </c>
      <c r="BP22" s="201"/>
      <c r="BQ22" s="196"/>
      <c r="BR22" s="196"/>
      <c r="BS22" s="196"/>
      <c r="BT22" s="202"/>
      <c r="BU22" s="202"/>
      <c r="BV22" s="196"/>
      <c r="BW22" s="196" t="s">
        <v>808</v>
      </c>
      <c r="BX22" s="196">
        <v>1</v>
      </c>
      <c r="BY22" s="193"/>
      <c r="BZ22" s="203" t="s">
        <v>850</v>
      </c>
      <c r="CA22" s="193" t="s">
        <v>461</v>
      </c>
    </row>
    <row r="23" spans="1:79" ht="13" customHeight="1" x14ac:dyDescent="0.2">
      <c r="A23" s="193">
        <v>11170</v>
      </c>
      <c r="B23" s="194">
        <v>42566</v>
      </c>
      <c r="C23" s="195" t="s">
        <v>804</v>
      </c>
      <c r="D23" s="193" t="s">
        <v>632</v>
      </c>
      <c r="E23" s="193"/>
      <c r="F23" s="193" t="s">
        <v>805</v>
      </c>
      <c r="G23" s="194">
        <v>42551</v>
      </c>
      <c r="H23" s="196" t="s">
        <v>828</v>
      </c>
      <c r="I23" s="196" t="s">
        <v>807</v>
      </c>
      <c r="J23" s="196"/>
      <c r="K23" s="193" t="s">
        <v>853</v>
      </c>
      <c r="L23" s="193" t="s">
        <v>655</v>
      </c>
      <c r="M23" s="197">
        <v>105.66363636363636</v>
      </c>
      <c r="N23" s="197">
        <v>14.18181818181818</v>
      </c>
      <c r="O23" s="193"/>
      <c r="P23" s="193"/>
      <c r="Q23" s="197"/>
      <c r="R23" s="193"/>
      <c r="S23" s="199"/>
      <c r="T23" s="193"/>
      <c r="U23" s="199"/>
      <c r="V23" s="199"/>
      <c r="W23" s="197"/>
      <c r="X23" s="193"/>
      <c r="Y23" s="197"/>
      <c r="Z23" s="197"/>
      <c r="AA23" s="197"/>
      <c r="AB23" s="197"/>
      <c r="AC23" s="197"/>
      <c r="AD23" s="197"/>
      <c r="AE23" s="197"/>
      <c r="AF23" s="193"/>
      <c r="AG23" s="193"/>
      <c r="AH23" s="197"/>
      <c r="AI23" s="193"/>
      <c r="AJ23" s="193"/>
      <c r="AK23" s="197"/>
      <c r="AL23" s="193"/>
      <c r="AM23" s="197"/>
      <c r="AN23" s="197"/>
      <c r="AO23" s="193" t="s">
        <v>806</v>
      </c>
      <c r="AP23" s="196" t="s">
        <v>807</v>
      </c>
      <c r="AQ23" s="196"/>
      <c r="AR23" s="196"/>
      <c r="AS23" s="200"/>
      <c r="AT23" s="196">
        <v>3.84</v>
      </c>
      <c r="AU23" s="196"/>
      <c r="AV23" s="196"/>
      <c r="AW23" s="196"/>
      <c r="AX23" s="196" t="s">
        <v>807</v>
      </c>
      <c r="AY23" s="193"/>
      <c r="AZ23" s="196">
        <v>0</v>
      </c>
      <c r="BA23" s="196">
        <v>0</v>
      </c>
      <c r="BB23" s="196">
        <v>0</v>
      </c>
      <c r="BC23" s="196">
        <v>0</v>
      </c>
      <c r="BD23" s="196">
        <v>0</v>
      </c>
      <c r="BE23" s="196">
        <v>0</v>
      </c>
      <c r="BF23" s="196">
        <v>0</v>
      </c>
      <c r="BG23" s="196">
        <v>0</v>
      </c>
      <c r="BH23" s="196">
        <v>0</v>
      </c>
      <c r="BI23" s="196">
        <v>0</v>
      </c>
      <c r="BJ23" s="196">
        <v>0</v>
      </c>
      <c r="BK23" s="196">
        <v>0</v>
      </c>
      <c r="BL23" s="196"/>
      <c r="BM23" s="196" t="s">
        <v>807</v>
      </c>
      <c r="BN23" s="196"/>
      <c r="BO23" s="196" t="s">
        <v>807</v>
      </c>
      <c r="BP23" s="201"/>
      <c r="BQ23" s="196"/>
      <c r="BR23" s="196"/>
      <c r="BS23" s="196"/>
      <c r="BT23" s="202"/>
      <c r="BU23" s="202"/>
      <c r="BV23" s="196"/>
      <c r="BW23" s="196" t="s">
        <v>808</v>
      </c>
      <c r="BX23" s="196">
        <v>1</v>
      </c>
      <c r="BY23" s="193"/>
      <c r="BZ23" s="205" t="s">
        <v>854</v>
      </c>
      <c r="CA23" s="202" t="s">
        <v>461</v>
      </c>
    </row>
    <row r="24" spans="1:79" ht="13" customHeight="1" x14ac:dyDescent="0.2">
      <c r="A24" s="193">
        <v>12489</v>
      </c>
      <c r="B24" s="194">
        <v>42566</v>
      </c>
      <c r="C24" s="195" t="s">
        <v>804</v>
      </c>
      <c r="D24" s="193" t="s">
        <v>632</v>
      </c>
      <c r="E24" s="193"/>
      <c r="F24" s="193" t="s">
        <v>805</v>
      </c>
      <c r="G24" s="194">
        <v>42474</v>
      </c>
      <c r="H24" s="196" t="s">
        <v>390</v>
      </c>
      <c r="I24" s="196" t="s">
        <v>391</v>
      </c>
      <c r="J24" s="196"/>
      <c r="K24" s="193" t="s">
        <v>858</v>
      </c>
      <c r="L24" s="193" t="s">
        <v>859</v>
      </c>
      <c r="M24" s="197">
        <v>102.27272727272727</v>
      </c>
      <c r="N24" s="197">
        <v>17.236363636363635</v>
      </c>
      <c r="O24" s="193"/>
      <c r="P24" s="193"/>
      <c r="Q24" s="197"/>
      <c r="R24" s="198"/>
      <c r="S24" s="199"/>
      <c r="T24" s="193"/>
      <c r="U24" s="199"/>
      <c r="V24" s="199"/>
      <c r="W24" s="197"/>
      <c r="X24" s="193"/>
      <c r="Y24" s="197"/>
      <c r="Z24" s="197"/>
      <c r="AA24" s="197"/>
      <c r="AB24" s="197"/>
      <c r="AC24" s="197"/>
      <c r="AD24" s="197"/>
      <c r="AE24" s="197"/>
      <c r="AF24" s="193"/>
      <c r="AG24" s="193"/>
      <c r="AH24" s="197"/>
      <c r="AI24" s="193"/>
      <c r="AJ24" s="193"/>
      <c r="AK24" s="197"/>
      <c r="AL24" s="193"/>
      <c r="AM24" s="197"/>
      <c r="AN24" s="197"/>
      <c r="AO24" s="193" t="s">
        <v>806</v>
      </c>
      <c r="AP24" s="196" t="s">
        <v>807</v>
      </c>
      <c r="AQ24" s="196"/>
      <c r="AR24" s="196"/>
      <c r="AS24" s="200"/>
      <c r="AT24" s="196"/>
      <c r="AU24" s="196"/>
      <c r="AV24" s="196"/>
      <c r="AW24" s="196"/>
      <c r="AX24" s="196" t="s">
        <v>390</v>
      </c>
      <c r="AY24" s="193"/>
      <c r="AZ24" s="196">
        <v>0</v>
      </c>
      <c r="BA24" s="196">
        <v>0</v>
      </c>
      <c r="BB24" s="196">
        <v>0</v>
      </c>
      <c r="BC24" s="196">
        <v>0</v>
      </c>
      <c r="BD24" s="196">
        <v>0</v>
      </c>
      <c r="BE24" s="196">
        <v>0</v>
      </c>
      <c r="BF24" s="196">
        <v>0</v>
      </c>
      <c r="BG24" s="196">
        <v>0</v>
      </c>
      <c r="BH24" s="196">
        <v>0</v>
      </c>
      <c r="BI24" s="196">
        <v>0</v>
      </c>
      <c r="BJ24" s="196">
        <v>0</v>
      </c>
      <c r="BK24" s="196">
        <v>0</v>
      </c>
      <c r="BL24" s="196"/>
      <c r="BM24" s="196" t="s">
        <v>807</v>
      </c>
      <c r="BN24" s="196"/>
      <c r="BO24" s="196" t="s">
        <v>807</v>
      </c>
      <c r="BP24" s="201"/>
      <c r="BQ24" s="196"/>
      <c r="BR24" s="196"/>
      <c r="BS24" s="196"/>
      <c r="BT24" s="193"/>
      <c r="BU24" s="193"/>
      <c r="BV24" s="196"/>
      <c r="BW24" s="196" t="s">
        <v>808</v>
      </c>
      <c r="BX24" s="196"/>
      <c r="BY24" s="193"/>
      <c r="BZ24" s="203" t="s">
        <v>860</v>
      </c>
      <c r="CA24" s="202" t="s">
        <v>461</v>
      </c>
    </row>
    <row r="25" spans="1:79" ht="13" customHeight="1" x14ac:dyDescent="0.2">
      <c r="A25" s="193">
        <v>12709</v>
      </c>
      <c r="B25" s="194">
        <v>42566</v>
      </c>
      <c r="C25" s="195" t="s">
        <v>631</v>
      </c>
      <c r="D25" s="193" t="s">
        <v>632</v>
      </c>
      <c r="E25" s="193"/>
      <c r="F25" s="193" t="s">
        <v>805</v>
      </c>
      <c r="G25" s="207">
        <v>42551</v>
      </c>
      <c r="H25" s="196" t="s">
        <v>828</v>
      </c>
      <c r="I25" s="196" t="s">
        <v>390</v>
      </c>
      <c r="J25" s="196"/>
      <c r="K25" s="193" t="s">
        <v>863</v>
      </c>
      <c r="L25" s="193" t="s">
        <v>864</v>
      </c>
      <c r="M25" s="197">
        <v>87.999999999999986</v>
      </c>
      <c r="N25" s="197">
        <v>17.672727272727272</v>
      </c>
      <c r="O25" s="193"/>
      <c r="P25" s="193"/>
      <c r="Q25" s="197"/>
      <c r="R25" s="198"/>
      <c r="S25" s="199"/>
      <c r="T25" s="193"/>
      <c r="U25" s="199"/>
      <c r="V25" s="199"/>
      <c r="W25" s="197"/>
      <c r="X25" s="193"/>
      <c r="Y25" s="197"/>
      <c r="Z25" s="197"/>
      <c r="AA25" s="197"/>
      <c r="AB25" s="197"/>
      <c r="AC25" s="197"/>
      <c r="AD25" s="197"/>
      <c r="AE25" s="197"/>
      <c r="AF25" s="193"/>
      <c r="AG25" s="193"/>
      <c r="AH25" s="197"/>
      <c r="AI25" s="193"/>
      <c r="AJ25" s="193"/>
      <c r="AK25" s="197"/>
      <c r="AL25" s="193"/>
      <c r="AM25" s="197"/>
      <c r="AN25" s="197"/>
      <c r="AO25" s="193" t="s">
        <v>645</v>
      </c>
      <c r="AP25" s="196" t="s">
        <v>807</v>
      </c>
      <c r="AQ25" s="196"/>
      <c r="AR25" s="196"/>
      <c r="AS25" s="200"/>
      <c r="AT25" s="196">
        <v>8</v>
      </c>
      <c r="AU25" s="196"/>
      <c r="AV25" s="196"/>
      <c r="AW25" s="196"/>
      <c r="AX25" s="196" t="s">
        <v>574</v>
      </c>
      <c r="AY25" s="193" t="s">
        <v>865</v>
      </c>
      <c r="AZ25" s="196">
        <v>0</v>
      </c>
      <c r="BA25" s="196">
        <v>0</v>
      </c>
      <c r="BB25" s="196">
        <v>0</v>
      </c>
      <c r="BC25" s="196">
        <v>0</v>
      </c>
      <c r="BD25" s="196">
        <v>0</v>
      </c>
      <c r="BE25" s="196">
        <v>0</v>
      </c>
      <c r="BF25" s="196">
        <v>0</v>
      </c>
      <c r="BG25" s="196">
        <v>0</v>
      </c>
      <c r="BH25" s="196">
        <v>0</v>
      </c>
      <c r="BI25" s="196">
        <v>0</v>
      </c>
      <c r="BJ25" s="196">
        <v>0</v>
      </c>
      <c r="BK25" s="196">
        <v>0</v>
      </c>
      <c r="BL25" s="196"/>
      <c r="BM25" s="196" t="s">
        <v>807</v>
      </c>
      <c r="BN25" s="196"/>
      <c r="BO25" s="196" t="s">
        <v>807</v>
      </c>
      <c r="BP25" s="201"/>
      <c r="BQ25" s="196"/>
      <c r="BR25" s="196"/>
      <c r="BS25" s="196"/>
      <c r="BT25" s="193"/>
      <c r="BU25" s="202"/>
      <c r="BV25" s="196"/>
      <c r="BW25" s="196" t="s">
        <v>808</v>
      </c>
      <c r="BX25" s="196">
        <v>1</v>
      </c>
      <c r="BY25" s="202" t="s">
        <v>866</v>
      </c>
      <c r="BZ25" s="203" t="s">
        <v>867</v>
      </c>
      <c r="CA25" s="193" t="s">
        <v>461</v>
      </c>
    </row>
    <row r="26" spans="1:79" ht="13" customHeight="1" x14ac:dyDescent="0.2">
      <c r="A26" s="193">
        <v>11629</v>
      </c>
      <c r="B26" s="204">
        <v>42568</v>
      </c>
      <c r="C26" s="195" t="s">
        <v>804</v>
      </c>
      <c r="D26" s="193" t="s">
        <v>632</v>
      </c>
      <c r="E26" s="193"/>
      <c r="F26" s="193" t="s">
        <v>805</v>
      </c>
      <c r="G26" s="194">
        <v>42476</v>
      </c>
      <c r="H26" s="196" t="s">
        <v>828</v>
      </c>
      <c r="I26" s="196" t="s">
        <v>807</v>
      </c>
      <c r="J26" s="196"/>
      <c r="K26" s="193" t="s">
        <v>895</v>
      </c>
      <c r="L26" s="193" t="s">
        <v>655</v>
      </c>
      <c r="M26" s="197">
        <v>113.45454545454544</v>
      </c>
      <c r="N26" s="197">
        <v>22.027272727272727</v>
      </c>
      <c r="O26" s="193"/>
      <c r="P26" s="193"/>
      <c r="Q26" s="197"/>
      <c r="R26" s="198"/>
      <c r="S26" s="199"/>
      <c r="T26" s="193"/>
      <c r="U26" s="199"/>
      <c r="V26" s="199"/>
      <c r="W26" s="197"/>
      <c r="X26" s="193"/>
      <c r="Y26" s="197"/>
      <c r="Z26" s="197"/>
      <c r="AA26" s="197"/>
      <c r="AB26" s="197"/>
      <c r="AC26" s="197"/>
      <c r="AD26" s="197"/>
      <c r="AE26" s="197"/>
      <c r="AF26" s="193"/>
      <c r="AG26" s="193"/>
      <c r="AH26" s="197"/>
      <c r="AI26" s="193"/>
      <c r="AJ26" s="193"/>
      <c r="AK26" s="197"/>
      <c r="AL26" s="193"/>
      <c r="AM26" s="197"/>
      <c r="AN26" s="197"/>
      <c r="AO26" s="193" t="s">
        <v>806</v>
      </c>
      <c r="AP26" s="196" t="s">
        <v>807</v>
      </c>
      <c r="AQ26" s="196"/>
      <c r="AR26" s="196"/>
      <c r="AS26" s="200"/>
      <c r="AT26" s="196">
        <v>8</v>
      </c>
      <c r="AU26" s="196"/>
      <c r="AV26" s="196"/>
      <c r="AW26" s="196"/>
      <c r="AX26" s="196" t="s">
        <v>831</v>
      </c>
      <c r="AY26" s="193"/>
      <c r="AZ26" s="196">
        <v>0</v>
      </c>
      <c r="BA26" s="196">
        <v>0</v>
      </c>
      <c r="BB26" s="196">
        <v>0</v>
      </c>
      <c r="BC26" s="196">
        <v>0</v>
      </c>
      <c r="BD26" s="196">
        <v>0</v>
      </c>
      <c r="BE26" s="196">
        <v>0</v>
      </c>
      <c r="BF26" s="196">
        <v>0</v>
      </c>
      <c r="BG26" s="196">
        <v>0</v>
      </c>
      <c r="BH26" s="196">
        <v>0</v>
      </c>
      <c r="BI26" s="196">
        <v>0</v>
      </c>
      <c r="BJ26" s="196">
        <v>0</v>
      </c>
      <c r="BK26" s="196">
        <v>0</v>
      </c>
      <c r="BL26" s="196"/>
      <c r="BM26" s="196" t="s">
        <v>807</v>
      </c>
      <c r="BN26" s="196"/>
      <c r="BO26" s="196" t="s">
        <v>807</v>
      </c>
      <c r="BP26" s="201"/>
      <c r="BQ26" s="196"/>
      <c r="BR26" s="196"/>
      <c r="BS26" s="196"/>
      <c r="BT26" s="193"/>
      <c r="BU26" s="193"/>
      <c r="BV26" s="196"/>
      <c r="BW26" s="196" t="s">
        <v>808</v>
      </c>
      <c r="BX26" s="196">
        <v>1</v>
      </c>
      <c r="BY26" s="202" t="s">
        <v>896</v>
      </c>
      <c r="BZ26" s="203" t="s">
        <v>897</v>
      </c>
      <c r="CA26" s="193" t="s">
        <v>461</v>
      </c>
    </row>
    <row r="27" spans="1:79" ht="13" customHeight="1" x14ac:dyDescent="0.2">
      <c r="A27" s="193">
        <v>12896</v>
      </c>
      <c r="B27" s="194">
        <v>42566</v>
      </c>
      <c r="C27" s="195" t="s">
        <v>804</v>
      </c>
      <c r="D27" s="193" t="s">
        <v>632</v>
      </c>
      <c r="E27" s="193"/>
      <c r="F27" s="193" t="s">
        <v>805</v>
      </c>
      <c r="G27" s="207">
        <v>42501</v>
      </c>
      <c r="H27" s="196" t="s">
        <v>828</v>
      </c>
      <c r="I27" s="196" t="s">
        <v>807</v>
      </c>
      <c r="J27" s="196"/>
      <c r="K27" s="212" t="s">
        <v>904</v>
      </c>
      <c r="L27" s="193" t="s">
        <v>905</v>
      </c>
      <c r="M27" s="197">
        <v>99.999999999999986</v>
      </c>
      <c r="N27" s="197">
        <v>18.999999999999996</v>
      </c>
      <c r="O27" s="193" t="s">
        <v>689</v>
      </c>
      <c r="P27" s="198">
        <v>2737.5</v>
      </c>
      <c r="Q27" s="197">
        <v>21.499999999999996</v>
      </c>
      <c r="R27" s="198"/>
      <c r="S27" s="199"/>
      <c r="T27" s="193"/>
      <c r="U27" s="199"/>
      <c r="V27" s="199"/>
      <c r="W27" s="197"/>
      <c r="X27" s="193"/>
      <c r="Y27" s="197"/>
      <c r="Z27" s="197"/>
      <c r="AA27" s="197"/>
      <c r="AB27" s="197"/>
      <c r="AC27" s="197"/>
      <c r="AD27" s="199"/>
      <c r="AE27" s="197"/>
      <c r="AF27" s="193"/>
      <c r="AG27" s="193"/>
      <c r="AH27" s="197"/>
      <c r="AI27" s="193"/>
      <c r="AJ27" s="193"/>
      <c r="AK27" s="197"/>
      <c r="AL27" s="193"/>
      <c r="AM27" s="197"/>
      <c r="AN27" s="197"/>
      <c r="AO27" s="193" t="s">
        <v>806</v>
      </c>
      <c r="AP27" s="196" t="s">
        <v>807</v>
      </c>
      <c r="AQ27" s="196"/>
      <c r="AR27" s="196"/>
      <c r="AS27" s="200"/>
      <c r="AT27" s="196">
        <v>3</v>
      </c>
      <c r="AU27" s="196"/>
      <c r="AV27" s="196"/>
      <c r="AW27" s="196"/>
      <c r="AX27" s="196" t="s">
        <v>390</v>
      </c>
      <c r="AY27" s="193"/>
      <c r="AZ27" s="196">
        <v>0</v>
      </c>
      <c r="BA27" s="196">
        <v>0</v>
      </c>
      <c r="BB27" s="196">
        <v>7</v>
      </c>
      <c r="BC27" s="196">
        <v>0</v>
      </c>
      <c r="BD27" s="196">
        <v>0</v>
      </c>
      <c r="BE27" s="196">
        <v>0</v>
      </c>
      <c r="BF27" s="196">
        <v>0</v>
      </c>
      <c r="BG27" s="196">
        <v>0</v>
      </c>
      <c r="BH27" s="196">
        <v>0</v>
      </c>
      <c r="BI27" s="196">
        <v>0</v>
      </c>
      <c r="BJ27" s="196">
        <v>0</v>
      </c>
      <c r="BK27" s="196">
        <v>0</v>
      </c>
      <c r="BL27" s="196"/>
      <c r="BM27" s="196" t="s">
        <v>807</v>
      </c>
      <c r="BN27" s="196"/>
      <c r="BO27" s="196" t="s">
        <v>807</v>
      </c>
      <c r="BP27" s="201"/>
      <c r="BQ27" s="196"/>
      <c r="BR27" s="196"/>
      <c r="BS27" s="196"/>
      <c r="BT27" s="202"/>
      <c r="BU27" s="202"/>
      <c r="BV27" s="196"/>
      <c r="BW27" s="196" t="s">
        <v>808</v>
      </c>
      <c r="BX27" s="196"/>
      <c r="BY27" s="202"/>
      <c r="BZ27" s="205" t="s">
        <v>906</v>
      </c>
      <c r="CA27" s="202" t="s">
        <v>461</v>
      </c>
    </row>
    <row r="28" spans="1:79" ht="13" customHeight="1" x14ac:dyDescent="0.2">
      <c r="A28" s="193"/>
      <c r="B28" s="194">
        <v>42573</v>
      </c>
      <c r="C28" s="195" t="s">
        <v>631</v>
      </c>
      <c r="D28" s="193" t="s">
        <v>632</v>
      </c>
      <c r="E28" s="193"/>
      <c r="F28" s="193" t="s">
        <v>805</v>
      </c>
      <c r="G28" s="194">
        <v>42570</v>
      </c>
      <c r="H28" s="196" t="s">
        <v>390</v>
      </c>
      <c r="I28" s="196" t="s">
        <v>391</v>
      </c>
      <c r="J28" s="196"/>
      <c r="K28" s="193" t="s">
        <v>932</v>
      </c>
      <c r="L28" s="193" t="s">
        <v>933</v>
      </c>
      <c r="M28" s="197">
        <v>87.899999999999991</v>
      </c>
      <c r="N28" s="197">
        <v>17.7</v>
      </c>
      <c r="O28" s="193"/>
      <c r="P28" s="193"/>
      <c r="Q28" s="197"/>
      <c r="R28" s="198"/>
      <c r="S28" s="199"/>
      <c r="T28" s="193"/>
      <c r="U28" s="199"/>
      <c r="V28" s="199"/>
      <c r="W28" s="197"/>
      <c r="X28" s="193"/>
      <c r="Y28" s="197"/>
      <c r="Z28" s="197"/>
      <c r="AA28" s="197"/>
      <c r="AB28" s="197"/>
      <c r="AC28" s="197"/>
      <c r="AD28" s="197"/>
      <c r="AE28" s="197"/>
      <c r="AF28" s="193"/>
      <c r="AG28" s="193"/>
      <c r="AH28" s="197"/>
      <c r="AI28" s="193"/>
      <c r="AJ28" s="193"/>
      <c r="AK28" s="197"/>
      <c r="AL28" s="193"/>
      <c r="AM28" s="197"/>
      <c r="AN28" s="197"/>
      <c r="AO28" s="193" t="s">
        <v>806</v>
      </c>
      <c r="AP28" s="196" t="s">
        <v>807</v>
      </c>
      <c r="AQ28" s="196"/>
      <c r="AR28" s="196"/>
      <c r="AS28" s="200"/>
      <c r="AT28" s="196"/>
      <c r="AU28" s="196"/>
      <c r="AV28" s="196"/>
      <c r="AW28" s="196"/>
      <c r="AX28" s="196" t="s">
        <v>390</v>
      </c>
      <c r="AY28" s="193"/>
      <c r="AZ28" s="196">
        <v>0</v>
      </c>
      <c r="BA28" s="196">
        <v>0</v>
      </c>
      <c r="BB28" s="196">
        <v>0</v>
      </c>
      <c r="BC28" s="196">
        <v>0</v>
      </c>
      <c r="BD28" s="196">
        <v>0</v>
      </c>
      <c r="BE28" s="196">
        <v>0</v>
      </c>
      <c r="BF28" s="196">
        <v>0</v>
      </c>
      <c r="BG28" s="196">
        <v>0</v>
      </c>
      <c r="BH28" s="196">
        <v>0</v>
      </c>
      <c r="BI28" s="196">
        <v>0</v>
      </c>
      <c r="BJ28" s="196">
        <v>0</v>
      </c>
      <c r="BK28" s="196">
        <v>0</v>
      </c>
      <c r="BL28" s="196"/>
      <c r="BM28" s="196" t="s">
        <v>390</v>
      </c>
      <c r="BN28" s="196">
        <v>12</v>
      </c>
      <c r="BO28" s="196" t="s">
        <v>390</v>
      </c>
      <c r="BP28" s="201"/>
      <c r="BQ28" s="196"/>
      <c r="BR28" s="196">
        <v>12</v>
      </c>
      <c r="BS28" s="196"/>
      <c r="BT28" s="193"/>
      <c r="BU28" s="193"/>
      <c r="BV28" s="196"/>
      <c r="BW28" s="196" t="s">
        <v>646</v>
      </c>
      <c r="BX28" s="196">
        <v>1</v>
      </c>
      <c r="BY28" s="193" t="s">
        <v>934</v>
      </c>
      <c r="BZ28" s="209" t="s">
        <v>935</v>
      </c>
      <c r="CA28" s="193"/>
    </row>
    <row r="29" spans="1:79" ht="13" customHeight="1" x14ac:dyDescent="0.2">
      <c r="A29" s="193"/>
      <c r="B29" s="194">
        <v>42573</v>
      </c>
      <c r="C29" s="195" t="s">
        <v>631</v>
      </c>
      <c r="D29" s="193" t="s">
        <v>632</v>
      </c>
      <c r="E29" s="193"/>
      <c r="F29" s="193" t="s">
        <v>805</v>
      </c>
      <c r="G29" s="194">
        <v>42571</v>
      </c>
      <c r="H29" s="196" t="s">
        <v>574</v>
      </c>
      <c r="I29" s="196" t="s">
        <v>390</v>
      </c>
      <c r="J29" s="196"/>
      <c r="K29" s="193" t="s">
        <v>936</v>
      </c>
      <c r="L29" s="193" t="s">
        <v>937</v>
      </c>
      <c r="M29" s="197">
        <v>85</v>
      </c>
      <c r="N29" s="197">
        <v>16.999999999999996</v>
      </c>
      <c r="O29" s="193"/>
      <c r="P29" s="193"/>
      <c r="Q29" s="197"/>
      <c r="R29" s="198"/>
      <c r="S29" s="199"/>
      <c r="T29" s="193"/>
      <c r="U29" s="199"/>
      <c r="V29" s="199"/>
      <c r="W29" s="197"/>
      <c r="X29" s="193"/>
      <c r="Y29" s="197"/>
      <c r="Z29" s="197"/>
      <c r="AA29" s="197"/>
      <c r="AB29" s="197"/>
      <c r="AC29" s="197"/>
      <c r="AD29" s="197"/>
      <c r="AE29" s="197"/>
      <c r="AF29" s="193"/>
      <c r="AG29" s="193"/>
      <c r="AH29" s="197"/>
      <c r="AI29" s="193"/>
      <c r="AJ29" s="193"/>
      <c r="AK29" s="197"/>
      <c r="AL29" s="193"/>
      <c r="AM29" s="197"/>
      <c r="AN29" s="197"/>
      <c r="AO29" s="193" t="s">
        <v>806</v>
      </c>
      <c r="AP29" s="196" t="s">
        <v>807</v>
      </c>
      <c r="AQ29" s="196"/>
      <c r="AR29" s="196"/>
      <c r="AS29" s="200"/>
      <c r="AT29" s="196">
        <v>6</v>
      </c>
      <c r="AU29" s="196"/>
      <c r="AV29" s="196"/>
      <c r="AW29" s="196"/>
      <c r="AX29" s="196" t="s">
        <v>390</v>
      </c>
      <c r="AY29" s="193"/>
      <c r="AZ29" s="196">
        <v>0</v>
      </c>
      <c r="BA29" s="196">
        <v>0</v>
      </c>
      <c r="BB29" s="196">
        <v>0</v>
      </c>
      <c r="BC29" s="196">
        <v>0</v>
      </c>
      <c r="BD29" s="196">
        <v>0</v>
      </c>
      <c r="BE29" s="196">
        <v>0</v>
      </c>
      <c r="BF29" s="196">
        <v>0</v>
      </c>
      <c r="BG29" s="196">
        <v>0</v>
      </c>
      <c r="BH29" s="196">
        <v>0</v>
      </c>
      <c r="BI29" s="196">
        <v>0</v>
      </c>
      <c r="BJ29" s="196">
        <v>0</v>
      </c>
      <c r="BK29" s="196">
        <v>0</v>
      </c>
      <c r="BL29" s="196"/>
      <c r="BM29" s="196" t="s">
        <v>390</v>
      </c>
      <c r="BN29" s="196"/>
      <c r="BO29" s="196" t="s">
        <v>390</v>
      </c>
      <c r="BP29" s="201"/>
      <c r="BQ29" s="196"/>
      <c r="BR29" s="196"/>
      <c r="BS29" s="196"/>
      <c r="BT29" s="193"/>
      <c r="BU29" s="193"/>
      <c r="BV29" s="196"/>
      <c r="BW29" s="196" t="s">
        <v>646</v>
      </c>
      <c r="BX29" s="196">
        <v>1</v>
      </c>
      <c r="BY29" s="193"/>
      <c r="BZ29" s="209" t="s">
        <v>938</v>
      </c>
      <c r="CA29" s="193"/>
    </row>
    <row r="30" spans="1:79" ht="13" customHeight="1" x14ac:dyDescent="0.2">
      <c r="A30" s="193">
        <v>12946</v>
      </c>
      <c r="B30" s="194">
        <v>42567</v>
      </c>
      <c r="C30" s="195" t="s">
        <v>804</v>
      </c>
      <c r="D30" s="193" t="s">
        <v>632</v>
      </c>
      <c r="E30" s="193"/>
      <c r="F30" s="193" t="s">
        <v>810</v>
      </c>
      <c r="G30" s="194">
        <v>42564</v>
      </c>
      <c r="H30" s="196" t="s">
        <v>574</v>
      </c>
      <c r="I30" s="196" t="s">
        <v>807</v>
      </c>
      <c r="J30" s="196"/>
      <c r="K30" s="193" t="s">
        <v>924</v>
      </c>
      <c r="L30" s="193" t="s">
        <v>925</v>
      </c>
      <c r="M30" s="197">
        <v>90.809090909090898</v>
      </c>
      <c r="N30" s="197">
        <v>19.218181818181819</v>
      </c>
      <c r="O30" s="193"/>
      <c r="P30" s="193"/>
      <c r="Q30" s="197"/>
      <c r="R30" s="198"/>
      <c r="S30" s="199"/>
      <c r="T30" s="193"/>
      <c r="U30" s="199"/>
      <c r="V30" s="199"/>
      <c r="W30" s="197"/>
      <c r="X30" s="193"/>
      <c r="Y30" s="197"/>
      <c r="Z30" s="197"/>
      <c r="AA30" s="197"/>
      <c r="AB30" s="197"/>
      <c r="AC30" s="197"/>
      <c r="AD30" s="197"/>
      <c r="AE30" s="197">
        <v>12.58181818181818</v>
      </c>
      <c r="AF30" s="193"/>
      <c r="AG30" s="193"/>
      <c r="AH30" s="197"/>
      <c r="AI30" s="193"/>
      <c r="AJ30" s="193"/>
      <c r="AK30" s="197"/>
      <c r="AL30" s="193"/>
      <c r="AM30" s="197"/>
      <c r="AN30" s="197"/>
      <c r="AO30" s="193" t="s">
        <v>811</v>
      </c>
      <c r="AP30" s="196" t="s">
        <v>807</v>
      </c>
      <c r="AQ30" s="196"/>
      <c r="AR30" s="196"/>
      <c r="AS30" s="200"/>
      <c r="AT30" s="196">
        <v>8</v>
      </c>
      <c r="AU30" s="196"/>
      <c r="AV30" s="196"/>
      <c r="AW30" s="196"/>
      <c r="AX30" s="196" t="s">
        <v>831</v>
      </c>
      <c r="AY30" s="193"/>
      <c r="AZ30" s="196">
        <v>0</v>
      </c>
      <c r="BA30" s="196">
        <v>0</v>
      </c>
      <c r="BB30" s="196">
        <v>0</v>
      </c>
      <c r="BC30" s="196">
        <v>0</v>
      </c>
      <c r="BD30" s="196">
        <v>0</v>
      </c>
      <c r="BE30" s="196">
        <v>0</v>
      </c>
      <c r="BF30" s="196">
        <v>0</v>
      </c>
      <c r="BG30" s="196">
        <v>0</v>
      </c>
      <c r="BH30" s="196">
        <v>0</v>
      </c>
      <c r="BI30" s="196">
        <v>0</v>
      </c>
      <c r="BJ30" s="196">
        <v>0</v>
      </c>
      <c r="BK30" s="196">
        <v>0</v>
      </c>
      <c r="BL30" s="196"/>
      <c r="BM30" s="196" t="s">
        <v>807</v>
      </c>
      <c r="BN30" s="196">
        <v>12</v>
      </c>
      <c r="BO30" s="196" t="s">
        <v>807</v>
      </c>
      <c r="BP30" s="201"/>
      <c r="BQ30" s="196"/>
      <c r="BR30" s="196"/>
      <c r="BS30" s="196"/>
      <c r="BT30" s="202"/>
      <c r="BU30" s="202"/>
      <c r="BV30" s="196"/>
      <c r="BW30" s="196" t="s">
        <v>646</v>
      </c>
      <c r="BX30" s="196"/>
      <c r="BY30" s="202"/>
      <c r="BZ30" s="203" t="s">
        <v>927</v>
      </c>
      <c r="CA30" s="193" t="s">
        <v>401</v>
      </c>
    </row>
    <row r="31" spans="1:79" ht="13" customHeight="1" x14ac:dyDescent="0.2">
      <c r="A31" s="193"/>
      <c r="B31" s="194">
        <v>42575</v>
      </c>
      <c r="C31" s="195" t="s">
        <v>804</v>
      </c>
      <c r="D31" s="193" t="s">
        <v>632</v>
      </c>
      <c r="E31" s="193"/>
      <c r="F31" s="193" t="s">
        <v>810</v>
      </c>
      <c r="G31" s="194">
        <v>42559</v>
      </c>
      <c r="H31" s="196" t="s">
        <v>574</v>
      </c>
      <c r="I31" s="196" t="s">
        <v>390</v>
      </c>
      <c r="J31" s="196"/>
      <c r="K31" s="193" t="s">
        <v>929</v>
      </c>
      <c r="L31" s="193" t="s">
        <v>930</v>
      </c>
      <c r="M31" s="197">
        <v>91.036363636363632</v>
      </c>
      <c r="N31" s="197">
        <v>18.109090909090909</v>
      </c>
      <c r="O31" s="193"/>
      <c r="P31" s="193"/>
      <c r="Q31" s="197"/>
      <c r="R31" s="198"/>
      <c r="S31" s="199"/>
      <c r="T31" s="193"/>
      <c r="U31" s="199"/>
      <c r="V31" s="199"/>
      <c r="W31" s="197"/>
      <c r="X31" s="193"/>
      <c r="Y31" s="197"/>
      <c r="Z31" s="197"/>
      <c r="AA31" s="197"/>
      <c r="AB31" s="197"/>
      <c r="AC31" s="197"/>
      <c r="AD31" s="199"/>
      <c r="AE31" s="197">
        <v>14.272727272727272</v>
      </c>
      <c r="AF31" s="193"/>
      <c r="AG31" s="193"/>
      <c r="AH31" s="197"/>
      <c r="AI31" s="193"/>
      <c r="AJ31" s="193"/>
      <c r="AK31" s="197"/>
      <c r="AL31" s="193"/>
      <c r="AM31" s="197"/>
      <c r="AN31" s="197"/>
      <c r="AO31" s="193" t="s">
        <v>811</v>
      </c>
      <c r="AP31" s="196" t="s">
        <v>807</v>
      </c>
      <c r="AQ31" s="196"/>
      <c r="AR31" s="196"/>
      <c r="AS31" s="200"/>
      <c r="AT31" s="196">
        <v>8</v>
      </c>
      <c r="AU31" s="196"/>
      <c r="AV31" s="196"/>
      <c r="AW31" s="196"/>
      <c r="AX31" s="196" t="s">
        <v>807</v>
      </c>
      <c r="AY31" s="193"/>
      <c r="AZ31" s="196">
        <v>0</v>
      </c>
      <c r="BA31" s="196">
        <v>0</v>
      </c>
      <c r="BB31" s="196">
        <v>0</v>
      </c>
      <c r="BC31" s="196">
        <v>0</v>
      </c>
      <c r="BD31" s="196">
        <v>0</v>
      </c>
      <c r="BE31" s="196">
        <v>0</v>
      </c>
      <c r="BF31" s="196">
        <v>0</v>
      </c>
      <c r="BG31" s="196">
        <v>0</v>
      </c>
      <c r="BH31" s="196">
        <v>0</v>
      </c>
      <c r="BI31" s="196">
        <v>0</v>
      </c>
      <c r="BJ31" s="196">
        <v>0</v>
      </c>
      <c r="BK31" s="196">
        <v>0</v>
      </c>
      <c r="BL31" s="196"/>
      <c r="BM31" s="196" t="s">
        <v>807</v>
      </c>
      <c r="BN31" s="196"/>
      <c r="BO31" s="196" t="s">
        <v>807</v>
      </c>
      <c r="BP31" s="201"/>
      <c r="BQ31" s="196"/>
      <c r="BR31" s="196"/>
      <c r="BS31" s="196"/>
      <c r="BT31" s="221"/>
      <c r="BU31" s="202"/>
      <c r="BV31" s="196"/>
      <c r="BW31" s="196" t="s">
        <v>808</v>
      </c>
      <c r="BX31" s="196">
        <v>1</v>
      </c>
      <c r="BY31" s="193"/>
      <c r="BZ31" s="209" t="s">
        <v>943</v>
      </c>
      <c r="CA31" s="202"/>
    </row>
    <row r="32" spans="1:79" ht="13" customHeight="1" x14ac:dyDescent="0.2">
      <c r="A32" s="193">
        <v>11115</v>
      </c>
      <c r="B32" s="194">
        <v>42567</v>
      </c>
      <c r="C32" s="195" t="s">
        <v>804</v>
      </c>
      <c r="D32" s="193" t="s">
        <v>632</v>
      </c>
      <c r="E32" s="193"/>
      <c r="F32" s="193" t="s">
        <v>810</v>
      </c>
      <c r="G32" s="207">
        <v>42494</v>
      </c>
      <c r="H32" s="196" t="s">
        <v>574</v>
      </c>
      <c r="I32" s="196" t="s">
        <v>390</v>
      </c>
      <c r="J32" s="196"/>
      <c r="K32" s="193" t="s">
        <v>829</v>
      </c>
      <c r="L32" s="193" t="s">
        <v>830</v>
      </c>
      <c r="M32" s="197">
        <v>99.3</v>
      </c>
      <c r="N32" s="197">
        <v>22.354545454545452</v>
      </c>
      <c r="O32" s="208" t="s">
        <v>689</v>
      </c>
      <c r="P32" s="208">
        <v>1020</v>
      </c>
      <c r="Q32" s="197">
        <v>25.954545454545453</v>
      </c>
      <c r="R32" s="198"/>
      <c r="S32" s="199"/>
      <c r="T32" s="193"/>
      <c r="U32" s="199"/>
      <c r="V32" s="199"/>
      <c r="W32" s="197"/>
      <c r="X32" s="193"/>
      <c r="Y32" s="197"/>
      <c r="Z32" s="197"/>
      <c r="AA32" s="197"/>
      <c r="AB32" s="197"/>
      <c r="AC32" s="197"/>
      <c r="AD32" s="197"/>
      <c r="AE32" s="197">
        <v>16.654545454545453</v>
      </c>
      <c r="AF32" s="193"/>
      <c r="AG32" s="193"/>
      <c r="AH32" s="197"/>
      <c r="AI32" s="193"/>
      <c r="AJ32" s="193"/>
      <c r="AK32" s="197"/>
      <c r="AL32" s="193"/>
      <c r="AM32" s="197"/>
      <c r="AN32" s="197"/>
      <c r="AO32" s="193" t="s">
        <v>811</v>
      </c>
      <c r="AP32" s="196" t="s">
        <v>807</v>
      </c>
      <c r="AQ32" s="196"/>
      <c r="AR32" s="196"/>
      <c r="AS32" s="200">
        <v>10</v>
      </c>
      <c r="AT32" s="196">
        <v>12</v>
      </c>
      <c r="AU32" s="196"/>
      <c r="AV32" s="196"/>
      <c r="AW32" s="196"/>
      <c r="AX32" s="196" t="s">
        <v>831</v>
      </c>
      <c r="AY32" s="193"/>
      <c r="AZ32" s="196">
        <v>0</v>
      </c>
      <c r="BA32" s="196">
        <v>0</v>
      </c>
      <c r="BB32" s="196">
        <v>7</v>
      </c>
      <c r="BC32" s="196">
        <v>0</v>
      </c>
      <c r="BD32" s="196">
        <v>0</v>
      </c>
      <c r="BE32" s="196">
        <v>0</v>
      </c>
      <c r="BF32" s="196">
        <v>0</v>
      </c>
      <c r="BG32" s="196">
        <v>0</v>
      </c>
      <c r="BH32" s="196">
        <v>0</v>
      </c>
      <c r="BI32" s="196">
        <v>0</v>
      </c>
      <c r="BJ32" s="196">
        <v>0</v>
      </c>
      <c r="BK32" s="196">
        <v>0</v>
      </c>
      <c r="BL32" s="196"/>
      <c r="BM32" s="196" t="s">
        <v>807</v>
      </c>
      <c r="BN32" s="196"/>
      <c r="BO32" s="196" t="s">
        <v>807</v>
      </c>
      <c r="BP32" s="201"/>
      <c r="BQ32" s="196"/>
      <c r="BR32" s="196"/>
      <c r="BS32" s="196"/>
      <c r="BT32" s="193"/>
      <c r="BU32" s="193"/>
      <c r="BV32" s="196"/>
      <c r="BW32" s="196" t="s">
        <v>808</v>
      </c>
      <c r="BX32" s="196"/>
      <c r="BY32" s="202"/>
      <c r="BZ32" s="205" t="s">
        <v>833</v>
      </c>
      <c r="CA32" s="202" t="s">
        <v>401</v>
      </c>
    </row>
    <row r="33" spans="1:79" ht="13" customHeight="1" x14ac:dyDescent="0.2">
      <c r="A33" s="193">
        <v>1691</v>
      </c>
      <c r="B33" s="194">
        <v>42566</v>
      </c>
      <c r="C33" s="195" t="s">
        <v>804</v>
      </c>
      <c r="D33" s="193" t="s">
        <v>632</v>
      </c>
      <c r="E33" s="193"/>
      <c r="F33" s="193" t="s">
        <v>810</v>
      </c>
      <c r="G33" s="194">
        <v>42551</v>
      </c>
      <c r="H33" s="196" t="s">
        <v>828</v>
      </c>
      <c r="I33" s="196" t="s">
        <v>807</v>
      </c>
      <c r="J33" s="196"/>
      <c r="K33" s="193" t="s">
        <v>843</v>
      </c>
      <c r="L33" s="193" t="s">
        <v>844</v>
      </c>
      <c r="M33" s="197">
        <v>110.0090909090909</v>
      </c>
      <c r="N33" s="197">
        <v>20.809090909090909</v>
      </c>
      <c r="O33" s="193"/>
      <c r="P33" s="193"/>
      <c r="Q33" s="197"/>
      <c r="R33" s="198"/>
      <c r="S33" s="199"/>
      <c r="T33" s="193"/>
      <c r="U33" s="199"/>
      <c r="V33" s="199"/>
      <c r="W33" s="197"/>
      <c r="X33" s="193"/>
      <c r="Y33" s="197"/>
      <c r="Z33" s="197"/>
      <c r="AA33" s="197"/>
      <c r="AB33" s="197"/>
      <c r="AC33" s="197"/>
      <c r="AD33" s="197"/>
      <c r="AE33" s="197">
        <v>15.754545454545452</v>
      </c>
      <c r="AF33" s="193"/>
      <c r="AG33" s="193"/>
      <c r="AH33" s="197"/>
      <c r="AI33" s="193"/>
      <c r="AJ33" s="193"/>
      <c r="AK33" s="197"/>
      <c r="AL33" s="193"/>
      <c r="AM33" s="197"/>
      <c r="AN33" s="197"/>
      <c r="AO33" s="193" t="s">
        <v>811</v>
      </c>
      <c r="AP33" s="196" t="s">
        <v>807</v>
      </c>
      <c r="AQ33" s="196"/>
      <c r="AR33" s="196"/>
      <c r="AS33" s="200"/>
      <c r="AT33" s="196">
        <v>8.5</v>
      </c>
      <c r="AU33" s="196"/>
      <c r="AV33" s="196"/>
      <c r="AW33" s="196"/>
      <c r="AX33" s="196" t="s">
        <v>831</v>
      </c>
      <c r="AY33" s="193"/>
      <c r="AZ33" s="196">
        <v>0</v>
      </c>
      <c r="BA33" s="196">
        <v>0</v>
      </c>
      <c r="BB33" s="196">
        <v>0</v>
      </c>
      <c r="BC33" s="196">
        <v>0</v>
      </c>
      <c r="BD33" s="196">
        <v>0</v>
      </c>
      <c r="BE33" s="196">
        <v>0</v>
      </c>
      <c r="BF33" s="196">
        <v>0</v>
      </c>
      <c r="BG33" s="196">
        <v>0</v>
      </c>
      <c r="BH33" s="196">
        <v>0</v>
      </c>
      <c r="BI33" s="196">
        <v>0</v>
      </c>
      <c r="BJ33" s="196">
        <v>0</v>
      </c>
      <c r="BK33" s="196">
        <v>0</v>
      </c>
      <c r="BL33" s="196"/>
      <c r="BM33" s="196" t="s">
        <v>807</v>
      </c>
      <c r="BN33" s="196"/>
      <c r="BO33" s="196" t="s">
        <v>807</v>
      </c>
      <c r="BP33" s="201"/>
      <c r="BQ33" s="196"/>
      <c r="BR33" s="196"/>
      <c r="BS33" s="196"/>
      <c r="BT33" s="193"/>
      <c r="BU33" s="193"/>
      <c r="BV33" s="196"/>
      <c r="BW33" s="196" t="s">
        <v>808</v>
      </c>
      <c r="BX33" s="196"/>
      <c r="BY33" s="193"/>
      <c r="BZ33" s="203" t="s">
        <v>846</v>
      </c>
      <c r="CA33" s="202" t="s">
        <v>461</v>
      </c>
    </row>
    <row r="34" spans="1:79" ht="13" customHeight="1" x14ac:dyDescent="0.2">
      <c r="A34" s="193">
        <v>10257</v>
      </c>
      <c r="B34" s="194">
        <v>42566</v>
      </c>
      <c r="C34" s="195" t="s">
        <v>804</v>
      </c>
      <c r="D34" s="193" t="s">
        <v>632</v>
      </c>
      <c r="E34" s="193"/>
      <c r="F34" s="193" t="s">
        <v>810</v>
      </c>
      <c r="G34" s="194">
        <v>42551</v>
      </c>
      <c r="H34" s="196" t="s">
        <v>828</v>
      </c>
      <c r="I34" s="196" t="s">
        <v>807</v>
      </c>
      <c r="J34" s="196"/>
      <c r="K34" s="193" t="s">
        <v>899</v>
      </c>
      <c r="L34" s="193" t="s">
        <v>658</v>
      </c>
      <c r="M34" s="197">
        <v>92.999999999999986</v>
      </c>
      <c r="N34" s="197">
        <v>22.66363636363636</v>
      </c>
      <c r="O34" s="193"/>
      <c r="P34" s="193"/>
      <c r="Q34" s="197"/>
      <c r="R34" s="198"/>
      <c r="S34" s="199"/>
      <c r="T34" s="193"/>
      <c r="U34" s="199"/>
      <c r="V34" s="199"/>
      <c r="W34" s="197"/>
      <c r="X34" s="193"/>
      <c r="Y34" s="197"/>
      <c r="Z34" s="197"/>
      <c r="AA34" s="197"/>
      <c r="AB34" s="197"/>
      <c r="AC34" s="197"/>
      <c r="AD34" s="199"/>
      <c r="AE34" s="197">
        <v>15.154545454545454</v>
      </c>
      <c r="AF34" s="193"/>
      <c r="AG34" s="193"/>
      <c r="AH34" s="197"/>
      <c r="AI34" s="193"/>
      <c r="AJ34" s="193"/>
      <c r="AK34" s="197"/>
      <c r="AL34" s="193"/>
      <c r="AM34" s="197"/>
      <c r="AN34" s="197"/>
      <c r="AO34" s="193" t="s">
        <v>811</v>
      </c>
      <c r="AP34" s="196" t="s">
        <v>807</v>
      </c>
      <c r="AQ34" s="196"/>
      <c r="AR34" s="196"/>
      <c r="AS34" s="200"/>
      <c r="AT34" s="196">
        <v>11.5</v>
      </c>
      <c r="AU34" s="196"/>
      <c r="AV34" s="196"/>
      <c r="AW34" s="196"/>
      <c r="AX34" s="196" t="s">
        <v>831</v>
      </c>
      <c r="AY34" s="193"/>
      <c r="AZ34" s="196">
        <v>14</v>
      </c>
      <c r="BA34" s="196">
        <v>0</v>
      </c>
      <c r="BB34" s="196">
        <v>0</v>
      </c>
      <c r="BC34" s="196">
        <v>0</v>
      </c>
      <c r="BD34" s="196">
        <v>0</v>
      </c>
      <c r="BE34" s="196">
        <v>0</v>
      </c>
      <c r="BF34" s="196">
        <v>0</v>
      </c>
      <c r="BG34" s="196">
        <v>0</v>
      </c>
      <c r="BH34" s="196">
        <v>0</v>
      </c>
      <c r="BI34" s="196">
        <v>0</v>
      </c>
      <c r="BJ34" s="196">
        <v>0</v>
      </c>
      <c r="BK34" s="196">
        <v>0</v>
      </c>
      <c r="BL34" s="196"/>
      <c r="BM34" s="196" t="s">
        <v>807</v>
      </c>
      <c r="BN34" s="196">
        <v>12</v>
      </c>
      <c r="BO34" s="196" t="s">
        <v>807</v>
      </c>
      <c r="BP34" s="201"/>
      <c r="BQ34" s="196"/>
      <c r="BR34" s="196">
        <v>12</v>
      </c>
      <c r="BS34" s="196"/>
      <c r="BT34" s="193"/>
      <c r="BU34" s="193"/>
      <c r="BV34" s="196"/>
      <c r="BW34" s="196" t="s">
        <v>808</v>
      </c>
      <c r="BX34" s="196"/>
      <c r="BY34" s="193"/>
      <c r="BZ34" s="203" t="s">
        <v>901</v>
      </c>
      <c r="CA34" s="202" t="s">
        <v>461</v>
      </c>
    </row>
    <row r="35" spans="1:79" ht="13" customHeight="1" x14ac:dyDescent="0.15">
      <c r="A35" s="193">
        <v>10921</v>
      </c>
      <c r="B35" s="194">
        <v>42566</v>
      </c>
      <c r="C35" s="195" t="s">
        <v>804</v>
      </c>
      <c r="D35" s="193" t="s">
        <v>632</v>
      </c>
      <c r="E35" s="193"/>
      <c r="F35" s="193" t="s">
        <v>810</v>
      </c>
      <c r="G35" s="194">
        <v>42475</v>
      </c>
      <c r="H35" s="196" t="s">
        <v>828</v>
      </c>
      <c r="I35" s="196" t="s">
        <v>807</v>
      </c>
      <c r="J35" s="196"/>
      <c r="K35" s="193" t="s">
        <v>931</v>
      </c>
      <c r="L35" s="193" t="s">
        <v>945</v>
      </c>
      <c r="M35" s="197">
        <v>66.36363636363636</v>
      </c>
      <c r="N35" s="197">
        <v>21.818181818181817</v>
      </c>
      <c r="O35" s="193"/>
      <c r="P35" s="193"/>
      <c r="Q35" s="197"/>
      <c r="R35" s="198"/>
      <c r="S35" s="199"/>
      <c r="T35" s="193"/>
      <c r="U35" s="199"/>
      <c r="V35" s="199"/>
      <c r="W35" s="197"/>
      <c r="X35" s="193"/>
      <c r="Y35" s="197"/>
      <c r="Z35" s="197"/>
      <c r="AA35" s="197"/>
      <c r="AB35" s="197"/>
      <c r="AC35" s="197"/>
      <c r="AD35" s="197"/>
      <c r="AE35" s="197">
        <v>19.545454545454543</v>
      </c>
      <c r="AF35" s="193"/>
      <c r="AG35" s="193"/>
      <c r="AH35" s="197"/>
      <c r="AI35" s="193"/>
      <c r="AJ35" s="193"/>
      <c r="AK35" s="199"/>
      <c r="AL35" s="193"/>
      <c r="AM35" s="197"/>
      <c r="AN35" s="197"/>
      <c r="AO35" s="193" t="s">
        <v>811</v>
      </c>
      <c r="AP35" s="196" t="s">
        <v>807</v>
      </c>
      <c r="AQ35" s="196"/>
      <c r="AR35" s="196"/>
      <c r="AS35" s="200"/>
      <c r="AT35" s="196">
        <v>16</v>
      </c>
      <c r="AU35" s="196"/>
      <c r="AV35" s="196"/>
      <c r="AW35" s="196"/>
      <c r="AX35" s="196" t="s">
        <v>831</v>
      </c>
      <c r="AY35" s="193"/>
      <c r="AZ35" s="196">
        <v>0</v>
      </c>
      <c r="BA35" s="196">
        <v>0</v>
      </c>
      <c r="BB35" s="196">
        <v>0</v>
      </c>
      <c r="BC35" s="196">
        <v>0</v>
      </c>
      <c r="BD35" s="196">
        <v>0</v>
      </c>
      <c r="BE35" s="196">
        <v>0</v>
      </c>
      <c r="BF35" s="196">
        <v>0</v>
      </c>
      <c r="BG35" s="196">
        <v>0</v>
      </c>
      <c r="BH35" s="196">
        <v>0</v>
      </c>
      <c r="BI35" s="196">
        <v>0</v>
      </c>
      <c r="BJ35" s="196">
        <v>0</v>
      </c>
      <c r="BK35" s="196">
        <v>0</v>
      </c>
      <c r="BL35" s="196"/>
      <c r="BM35" s="196" t="s">
        <v>807</v>
      </c>
      <c r="BN35" s="196"/>
      <c r="BO35" s="196" t="s">
        <v>807</v>
      </c>
      <c r="BP35" s="201">
        <v>174.43636363636361</v>
      </c>
      <c r="BQ35" s="196"/>
      <c r="BR35" s="196"/>
      <c r="BS35" s="222">
        <v>42551</v>
      </c>
      <c r="BT35" s="193"/>
      <c r="BU35" s="202"/>
      <c r="BV35" s="196"/>
      <c r="BW35" s="196" t="s">
        <v>808</v>
      </c>
      <c r="BX35" s="196"/>
      <c r="BY35" s="202" t="s">
        <v>946</v>
      </c>
      <c r="BZ35" s="223" t="s">
        <v>948</v>
      </c>
      <c r="CA35" s="202" t="s">
        <v>461</v>
      </c>
    </row>
    <row r="36" spans="1:79" ht="13" customHeight="1" x14ac:dyDescent="0.15">
      <c r="A36" s="193">
        <v>10562</v>
      </c>
      <c r="B36" s="194">
        <v>42566</v>
      </c>
      <c r="C36" s="195" t="s">
        <v>804</v>
      </c>
      <c r="D36" s="193" t="s">
        <v>632</v>
      </c>
      <c r="E36" s="193"/>
      <c r="F36" s="193" t="s">
        <v>810</v>
      </c>
      <c r="G36" s="207">
        <v>42551</v>
      </c>
      <c r="H36" s="196" t="s">
        <v>828</v>
      </c>
      <c r="I36" s="196" t="s">
        <v>807</v>
      </c>
      <c r="J36" s="196"/>
      <c r="K36" s="193" t="s">
        <v>911</v>
      </c>
      <c r="L36" s="193" t="s">
        <v>664</v>
      </c>
      <c r="M36" s="197">
        <v>103.71818181818182</v>
      </c>
      <c r="N36" s="197">
        <v>21.763636363636362</v>
      </c>
      <c r="O36" s="193"/>
      <c r="P36" s="193"/>
      <c r="Q36" s="197"/>
      <c r="R36" s="198"/>
      <c r="S36" s="199"/>
      <c r="T36" s="193"/>
      <c r="U36" s="199"/>
      <c r="V36" s="199"/>
      <c r="W36" s="197"/>
      <c r="X36" s="193"/>
      <c r="Y36" s="197"/>
      <c r="Z36" s="197"/>
      <c r="AA36" s="197"/>
      <c r="AB36" s="197"/>
      <c r="AC36" s="197"/>
      <c r="AD36" s="199"/>
      <c r="AE36" s="197">
        <v>16.381818181818179</v>
      </c>
      <c r="AF36" s="193"/>
      <c r="AG36" s="193"/>
      <c r="AH36" s="197"/>
      <c r="AI36" s="193"/>
      <c r="AJ36" s="193"/>
      <c r="AK36" s="197"/>
      <c r="AL36" s="193"/>
      <c r="AM36" s="197"/>
      <c r="AN36" s="197"/>
      <c r="AO36" s="193" t="s">
        <v>811</v>
      </c>
      <c r="AP36" s="196" t="s">
        <v>807</v>
      </c>
      <c r="AQ36" s="196"/>
      <c r="AR36" s="196"/>
      <c r="AS36" s="200"/>
      <c r="AT36" s="196">
        <v>6</v>
      </c>
      <c r="AU36" s="196"/>
      <c r="AV36" s="196"/>
      <c r="AW36" s="196"/>
      <c r="AX36" s="196" t="s">
        <v>831</v>
      </c>
      <c r="AY36" s="193"/>
      <c r="AZ36" s="196">
        <v>10</v>
      </c>
      <c r="BA36" s="196">
        <v>0</v>
      </c>
      <c r="BB36" s="196">
        <v>0</v>
      </c>
      <c r="BC36" s="196">
        <v>0</v>
      </c>
      <c r="BD36" s="196">
        <v>0</v>
      </c>
      <c r="BE36" s="196">
        <v>0</v>
      </c>
      <c r="BF36" s="196">
        <v>0</v>
      </c>
      <c r="BG36" s="196">
        <v>0</v>
      </c>
      <c r="BH36" s="196">
        <v>0</v>
      </c>
      <c r="BI36" s="196">
        <v>0</v>
      </c>
      <c r="BJ36" s="196">
        <v>0</v>
      </c>
      <c r="BK36" s="196">
        <v>0</v>
      </c>
      <c r="BL36" s="196"/>
      <c r="BM36" s="196" t="s">
        <v>807</v>
      </c>
      <c r="BN36" s="196">
        <v>12</v>
      </c>
      <c r="BO36" s="196" t="s">
        <v>807</v>
      </c>
      <c r="BP36" s="201"/>
      <c r="BQ36" s="196"/>
      <c r="BR36" s="196"/>
      <c r="BS36" s="196"/>
      <c r="BT36" s="202"/>
      <c r="BU36" s="202"/>
      <c r="BV36" s="196"/>
      <c r="BW36" s="196" t="s">
        <v>808</v>
      </c>
      <c r="BX36" s="196"/>
      <c r="BY36" s="202"/>
      <c r="BZ36" s="213" t="s">
        <v>913</v>
      </c>
      <c r="CA36" s="193" t="s">
        <v>461</v>
      </c>
    </row>
    <row r="37" spans="1:79" ht="13" customHeight="1" x14ac:dyDescent="0.2">
      <c r="A37" s="193">
        <v>13103</v>
      </c>
      <c r="B37" s="194">
        <v>42568</v>
      </c>
      <c r="C37" s="195" t="s">
        <v>804</v>
      </c>
      <c r="D37" s="193" t="s">
        <v>632</v>
      </c>
      <c r="E37" s="193"/>
      <c r="F37" s="193" t="s">
        <v>810</v>
      </c>
      <c r="G37" s="207">
        <v>42564</v>
      </c>
      <c r="H37" s="196" t="s">
        <v>828</v>
      </c>
      <c r="I37" s="196" t="s">
        <v>807</v>
      </c>
      <c r="J37" s="196"/>
      <c r="K37" s="193" t="s">
        <v>874</v>
      </c>
      <c r="L37" s="193" t="s">
        <v>875</v>
      </c>
      <c r="M37" s="197">
        <v>91.845454545454544</v>
      </c>
      <c r="N37" s="197">
        <v>19.436363636363634</v>
      </c>
      <c r="O37" s="193"/>
      <c r="P37" s="193"/>
      <c r="Q37" s="197"/>
      <c r="R37" s="198"/>
      <c r="S37" s="199"/>
      <c r="T37" s="193"/>
      <c r="U37" s="199"/>
      <c r="V37" s="199"/>
      <c r="W37" s="197"/>
      <c r="X37" s="193"/>
      <c r="Y37" s="197"/>
      <c r="Z37" s="197"/>
      <c r="AA37" s="197"/>
      <c r="AB37" s="197"/>
      <c r="AC37" s="197"/>
      <c r="AD37" s="199"/>
      <c r="AE37" s="197">
        <v>12.718181818181817</v>
      </c>
      <c r="AF37" s="193"/>
      <c r="AG37" s="193"/>
      <c r="AH37" s="197"/>
      <c r="AI37" s="193"/>
      <c r="AJ37" s="193"/>
      <c r="AK37" s="197"/>
      <c r="AL37" s="193"/>
      <c r="AM37" s="197"/>
      <c r="AN37" s="197"/>
      <c r="AO37" s="193" t="s">
        <v>811</v>
      </c>
      <c r="AP37" s="196" t="s">
        <v>807</v>
      </c>
      <c r="AQ37" s="196"/>
      <c r="AR37" s="196"/>
      <c r="AS37" s="200"/>
      <c r="AT37" s="196">
        <v>8</v>
      </c>
      <c r="AU37" s="196"/>
      <c r="AV37" s="196"/>
      <c r="AW37" s="196"/>
      <c r="AX37" s="196" t="s">
        <v>831</v>
      </c>
      <c r="AY37" s="193"/>
      <c r="AZ37" s="211">
        <v>0</v>
      </c>
      <c r="BA37" s="196">
        <v>0</v>
      </c>
      <c r="BB37" s="196">
        <v>0</v>
      </c>
      <c r="BC37" s="196">
        <v>0</v>
      </c>
      <c r="BD37" s="196">
        <v>0</v>
      </c>
      <c r="BE37" s="196">
        <v>0</v>
      </c>
      <c r="BF37" s="196">
        <v>0</v>
      </c>
      <c r="BG37" s="196">
        <v>0</v>
      </c>
      <c r="BH37" s="196">
        <v>0</v>
      </c>
      <c r="BI37" s="196">
        <v>0</v>
      </c>
      <c r="BJ37" s="196">
        <v>0</v>
      </c>
      <c r="BK37" s="196">
        <v>0</v>
      </c>
      <c r="BL37" s="196"/>
      <c r="BM37" s="196" t="s">
        <v>807</v>
      </c>
      <c r="BN37" s="196">
        <v>12</v>
      </c>
      <c r="BO37" s="196" t="s">
        <v>807</v>
      </c>
      <c r="BP37" s="201"/>
      <c r="BQ37" s="196"/>
      <c r="BR37" s="196"/>
      <c r="BS37" s="196"/>
      <c r="BT37" s="193"/>
      <c r="BU37" s="193"/>
      <c r="BV37" s="196"/>
      <c r="BW37" s="196" t="s">
        <v>808</v>
      </c>
      <c r="BX37" s="196"/>
      <c r="BY37" s="193"/>
      <c r="BZ37" s="203" t="s">
        <v>877</v>
      </c>
      <c r="CA37" s="202" t="s">
        <v>401</v>
      </c>
    </row>
    <row r="38" spans="1:79" ht="13" customHeight="1" x14ac:dyDescent="0.2">
      <c r="A38" s="193">
        <v>12751</v>
      </c>
      <c r="B38" s="194">
        <v>42566</v>
      </c>
      <c r="C38" s="195" t="s">
        <v>804</v>
      </c>
      <c r="D38" s="193" t="s">
        <v>632</v>
      </c>
      <c r="E38" s="193"/>
      <c r="F38" s="193" t="s">
        <v>810</v>
      </c>
      <c r="G38" s="194">
        <v>42551</v>
      </c>
      <c r="H38" s="196" t="s">
        <v>828</v>
      </c>
      <c r="I38" s="196" t="s">
        <v>807</v>
      </c>
      <c r="J38" s="196"/>
      <c r="K38" s="193" t="s">
        <v>918</v>
      </c>
      <c r="L38" s="193" t="s">
        <v>919</v>
      </c>
      <c r="M38" s="197">
        <v>94.527272727272717</v>
      </c>
      <c r="N38" s="197">
        <v>22.499999999999996</v>
      </c>
      <c r="O38" s="193"/>
      <c r="P38" s="193"/>
      <c r="Q38" s="197"/>
      <c r="R38" s="198"/>
      <c r="S38" s="199"/>
      <c r="T38" s="193"/>
      <c r="U38" s="199"/>
      <c r="V38" s="199"/>
      <c r="W38" s="197"/>
      <c r="X38" s="193"/>
      <c r="Y38" s="197"/>
      <c r="Z38" s="197"/>
      <c r="AA38" s="197"/>
      <c r="AB38" s="197"/>
      <c r="AC38" s="197"/>
      <c r="AD38" s="197"/>
      <c r="AE38" s="197">
        <v>16.418181818181814</v>
      </c>
      <c r="AF38" s="193"/>
      <c r="AG38" s="193"/>
      <c r="AH38" s="197"/>
      <c r="AI38" s="193"/>
      <c r="AJ38" s="193"/>
      <c r="AK38" s="197"/>
      <c r="AL38" s="193"/>
      <c r="AM38" s="197"/>
      <c r="AN38" s="197"/>
      <c r="AO38" s="193" t="s">
        <v>811</v>
      </c>
      <c r="AP38" s="196" t="s">
        <v>807</v>
      </c>
      <c r="AQ38" s="196"/>
      <c r="AR38" s="196"/>
      <c r="AS38" s="200"/>
      <c r="AT38" s="196">
        <v>10</v>
      </c>
      <c r="AU38" s="196"/>
      <c r="AV38" s="196"/>
      <c r="AW38" s="196"/>
      <c r="AX38" s="196" t="s">
        <v>390</v>
      </c>
      <c r="AY38" s="193"/>
      <c r="AZ38" s="196">
        <v>0</v>
      </c>
      <c r="BA38" s="196">
        <v>17</v>
      </c>
      <c r="BB38" s="196">
        <v>0</v>
      </c>
      <c r="BC38" s="196">
        <v>0</v>
      </c>
      <c r="BD38" s="196">
        <v>0</v>
      </c>
      <c r="BE38" s="196">
        <v>0</v>
      </c>
      <c r="BF38" s="196">
        <v>0</v>
      </c>
      <c r="BG38" s="196">
        <v>0</v>
      </c>
      <c r="BH38" s="196">
        <v>0</v>
      </c>
      <c r="BI38" s="196">
        <v>0</v>
      </c>
      <c r="BJ38" s="196">
        <v>0</v>
      </c>
      <c r="BK38" s="196">
        <v>0</v>
      </c>
      <c r="BL38" s="196"/>
      <c r="BM38" s="196" t="s">
        <v>807</v>
      </c>
      <c r="BN38" s="196"/>
      <c r="BO38" s="196" t="s">
        <v>807</v>
      </c>
      <c r="BP38" s="201"/>
      <c r="BQ38" s="196"/>
      <c r="BR38" s="196"/>
      <c r="BS38" s="196"/>
      <c r="BT38" s="193"/>
      <c r="BU38" s="193"/>
      <c r="BV38" s="196"/>
      <c r="BW38" s="196" t="s">
        <v>808</v>
      </c>
      <c r="BX38" s="196"/>
      <c r="BY38" s="193"/>
      <c r="BZ38" s="203" t="s">
        <v>921</v>
      </c>
      <c r="CA38" s="193" t="s">
        <v>461</v>
      </c>
    </row>
    <row r="39" spans="1:79" ht="13" customHeight="1" x14ac:dyDescent="0.2">
      <c r="A39" s="193">
        <v>12773</v>
      </c>
      <c r="B39" s="194">
        <v>42566</v>
      </c>
      <c r="C39" s="195" t="s">
        <v>804</v>
      </c>
      <c r="D39" s="193" t="s">
        <v>632</v>
      </c>
      <c r="E39" s="193"/>
      <c r="F39" s="193" t="s">
        <v>810</v>
      </c>
      <c r="G39" s="194">
        <v>42521</v>
      </c>
      <c r="H39" s="196" t="s">
        <v>828</v>
      </c>
      <c r="I39" s="196" t="s">
        <v>807</v>
      </c>
      <c r="J39" s="196"/>
      <c r="K39" s="193" t="s">
        <v>672</v>
      </c>
      <c r="L39" s="193" t="s">
        <v>909</v>
      </c>
      <c r="M39" s="197">
        <v>79.75454545454545</v>
      </c>
      <c r="N39" s="197">
        <v>16.863636363636363</v>
      </c>
      <c r="O39" s="193"/>
      <c r="P39" s="193"/>
      <c r="Q39" s="197"/>
      <c r="R39" s="198"/>
      <c r="S39" s="199"/>
      <c r="T39" s="193"/>
      <c r="U39" s="199"/>
      <c r="V39" s="199"/>
      <c r="W39" s="197"/>
      <c r="X39" s="193"/>
      <c r="Y39" s="197"/>
      <c r="Z39" s="197"/>
      <c r="AA39" s="197"/>
      <c r="AB39" s="197"/>
      <c r="AC39" s="197"/>
      <c r="AD39" s="197"/>
      <c r="AE39" s="197">
        <v>15.6</v>
      </c>
      <c r="AF39" s="193"/>
      <c r="AG39" s="193"/>
      <c r="AH39" s="197"/>
      <c r="AI39" s="193"/>
      <c r="AJ39" s="193"/>
      <c r="AK39" s="197"/>
      <c r="AL39" s="193"/>
      <c r="AM39" s="197"/>
      <c r="AN39" s="197"/>
      <c r="AO39" s="193" t="s">
        <v>811</v>
      </c>
      <c r="AP39" s="196" t="s">
        <v>807</v>
      </c>
      <c r="AQ39" s="196"/>
      <c r="AR39" s="196"/>
      <c r="AS39" s="200"/>
      <c r="AT39" s="196">
        <v>5.5</v>
      </c>
      <c r="AU39" s="196"/>
      <c r="AV39" s="196"/>
      <c r="AW39" s="196"/>
      <c r="AX39" s="196" t="s">
        <v>390</v>
      </c>
      <c r="AY39" s="193"/>
      <c r="AZ39" s="196">
        <v>0</v>
      </c>
      <c r="BA39" s="196">
        <v>0</v>
      </c>
      <c r="BB39" s="196">
        <v>0</v>
      </c>
      <c r="BC39" s="196">
        <v>0</v>
      </c>
      <c r="BD39" s="196">
        <v>0</v>
      </c>
      <c r="BE39" s="196">
        <v>0</v>
      </c>
      <c r="BF39" s="196">
        <v>0</v>
      </c>
      <c r="BG39" s="196">
        <v>0</v>
      </c>
      <c r="BH39" s="196">
        <v>0</v>
      </c>
      <c r="BI39" s="196">
        <v>0</v>
      </c>
      <c r="BJ39" s="196">
        <v>0</v>
      </c>
      <c r="BK39" s="196">
        <v>0</v>
      </c>
      <c r="BL39" s="196"/>
      <c r="BM39" s="196" t="s">
        <v>807</v>
      </c>
      <c r="BN39" s="196"/>
      <c r="BO39" s="196" t="s">
        <v>807</v>
      </c>
      <c r="BP39" s="201"/>
      <c r="BQ39" s="196"/>
      <c r="BR39" s="196"/>
      <c r="BS39" s="196"/>
      <c r="BT39" s="193"/>
      <c r="BU39" s="193"/>
      <c r="BV39" s="196"/>
      <c r="BW39" s="196" t="s">
        <v>808</v>
      </c>
      <c r="BX39" s="196"/>
      <c r="BY39" s="193"/>
      <c r="BZ39" s="209" t="s">
        <v>910</v>
      </c>
      <c r="CA39" s="193" t="s">
        <v>461</v>
      </c>
    </row>
    <row r="40" spans="1:79" ht="13" customHeight="1" x14ac:dyDescent="0.2">
      <c r="A40" s="193">
        <v>10684</v>
      </c>
      <c r="B40" s="194">
        <v>42566</v>
      </c>
      <c r="C40" s="195" t="s">
        <v>804</v>
      </c>
      <c r="D40" s="193" t="s">
        <v>632</v>
      </c>
      <c r="E40" s="193"/>
      <c r="F40" s="193" t="s">
        <v>810</v>
      </c>
      <c r="G40" s="194">
        <v>42551</v>
      </c>
      <c r="H40" s="196" t="s">
        <v>828</v>
      </c>
      <c r="I40" s="196" t="s">
        <v>807</v>
      </c>
      <c r="J40" s="196"/>
      <c r="K40" s="193" t="s">
        <v>916</v>
      </c>
      <c r="L40" s="193" t="s">
        <v>674</v>
      </c>
      <c r="M40" s="197">
        <v>105.73636363636363</v>
      </c>
      <c r="N40" s="197">
        <v>18.936363636363634</v>
      </c>
      <c r="O40" s="193"/>
      <c r="P40" s="193"/>
      <c r="Q40" s="197"/>
      <c r="R40" s="193"/>
      <c r="S40" s="199"/>
      <c r="T40" s="193"/>
      <c r="U40" s="199"/>
      <c r="V40" s="199"/>
      <c r="W40" s="197"/>
      <c r="X40" s="193"/>
      <c r="Y40" s="197"/>
      <c r="Z40" s="197"/>
      <c r="AA40" s="197"/>
      <c r="AB40" s="197"/>
      <c r="AC40" s="197"/>
      <c r="AD40" s="199"/>
      <c r="AE40" s="197">
        <v>14.127272727272725</v>
      </c>
      <c r="AF40" s="193"/>
      <c r="AG40" s="193"/>
      <c r="AH40" s="197"/>
      <c r="AI40" s="193"/>
      <c r="AJ40" s="193"/>
      <c r="AK40" s="197"/>
      <c r="AL40" s="193"/>
      <c r="AM40" s="197"/>
      <c r="AN40" s="197"/>
      <c r="AO40" s="193" t="s">
        <v>811</v>
      </c>
      <c r="AP40" s="196" t="s">
        <v>807</v>
      </c>
      <c r="AQ40" s="196"/>
      <c r="AR40" s="196"/>
      <c r="AS40" s="200"/>
      <c r="AT40" s="196">
        <v>6</v>
      </c>
      <c r="AU40" s="196"/>
      <c r="AV40" s="196"/>
      <c r="AW40" s="196"/>
      <c r="AX40" s="196" t="s">
        <v>831</v>
      </c>
      <c r="AY40" s="193"/>
      <c r="AZ40" s="196">
        <v>0</v>
      </c>
      <c r="BA40" s="196">
        <v>0</v>
      </c>
      <c r="BB40" s="196">
        <v>6</v>
      </c>
      <c r="BC40" s="196">
        <v>0</v>
      </c>
      <c r="BD40" s="196">
        <v>0</v>
      </c>
      <c r="BE40" s="196">
        <v>0</v>
      </c>
      <c r="BF40" s="196">
        <v>0</v>
      </c>
      <c r="BG40" s="196">
        <v>0</v>
      </c>
      <c r="BH40" s="196">
        <v>0</v>
      </c>
      <c r="BI40" s="196">
        <v>0</v>
      </c>
      <c r="BJ40" s="196">
        <v>0</v>
      </c>
      <c r="BK40" s="196">
        <v>0</v>
      </c>
      <c r="BL40" s="196"/>
      <c r="BM40" s="196" t="s">
        <v>807</v>
      </c>
      <c r="BN40" s="196"/>
      <c r="BO40" s="196" t="s">
        <v>807</v>
      </c>
      <c r="BP40" s="201"/>
      <c r="BQ40" s="196"/>
      <c r="BR40" s="196"/>
      <c r="BS40" s="196"/>
      <c r="BT40" s="202"/>
      <c r="BU40" s="202"/>
      <c r="BV40" s="196"/>
      <c r="BW40" s="196" t="s">
        <v>808</v>
      </c>
      <c r="BX40" s="196">
        <v>1</v>
      </c>
      <c r="BY40" s="193" t="s">
        <v>675</v>
      </c>
      <c r="BZ40" s="205" t="s">
        <v>917</v>
      </c>
      <c r="CA40" s="193" t="s">
        <v>461</v>
      </c>
    </row>
    <row r="41" spans="1:79" ht="13" customHeight="1" x14ac:dyDescent="0.2">
      <c r="A41" s="193">
        <v>11316</v>
      </c>
      <c r="B41" s="194">
        <v>42566</v>
      </c>
      <c r="C41" s="195" t="s">
        <v>804</v>
      </c>
      <c r="D41" s="193" t="s">
        <v>632</v>
      </c>
      <c r="E41" s="193"/>
      <c r="F41" s="193" t="s">
        <v>810</v>
      </c>
      <c r="G41" s="207">
        <v>42551</v>
      </c>
      <c r="H41" s="196" t="s">
        <v>828</v>
      </c>
      <c r="I41" s="196" t="s">
        <v>807</v>
      </c>
      <c r="J41" s="196"/>
      <c r="K41" s="193" t="s">
        <v>883</v>
      </c>
      <c r="L41" s="193" t="s">
        <v>884</v>
      </c>
      <c r="M41" s="197">
        <v>97</v>
      </c>
      <c r="N41" s="197">
        <v>20.399999999999999</v>
      </c>
      <c r="O41" s="193"/>
      <c r="P41" s="193"/>
      <c r="Q41" s="197"/>
      <c r="R41" s="198"/>
      <c r="S41" s="199"/>
      <c r="T41" s="193"/>
      <c r="U41" s="199"/>
      <c r="V41" s="199"/>
      <c r="W41" s="197"/>
      <c r="X41" s="193"/>
      <c r="Y41" s="197"/>
      <c r="Z41" s="197"/>
      <c r="AA41" s="197"/>
      <c r="AB41" s="197"/>
      <c r="AC41" s="197"/>
      <c r="AD41" s="197"/>
      <c r="AE41" s="197">
        <v>16.499999999999996</v>
      </c>
      <c r="AF41" s="193"/>
      <c r="AG41" s="193"/>
      <c r="AH41" s="197"/>
      <c r="AI41" s="193"/>
      <c r="AJ41" s="193"/>
      <c r="AK41" s="197"/>
      <c r="AL41" s="193"/>
      <c r="AM41" s="197"/>
      <c r="AN41" s="197"/>
      <c r="AO41" s="193" t="s">
        <v>811</v>
      </c>
      <c r="AP41" s="196" t="s">
        <v>807</v>
      </c>
      <c r="AQ41" s="196"/>
      <c r="AR41" s="196"/>
      <c r="AS41" s="200"/>
      <c r="AT41" s="196">
        <v>16.100000000000001</v>
      </c>
      <c r="AU41" s="196"/>
      <c r="AV41" s="196"/>
      <c r="AW41" s="196"/>
      <c r="AX41" s="196" t="s">
        <v>831</v>
      </c>
      <c r="AY41" s="193"/>
      <c r="AZ41" s="196">
        <v>0</v>
      </c>
      <c r="BA41" s="196">
        <v>0</v>
      </c>
      <c r="BB41" s="196">
        <v>0</v>
      </c>
      <c r="BC41" s="196">
        <v>0</v>
      </c>
      <c r="BD41" s="196">
        <v>0</v>
      </c>
      <c r="BE41" s="196">
        <v>0</v>
      </c>
      <c r="BF41" s="196">
        <v>0</v>
      </c>
      <c r="BG41" s="196">
        <v>0</v>
      </c>
      <c r="BH41" s="196">
        <v>0</v>
      </c>
      <c r="BI41" s="196">
        <v>0</v>
      </c>
      <c r="BJ41" s="196">
        <v>0</v>
      </c>
      <c r="BK41" s="196">
        <v>0</v>
      </c>
      <c r="BL41" s="196"/>
      <c r="BM41" s="196" t="s">
        <v>807</v>
      </c>
      <c r="BN41" s="196"/>
      <c r="BO41" s="196" t="s">
        <v>807</v>
      </c>
      <c r="BP41" s="201"/>
      <c r="BQ41" s="196"/>
      <c r="BR41" s="196"/>
      <c r="BS41" s="196"/>
      <c r="BT41" s="202"/>
      <c r="BU41" s="202"/>
      <c r="BV41" s="196"/>
      <c r="BW41" s="196" t="s">
        <v>808</v>
      </c>
      <c r="BX41" s="196"/>
      <c r="BY41" s="202" t="s">
        <v>885</v>
      </c>
      <c r="BZ41" s="205" t="s">
        <v>887</v>
      </c>
      <c r="CA41" s="193" t="s">
        <v>461</v>
      </c>
    </row>
    <row r="42" spans="1:79" ht="13" customHeight="1" x14ac:dyDescent="0.2">
      <c r="A42" s="193">
        <v>12987</v>
      </c>
      <c r="B42" s="204">
        <v>42566</v>
      </c>
      <c r="C42" s="195" t="s">
        <v>804</v>
      </c>
      <c r="D42" s="193" t="s">
        <v>632</v>
      </c>
      <c r="E42" s="193"/>
      <c r="F42" s="193" t="s">
        <v>810</v>
      </c>
      <c r="G42" s="194">
        <v>42551</v>
      </c>
      <c r="H42" s="196" t="s">
        <v>390</v>
      </c>
      <c r="I42" s="196" t="s">
        <v>391</v>
      </c>
      <c r="J42" s="196"/>
      <c r="K42" s="193" t="s">
        <v>620</v>
      </c>
      <c r="L42" s="193" t="s">
        <v>818</v>
      </c>
      <c r="M42" s="197">
        <v>102.8181818181818</v>
      </c>
      <c r="N42" s="197">
        <v>20.445454545454542</v>
      </c>
      <c r="O42" s="193"/>
      <c r="P42" s="193"/>
      <c r="Q42" s="197"/>
      <c r="R42" s="198"/>
      <c r="S42" s="199"/>
      <c r="T42" s="193"/>
      <c r="U42" s="199"/>
      <c r="V42" s="199"/>
      <c r="W42" s="197"/>
      <c r="X42" s="193"/>
      <c r="Y42" s="197"/>
      <c r="Z42" s="197"/>
      <c r="AA42" s="197"/>
      <c r="AB42" s="197"/>
      <c r="AC42" s="197"/>
      <c r="AD42" s="197"/>
      <c r="AE42" s="197">
        <v>16.118181818181817</v>
      </c>
      <c r="AF42" s="193"/>
      <c r="AG42" s="193"/>
      <c r="AH42" s="197"/>
      <c r="AI42" s="193"/>
      <c r="AJ42" s="193"/>
      <c r="AK42" s="197"/>
      <c r="AL42" s="193"/>
      <c r="AM42" s="197"/>
      <c r="AN42" s="197"/>
      <c r="AO42" s="193" t="s">
        <v>811</v>
      </c>
      <c r="AP42" s="196" t="s">
        <v>807</v>
      </c>
      <c r="AQ42" s="196"/>
      <c r="AR42" s="196"/>
      <c r="AS42" s="200"/>
      <c r="AT42" s="196">
        <v>8</v>
      </c>
      <c r="AU42" s="196"/>
      <c r="AV42" s="196"/>
      <c r="AW42" s="196"/>
      <c r="AX42" s="196" t="s">
        <v>807</v>
      </c>
      <c r="AY42" s="193"/>
      <c r="AZ42" s="196">
        <v>0</v>
      </c>
      <c r="BA42" s="196">
        <v>0</v>
      </c>
      <c r="BB42" s="196">
        <v>0</v>
      </c>
      <c r="BC42" s="196">
        <v>0</v>
      </c>
      <c r="BD42" s="196">
        <v>0</v>
      </c>
      <c r="BE42" s="196">
        <v>0</v>
      </c>
      <c r="BF42" s="196">
        <v>0</v>
      </c>
      <c r="BG42" s="196">
        <v>0</v>
      </c>
      <c r="BH42" s="196">
        <v>0</v>
      </c>
      <c r="BI42" s="196">
        <v>0</v>
      </c>
      <c r="BJ42" s="196">
        <v>0</v>
      </c>
      <c r="BK42" s="196">
        <v>0</v>
      </c>
      <c r="BL42" s="196"/>
      <c r="BM42" s="196" t="s">
        <v>807</v>
      </c>
      <c r="BN42" s="196"/>
      <c r="BO42" s="196" t="s">
        <v>807</v>
      </c>
      <c r="BP42" s="201"/>
      <c r="BQ42" s="196"/>
      <c r="BR42" s="196"/>
      <c r="BS42" s="196"/>
      <c r="BT42" s="202"/>
      <c r="BU42" s="202"/>
      <c r="BV42" s="196"/>
      <c r="BW42" s="196" t="s">
        <v>808</v>
      </c>
      <c r="BX42" s="196">
        <v>1</v>
      </c>
      <c r="BY42" s="193"/>
      <c r="BZ42" s="205" t="s">
        <v>820</v>
      </c>
      <c r="CA42" s="193" t="s">
        <v>461</v>
      </c>
    </row>
    <row r="43" spans="1:79" ht="13" customHeight="1" x14ac:dyDescent="0.2">
      <c r="A43" s="193">
        <v>12835</v>
      </c>
      <c r="B43" s="204">
        <v>42567</v>
      </c>
      <c r="C43" s="195" t="s">
        <v>804</v>
      </c>
      <c r="D43" s="193" t="s">
        <v>632</v>
      </c>
      <c r="E43" s="193"/>
      <c r="F43" s="193" t="s">
        <v>810</v>
      </c>
      <c r="G43" s="207">
        <v>42567</v>
      </c>
      <c r="H43" s="196" t="s">
        <v>390</v>
      </c>
      <c r="I43" s="196" t="s">
        <v>391</v>
      </c>
      <c r="J43" s="196"/>
      <c r="K43" s="193" t="s">
        <v>629</v>
      </c>
      <c r="L43" s="193" t="s">
        <v>890</v>
      </c>
      <c r="M43" s="197">
        <v>101.7</v>
      </c>
      <c r="N43" s="197">
        <v>17.781818181818178</v>
      </c>
      <c r="O43" s="193"/>
      <c r="P43" s="193"/>
      <c r="Q43" s="197"/>
      <c r="R43" s="198"/>
      <c r="S43" s="199"/>
      <c r="T43" s="193"/>
      <c r="U43" s="199"/>
      <c r="V43" s="199"/>
      <c r="W43" s="197"/>
      <c r="X43" s="193"/>
      <c r="Y43" s="197"/>
      <c r="Z43" s="197"/>
      <c r="AA43" s="197"/>
      <c r="AB43" s="197"/>
      <c r="AC43" s="197"/>
      <c r="AD43" s="199"/>
      <c r="AE43" s="197">
        <v>12.254545454545454</v>
      </c>
      <c r="AF43" s="193"/>
      <c r="AG43" s="193"/>
      <c r="AH43" s="197"/>
      <c r="AI43" s="193"/>
      <c r="AJ43" s="193"/>
      <c r="AK43" s="197"/>
      <c r="AL43" s="193"/>
      <c r="AM43" s="197"/>
      <c r="AN43" s="197"/>
      <c r="AO43" s="193" t="s">
        <v>811</v>
      </c>
      <c r="AP43" s="196" t="s">
        <v>807</v>
      </c>
      <c r="AQ43" s="196"/>
      <c r="AR43" s="196"/>
      <c r="AS43" s="200"/>
      <c r="AT43" s="196"/>
      <c r="AU43" s="196"/>
      <c r="AV43" s="196"/>
      <c r="AW43" s="196"/>
      <c r="AX43" s="196" t="s">
        <v>807</v>
      </c>
      <c r="AY43" s="193"/>
      <c r="AZ43" s="196">
        <v>0</v>
      </c>
      <c r="BA43" s="196">
        <v>0</v>
      </c>
      <c r="BB43" s="196">
        <v>0</v>
      </c>
      <c r="BC43" s="196">
        <v>0</v>
      </c>
      <c r="BD43" s="196">
        <v>0</v>
      </c>
      <c r="BE43" s="196">
        <v>0</v>
      </c>
      <c r="BF43" s="196">
        <v>0</v>
      </c>
      <c r="BG43" s="196">
        <v>0</v>
      </c>
      <c r="BH43" s="196">
        <v>0</v>
      </c>
      <c r="BI43" s="196">
        <v>0</v>
      </c>
      <c r="BJ43" s="196">
        <v>0</v>
      </c>
      <c r="BK43" s="196">
        <v>0</v>
      </c>
      <c r="BL43" s="196"/>
      <c r="BM43" s="196" t="s">
        <v>807</v>
      </c>
      <c r="BN43" s="196"/>
      <c r="BO43" s="196" t="s">
        <v>807</v>
      </c>
      <c r="BP43" s="201"/>
      <c r="BQ43" s="196"/>
      <c r="BR43" s="196"/>
      <c r="BS43" s="196"/>
      <c r="BT43" s="202"/>
      <c r="BU43" s="202"/>
      <c r="BV43" s="196"/>
      <c r="BW43" s="196" t="s">
        <v>808</v>
      </c>
      <c r="BX43" s="196">
        <v>1</v>
      </c>
      <c r="BY43" s="193"/>
      <c r="BZ43" s="209" t="s">
        <v>892</v>
      </c>
      <c r="CA43" s="202" t="s">
        <v>401</v>
      </c>
    </row>
    <row r="44" spans="1:79" ht="13" customHeight="1" x14ac:dyDescent="0.2">
      <c r="A44" s="193">
        <v>10395</v>
      </c>
      <c r="B44" s="194">
        <v>42566</v>
      </c>
      <c r="C44" s="195" t="s">
        <v>804</v>
      </c>
      <c r="D44" s="193" t="s">
        <v>632</v>
      </c>
      <c r="E44" s="193"/>
      <c r="F44" s="193" t="s">
        <v>810</v>
      </c>
      <c r="G44" s="194">
        <v>42551</v>
      </c>
      <c r="H44" s="196" t="s">
        <v>574</v>
      </c>
      <c r="I44" s="196" t="s">
        <v>390</v>
      </c>
      <c r="J44" s="196"/>
      <c r="K44" s="193" t="s">
        <v>687</v>
      </c>
      <c r="L44" s="193" t="s">
        <v>688</v>
      </c>
      <c r="M44" s="197">
        <v>119</v>
      </c>
      <c r="N44" s="197">
        <v>20.581818181818182</v>
      </c>
      <c r="O44" s="193" t="s">
        <v>689</v>
      </c>
      <c r="P44" s="193">
        <v>1350</v>
      </c>
      <c r="Q44" s="197">
        <v>23.77272727272727</v>
      </c>
      <c r="R44" s="198"/>
      <c r="S44" s="199"/>
      <c r="T44" s="193"/>
      <c r="U44" s="199"/>
      <c r="V44" s="199"/>
      <c r="W44" s="197"/>
      <c r="X44" s="193"/>
      <c r="Y44" s="197"/>
      <c r="Z44" s="197"/>
      <c r="AA44" s="197"/>
      <c r="AB44" s="197"/>
      <c r="AC44" s="197"/>
      <c r="AD44" s="199"/>
      <c r="AE44" s="197">
        <v>12.463636363636363</v>
      </c>
      <c r="AF44" s="193"/>
      <c r="AG44" s="193"/>
      <c r="AH44" s="197"/>
      <c r="AI44" s="193"/>
      <c r="AJ44" s="193"/>
      <c r="AK44" s="197"/>
      <c r="AL44" s="193"/>
      <c r="AM44" s="197"/>
      <c r="AN44" s="197"/>
      <c r="AO44" s="193" t="s">
        <v>811</v>
      </c>
      <c r="AP44" s="196" t="s">
        <v>807</v>
      </c>
      <c r="AQ44" s="196"/>
      <c r="AR44" s="196"/>
      <c r="AS44" s="200"/>
      <c r="AT44" s="196">
        <v>6</v>
      </c>
      <c r="AU44" s="196"/>
      <c r="AV44" s="196"/>
      <c r="AW44" s="196"/>
      <c r="AX44" s="196" t="s">
        <v>390</v>
      </c>
      <c r="AY44" s="193"/>
      <c r="AZ44" s="196">
        <v>12</v>
      </c>
      <c r="BA44" s="196">
        <v>0</v>
      </c>
      <c r="BB44" s="196">
        <v>0</v>
      </c>
      <c r="BC44" s="196">
        <v>0</v>
      </c>
      <c r="BD44" s="196">
        <v>0</v>
      </c>
      <c r="BE44" s="196">
        <v>0</v>
      </c>
      <c r="BF44" s="196">
        <v>0</v>
      </c>
      <c r="BG44" s="196">
        <v>0</v>
      </c>
      <c r="BH44" s="196">
        <v>0</v>
      </c>
      <c r="BI44" s="196">
        <v>0</v>
      </c>
      <c r="BJ44" s="196">
        <v>0</v>
      </c>
      <c r="BK44" s="196">
        <v>0</v>
      </c>
      <c r="BL44" s="196"/>
      <c r="BM44" s="196" t="s">
        <v>807</v>
      </c>
      <c r="BN44" s="196"/>
      <c r="BO44" s="196" t="s">
        <v>807</v>
      </c>
      <c r="BP44" s="201"/>
      <c r="BQ44" s="196"/>
      <c r="BR44" s="196"/>
      <c r="BS44" s="196"/>
      <c r="BT44" s="202"/>
      <c r="BU44" s="202"/>
      <c r="BV44" s="196"/>
      <c r="BW44" s="196" t="s">
        <v>808</v>
      </c>
      <c r="BX44" s="196">
        <v>1</v>
      </c>
      <c r="BY44" s="193"/>
      <c r="BZ44" s="203" t="s">
        <v>812</v>
      </c>
      <c r="CA44" s="202" t="s">
        <v>461</v>
      </c>
    </row>
    <row r="45" spans="1:79" ht="13" customHeight="1" x14ac:dyDescent="0.15">
      <c r="A45" s="193">
        <v>9929</v>
      </c>
      <c r="B45" s="194">
        <v>42566</v>
      </c>
      <c r="C45" s="195" t="s">
        <v>90</v>
      </c>
      <c r="D45" s="193" t="s">
        <v>632</v>
      </c>
      <c r="E45" s="193"/>
      <c r="F45" s="193" t="s">
        <v>20</v>
      </c>
      <c r="G45" s="194">
        <v>42185</v>
      </c>
      <c r="H45" s="196" t="s">
        <v>88</v>
      </c>
      <c r="I45" s="196" t="s">
        <v>35</v>
      </c>
      <c r="J45" s="196"/>
      <c r="K45" s="193" t="s">
        <v>690</v>
      </c>
      <c r="L45" s="193" t="s">
        <v>249</v>
      </c>
      <c r="M45" s="197">
        <v>94.8</v>
      </c>
      <c r="N45" s="197">
        <v>27.754545454545454</v>
      </c>
      <c r="O45" s="193"/>
      <c r="P45" s="193"/>
      <c r="Q45" s="197"/>
      <c r="R45" s="198"/>
      <c r="S45" s="199"/>
      <c r="T45" s="193"/>
      <c r="U45" s="199"/>
      <c r="V45" s="199"/>
      <c r="W45" s="197"/>
      <c r="X45" s="193"/>
      <c r="Y45" s="197"/>
      <c r="Z45" s="197"/>
      <c r="AA45" s="197"/>
      <c r="AB45" s="197"/>
      <c r="AC45" s="197"/>
      <c r="AD45" s="199"/>
      <c r="AE45" s="197">
        <v>25.318181818181817</v>
      </c>
      <c r="AF45" s="193"/>
      <c r="AG45" s="193"/>
      <c r="AH45" s="197"/>
      <c r="AI45" s="193"/>
      <c r="AJ45" s="193"/>
      <c r="AK45" s="197"/>
      <c r="AL45" s="193"/>
      <c r="AM45" s="197"/>
      <c r="AN45" s="197"/>
      <c r="AO45" s="193" t="s">
        <v>159</v>
      </c>
      <c r="AP45" s="196" t="s">
        <v>35</v>
      </c>
      <c r="AQ45" s="196"/>
      <c r="AR45" s="196"/>
      <c r="AS45" s="200"/>
      <c r="AT45" s="196">
        <v>15</v>
      </c>
      <c r="AU45" s="196"/>
      <c r="AV45" s="196"/>
      <c r="AW45" s="196"/>
      <c r="AX45" s="196" t="s">
        <v>827</v>
      </c>
      <c r="AY45" s="193"/>
      <c r="AZ45" s="196">
        <v>0</v>
      </c>
      <c r="BA45" s="196">
        <v>0</v>
      </c>
      <c r="BB45" s="196">
        <v>0</v>
      </c>
      <c r="BC45" s="196">
        <v>0</v>
      </c>
      <c r="BD45" s="196">
        <v>0</v>
      </c>
      <c r="BE45" s="196">
        <v>0</v>
      </c>
      <c r="BF45" s="196">
        <v>0</v>
      </c>
      <c r="BG45" s="196">
        <v>0</v>
      </c>
      <c r="BH45" s="196">
        <v>0</v>
      </c>
      <c r="BI45" s="196">
        <v>0</v>
      </c>
      <c r="BJ45" s="196">
        <v>0</v>
      </c>
      <c r="BK45" s="196">
        <v>0</v>
      </c>
      <c r="BL45" s="196"/>
      <c r="BM45" s="196" t="s">
        <v>35</v>
      </c>
      <c r="BN45" s="196"/>
      <c r="BO45" s="196" t="s">
        <v>35</v>
      </c>
      <c r="BP45" s="201">
        <v>119.99999999999999</v>
      </c>
      <c r="BQ45" s="196"/>
      <c r="BR45" s="196"/>
      <c r="BS45" s="196"/>
      <c r="BT45" s="193"/>
      <c r="BU45" s="193"/>
      <c r="BV45" s="196"/>
      <c r="BW45" s="196" t="s">
        <v>77</v>
      </c>
      <c r="BX45" s="196">
        <v>1</v>
      </c>
      <c r="BY45" s="193"/>
      <c r="BZ45" s="206" t="s">
        <v>691</v>
      </c>
      <c r="CA45" s="193" t="s">
        <v>461</v>
      </c>
    </row>
    <row r="46" spans="1:79" ht="13" customHeight="1" x14ac:dyDescent="0.2">
      <c r="A46" s="193">
        <v>9913</v>
      </c>
      <c r="B46" s="194">
        <v>42566</v>
      </c>
      <c r="C46" s="195" t="s">
        <v>804</v>
      </c>
      <c r="D46" s="193" t="s">
        <v>632</v>
      </c>
      <c r="E46" s="193"/>
      <c r="F46" s="193" t="s">
        <v>810</v>
      </c>
      <c r="G46" s="194">
        <v>42525</v>
      </c>
      <c r="H46" s="196" t="s">
        <v>828</v>
      </c>
      <c r="I46" s="196" t="s">
        <v>807</v>
      </c>
      <c r="J46" s="196"/>
      <c r="K46" s="193" t="s">
        <v>692</v>
      </c>
      <c r="L46" s="193" t="s">
        <v>844</v>
      </c>
      <c r="M46" s="197">
        <v>109.86363636363635</v>
      </c>
      <c r="N46" s="197">
        <v>18.736363636363635</v>
      </c>
      <c r="O46" s="193"/>
      <c r="P46" s="193"/>
      <c r="Q46" s="197"/>
      <c r="R46" s="198"/>
      <c r="S46" s="199"/>
      <c r="T46" s="193"/>
      <c r="U46" s="199"/>
      <c r="V46" s="199"/>
      <c r="W46" s="197"/>
      <c r="X46" s="193"/>
      <c r="Y46" s="197"/>
      <c r="Z46" s="197"/>
      <c r="AA46" s="197"/>
      <c r="AB46" s="197"/>
      <c r="AC46" s="197"/>
      <c r="AD46" s="199"/>
      <c r="AE46" s="197">
        <v>12.772727272727272</v>
      </c>
      <c r="AF46" s="193"/>
      <c r="AG46" s="193"/>
      <c r="AH46" s="197"/>
      <c r="AI46" s="193"/>
      <c r="AJ46" s="193"/>
      <c r="AK46" s="197"/>
      <c r="AL46" s="193"/>
      <c r="AM46" s="197"/>
      <c r="AN46" s="197"/>
      <c r="AO46" s="193" t="s">
        <v>811</v>
      </c>
      <c r="AP46" s="196" t="s">
        <v>807</v>
      </c>
      <c r="AQ46" s="196"/>
      <c r="AR46" s="196"/>
      <c r="AS46" s="200"/>
      <c r="AT46" s="196">
        <v>8</v>
      </c>
      <c r="AU46" s="196"/>
      <c r="AV46" s="196"/>
      <c r="AW46" s="196"/>
      <c r="AX46" s="196" t="s">
        <v>807</v>
      </c>
      <c r="AY46" s="193"/>
      <c r="AZ46" s="196">
        <v>0</v>
      </c>
      <c r="BA46" s="196">
        <v>0</v>
      </c>
      <c r="BB46" s="196">
        <v>0</v>
      </c>
      <c r="BC46" s="196">
        <v>0</v>
      </c>
      <c r="BD46" s="196">
        <v>0</v>
      </c>
      <c r="BE46" s="196">
        <v>0</v>
      </c>
      <c r="BF46" s="196">
        <v>0</v>
      </c>
      <c r="BG46" s="196">
        <v>0</v>
      </c>
      <c r="BH46" s="196">
        <v>0</v>
      </c>
      <c r="BI46" s="196">
        <v>0</v>
      </c>
      <c r="BJ46" s="196">
        <v>0</v>
      </c>
      <c r="BK46" s="196">
        <v>0</v>
      </c>
      <c r="BL46" s="196"/>
      <c r="BM46" s="196" t="s">
        <v>807</v>
      </c>
      <c r="BN46" s="196"/>
      <c r="BO46" s="196" t="s">
        <v>807</v>
      </c>
      <c r="BP46" s="201"/>
      <c r="BQ46" s="196"/>
      <c r="BR46" s="196"/>
      <c r="BS46" s="196"/>
      <c r="BT46" s="193"/>
      <c r="BU46" s="193"/>
      <c r="BV46" s="196"/>
      <c r="BW46" s="196" t="s">
        <v>808</v>
      </c>
      <c r="BX46" s="196">
        <v>1</v>
      </c>
      <c r="BY46" s="193"/>
      <c r="BZ46" s="203" t="s">
        <v>880</v>
      </c>
      <c r="CA46" s="193" t="s">
        <v>461</v>
      </c>
    </row>
    <row r="47" spans="1:79" ht="13" customHeight="1" x14ac:dyDescent="0.2">
      <c r="A47" s="193">
        <v>13257</v>
      </c>
      <c r="B47" s="194">
        <v>42567</v>
      </c>
      <c r="C47" s="195" t="s">
        <v>804</v>
      </c>
      <c r="D47" s="193" t="s">
        <v>632</v>
      </c>
      <c r="E47" s="193"/>
      <c r="F47" s="193" t="s">
        <v>810</v>
      </c>
      <c r="G47" s="194">
        <v>42551</v>
      </c>
      <c r="H47" s="196" t="s">
        <v>390</v>
      </c>
      <c r="I47" s="196" t="s">
        <v>391</v>
      </c>
      <c r="J47" s="196"/>
      <c r="K47" s="193" t="s">
        <v>822</v>
      </c>
      <c r="L47" s="193" t="s">
        <v>823</v>
      </c>
      <c r="M47" s="197">
        <v>101.7</v>
      </c>
      <c r="N47" s="197">
        <v>21.25454545454545</v>
      </c>
      <c r="O47" s="193"/>
      <c r="P47" s="193"/>
      <c r="Q47" s="197"/>
      <c r="R47" s="198"/>
      <c r="S47" s="199"/>
      <c r="T47" s="193"/>
      <c r="U47" s="199"/>
      <c r="V47" s="199"/>
      <c r="W47" s="197"/>
      <c r="X47" s="193"/>
      <c r="Y47" s="197"/>
      <c r="Z47" s="197"/>
      <c r="AA47" s="197"/>
      <c r="AB47" s="197"/>
      <c r="AC47" s="197"/>
      <c r="AD47" s="197"/>
      <c r="AE47" s="197">
        <v>15.5</v>
      </c>
      <c r="AF47" s="193"/>
      <c r="AG47" s="193"/>
      <c r="AH47" s="197"/>
      <c r="AI47" s="193"/>
      <c r="AJ47" s="193"/>
      <c r="AK47" s="197"/>
      <c r="AL47" s="193"/>
      <c r="AM47" s="197"/>
      <c r="AN47" s="197"/>
      <c r="AO47" s="193" t="s">
        <v>811</v>
      </c>
      <c r="AP47" s="196" t="s">
        <v>807</v>
      </c>
      <c r="AQ47" s="196"/>
      <c r="AR47" s="196"/>
      <c r="AS47" s="200"/>
      <c r="AT47" s="196"/>
      <c r="AU47" s="196"/>
      <c r="AV47" s="196"/>
      <c r="AW47" s="196"/>
      <c r="AX47" s="196" t="s">
        <v>390</v>
      </c>
      <c r="AY47" s="193"/>
      <c r="AZ47" s="196">
        <v>15</v>
      </c>
      <c r="BA47" s="196">
        <v>0</v>
      </c>
      <c r="BB47" s="196">
        <v>0</v>
      </c>
      <c r="BC47" s="196">
        <v>0</v>
      </c>
      <c r="BD47" s="196">
        <v>0</v>
      </c>
      <c r="BE47" s="196">
        <v>0</v>
      </c>
      <c r="BF47" s="196">
        <v>0</v>
      </c>
      <c r="BG47" s="196">
        <v>0</v>
      </c>
      <c r="BH47" s="196">
        <v>0</v>
      </c>
      <c r="BI47" s="196">
        <v>0</v>
      </c>
      <c r="BJ47" s="196">
        <v>0</v>
      </c>
      <c r="BK47" s="196">
        <v>0</v>
      </c>
      <c r="BL47" s="196"/>
      <c r="BM47" s="196" t="s">
        <v>807</v>
      </c>
      <c r="BN47" s="196"/>
      <c r="BO47" s="196" t="s">
        <v>807</v>
      </c>
      <c r="BP47" s="201"/>
      <c r="BQ47" s="196"/>
      <c r="BR47" s="196"/>
      <c r="BS47" s="196"/>
      <c r="BT47" s="202"/>
      <c r="BU47" s="202"/>
      <c r="BV47" s="196"/>
      <c r="BW47" s="196" t="s">
        <v>808</v>
      </c>
      <c r="BX47" s="196"/>
      <c r="BY47" s="193"/>
      <c r="BZ47" s="205" t="s">
        <v>825</v>
      </c>
      <c r="CA47" s="202" t="s">
        <v>461</v>
      </c>
    </row>
    <row r="48" spans="1:79" ht="13" customHeight="1" x14ac:dyDescent="0.2">
      <c r="A48" s="193">
        <v>13244</v>
      </c>
      <c r="B48" s="194">
        <v>42567</v>
      </c>
      <c r="C48" s="195" t="s">
        <v>804</v>
      </c>
      <c r="D48" s="193" t="s">
        <v>632</v>
      </c>
      <c r="E48" s="193"/>
      <c r="F48" s="193" t="s">
        <v>810</v>
      </c>
      <c r="G48" s="194">
        <v>42551</v>
      </c>
      <c r="H48" s="196" t="s">
        <v>828</v>
      </c>
      <c r="I48" s="196" t="s">
        <v>807</v>
      </c>
      <c r="J48" s="196"/>
      <c r="K48" s="193" t="s">
        <v>835</v>
      </c>
      <c r="L48" s="193" t="s">
        <v>836</v>
      </c>
      <c r="M48" s="197">
        <v>77.481818181818184</v>
      </c>
      <c r="N48" s="197">
        <v>23.890909090909091</v>
      </c>
      <c r="O48" s="193"/>
      <c r="P48" s="193"/>
      <c r="Q48" s="197"/>
      <c r="R48" s="198"/>
      <c r="S48" s="199"/>
      <c r="T48" s="193"/>
      <c r="U48" s="199"/>
      <c r="V48" s="199"/>
      <c r="W48" s="197"/>
      <c r="X48" s="193"/>
      <c r="Y48" s="197"/>
      <c r="Z48" s="197"/>
      <c r="AA48" s="197"/>
      <c r="AB48" s="197"/>
      <c r="AC48" s="197"/>
      <c r="AD48" s="197"/>
      <c r="AE48" s="197">
        <v>16.490909090909089</v>
      </c>
      <c r="AF48" s="193"/>
      <c r="AG48" s="193"/>
      <c r="AH48" s="197"/>
      <c r="AI48" s="193"/>
      <c r="AJ48" s="193"/>
      <c r="AK48" s="197"/>
      <c r="AL48" s="193"/>
      <c r="AM48" s="197"/>
      <c r="AN48" s="197"/>
      <c r="AO48" s="193" t="s">
        <v>811</v>
      </c>
      <c r="AP48" s="196" t="s">
        <v>807</v>
      </c>
      <c r="AQ48" s="196"/>
      <c r="AR48" s="196"/>
      <c r="AS48" s="200"/>
      <c r="AT48" s="196">
        <v>6</v>
      </c>
      <c r="AU48" s="196"/>
      <c r="AV48" s="196"/>
      <c r="AW48" s="196"/>
      <c r="AX48" s="196" t="s">
        <v>831</v>
      </c>
      <c r="AY48" s="193"/>
      <c r="AZ48" s="196">
        <v>0</v>
      </c>
      <c r="BA48" s="196">
        <v>12</v>
      </c>
      <c r="BB48" s="196">
        <v>0</v>
      </c>
      <c r="BC48" s="196">
        <v>0</v>
      </c>
      <c r="BD48" s="196">
        <v>0</v>
      </c>
      <c r="BE48" s="196">
        <v>0</v>
      </c>
      <c r="BF48" s="196">
        <v>0</v>
      </c>
      <c r="BG48" s="196">
        <v>0</v>
      </c>
      <c r="BH48" s="196">
        <v>0</v>
      </c>
      <c r="BI48" s="196">
        <v>0</v>
      </c>
      <c r="BJ48" s="196">
        <v>0</v>
      </c>
      <c r="BK48" s="196">
        <v>0</v>
      </c>
      <c r="BL48" s="196"/>
      <c r="BM48" s="196" t="s">
        <v>807</v>
      </c>
      <c r="BN48" s="196"/>
      <c r="BO48" s="196" t="s">
        <v>807</v>
      </c>
      <c r="BP48" s="201"/>
      <c r="BQ48" s="196"/>
      <c r="BR48" s="196"/>
      <c r="BS48" s="196"/>
      <c r="BT48" s="202"/>
      <c r="BU48" s="202"/>
      <c r="BV48" s="196"/>
      <c r="BW48" s="196" t="s">
        <v>808</v>
      </c>
      <c r="BX48" s="196"/>
      <c r="BY48" s="193" t="s">
        <v>839</v>
      </c>
      <c r="BZ48" s="203" t="s">
        <v>840</v>
      </c>
      <c r="CA48" s="202" t="s">
        <v>461</v>
      </c>
    </row>
    <row r="49" spans="1:79" ht="13" customHeight="1" x14ac:dyDescent="0.2">
      <c r="A49" s="193">
        <v>11221</v>
      </c>
      <c r="B49" s="194">
        <v>42566</v>
      </c>
      <c r="C49" s="195" t="s">
        <v>804</v>
      </c>
      <c r="D49" s="193" t="s">
        <v>632</v>
      </c>
      <c r="E49" s="193"/>
      <c r="F49" s="193" t="s">
        <v>810</v>
      </c>
      <c r="G49" s="194">
        <v>42494</v>
      </c>
      <c r="H49" s="196" t="s">
        <v>828</v>
      </c>
      <c r="I49" s="196" t="s">
        <v>807</v>
      </c>
      <c r="J49" s="196"/>
      <c r="K49" s="193" t="s">
        <v>848</v>
      </c>
      <c r="L49" s="193" t="s">
        <v>849</v>
      </c>
      <c r="M49" s="197">
        <v>102.1</v>
      </c>
      <c r="N49" s="197">
        <v>23.154545454545453</v>
      </c>
      <c r="O49" s="193"/>
      <c r="P49" s="193"/>
      <c r="Q49" s="197"/>
      <c r="R49" s="193"/>
      <c r="S49" s="199"/>
      <c r="T49" s="193"/>
      <c r="U49" s="199"/>
      <c r="V49" s="199"/>
      <c r="W49" s="197"/>
      <c r="X49" s="193"/>
      <c r="Y49" s="197"/>
      <c r="Z49" s="197"/>
      <c r="AA49" s="197"/>
      <c r="AB49" s="197"/>
      <c r="AC49" s="197"/>
      <c r="AD49" s="197"/>
      <c r="AE49" s="197">
        <v>18.963636363636361</v>
      </c>
      <c r="AF49" s="193"/>
      <c r="AG49" s="193"/>
      <c r="AH49" s="197"/>
      <c r="AI49" s="193"/>
      <c r="AJ49" s="193"/>
      <c r="AK49" s="197"/>
      <c r="AL49" s="193"/>
      <c r="AM49" s="197"/>
      <c r="AN49" s="197"/>
      <c r="AO49" s="193" t="s">
        <v>811</v>
      </c>
      <c r="AP49" s="196" t="s">
        <v>807</v>
      </c>
      <c r="AQ49" s="196"/>
      <c r="AR49" s="196"/>
      <c r="AS49" s="200"/>
      <c r="AT49" s="196">
        <v>7</v>
      </c>
      <c r="AU49" s="196"/>
      <c r="AV49" s="196"/>
      <c r="AW49" s="196"/>
      <c r="AX49" s="196" t="s">
        <v>807</v>
      </c>
      <c r="AY49" s="193"/>
      <c r="AZ49" s="196">
        <v>0</v>
      </c>
      <c r="BA49" s="196">
        <v>0</v>
      </c>
      <c r="BB49" s="196">
        <v>0</v>
      </c>
      <c r="BC49" s="196">
        <v>20</v>
      </c>
      <c r="BD49" s="196">
        <v>0</v>
      </c>
      <c r="BE49" s="196">
        <v>0</v>
      </c>
      <c r="BF49" s="196">
        <v>0</v>
      </c>
      <c r="BG49" s="196">
        <v>0</v>
      </c>
      <c r="BH49" s="196">
        <v>0</v>
      </c>
      <c r="BI49" s="196">
        <v>0</v>
      </c>
      <c r="BJ49" s="196">
        <v>0</v>
      </c>
      <c r="BK49" s="196">
        <v>0</v>
      </c>
      <c r="BL49" s="196"/>
      <c r="BM49" s="196" t="s">
        <v>807</v>
      </c>
      <c r="BN49" s="196"/>
      <c r="BO49" s="196" t="s">
        <v>807</v>
      </c>
      <c r="BP49" s="201"/>
      <c r="BQ49" s="196"/>
      <c r="BR49" s="196"/>
      <c r="BS49" s="196"/>
      <c r="BT49" s="202"/>
      <c r="BU49" s="202"/>
      <c r="BV49" s="196"/>
      <c r="BW49" s="196" t="s">
        <v>808</v>
      </c>
      <c r="BX49" s="196">
        <v>1</v>
      </c>
      <c r="BY49" s="193"/>
      <c r="BZ49" s="203" t="s">
        <v>851</v>
      </c>
      <c r="CA49" s="193" t="s">
        <v>461</v>
      </c>
    </row>
    <row r="50" spans="1:79" ht="13" customHeight="1" x14ac:dyDescent="0.2">
      <c r="A50" s="193">
        <v>11171</v>
      </c>
      <c r="B50" s="194">
        <v>42566</v>
      </c>
      <c r="C50" s="195" t="s">
        <v>804</v>
      </c>
      <c r="D50" s="193" t="s">
        <v>632</v>
      </c>
      <c r="E50" s="193"/>
      <c r="F50" s="193" t="s">
        <v>810</v>
      </c>
      <c r="G50" s="194">
        <v>42551</v>
      </c>
      <c r="H50" s="196" t="s">
        <v>828</v>
      </c>
      <c r="I50" s="196" t="s">
        <v>807</v>
      </c>
      <c r="J50" s="196"/>
      <c r="K50" s="193" t="s">
        <v>853</v>
      </c>
      <c r="L50" s="193" t="s">
        <v>655</v>
      </c>
      <c r="M50" s="197">
        <v>108.86363636363636</v>
      </c>
      <c r="N50" s="197">
        <v>14.18181818181818</v>
      </c>
      <c r="O50" s="193"/>
      <c r="P50" s="193"/>
      <c r="Q50" s="197"/>
      <c r="R50" s="193"/>
      <c r="S50" s="199"/>
      <c r="T50" s="193"/>
      <c r="U50" s="199"/>
      <c r="V50" s="199"/>
      <c r="W50" s="197"/>
      <c r="X50" s="193"/>
      <c r="Y50" s="197"/>
      <c r="Z50" s="197"/>
      <c r="AA50" s="197"/>
      <c r="AB50" s="197"/>
      <c r="AC50" s="197"/>
      <c r="AD50" s="197"/>
      <c r="AE50" s="197">
        <v>10.063636363636363</v>
      </c>
      <c r="AF50" s="193"/>
      <c r="AG50" s="193"/>
      <c r="AH50" s="197"/>
      <c r="AI50" s="193"/>
      <c r="AJ50" s="193"/>
      <c r="AK50" s="197"/>
      <c r="AL50" s="193"/>
      <c r="AM50" s="197"/>
      <c r="AN50" s="197"/>
      <c r="AO50" s="193" t="s">
        <v>811</v>
      </c>
      <c r="AP50" s="196" t="s">
        <v>807</v>
      </c>
      <c r="AQ50" s="196"/>
      <c r="AR50" s="196"/>
      <c r="AS50" s="200"/>
      <c r="AT50" s="196">
        <v>3.84</v>
      </c>
      <c r="AU50" s="196"/>
      <c r="AV50" s="196"/>
      <c r="AW50" s="196"/>
      <c r="AX50" s="196" t="s">
        <v>807</v>
      </c>
      <c r="AY50" s="193"/>
      <c r="AZ50" s="196">
        <v>0</v>
      </c>
      <c r="BA50" s="196">
        <v>0</v>
      </c>
      <c r="BB50" s="196">
        <v>0</v>
      </c>
      <c r="BC50" s="196">
        <v>0</v>
      </c>
      <c r="BD50" s="196">
        <v>0</v>
      </c>
      <c r="BE50" s="196">
        <v>0</v>
      </c>
      <c r="BF50" s="196">
        <v>0</v>
      </c>
      <c r="BG50" s="196">
        <v>0</v>
      </c>
      <c r="BH50" s="196">
        <v>0</v>
      </c>
      <c r="BI50" s="196">
        <v>0</v>
      </c>
      <c r="BJ50" s="196">
        <v>0</v>
      </c>
      <c r="BK50" s="196">
        <v>0</v>
      </c>
      <c r="BL50" s="196"/>
      <c r="BM50" s="196" t="s">
        <v>807</v>
      </c>
      <c r="BN50" s="196"/>
      <c r="BO50" s="196" t="s">
        <v>807</v>
      </c>
      <c r="BP50" s="201"/>
      <c r="BQ50" s="196"/>
      <c r="BR50" s="196"/>
      <c r="BS50" s="196"/>
      <c r="BT50" s="202"/>
      <c r="BU50" s="202"/>
      <c r="BV50" s="196"/>
      <c r="BW50" s="196" t="s">
        <v>808</v>
      </c>
      <c r="BX50" s="196">
        <v>1</v>
      </c>
      <c r="BY50" s="193"/>
      <c r="BZ50" s="205" t="s">
        <v>855</v>
      </c>
      <c r="CA50" s="202" t="s">
        <v>461</v>
      </c>
    </row>
    <row r="51" spans="1:79" ht="13" customHeight="1" x14ac:dyDescent="0.2">
      <c r="A51" s="193">
        <v>12490</v>
      </c>
      <c r="B51" s="194">
        <v>42566</v>
      </c>
      <c r="C51" s="195" t="s">
        <v>804</v>
      </c>
      <c r="D51" s="193" t="s">
        <v>632</v>
      </c>
      <c r="E51" s="193"/>
      <c r="F51" s="193" t="s">
        <v>810</v>
      </c>
      <c r="G51" s="194">
        <v>42474</v>
      </c>
      <c r="H51" s="196" t="s">
        <v>390</v>
      </c>
      <c r="I51" s="196" t="s">
        <v>391</v>
      </c>
      <c r="J51" s="196"/>
      <c r="K51" s="193" t="s">
        <v>858</v>
      </c>
      <c r="L51" s="193" t="s">
        <v>859</v>
      </c>
      <c r="M51" s="197">
        <v>105.11818181818181</v>
      </c>
      <c r="N51" s="197">
        <v>17.236363636363635</v>
      </c>
      <c r="O51" s="193"/>
      <c r="P51" s="193"/>
      <c r="Q51" s="197"/>
      <c r="R51" s="198"/>
      <c r="S51" s="199"/>
      <c r="T51" s="193"/>
      <c r="U51" s="199"/>
      <c r="V51" s="199"/>
      <c r="W51" s="197"/>
      <c r="X51" s="193"/>
      <c r="Y51" s="197"/>
      <c r="Z51" s="197"/>
      <c r="AA51" s="197"/>
      <c r="AB51" s="197"/>
      <c r="AC51" s="197"/>
      <c r="AD51" s="197"/>
      <c r="AE51" s="197">
        <v>16.281818181818181</v>
      </c>
      <c r="AF51" s="193"/>
      <c r="AG51" s="193"/>
      <c r="AH51" s="197"/>
      <c r="AI51" s="193"/>
      <c r="AJ51" s="193"/>
      <c r="AK51" s="197"/>
      <c r="AL51" s="193"/>
      <c r="AM51" s="197"/>
      <c r="AN51" s="197"/>
      <c r="AO51" s="193" t="s">
        <v>811</v>
      </c>
      <c r="AP51" s="196" t="s">
        <v>807</v>
      </c>
      <c r="AQ51" s="196"/>
      <c r="AR51" s="196"/>
      <c r="AS51" s="200"/>
      <c r="AT51" s="196"/>
      <c r="AU51" s="196"/>
      <c r="AV51" s="196"/>
      <c r="AW51" s="196"/>
      <c r="AX51" s="196" t="s">
        <v>390</v>
      </c>
      <c r="AY51" s="193"/>
      <c r="AZ51" s="196">
        <v>0</v>
      </c>
      <c r="BA51" s="196">
        <v>0</v>
      </c>
      <c r="BB51" s="196">
        <v>0</v>
      </c>
      <c r="BC51" s="196">
        <v>0</v>
      </c>
      <c r="BD51" s="196">
        <v>0</v>
      </c>
      <c r="BE51" s="196">
        <v>0</v>
      </c>
      <c r="BF51" s="196">
        <v>0</v>
      </c>
      <c r="BG51" s="196">
        <v>0</v>
      </c>
      <c r="BH51" s="196">
        <v>0</v>
      </c>
      <c r="BI51" s="196">
        <v>0</v>
      </c>
      <c r="BJ51" s="196">
        <v>0</v>
      </c>
      <c r="BK51" s="196">
        <v>0</v>
      </c>
      <c r="BL51" s="196"/>
      <c r="BM51" s="196" t="s">
        <v>807</v>
      </c>
      <c r="BN51" s="196"/>
      <c r="BO51" s="196" t="s">
        <v>807</v>
      </c>
      <c r="BP51" s="201"/>
      <c r="BQ51" s="196"/>
      <c r="BR51" s="196"/>
      <c r="BS51" s="196"/>
      <c r="BT51" s="193"/>
      <c r="BU51" s="193"/>
      <c r="BV51" s="196"/>
      <c r="BW51" s="196" t="s">
        <v>808</v>
      </c>
      <c r="BX51" s="196"/>
      <c r="BY51" s="193"/>
      <c r="BZ51" s="203" t="s">
        <v>861</v>
      </c>
      <c r="CA51" s="202" t="s">
        <v>461</v>
      </c>
    </row>
    <row r="52" spans="1:79" ht="13" customHeight="1" x14ac:dyDescent="0.2">
      <c r="A52" s="193">
        <v>12710</v>
      </c>
      <c r="B52" s="194">
        <v>42566</v>
      </c>
      <c r="C52" s="195" t="s">
        <v>631</v>
      </c>
      <c r="D52" s="193" t="s">
        <v>632</v>
      </c>
      <c r="E52" s="193"/>
      <c r="F52" s="193" t="s">
        <v>697</v>
      </c>
      <c r="G52" s="207">
        <v>42551</v>
      </c>
      <c r="H52" s="196" t="s">
        <v>828</v>
      </c>
      <c r="I52" s="196" t="s">
        <v>390</v>
      </c>
      <c r="J52" s="196"/>
      <c r="K52" s="193" t="s">
        <v>863</v>
      </c>
      <c r="L52" s="193" t="s">
        <v>864</v>
      </c>
      <c r="M52" s="197">
        <v>92.154545454545456</v>
      </c>
      <c r="N52" s="197">
        <v>17.672727272727272</v>
      </c>
      <c r="O52" s="193"/>
      <c r="P52" s="193"/>
      <c r="Q52" s="197"/>
      <c r="R52" s="198"/>
      <c r="S52" s="199"/>
      <c r="T52" s="193"/>
      <c r="U52" s="199"/>
      <c r="V52" s="199"/>
      <c r="W52" s="197"/>
      <c r="X52" s="193"/>
      <c r="Y52" s="197"/>
      <c r="Z52" s="197"/>
      <c r="AA52" s="197"/>
      <c r="AB52" s="197"/>
      <c r="AC52" s="197"/>
      <c r="AD52" s="197"/>
      <c r="AE52" s="197">
        <v>16.499999999999996</v>
      </c>
      <c r="AF52" s="193"/>
      <c r="AG52" s="193"/>
      <c r="AH52" s="197"/>
      <c r="AI52" s="193"/>
      <c r="AJ52" s="193"/>
      <c r="AK52" s="197"/>
      <c r="AL52" s="193"/>
      <c r="AM52" s="197"/>
      <c r="AN52" s="197"/>
      <c r="AO52" s="193" t="s">
        <v>698</v>
      </c>
      <c r="AP52" s="196" t="s">
        <v>807</v>
      </c>
      <c r="AQ52" s="196"/>
      <c r="AR52" s="196"/>
      <c r="AS52" s="200"/>
      <c r="AT52" s="196">
        <v>8</v>
      </c>
      <c r="AU52" s="196"/>
      <c r="AV52" s="196"/>
      <c r="AW52" s="196"/>
      <c r="AX52" s="196" t="s">
        <v>574</v>
      </c>
      <c r="AY52" s="193" t="s">
        <v>865</v>
      </c>
      <c r="AZ52" s="196">
        <v>0</v>
      </c>
      <c r="BA52" s="196">
        <v>0</v>
      </c>
      <c r="BB52" s="196">
        <v>0</v>
      </c>
      <c r="BC52" s="196">
        <v>0</v>
      </c>
      <c r="BD52" s="196">
        <v>0</v>
      </c>
      <c r="BE52" s="196">
        <v>0</v>
      </c>
      <c r="BF52" s="196">
        <v>0</v>
      </c>
      <c r="BG52" s="196">
        <v>0</v>
      </c>
      <c r="BH52" s="196">
        <v>0</v>
      </c>
      <c r="BI52" s="196">
        <v>0</v>
      </c>
      <c r="BJ52" s="196">
        <v>0</v>
      </c>
      <c r="BK52" s="196">
        <v>0</v>
      </c>
      <c r="BL52" s="196"/>
      <c r="BM52" s="196" t="s">
        <v>807</v>
      </c>
      <c r="BN52" s="196"/>
      <c r="BO52" s="196" t="s">
        <v>807</v>
      </c>
      <c r="BP52" s="201"/>
      <c r="BQ52" s="196"/>
      <c r="BR52" s="196"/>
      <c r="BS52" s="196"/>
      <c r="BT52" s="193"/>
      <c r="BU52" s="202"/>
      <c r="BV52" s="196"/>
      <c r="BW52" s="196" t="s">
        <v>808</v>
      </c>
      <c r="BX52" s="196">
        <v>1</v>
      </c>
      <c r="BY52" s="202" t="s">
        <v>866</v>
      </c>
      <c r="BZ52" s="203" t="s">
        <v>868</v>
      </c>
      <c r="CA52" s="193" t="s">
        <v>461</v>
      </c>
    </row>
    <row r="53" spans="1:79" ht="13" customHeight="1" x14ac:dyDescent="0.2">
      <c r="A53" s="193">
        <v>11630</v>
      </c>
      <c r="B53" s="204">
        <v>42568</v>
      </c>
      <c r="C53" s="195" t="s">
        <v>804</v>
      </c>
      <c r="D53" s="193" t="s">
        <v>632</v>
      </c>
      <c r="E53" s="193"/>
      <c r="F53" s="193" t="s">
        <v>810</v>
      </c>
      <c r="G53" s="194">
        <v>42476</v>
      </c>
      <c r="H53" s="196" t="s">
        <v>828</v>
      </c>
      <c r="I53" s="196" t="s">
        <v>807</v>
      </c>
      <c r="J53" s="196"/>
      <c r="K53" s="193" t="s">
        <v>895</v>
      </c>
      <c r="L53" s="193" t="s">
        <v>655</v>
      </c>
      <c r="M53" s="197">
        <v>113.45454545454544</v>
      </c>
      <c r="N53" s="197">
        <v>22.027272727272727</v>
      </c>
      <c r="O53" s="193"/>
      <c r="P53" s="193"/>
      <c r="Q53" s="197"/>
      <c r="R53" s="198"/>
      <c r="S53" s="199"/>
      <c r="T53" s="193"/>
      <c r="U53" s="199"/>
      <c r="V53" s="199"/>
      <c r="W53" s="197"/>
      <c r="X53" s="193"/>
      <c r="Y53" s="197"/>
      <c r="Z53" s="197"/>
      <c r="AA53" s="197"/>
      <c r="AB53" s="197"/>
      <c r="AC53" s="197"/>
      <c r="AD53" s="197"/>
      <c r="AE53" s="197">
        <v>19.399999999999999</v>
      </c>
      <c r="AF53" s="193"/>
      <c r="AG53" s="193"/>
      <c r="AH53" s="197"/>
      <c r="AI53" s="193"/>
      <c r="AJ53" s="193"/>
      <c r="AK53" s="197"/>
      <c r="AL53" s="193"/>
      <c r="AM53" s="197"/>
      <c r="AN53" s="197"/>
      <c r="AO53" s="193" t="s">
        <v>811</v>
      </c>
      <c r="AP53" s="196" t="s">
        <v>807</v>
      </c>
      <c r="AQ53" s="196"/>
      <c r="AR53" s="196"/>
      <c r="AS53" s="200"/>
      <c r="AT53" s="196">
        <v>8</v>
      </c>
      <c r="AU53" s="196"/>
      <c r="AV53" s="196"/>
      <c r="AW53" s="196"/>
      <c r="AX53" s="196" t="s">
        <v>831</v>
      </c>
      <c r="AY53" s="193"/>
      <c r="AZ53" s="196">
        <v>0</v>
      </c>
      <c r="BA53" s="196">
        <v>0</v>
      </c>
      <c r="BB53" s="196">
        <v>0</v>
      </c>
      <c r="BC53" s="196">
        <v>0</v>
      </c>
      <c r="BD53" s="196">
        <v>0</v>
      </c>
      <c r="BE53" s="196">
        <v>0</v>
      </c>
      <c r="BF53" s="196">
        <v>0</v>
      </c>
      <c r="BG53" s="196">
        <v>0</v>
      </c>
      <c r="BH53" s="196">
        <v>0</v>
      </c>
      <c r="BI53" s="196">
        <v>0</v>
      </c>
      <c r="BJ53" s="196">
        <v>0</v>
      </c>
      <c r="BK53" s="196">
        <v>0</v>
      </c>
      <c r="BL53" s="196"/>
      <c r="BM53" s="196" t="s">
        <v>807</v>
      </c>
      <c r="BN53" s="196"/>
      <c r="BO53" s="196" t="s">
        <v>807</v>
      </c>
      <c r="BP53" s="201"/>
      <c r="BQ53" s="196"/>
      <c r="BR53" s="196"/>
      <c r="BS53" s="196"/>
      <c r="BT53" s="193"/>
      <c r="BU53" s="193"/>
      <c r="BV53" s="196"/>
      <c r="BW53" s="196" t="s">
        <v>808</v>
      </c>
      <c r="BX53" s="196">
        <v>1</v>
      </c>
      <c r="BY53" s="202" t="s">
        <v>896</v>
      </c>
      <c r="BZ53" s="203" t="s">
        <v>898</v>
      </c>
      <c r="CA53" s="193" t="s">
        <v>461</v>
      </c>
    </row>
    <row r="54" spans="1:79" ht="13" customHeight="1" x14ac:dyDescent="0.2">
      <c r="A54" s="193">
        <v>12897</v>
      </c>
      <c r="B54" s="194">
        <v>42566</v>
      </c>
      <c r="C54" s="195" t="s">
        <v>804</v>
      </c>
      <c r="D54" s="193" t="s">
        <v>632</v>
      </c>
      <c r="E54" s="193"/>
      <c r="F54" s="193" t="s">
        <v>810</v>
      </c>
      <c r="G54" s="207">
        <v>42501</v>
      </c>
      <c r="H54" s="196" t="s">
        <v>828</v>
      </c>
      <c r="I54" s="196" t="s">
        <v>807</v>
      </c>
      <c r="J54" s="196"/>
      <c r="K54" s="212" t="s">
        <v>904</v>
      </c>
      <c r="L54" s="193" t="s">
        <v>905</v>
      </c>
      <c r="M54" s="197">
        <v>99.999999999999986</v>
      </c>
      <c r="N54" s="197">
        <v>18.999999999999996</v>
      </c>
      <c r="O54" s="193" t="s">
        <v>689</v>
      </c>
      <c r="P54" s="198">
        <v>2737.5</v>
      </c>
      <c r="Q54" s="197">
        <v>21.499999999999996</v>
      </c>
      <c r="R54" s="198"/>
      <c r="S54" s="199"/>
      <c r="T54" s="193"/>
      <c r="U54" s="199"/>
      <c r="V54" s="199"/>
      <c r="W54" s="197"/>
      <c r="X54" s="193"/>
      <c r="Y54" s="197"/>
      <c r="Z54" s="197"/>
      <c r="AA54" s="197"/>
      <c r="AB54" s="197"/>
      <c r="AC54" s="197"/>
      <c r="AD54" s="199"/>
      <c r="AE54" s="197">
        <v>14.999999999999998</v>
      </c>
      <c r="AF54" s="193"/>
      <c r="AG54" s="193"/>
      <c r="AH54" s="197"/>
      <c r="AI54" s="193"/>
      <c r="AJ54" s="193"/>
      <c r="AK54" s="197"/>
      <c r="AL54" s="193"/>
      <c r="AM54" s="197"/>
      <c r="AN54" s="197"/>
      <c r="AO54" s="193" t="s">
        <v>811</v>
      </c>
      <c r="AP54" s="196" t="s">
        <v>807</v>
      </c>
      <c r="AQ54" s="196"/>
      <c r="AR54" s="196"/>
      <c r="AS54" s="200"/>
      <c r="AT54" s="196">
        <v>3</v>
      </c>
      <c r="AU54" s="196"/>
      <c r="AV54" s="196"/>
      <c r="AW54" s="196"/>
      <c r="AX54" s="196" t="s">
        <v>390</v>
      </c>
      <c r="AY54" s="193"/>
      <c r="AZ54" s="196">
        <v>0</v>
      </c>
      <c r="BA54" s="196">
        <v>0</v>
      </c>
      <c r="BB54" s="196">
        <v>7</v>
      </c>
      <c r="BC54" s="196">
        <v>0</v>
      </c>
      <c r="BD54" s="196">
        <v>0</v>
      </c>
      <c r="BE54" s="196">
        <v>0</v>
      </c>
      <c r="BF54" s="196">
        <v>0</v>
      </c>
      <c r="BG54" s="196">
        <v>0</v>
      </c>
      <c r="BH54" s="196">
        <v>0</v>
      </c>
      <c r="BI54" s="196">
        <v>0</v>
      </c>
      <c r="BJ54" s="196">
        <v>0</v>
      </c>
      <c r="BK54" s="196">
        <v>0</v>
      </c>
      <c r="BL54" s="196"/>
      <c r="BM54" s="196" t="s">
        <v>807</v>
      </c>
      <c r="BN54" s="196"/>
      <c r="BO54" s="196" t="s">
        <v>807</v>
      </c>
      <c r="BP54" s="201"/>
      <c r="BQ54" s="196"/>
      <c r="BR54" s="196"/>
      <c r="BS54" s="196"/>
      <c r="BT54" s="202"/>
      <c r="BU54" s="202"/>
      <c r="BV54" s="196"/>
      <c r="BW54" s="196" t="s">
        <v>808</v>
      </c>
      <c r="BX54" s="196"/>
      <c r="BY54" s="202"/>
      <c r="BZ54" s="203" t="s">
        <v>907</v>
      </c>
      <c r="CA54" s="202" t="s">
        <v>461</v>
      </c>
    </row>
    <row r="55" spans="1:79" ht="13" customHeight="1" x14ac:dyDescent="0.2">
      <c r="A55" s="193"/>
      <c r="B55" s="194">
        <v>42573</v>
      </c>
      <c r="C55" s="195" t="s">
        <v>631</v>
      </c>
      <c r="D55" s="193" t="s">
        <v>632</v>
      </c>
      <c r="E55" s="193"/>
      <c r="F55" s="193" t="s">
        <v>810</v>
      </c>
      <c r="G55" s="194">
        <v>42570</v>
      </c>
      <c r="H55" s="196" t="s">
        <v>390</v>
      </c>
      <c r="I55" s="196" t="s">
        <v>391</v>
      </c>
      <c r="J55" s="196"/>
      <c r="K55" s="193" t="s">
        <v>932</v>
      </c>
      <c r="L55" s="193" t="s">
        <v>933</v>
      </c>
      <c r="M55" s="197">
        <v>87.899999999999991</v>
      </c>
      <c r="N55" s="197">
        <v>17.7</v>
      </c>
      <c r="O55" s="193"/>
      <c r="P55" s="193"/>
      <c r="Q55" s="197"/>
      <c r="R55" s="198"/>
      <c r="S55" s="199"/>
      <c r="T55" s="193"/>
      <c r="U55" s="199"/>
      <c r="V55" s="199"/>
      <c r="W55" s="197"/>
      <c r="X55" s="193"/>
      <c r="Y55" s="197"/>
      <c r="Z55" s="197"/>
      <c r="AA55" s="197"/>
      <c r="AB55" s="197"/>
      <c r="AC55" s="197"/>
      <c r="AD55" s="197"/>
      <c r="AE55" s="197">
        <v>14.599999999999998</v>
      </c>
      <c r="AF55" s="193"/>
      <c r="AG55" s="193"/>
      <c r="AH55" s="197"/>
      <c r="AI55" s="193"/>
      <c r="AJ55" s="193"/>
      <c r="AK55" s="197"/>
      <c r="AL55" s="193"/>
      <c r="AM55" s="197"/>
      <c r="AN55" s="197"/>
      <c r="AO55" s="193" t="s">
        <v>811</v>
      </c>
      <c r="AP55" s="196" t="s">
        <v>807</v>
      </c>
      <c r="AQ55" s="196"/>
      <c r="AR55" s="196"/>
      <c r="AS55" s="200"/>
      <c r="AT55" s="196"/>
      <c r="AU55" s="196"/>
      <c r="AV55" s="196"/>
      <c r="AW55" s="196"/>
      <c r="AX55" s="196" t="s">
        <v>390</v>
      </c>
      <c r="AY55" s="193"/>
      <c r="AZ55" s="196">
        <v>0</v>
      </c>
      <c r="BA55" s="196">
        <v>0</v>
      </c>
      <c r="BB55" s="196">
        <v>0</v>
      </c>
      <c r="BC55" s="196">
        <v>0</v>
      </c>
      <c r="BD55" s="196">
        <v>0</v>
      </c>
      <c r="BE55" s="196">
        <v>0</v>
      </c>
      <c r="BF55" s="196">
        <v>0</v>
      </c>
      <c r="BG55" s="196">
        <v>0</v>
      </c>
      <c r="BH55" s="196">
        <v>0</v>
      </c>
      <c r="BI55" s="196">
        <v>0</v>
      </c>
      <c r="BJ55" s="196">
        <v>0</v>
      </c>
      <c r="BK55" s="196">
        <v>0</v>
      </c>
      <c r="BL55" s="196"/>
      <c r="BM55" s="196" t="s">
        <v>390</v>
      </c>
      <c r="BN55" s="196">
        <v>12</v>
      </c>
      <c r="BO55" s="196" t="s">
        <v>390</v>
      </c>
      <c r="BP55" s="201"/>
      <c r="BQ55" s="196"/>
      <c r="BR55" s="196">
        <v>12</v>
      </c>
      <c r="BS55" s="196"/>
      <c r="BT55" s="193"/>
      <c r="BU55" s="193"/>
      <c r="BV55" s="196"/>
      <c r="BW55" s="196" t="s">
        <v>646</v>
      </c>
      <c r="BX55" s="196">
        <v>1</v>
      </c>
      <c r="BY55" s="193" t="s">
        <v>934</v>
      </c>
      <c r="BZ55" s="209" t="s">
        <v>939</v>
      </c>
      <c r="CA55" s="193"/>
    </row>
    <row r="56" spans="1:79" ht="13" customHeight="1" x14ac:dyDescent="0.2">
      <c r="A56" s="193"/>
      <c r="B56" s="194">
        <v>42573</v>
      </c>
      <c r="C56" s="195" t="s">
        <v>631</v>
      </c>
      <c r="D56" s="193" t="s">
        <v>632</v>
      </c>
      <c r="E56" s="193"/>
      <c r="F56" s="193" t="s">
        <v>697</v>
      </c>
      <c r="G56" s="194">
        <v>42571</v>
      </c>
      <c r="H56" s="196" t="s">
        <v>574</v>
      </c>
      <c r="I56" s="196" t="s">
        <v>390</v>
      </c>
      <c r="J56" s="196"/>
      <c r="K56" s="193" t="s">
        <v>936</v>
      </c>
      <c r="L56" s="193" t="s">
        <v>937</v>
      </c>
      <c r="M56" s="197">
        <v>89.999999999999986</v>
      </c>
      <c r="N56" s="197">
        <v>16.999999999999996</v>
      </c>
      <c r="O56" s="193"/>
      <c r="P56" s="193"/>
      <c r="Q56" s="197"/>
      <c r="R56" s="198"/>
      <c r="S56" s="199"/>
      <c r="T56" s="193"/>
      <c r="U56" s="199"/>
      <c r="V56" s="199"/>
      <c r="W56" s="197"/>
      <c r="X56" s="193"/>
      <c r="Y56" s="197"/>
      <c r="Z56" s="197"/>
      <c r="AA56" s="197"/>
      <c r="AB56" s="197"/>
      <c r="AC56" s="197"/>
      <c r="AD56" s="197"/>
      <c r="AE56" s="197">
        <v>13.499999999999998</v>
      </c>
      <c r="AF56" s="193"/>
      <c r="AG56" s="193"/>
      <c r="AH56" s="197"/>
      <c r="AI56" s="193"/>
      <c r="AJ56" s="193"/>
      <c r="AK56" s="197"/>
      <c r="AL56" s="193"/>
      <c r="AM56" s="197"/>
      <c r="AN56" s="197"/>
      <c r="AO56" s="193" t="s">
        <v>811</v>
      </c>
      <c r="AP56" s="196" t="s">
        <v>807</v>
      </c>
      <c r="AQ56" s="196"/>
      <c r="AR56" s="196"/>
      <c r="AS56" s="200"/>
      <c r="AT56" s="196">
        <v>6</v>
      </c>
      <c r="AU56" s="196"/>
      <c r="AV56" s="196"/>
      <c r="AW56" s="196"/>
      <c r="AX56" s="196" t="s">
        <v>390</v>
      </c>
      <c r="AY56" s="193"/>
      <c r="AZ56" s="196">
        <v>0</v>
      </c>
      <c r="BA56" s="196">
        <v>0</v>
      </c>
      <c r="BB56" s="196">
        <v>0</v>
      </c>
      <c r="BC56" s="196">
        <v>0</v>
      </c>
      <c r="BD56" s="196">
        <v>0</v>
      </c>
      <c r="BE56" s="196">
        <v>0</v>
      </c>
      <c r="BF56" s="196">
        <v>0</v>
      </c>
      <c r="BG56" s="196">
        <v>0</v>
      </c>
      <c r="BH56" s="196">
        <v>0</v>
      </c>
      <c r="BI56" s="196">
        <v>0</v>
      </c>
      <c r="BJ56" s="196">
        <v>0</v>
      </c>
      <c r="BK56" s="196">
        <v>0</v>
      </c>
      <c r="BL56" s="196"/>
      <c r="BM56" s="196" t="s">
        <v>390</v>
      </c>
      <c r="BN56" s="196"/>
      <c r="BO56" s="196" t="s">
        <v>390</v>
      </c>
      <c r="BP56" s="201"/>
      <c r="BQ56" s="196"/>
      <c r="BR56" s="196"/>
      <c r="BS56" s="196"/>
      <c r="BT56" s="193"/>
      <c r="BU56" s="193"/>
      <c r="BV56" s="196"/>
      <c r="BW56" s="196" t="s">
        <v>646</v>
      </c>
      <c r="BX56" s="196">
        <v>1</v>
      </c>
      <c r="BY56" s="193"/>
      <c r="BZ56" s="209" t="s">
        <v>940</v>
      </c>
      <c r="CA56" s="193"/>
    </row>
    <row r="57" spans="1:79" ht="13" customHeight="1" x14ac:dyDescent="0.2">
      <c r="A57" s="193">
        <v>12947</v>
      </c>
      <c r="B57" s="194">
        <v>42567</v>
      </c>
      <c r="C57" s="195" t="s">
        <v>804</v>
      </c>
      <c r="D57" s="193" t="s">
        <v>632</v>
      </c>
      <c r="E57" s="193"/>
      <c r="F57" s="193" t="s">
        <v>810</v>
      </c>
      <c r="G57" s="194">
        <v>42564</v>
      </c>
      <c r="H57" s="196" t="s">
        <v>574</v>
      </c>
      <c r="I57" s="196" t="s">
        <v>807</v>
      </c>
      <c r="J57" s="196"/>
      <c r="K57" s="193" t="s">
        <v>924</v>
      </c>
      <c r="L57" s="193" t="s">
        <v>925</v>
      </c>
      <c r="M57" s="197">
        <v>90.809090909090898</v>
      </c>
      <c r="N57" s="197">
        <v>19.218181818181819</v>
      </c>
      <c r="O57" s="193"/>
      <c r="P57" s="193"/>
      <c r="Q57" s="197"/>
      <c r="R57" s="198"/>
      <c r="S57" s="199"/>
      <c r="T57" s="193"/>
      <c r="U57" s="199"/>
      <c r="V57" s="199"/>
      <c r="W57" s="197"/>
      <c r="X57" s="193"/>
      <c r="Y57" s="197"/>
      <c r="Z57" s="197"/>
      <c r="AA57" s="197"/>
      <c r="AB57" s="197"/>
      <c r="AC57" s="197"/>
      <c r="AD57" s="197"/>
      <c r="AE57" s="197">
        <v>14.299999999999999</v>
      </c>
      <c r="AF57" s="193"/>
      <c r="AG57" s="193"/>
      <c r="AH57" s="197"/>
      <c r="AI57" s="193"/>
      <c r="AJ57" s="193"/>
      <c r="AK57" s="197"/>
      <c r="AL57" s="193"/>
      <c r="AM57" s="197"/>
      <c r="AN57" s="197"/>
      <c r="AO57" s="193" t="s">
        <v>813</v>
      </c>
      <c r="AP57" s="196" t="s">
        <v>807</v>
      </c>
      <c r="AQ57" s="196"/>
      <c r="AR57" s="196"/>
      <c r="AS57" s="200"/>
      <c r="AT57" s="196">
        <v>8</v>
      </c>
      <c r="AU57" s="196"/>
      <c r="AV57" s="196"/>
      <c r="AW57" s="196"/>
      <c r="AX57" s="196" t="s">
        <v>831</v>
      </c>
      <c r="AY57" s="193"/>
      <c r="AZ57" s="196">
        <v>0</v>
      </c>
      <c r="BA57" s="196">
        <v>0</v>
      </c>
      <c r="BB57" s="196">
        <v>0</v>
      </c>
      <c r="BC57" s="196">
        <v>0</v>
      </c>
      <c r="BD57" s="196">
        <v>0</v>
      </c>
      <c r="BE57" s="196">
        <v>0</v>
      </c>
      <c r="BF57" s="196">
        <v>0</v>
      </c>
      <c r="BG57" s="196">
        <v>0</v>
      </c>
      <c r="BH57" s="196">
        <v>0</v>
      </c>
      <c r="BI57" s="196">
        <v>0</v>
      </c>
      <c r="BJ57" s="196">
        <v>0</v>
      </c>
      <c r="BK57" s="196">
        <v>0</v>
      </c>
      <c r="BL57" s="196"/>
      <c r="BM57" s="196" t="s">
        <v>807</v>
      </c>
      <c r="BN57" s="196">
        <v>12</v>
      </c>
      <c r="BO57" s="196" t="s">
        <v>807</v>
      </c>
      <c r="BP57" s="201"/>
      <c r="BQ57" s="196"/>
      <c r="BR57" s="196"/>
      <c r="BS57" s="196"/>
      <c r="BT57" s="202"/>
      <c r="BU57" s="202"/>
      <c r="BV57" s="196"/>
      <c r="BW57" s="196" t="s">
        <v>646</v>
      </c>
      <c r="BX57" s="196"/>
      <c r="BY57" s="202"/>
      <c r="BZ57" s="203" t="s">
        <v>927</v>
      </c>
      <c r="CA57" s="193" t="s">
        <v>401</v>
      </c>
    </row>
    <row r="58" spans="1:79" ht="13" customHeight="1" x14ac:dyDescent="0.2">
      <c r="A58" s="193"/>
      <c r="B58" s="194">
        <v>42575</v>
      </c>
      <c r="C58" s="195" t="s">
        <v>804</v>
      </c>
      <c r="D58" s="193" t="s">
        <v>632</v>
      </c>
      <c r="E58" s="193"/>
      <c r="F58" s="193" t="s">
        <v>810</v>
      </c>
      <c r="G58" s="194">
        <v>42559</v>
      </c>
      <c r="H58" s="196" t="s">
        <v>574</v>
      </c>
      <c r="I58" s="196" t="s">
        <v>390</v>
      </c>
      <c r="J58" s="196"/>
      <c r="K58" s="193" t="s">
        <v>929</v>
      </c>
      <c r="L58" s="193" t="s">
        <v>930</v>
      </c>
      <c r="M58" s="197">
        <v>91.036363636363632</v>
      </c>
      <c r="N58" s="197">
        <v>18.109090909090909</v>
      </c>
      <c r="O58" s="193"/>
      <c r="P58" s="193"/>
      <c r="Q58" s="197"/>
      <c r="R58" s="198"/>
      <c r="S58" s="199"/>
      <c r="T58" s="193"/>
      <c r="U58" s="199"/>
      <c r="V58" s="199"/>
      <c r="W58" s="197"/>
      <c r="X58" s="193"/>
      <c r="Y58" s="197"/>
      <c r="Z58" s="197"/>
      <c r="AA58" s="197"/>
      <c r="AB58" s="197"/>
      <c r="AC58" s="197"/>
      <c r="AD58" s="199"/>
      <c r="AE58" s="197">
        <v>14.272727272727272</v>
      </c>
      <c r="AF58" s="193"/>
      <c r="AG58" s="193"/>
      <c r="AH58" s="197"/>
      <c r="AI58" s="193"/>
      <c r="AJ58" s="193"/>
      <c r="AK58" s="197"/>
      <c r="AL58" s="193"/>
      <c r="AM58" s="197"/>
      <c r="AN58" s="197"/>
      <c r="AO58" s="193" t="s">
        <v>813</v>
      </c>
      <c r="AP58" s="196" t="s">
        <v>807</v>
      </c>
      <c r="AQ58" s="196"/>
      <c r="AR58" s="196"/>
      <c r="AS58" s="200"/>
      <c r="AT58" s="196">
        <v>8</v>
      </c>
      <c r="AU58" s="196"/>
      <c r="AV58" s="196"/>
      <c r="AW58" s="196"/>
      <c r="AX58" s="196" t="s">
        <v>807</v>
      </c>
      <c r="AY58" s="193"/>
      <c r="AZ58" s="196">
        <v>0</v>
      </c>
      <c r="BA58" s="196">
        <v>0</v>
      </c>
      <c r="BB58" s="196">
        <v>0</v>
      </c>
      <c r="BC58" s="196">
        <v>0</v>
      </c>
      <c r="BD58" s="196">
        <v>0</v>
      </c>
      <c r="BE58" s="196">
        <v>0</v>
      </c>
      <c r="BF58" s="196">
        <v>0</v>
      </c>
      <c r="BG58" s="196">
        <v>0</v>
      </c>
      <c r="BH58" s="196">
        <v>0</v>
      </c>
      <c r="BI58" s="196">
        <v>0</v>
      </c>
      <c r="BJ58" s="196">
        <v>0</v>
      </c>
      <c r="BK58" s="196">
        <v>0</v>
      </c>
      <c r="BL58" s="196"/>
      <c r="BM58" s="196" t="s">
        <v>807</v>
      </c>
      <c r="BN58" s="196"/>
      <c r="BO58" s="196" t="s">
        <v>807</v>
      </c>
      <c r="BP58" s="201"/>
      <c r="BQ58" s="196"/>
      <c r="BR58" s="196"/>
      <c r="BS58" s="196"/>
      <c r="BT58" s="221"/>
      <c r="BU58" s="202"/>
      <c r="BV58" s="196"/>
      <c r="BW58" s="196" t="s">
        <v>808</v>
      </c>
      <c r="BX58" s="196">
        <v>1</v>
      </c>
      <c r="BY58" s="193"/>
      <c r="BZ58" s="209" t="s">
        <v>943</v>
      </c>
      <c r="CA58" s="202"/>
    </row>
    <row r="59" spans="1:79" ht="13" customHeight="1" x14ac:dyDescent="0.2">
      <c r="A59" s="193">
        <v>11116</v>
      </c>
      <c r="B59" s="194">
        <v>42567</v>
      </c>
      <c r="C59" s="195" t="s">
        <v>804</v>
      </c>
      <c r="D59" s="193" t="s">
        <v>632</v>
      </c>
      <c r="E59" s="193"/>
      <c r="F59" s="193" t="s">
        <v>810</v>
      </c>
      <c r="G59" s="207">
        <v>42494</v>
      </c>
      <c r="H59" s="196" t="s">
        <v>828</v>
      </c>
      <c r="I59" s="196" t="s">
        <v>807</v>
      </c>
      <c r="J59" s="196"/>
      <c r="K59" s="193" t="s">
        <v>829</v>
      </c>
      <c r="L59" s="193" t="s">
        <v>830</v>
      </c>
      <c r="M59" s="197">
        <v>99.3</v>
      </c>
      <c r="N59" s="197">
        <v>22.354545454545452</v>
      </c>
      <c r="O59" s="208" t="s">
        <v>689</v>
      </c>
      <c r="P59" s="208">
        <v>1020</v>
      </c>
      <c r="Q59" s="197">
        <v>25.954545454545453</v>
      </c>
      <c r="R59" s="198"/>
      <c r="S59" s="199"/>
      <c r="T59" s="193"/>
      <c r="U59" s="199"/>
      <c r="V59" s="199"/>
      <c r="W59" s="197"/>
      <c r="X59" s="193"/>
      <c r="Y59" s="197"/>
      <c r="Z59" s="197"/>
      <c r="AA59" s="197"/>
      <c r="AB59" s="197"/>
      <c r="AC59" s="197"/>
      <c r="AD59" s="197"/>
      <c r="AE59" s="197">
        <v>17.954545454545453</v>
      </c>
      <c r="AF59" s="193"/>
      <c r="AG59" s="193"/>
      <c r="AH59" s="197"/>
      <c r="AI59" s="193"/>
      <c r="AJ59" s="193"/>
      <c r="AK59" s="197"/>
      <c r="AL59" s="193"/>
      <c r="AM59" s="197"/>
      <c r="AN59" s="197"/>
      <c r="AO59" s="193" t="s">
        <v>813</v>
      </c>
      <c r="AP59" s="196" t="s">
        <v>807</v>
      </c>
      <c r="AQ59" s="196"/>
      <c r="AR59" s="196"/>
      <c r="AS59" s="200">
        <v>10</v>
      </c>
      <c r="AT59" s="196">
        <v>12</v>
      </c>
      <c r="AU59" s="196"/>
      <c r="AV59" s="196"/>
      <c r="AW59" s="196"/>
      <c r="AX59" s="196" t="s">
        <v>831</v>
      </c>
      <c r="AY59" s="193"/>
      <c r="AZ59" s="196">
        <v>0</v>
      </c>
      <c r="BA59" s="196">
        <v>0</v>
      </c>
      <c r="BB59" s="196">
        <v>7</v>
      </c>
      <c r="BC59" s="196">
        <v>0</v>
      </c>
      <c r="BD59" s="196">
        <v>0</v>
      </c>
      <c r="BE59" s="196">
        <v>0</v>
      </c>
      <c r="BF59" s="196">
        <v>0</v>
      </c>
      <c r="BG59" s="196">
        <v>0</v>
      </c>
      <c r="BH59" s="196">
        <v>0</v>
      </c>
      <c r="BI59" s="196">
        <v>0</v>
      </c>
      <c r="BJ59" s="196">
        <v>0</v>
      </c>
      <c r="BK59" s="196">
        <v>0</v>
      </c>
      <c r="BL59" s="196"/>
      <c r="BM59" s="196" t="s">
        <v>807</v>
      </c>
      <c r="BN59" s="196"/>
      <c r="BO59" s="196" t="s">
        <v>807</v>
      </c>
      <c r="BP59" s="201"/>
      <c r="BQ59" s="196"/>
      <c r="BR59" s="196"/>
      <c r="BS59" s="196"/>
      <c r="BT59" s="193"/>
      <c r="BU59" s="193"/>
      <c r="BV59" s="196"/>
      <c r="BW59" s="196" t="s">
        <v>808</v>
      </c>
      <c r="BX59" s="196"/>
      <c r="BY59" s="202"/>
      <c r="BZ59" s="205" t="s">
        <v>833</v>
      </c>
      <c r="CA59" s="202" t="s">
        <v>401</v>
      </c>
    </row>
    <row r="60" spans="1:79" ht="13" customHeight="1" x14ac:dyDescent="0.2">
      <c r="A60" s="193">
        <v>1692</v>
      </c>
      <c r="B60" s="194">
        <v>42566</v>
      </c>
      <c r="C60" s="195" t="s">
        <v>804</v>
      </c>
      <c r="D60" s="193" t="s">
        <v>632</v>
      </c>
      <c r="E60" s="193"/>
      <c r="F60" s="193" t="s">
        <v>810</v>
      </c>
      <c r="G60" s="194">
        <v>42551</v>
      </c>
      <c r="H60" s="196" t="s">
        <v>828</v>
      </c>
      <c r="I60" s="196" t="s">
        <v>807</v>
      </c>
      <c r="J60" s="196"/>
      <c r="K60" s="193" t="s">
        <v>843</v>
      </c>
      <c r="L60" s="193" t="s">
        <v>844</v>
      </c>
      <c r="M60" s="197">
        <v>110.0090909090909</v>
      </c>
      <c r="N60" s="197">
        <v>20.809090909090909</v>
      </c>
      <c r="O60" s="193"/>
      <c r="P60" s="193"/>
      <c r="Q60" s="197"/>
      <c r="R60" s="198"/>
      <c r="S60" s="199"/>
      <c r="T60" s="193"/>
      <c r="U60" s="199"/>
      <c r="V60" s="199"/>
      <c r="W60" s="197"/>
      <c r="X60" s="193"/>
      <c r="Y60" s="197"/>
      <c r="Z60" s="197"/>
      <c r="AA60" s="197"/>
      <c r="AB60" s="197"/>
      <c r="AC60" s="197"/>
      <c r="AD60" s="197"/>
      <c r="AE60" s="197">
        <v>15.754545454545452</v>
      </c>
      <c r="AF60" s="193"/>
      <c r="AG60" s="193"/>
      <c r="AH60" s="197"/>
      <c r="AI60" s="193"/>
      <c r="AJ60" s="193"/>
      <c r="AK60" s="197"/>
      <c r="AL60" s="193"/>
      <c r="AM60" s="197"/>
      <c r="AN60" s="197"/>
      <c r="AO60" s="193" t="s">
        <v>813</v>
      </c>
      <c r="AP60" s="196" t="s">
        <v>807</v>
      </c>
      <c r="AQ60" s="196"/>
      <c r="AR60" s="196"/>
      <c r="AS60" s="200"/>
      <c r="AT60" s="196">
        <v>8.5</v>
      </c>
      <c r="AU60" s="196"/>
      <c r="AV60" s="196"/>
      <c r="AW60" s="196"/>
      <c r="AX60" s="196" t="s">
        <v>831</v>
      </c>
      <c r="AY60" s="193"/>
      <c r="AZ60" s="196">
        <v>0</v>
      </c>
      <c r="BA60" s="196">
        <v>0</v>
      </c>
      <c r="BB60" s="196">
        <v>0</v>
      </c>
      <c r="BC60" s="196">
        <v>0</v>
      </c>
      <c r="BD60" s="196">
        <v>0</v>
      </c>
      <c r="BE60" s="196">
        <v>0</v>
      </c>
      <c r="BF60" s="196">
        <v>0</v>
      </c>
      <c r="BG60" s="196">
        <v>0</v>
      </c>
      <c r="BH60" s="196">
        <v>0</v>
      </c>
      <c r="BI60" s="196">
        <v>0</v>
      </c>
      <c r="BJ60" s="196">
        <v>0</v>
      </c>
      <c r="BK60" s="196">
        <v>0</v>
      </c>
      <c r="BL60" s="196"/>
      <c r="BM60" s="196" t="s">
        <v>807</v>
      </c>
      <c r="BN60" s="196"/>
      <c r="BO60" s="196" t="s">
        <v>807</v>
      </c>
      <c r="BP60" s="201"/>
      <c r="BQ60" s="196"/>
      <c r="BR60" s="196"/>
      <c r="BS60" s="196"/>
      <c r="BT60" s="193"/>
      <c r="BU60" s="193"/>
      <c r="BV60" s="196"/>
      <c r="BW60" s="196" t="s">
        <v>808</v>
      </c>
      <c r="BX60" s="196"/>
      <c r="BY60" s="193"/>
      <c r="BZ60" s="203" t="s">
        <v>846</v>
      </c>
      <c r="CA60" s="202" t="s">
        <v>461</v>
      </c>
    </row>
    <row r="61" spans="1:79" ht="13" customHeight="1" x14ac:dyDescent="0.2">
      <c r="A61" s="193">
        <v>10258</v>
      </c>
      <c r="B61" s="194">
        <v>42566</v>
      </c>
      <c r="C61" s="195" t="s">
        <v>804</v>
      </c>
      <c r="D61" s="193" t="s">
        <v>632</v>
      </c>
      <c r="E61" s="193"/>
      <c r="F61" s="193" t="s">
        <v>810</v>
      </c>
      <c r="G61" s="194">
        <v>42551</v>
      </c>
      <c r="H61" s="196" t="s">
        <v>828</v>
      </c>
      <c r="I61" s="196" t="s">
        <v>807</v>
      </c>
      <c r="J61" s="196"/>
      <c r="K61" s="193" t="s">
        <v>899</v>
      </c>
      <c r="L61" s="193" t="s">
        <v>658</v>
      </c>
      <c r="M61" s="197">
        <v>92.999999999999986</v>
      </c>
      <c r="N61" s="197">
        <v>22.66363636363636</v>
      </c>
      <c r="O61" s="193"/>
      <c r="P61" s="193"/>
      <c r="Q61" s="197"/>
      <c r="R61" s="198"/>
      <c r="S61" s="199"/>
      <c r="T61" s="193"/>
      <c r="U61" s="199"/>
      <c r="V61" s="199"/>
      <c r="W61" s="197"/>
      <c r="X61" s="193"/>
      <c r="Y61" s="197"/>
      <c r="Z61" s="197"/>
      <c r="AA61" s="197"/>
      <c r="AB61" s="197"/>
      <c r="AC61" s="197"/>
      <c r="AD61" s="199"/>
      <c r="AE61" s="197">
        <v>16.354545454545452</v>
      </c>
      <c r="AF61" s="193"/>
      <c r="AG61" s="193"/>
      <c r="AH61" s="197"/>
      <c r="AI61" s="193"/>
      <c r="AJ61" s="193"/>
      <c r="AK61" s="197"/>
      <c r="AL61" s="193"/>
      <c r="AM61" s="197"/>
      <c r="AN61" s="197"/>
      <c r="AO61" s="193" t="s">
        <v>813</v>
      </c>
      <c r="AP61" s="196" t="s">
        <v>807</v>
      </c>
      <c r="AQ61" s="196"/>
      <c r="AR61" s="196"/>
      <c r="AS61" s="200"/>
      <c r="AT61" s="196">
        <v>11.5</v>
      </c>
      <c r="AU61" s="196"/>
      <c r="AV61" s="196"/>
      <c r="AW61" s="196"/>
      <c r="AX61" s="196" t="s">
        <v>831</v>
      </c>
      <c r="AY61" s="193"/>
      <c r="AZ61" s="196">
        <v>14</v>
      </c>
      <c r="BA61" s="196">
        <v>0</v>
      </c>
      <c r="BB61" s="196">
        <v>0</v>
      </c>
      <c r="BC61" s="196">
        <v>0</v>
      </c>
      <c r="BD61" s="196">
        <v>0</v>
      </c>
      <c r="BE61" s="196">
        <v>0</v>
      </c>
      <c r="BF61" s="196">
        <v>0</v>
      </c>
      <c r="BG61" s="196">
        <v>0</v>
      </c>
      <c r="BH61" s="196">
        <v>0</v>
      </c>
      <c r="BI61" s="196">
        <v>0</v>
      </c>
      <c r="BJ61" s="196">
        <v>0</v>
      </c>
      <c r="BK61" s="196">
        <v>0</v>
      </c>
      <c r="BL61" s="196"/>
      <c r="BM61" s="196" t="s">
        <v>807</v>
      </c>
      <c r="BN61" s="196">
        <v>12</v>
      </c>
      <c r="BO61" s="196" t="s">
        <v>807</v>
      </c>
      <c r="BP61" s="201"/>
      <c r="BQ61" s="196"/>
      <c r="BR61" s="196">
        <v>12</v>
      </c>
      <c r="BS61" s="196"/>
      <c r="BT61" s="193"/>
      <c r="BU61" s="193"/>
      <c r="BV61" s="196"/>
      <c r="BW61" s="196" t="s">
        <v>808</v>
      </c>
      <c r="BX61" s="196"/>
      <c r="BY61" s="193"/>
      <c r="BZ61" s="203" t="s">
        <v>902</v>
      </c>
      <c r="CA61" s="202" t="s">
        <v>461</v>
      </c>
    </row>
    <row r="62" spans="1:79" ht="13" customHeight="1" x14ac:dyDescent="0.15">
      <c r="A62" s="193">
        <v>10922</v>
      </c>
      <c r="B62" s="194">
        <v>42566</v>
      </c>
      <c r="C62" s="195" t="s">
        <v>804</v>
      </c>
      <c r="D62" s="193" t="s">
        <v>632</v>
      </c>
      <c r="E62" s="193"/>
      <c r="F62" s="193" t="s">
        <v>810</v>
      </c>
      <c r="G62" s="194">
        <v>42475</v>
      </c>
      <c r="H62" s="196" t="s">
        <v>828</v>
      </c>
      <c r="I62" s="196" t="s">
        <v>807</v>
      </c>
      <c r="J62" s="196"/>
      <c r="K62" s="193" t="s">
        <v>931</v>
      </c>
      <c r="L62" s="193" t="s">
        <v>945</v>
      </c>
      <c r="M62" s="197">
        <v>66.36363636363636</v>
      </c>
      <c r="N62" s="197">
        <v>21.818181818181817</v>
      </c>
      <c r="O62" s="193"/>
      <c r="P62" s="193"/>
      <c r="Q62" s="197"/>
      <c r="R62" s="198"/>
      <c r="S62" s="199"/>
      <c r="T62" s="193"/>
      <c r="U62" s="199"/>
      <c r="V62" s="199"/>
      <c r="W62" s="197"/>
      <c r="X62" s="193"/>
      <c r="Y62" s="197"/>
      <c r="Z62" s="197"/>
      <c r="AA62" s="197"/>
      <c r="AB62" s="197"/>
      <c r="AC62" s="197"/>
      <c r="AD62" s="197"/>
      <c r="AE62" s="197">
        <v>19.545454545454543</v>
      </c>
      <c r="AF62" s="193"/>
      <c r="AG62" s="193"/>
      <c r="AH62" s="197"/>
      <c r="AI62" s="193"/>
      <c r="AJ62" s="193"/>
      <c r="AK62" s="199"/>
      <c r="AL62" s="193"/>
      <c r="AM62" s="197"/>
      <c r="AN62" s="197"/>
      <c r="AO62" s="193" t="s">
        <v>813</v>
      </c>
      <c r="AP62" s="196" t="s">
        <v>807</v>
      </c>
      <c r="AQ62" s="196"/>
      <c r="AR62" s="196"/>
      <c r="AS62" s="200"/>
      <c r="AT62" s="196">
        <v>16</v>
      </c>
      <c r="AU62" s="196"/>
      <c r="AV62" s="196"/>
      <c r="AW62" s="196"/>
      <c r="AX62" s="196" t="s">
        <v>831</v>
      </c>
      <c r="AY62" s="193"/>
      <c r="AZ62" s="196">
        <v>0</v>
      </c>
      <c r="BA62" s="196">
        <v>0</v>
      </c>
      <c r="BB62" s="196">
        <v>0</v>
      </c>
      <c r="BC62" s="196">
        <v>0</v>
      </c>
      <c r="BD62" s="196">
        <v>0</v>
      </c>
      <c r="BE62" s="196">
        <v>0</v>
      </c>
      <c r="BF62" s="196">
        <v>0</v>
      </c>
      <c r="BG62" s="196">
        <v>0</v>
      </c>
      <c r="BH62" s="196">
        <v>0</v>
      </c>
      <c r="BI62" s="196">
        <v>0</v>
      </c>
      <c r="BJ62" s="196">
        <v>0</v>
      </c>
      <c r="BK62" s="196">
        <v>0</v>
      </c>
      <c r="BL62" s="196"/>
      <c r="BM62" s="196" t="s">
        <v>807</v>
      </c>
      <c r="BN62" s="196"/>
      <c r="BO62" s="196" t="s">
        <v>807</v>
      </c>
      <c r="BP62" s="201">
        <v>174.43636363636361</v>
      </c>
      <c r="BQ62" s="196"/>
      <c r="BR62" s="196"/>
      <c r="BS62" s="222">
        <v>42551</v>
      </c>
      <c r="BT62" s="193"/>
      <c r="BU62" s="202"/>
      <c r="BV62" s="196"/>
      <c r="BW62" s="196" t="s">
        <v>808</v>
      </c>
      <c r="BX62" s="196"/>
      <c r="BY62" s="202" t="s">
        <v>946</v>
      </c>
      <c r="BZ62" s="223" t="s">
        <v>948</v>
      </c>
      <c r="CA62" s="202" t="s">
        <v>461</v>
      </c>
    </row>
    <row r="63" spans="1:79" ht="13" customHeight="1" x14ac:dyDescent="0.15">
      <c r="A63" s="193">
        <v>10563</v>
      </c>
      <c r="B63" s="194">
        <v>42566</v>
      </c>
      <c r="C63" s="195" t="s">
        <v>804</v>
      </c>
      <c r="D63" s="193" t="s">
        <v>632</v>
      </c>
      <c r="E63" s="193"/>
      <c r="F63" s="193" t="s">
        <v>810</v>
      </c>
      <c r="G63" s="207">
        <v>42551</v>
      </c>
      <c r="H63" s="196" t="s">
        <v>828</v>
      </c>
      <c r="I63" s="196" t="s">
        <v>807</v>
      </c>
      <c r="J63" s="196"/>
      <c r="K63" s="193" t="s">
        <v>911</v>
      </c>
      <c r="L63" s="193" t="s">
        <v>664</v>
      </c>
      <c r="M63" s="197">
        <v>108.22727272727272</v>
      </c>
      <c r="N63" s="197">
        <v>21.763636363636362</v>
      </c>
      <c r="O63" s="193"/>
      <c r="P63" s="193"/>
      <c r="Q63" s="197"/>
      <c r="R63" s="198"/>
      <c r="S63" s="199"/>
      <c r="T63" s="193"/>
      <c r="U63" s="199"/>
      <c r="V63" s="199"/>
      <c r="W63" s="197"/>
      <c r="X63" s="193"/>
      <c r="Y63" s="197"/>
      <c r="Z63" s="197"/>
      <c r="AA63" s="197"/>
      <c r="AB63" s="197"/>
      <c r="AC63" s="197"/>
      <c r="AD63" s="199"/>
      <c r="AE63" s="197">
        <v>16.381818181818179</v>
      </c>
      <c r="AF63" s="193"/>
      <c r="AG63" s="193"/>
      <c r="AH63" s="197"/>
      <c r="AI63" s="193"/>
      <c r="AJ63" s="193"/>
      <c r="AK63" s="197"/>
      <c r="AL63" s="193"/>
      <c r="AM63" s="197"/>
      <c r="AN63" s="197"/>
      <c r="AO63" s="193" t="s">
        <v>813</v>
      </c>
      <c r="AP63" s="196" t="s">
        <v>807</v>
      </c>
      <c r="AQ63" s="196"/>
      <c r="AR63" s="196"/>
      <c r="AS63" s="200"/>
      <c r="AT63" s="196">
        <v>6</v>
      </c>
      <c r="AU63" s="196"/>
      <c r="AV63" s="196"/>
      <c r="AW63" s="196"/>
      <c r="AX63" s="196" t="s">
        <v>831</v>
      </c>
      <c r="AY63" s="193"/>
      <c r="AZ63" s="196">
        <v>10</v>
      </c>
      <c r="BA63" s="196">
        <v>0</v>
      </c>
      <c r="BB63" s="196">
        <v>0</v>
      </c>
      <c r="BC63" s="196">
        <v>0</v>
      </c>
      <c r="BD63" s="196">
        <v>0</v>
      </c>
      <c r="BE63" s="196">
        <v>0</v>
      </c>
      <c r="BF63" s="196">
        <v>0</v>
      </c>
      <c r="BG63" s="196">
        <v>0</v>
      </c>
      <c r="BH63" s="196">
        <v>0</v>
      </c>
      <c r="BI63" s="196">
        <v>0</v>
      </c>
      <c r="BJ63" s="196">
        <v>0</v>
      </c>
      <c r="BK63" s="196">
        <v>0</v>
      </c>
      <c r="BL63" s="196"/>
      <c r="BM63" s="196" t="s">
        <v>807</v>
      </c>
      <c r="BN63" s="196">
        <v>12</v>
      </c>
      <c r="BO63" s="196" t="s">
        <v>807</v>
      </c>
      <c r="BP63" s="201"/>
      <c r="BQ63" s="196"/>
      <c r="BR63" s="196"/>
      <c r="BS63" s="196"/>
      <c r="BT63" s="202"/>
      <c r="BU63" s="202"/>
      <c r="BV63" s="196"/>
      <c r="BW63" s="196" t="s">
        <v>808</v>
      </c>
      <c r="BX63" s="196"/>
      <c r="BY63" s="202"/>
      <c r="BZ63" s="213" t="s">
        <v>914</v>
      </c>
      <c r="CA63" s="193" t="s">
        <v>461</v>
      </c>
    </row>
    <row r="64" spans="1:79" ht="13" customHeight="1" x14ac:dyDescent="0.2">
      <c r="A64" s="193">
        <v>13104</v>
      </c>
      <c r="B64" s="194">
        <v>42568</v>
      </c>
      <c r="C64" s="195" t="s">
        <v>804</v>
      </c>
      <c r="D64" s="193" t="s">
        <v>632</v>
      </c>
      <c r="E64" s="193"/>
      <c r="F64" s="193" t="s">
        <v>810</v>
      </c>
      <c r="G64" s="207">
        <v>42564</v>
      </c>
      <c r="H64" s="196" t="s">
        <v>828</v>
      </c>
      <c r="I64" s="196" t="s">
        <v>807</v>
      </c>
      <c r="J64" s="196"/>
      <c r="K64" s="193" t="s">
        <v>874</v>
      </c>
      <c r="L64" s="193" t="s">
        <v>875</v>
      </c>
      <c r="M64" s="197">
        <v>91.845454545454544</v>
      </c>
      <c r="N64" s="197">
        <v>19.436363636363634</v>
      </c>
      <c r="O64" s="193"/>
      <c r="P64" s="193"/>
      <c r="Q64" s="197"/>
      <c r="R64" s="198"/>
      <c r="S64" s="199"/>
      <c r="T64" s="193"/>
      <c r="U64" s="199"/>
      <c r="V64" s="199"/>
      <c r="W64" s="197"/>
      <c r="X64" s="193"/>
      <c r="Y64" s="197"/>
      <c r="Z64" s="197"/>
      <c r="AA64" s="197"/>
      <c r="AB64" s="197"/>
      <c r="AC64" s="197"/>
      <c r="AD64" s="199"/>
      <c r="AE64" s="197">
        <v>14.472727272727271</v>
      </c>
      <c r="AF64" s="193"/>
      <c r="AG64" s="193"/>
      <c r="AH64" s="197"/>
      <c r="AI64" s="193"/>
      <c r="AJ64" s="193"/>
      <c r="AK64" s="197"/>
      <c r="AL64" s="193"/>
      <c r="AM64" s="197"/>
      <c r="AN64" s="197"/>
      <c r="AO64" s="193" t="s">
        <v>813</v>
      </c>
      <c r="AP64" s="196" t="s">
        <v>807</v>
      </c>
      <c r="AQ64" s="196"/>
      <c r="AR64" s="196"/>
      <c r="AS64" s="200"/>
      <c r="AT64" s="196">
        <v>8</v>
      </c>
      <c r="AU64" s="196"/>
      <c r="AV64" s="196"/>
      <c r="AW64" s="196"/>
      <c r="AX64" s="196" t="s">
        <v>831</v>
      </c>
      <c r="AY64" s="193"/>
      <c r="AZ64" s="211">
        <v>0</v>
      </c>
      <c r="BA64" s="196">
        <v>0</v>
      </c>
      <c r="BB64" s="196">
        <v>0</v>
      </c>
      <c r="BC64" s="196">
        <v>0</v>
      </c>
      <c r="BD64" s="196">
        <v>0</v>
      </c>
      <c r="BE64" s="196">
        <v>0</v>
      </c>
      <c r="BF64" s="196">
        <v>0</v>
      </c>
      <c r="BG64" s="196">
        <v>0</v>
      </c>
      <c r="BH64" s="196">
        <v>0</v>
      </c>
      <c r="BI64" s="196">
        <v>0</v>
      </c>
      <c r="BJ64" s="196">
        <v>0</v>
      </c>
      <c r="BK64" s="196">
        <v>0</v>
      </c>
      <c r="BL64" s="196"/>
      <c r="BM64" s="196" t="s">
        <v>807</v>
      </c>
      <c r="BN64" s="196">
        <v>12</v>
      </c>
      <c r="BO64" s="196" t="s">
        <v>807</v>
      </c>
      <c r="BP64" s="201"/>
      <c r="BQ64" s="196"/>
      <c r="BR64" s="196"/>
      <c r="BS64" s="196"/>
      <c r="BT64" s="193"/>
      <c r="BU64" s="193"/>
      <c r="BV64" s="196"/>
      <c r="BW64" s="196" t="s">
        <v>808</v>
      </c>
      <c r="BX64" s="196"/>
      <c r="BY64" s="193"/>
      <c r="BZ64" s="205" t="s">
        <v>877</v>
      </c>
      <c r="CA64" s="202" t="s">
        <v>401</v>
      </c>
    </row>
    <row r="65" spans="1:79" ht="13" customHeight="1" x14ac:dyDescent="0.2">
      <c r="A65" s="193">
        <v>12752</v>
      </c>
      <c r="B65" s="194">
        <v>42566</v>
      </c>
      <c r="C65" s="195" t="s">
        <v>804</v>
      </c>
      <c r="D65" s="193" t="s">
        <v>632</v>
      </c>
      <c r="E65" s="193"/>
      <c r="F65" s="193" t="s">
        <v>810</v>
      </c>
      <c r="G65" s="194">
        <v>42551</v>
      </c>
      <c r="H65" s="196" t="s">
        <v>828</v>
      </c>
      <c r="I65" s="196" t="s">
        <v>807</v>
      </c>
      <c r="J65" s="196"/>
      <c r="K65" s="193" t="s">
        <v>918</v>
      </c>
      <c r="L65" s="193" t="s">
        <v>919</v>
      </c>
      <c r="M65" s="197">
        <v>94.527272727272717</v>
      </c>
      <c r="N65" s="197">
        <v>22.499999999999996</v>
      </c>
      <c r="O65" s="193"/>
      <c r="P65" s="193"/>
      <c r="Q65" s="197"/>
      <c r="R65" s="198"/>
      <c r="S65" s="199"/>
      <c r="T65" s="193"/>
      <c r="U65" s="199"/>
      <c r="V65" s="199"/>
      <c r="W65" s="197"/>
      <c r="X65" s="193"/>
      <c r="Y65" s="197"/>
      <c r="Z65" s="197"/>
      <c r="AA65" s="197"/>
      <c r="AB65" s="197"/>
      <c r="AC65" s="197"/>
      <c r="AD65" s="197"/>
      <c r="AE65" s="197">
        <v>16.418181818181814</v>
      </c>
      <c r="AF65" s="193"/>
      <c r="AG65" s="193"/>
      <c r="AH65" s="197"/>
      <c r="AI65" s="193"/>
      <c r="AJ65" s="193"/>
      <c r="AK65" s="197"/>
      <c r="AL65" s="193"/>
      <c r="AM65" s="197"/>
      <c r="AN65" s="197"/>
      <c r="AO65" s="193" t="s">
        <v>813</v>
      </c>
      <c r="AP65" s="196" t="s">
        <v>807</v>
      </c>
      <c r="AQ65" s="196"/>
      <c r="AR65" s="196"/>
      <c r="AS65" s="200"/>
      <c r="AT65" s="196">
        <v>10</v>
      </c>
      <c r="AU65" s="196"/>
      <c r="AV65" s="196"/>
      <c r="AW65" s="196"/>
      <c r="AX65" s="196" t="s">
        <v>390</v>
      </c>
      <c r="AY65" s="193"/>
      <c r="AZ65" s="196">
        <v>0</v>
      </c>
      <c r="BA65" s="196">
        <v>17</v>
      </c>
      <c r="BB65" s="196">
        <v>0</v>
      </c>
      <c r="BC65" s="196">
        <v>0</v>
      </c>
      <c r="BD65" s="196">
        <v>0</v>
      </c>
      <c r="BE65" s="196">
        <v>0</v>
      </c>
      <c r="BF65" s="196">
        <v>0</v>
      </c>
      <c r="BG65" s="196">
        <v>0</v>
      </c>
      <c r="BH65" s="196">
        <v>0</v>
      </c>
      <c r="BI65" s="196">
        <v>0</v>
      </c>
      <c r="BJ65" s="196">
        <v>0</v>
      </c>
      <c r="BK65" s="196">
        <v>0</v>
      </c>
      <c r="BL65" s="196"/>
      <c r="BM65" s="196" t="s">
        <v>807</v>
      </c>
      <c r="BN65" s="196"/>
      <c r="BO65" s="196" t="s">
        <v>807</v>
      </c>
      <c r="BP65" s="201"/>
      <c r="BQ65" s="196"/>
      <c r="BR65" s="196"/>
      <c r="BS65" s="196"/>
      <c r="BT65" s="193"/>
      <c r="BU65" s="193"/>
      <c r="BV65" s="196"/>
      <c r="BW65" s="196" t="s">
        <v>808</v>
      </c>
      <c r="BX65" s="196"/>
      <c r="BY65" s="193"/>
      <c r="BZ65" s="203" t="s">
        <v>922</v>
      </c>
      <c r="CA65" s="193" t="s">
        <v>461</v>
      </c>
    </row>
    <row r="66" spans="1:79" ht="13" customHeight="1" x14ac:dyDescent="0.2">
      <c r="A66" s="193">
        <v>12774</v>
      </c>
      <c r="B66" s="194">
        <v>42566</v>
      </c>
      <c r="C66" s="195" t="s">
        <v>804</v>
      </c>
      <c r="D66" s="193" t="s">
        <v>632</v>
      </c>
      <c r="E66" s="193"/>
      <c r="F66" s="193" t="s">
        <v>810</v>
      </c>
      <c r="G66" s="194">
        <v>42521</v>
      </c>
      <c r="H66" s="196" t="s">
        <v>828</v>
      </c>
      <c r="I66" s="196" t="s">
        <v>807</v>
      </c>
      <c r="J66" s="196"/>
      <c r="K66" s="193" t="s">
        <v>672</v>
      </c>
      <c r="L66" s="193" t="s">
        <v>909</v>
      </c>
      <c r="M66" s="197">
        <v>79.75454545454545</v>
      </c>
      <c r="N66" s="197">
        <v>16.863636363636363</v>
      </c>
      <c r="O66" s="193"/>
      <c r="P66" s="193"/>
      <c r="Q66" s="197"/>
      <c r="R66" s="198"/>
      <c r="S66" s="199"/>
      <c r="T66" s="193"/>
      <c r="U66" s="199"/>
      <c r="V66" s="199"/>
      <c r="W66" s="197"/>
      <c r="X66" s="193"/>
      <c r="Y66" s="197"/>
      <c r="Z66" s="197"/>
      <c r="AA66" s="197"/>
      <c r="AB66" s="197"/>
      <c r="AC66" s="197"/>
      <c r="AD66" s="197"/>
      <c r="AE66" s="197">
        <v>15.963636363636361</v>
      </c>
      <c r="AF66" s="193"/>
      <c r="AG66" s="193"/>
      <c r="AH66" s="197"/>
      <c r="AI66" s="193"/>
      <c r="AJ66" s="193"/>
      <c r="AK66" s="197"/>
      <c r="AL66" s="193"/>
      <c r="AM66" s="197"/>
      <c r="AN66" s="197"/>
      <c r="AO66" s="193" t="s">
        <v>813</v>
      </c>
      <c r="AP66" s="196" t="s">
        <v>807</v>
      </c>
      <c r="AQ66" s="196"/>
      <c r="AR66" s="196"/>
      <c r="AS66" s="200"/>
      <c r="AT66" s="196">
        <v>5.5</v>
      </c>
      <c r="AU66" s="196"/>
      <c r="AV66" s="196"/>
      <c r="AW66" s="196"/>
      <c r="AX66" s="196" t="s">
        <v>390</v>
      </c>
      <c r="AY66" s="193"/>
      <c r="AZ66" s="196">
        <v>0</v>
      </c>
      <c r="BA66" s="196">
        <v>0</v>
      </c>
      <c r="BB66" s="196">
        <v>0</v>
      </c>
      <c r="BC66" s="196">
        <v>0</v>
      </c>
      <c r="BD66" s="196">
        <v>0</v>
      </c>
      <c r="BE66" s="196">
        <v>0</v>
      </c>
      <c r="BF66" s="196">
        <v>0</v>
      </c>
      <c r="BG66" s="196">
        <v>0</v>
      </c>
      <c r="BH66" s="196">
        <v>0</v>
      </c>
      <c r="BI66" s="196">
        <v>0</v>
      </c>
      <c r="BJ66" s="196">
        <v>0</v>
      </c>
      <c r="BK66" s="196">
        <v>0</v>
      </c>
      <c r="BL66" s="196"/>
      <c r="BM66" s="196" t="s">
        <v>807</v>
      </c>
      <c r="BN66" s="196"/>
      <c r="BO66" s="196" t="s">
        <v>807</v>
      </c>
      <c r="BP66" s="201"/>
      <c r="BQ66" s="196"/>
      <c r="BR66" s="196"/>
      <c r="BS66" s="196"/>
      <c r="BT66" s="193"/>
      <c r="BU66" s="193"/>
      <c r="BV66" s="196"/>
      <c r="BW66" s="196" t="s">
        <v>808</v>
      </c>
      <c r="BX66" s="196"/>
      <c r="BY66" s="193"/>
      <c r="BZ66" s="203" t="s">
        <v>910</v>
      </c>
      <c r="CA66" s="193" t="s">
        <v>461</v>
      </c>
    </row>
    <row r="67" spans="1:79" ht="13" customHeight="1" x14ac:dyDescent="0.2">
      <c r="A67" s="193">
        <v>10685</v>
      </c>
      <c r="B67" s="194">
        <v>42566</v>
      </c>
      <c r="C67" s="195" t="s">
        <v>804</v>
      </c>
      <c r="D67" s="193" t="s">
        <v>632</v>
      </c>
      <c r="E67" s="193"/>
      <c r="F67" s="193" t="s">
        <v>810</v>
      </c>
      <c r="G67" s="194">
        <v>42551</v>
      </c>
      <c r="H67" s="196" t="s">
        <v>828</v>
      </c>
      <c r="I67" s="196" t="s">
        <v>807</v>
      </c>
      <c r="J67" s="196"/>
      <c r="K67" s="193" t="s">
        <v>916</v>
      </c>
      <c r="L67" s="193" t="s">
        <v>674</v>
      </c>
      <c r="M67" s="197">
        <v>105.73636363636363</v>
      </c>
      <c r="N67" s="197">
        <v>18.936363636363634</v>
      </c>
      <c r="O67" s="193"/>
      <c r="P67" s="193"/>
      <c r="Q67" s="197"/>
      <c r="R67" s="193"/>
      <c r="S67" s="199"/>
      <c r="T67" s="193"/>
      <c r="U67" s="199"/>
      <c r="V67" s="199"/>
      <c r="W67" s="197"/>
      <c r="X67" s="193"/>
      <c r="Y67" s="197"/>
      <c r="Z67" s="197"/>
      <c r="AA67" s="197"/>
      <c r="AB67" s="197"/>
      <c r="AC67" s="197"/>
      <c r="AD67" s="199"/>
      <c r="AE67" s="197">
        <v>15.018181818181816</v>
      </c>
      <c r="AF67" s="193"/>
      <c r="AG67" s="193"/>
      <c r="AH67" s="197"/>
      <c r="AI67" s="193"/>
      <c r="AJ67" s="193"/>
      <c r="AK67" s="197"/>
      <c r="AL67" s="193"/>
      <c r="AM67" s="197"/>
      <c r="AN67" s="197"/>
      <c r="AO67" s="193" t="s">
        <v>813</v>
      </c>
      <c r="AP67" s="196" t="s">
        <v>807</v>
      </c>
      <c r="AQ67" s="196"/>
      <c r="AR67" s="196"/>
      <c r="AS67" s="200"/>
      <c r="AT67" s="196">
        <v>6</v>
      </c>
      <c r="AU67" s="196"/>
      <c r="AV67" s="196"/>
      <c r="AW67" s="196"/>
      <c r="AX67" s="196" t="s">
        <v>831</v>
      </c>
      <c r="AY67" s="193"/>
      <c r="AZ67" s="196">
        <v>0</v>
      </c>
      <c r="BA67" s="196">
        <v>0</v>
      </c>
      <c r="BB67" s="196">
        <v>6</v>
      </c>
      <c r="BC67" s="196">
        <v>0</v>
      </c>
      <c r="BD67" s="196">
        <v>0</v>
      </c>
      <c r="BE67" s="196">
        <v>0</v>
      </c>
      <c r="BF67" s="196">
        <v>0</v>
      </c>
      <c r="BG67" s="196">
        <v>0</v>
      </c>
      <c r="BH67" s="196">
        <v>0</v>
      </c>
      <c r="BI67" s="196">
        <v>0</v>
      </c>
      <c r="BJ67" s="196">
        <v>0</v>
      </c>
      <c r="BK67" s="196">
        <v>0</v>
      </c>
      <c r="BL67" s="196"/>
      <c r="BM67" s="196" t="s">
        <v>807</v>
      </c>
      <c r="BN67" s="196"/>
      <c r="BO67" s="196" t="s">
        <v>807</v>
      </c>
      <c r="BP67" s="201"/>
      <c r="BQ67" s="196"/>
      <c r="BR67" s="196"/>
      <c r="BS67" s="196"/>
      <c r="BT67" s="202"/>
      <c r="BU67" s="202"/>
      <c r="BV67" s="196"/>
      <c r="BW67" s="196" t="s">
        <v>808</v>
      </c>
      <c r="BX67" s="196">
        <v>1</v>
      </c>
      <c r="BY67" s="193" t="s">
        <v>675</v>
      </c>
      <c r="BZ67" s="203" t="s">
        <v>917</v>
      </c>
      <c r="CA67" s="193" t="s">
        <v>461</v>
      </c>
    </row>
    <row r="68" spans="1:79" ht="13" customHeight="1" x14ac:dyDescent="0.2">
      <c r="A68" s="193">
        <v>11317</v>
      </c>
      <c r="B68" s="194">
        <v>42566</v>
      </c>
      <c r="C68" s="195" t="s">
        <v>804</v>
      </c>
      <c r="D68" s="193" t="s">
        <v>632</v>
      </c>
      <c r="E68" s="193"/>
      <c r="F68" s="193" t="s">
        <v>810</v>
      </c>
      <c r="G68" s="207">
        <v>42551</v>
      </c>
      <c r="H68" s="196" t="s">
        <v>828</v>
      </c>
      <c r="I68" s="196" t="s">
        <v>807</v>
      </c>
      <c r="J68" s="196"/>
      <c r="K68" s="193" t="s">
        <v>883</v>
      </c>
      <c r="L68" s="193" t="s">
        <v>884</v>
      </c>
      <c r="M68" s="197">
        <v>97</v>
      </c>
      <c r="N68" s="197">
        <v>20.399999999999999</v>
      </c>
      <c r="O68" s="193"/>
      <c r="P68" s="193"/>
      <c r="Q68" s="197"/>
      <c r="R68" s="198"/>
      <c r="S68" s="199"/>
      <c r="T68" s="193"/>
      <c r="U68" s="199"/>
      <c r="V68" s="199"/>
      <c r="W68" s="197"/>
      <c r="X68" s="193"/>
      <c r="Y68" s="197"/>
      <c r="Z68" s="197"/>
      <c r="AA68" s="197"/>
      <c r="AB68" s="197"/>
      <c r="AC68" s="197"/>
      <c r="AD68" s="197"/>
      <c r="AE68" s="197">
        <v>16.499999999999996</v>
      </c>
      <c r="AF68" s="193"/>
      <c r="AG68" s="193"/>
      <c r="AH68" s="197"/>
      <c r="AI68" s="193"/>
      <c r="AJ68" s="193"/>
      <c r="AK68" s="197"/>
      <c r="AL68" s="193"/>
      <c r="AM68" s="197"/>
      <c r="AN68" s="197"/>
      <c r="AO68" s="193" t="s">
        <v>813</v>
      </c>
      <c r="AP68" s="196" t="s">
        <v>807</v>
      </c>
      <c r="AQ68" s="196"/>
      <c r="AR68" s="196"/>
      <c r="AS68" s="200"/>
      <c r="AT68" s="196">
        <v>16.100000000000001</v>
      </c>
      <c r="AU68" s="196"/>
      <c r="AV68" s="196"/>
      <c r="AW68" s="196"/>
      <c r="AX68" s="196" t="s">
        <v>831</v>
      </c>
      <c r="AY68" s="193"/>
      <c r="AZ68" s="196">
        <v>0</v>
      </c>
      <c r="BA68" s="196">
        <v>0</v>
      </c>
      <c r="BB68" s="196">
        <v>0</v>
      </c>
      <c r="BC68" s="196">
        <v>0</v>
      </c>
      <c r="BD68" s="196">
        <v>0</v>
      </c>
      <c r="BE68" s="196">
        <v>0</v>
      </c>
      <c r="BF68" s="196">
        <v>0</v>
      </c>
      <c r="BG68" s="196">
        <v>0</v>
      </c>
      <c r="BH68" s="196">
        <v>0</v>
      </c>
      <c r="BI68" s="196">
        <v>0</v>
      </c>
      <c r="BJ68" s="196">
        <v>0</v>
      </c>
      <c r="BK68" s="196">
        <v>0</v>
      </c>
      <c r="BL68" s="196"/>
      <c r="BM68" s="196" t="s">
        <v>807</v>
      </c>
      <c r="BN68" s="196"/>
      <c r="BO68" s="196" t="s">
        <v>807</v>
      </c>
      <c r="BP68" s="201"/>
      <c r="BQ68" s="196"/>
      <c r="BR68" s="196"/>
      <c r="BS68" s="196"/>
      <c r="BT68" s="202"/>
      <c r="BU68" s="202"/>
      <c r="BV68" s="196"/>
      <c r="BW68" s="196" t="s">
        <v>808</v>
      </c>
      <c r="BX68" s="196"/>
      <c r="BY68" s="202" t="s">
        <v>885</v>
      </c>
      <c r="BZ68" s="203" t="s">
        <v>888</v>
      </c>
      <c r="CA68" s="193" t="s">
        <v>461</v>
      </c>
    </row>
    <row r="69" spans="1:79" ht="13" customHeight="1" x14ac:dyDescent="0.2">
      <c r="A69" s="193">
        <v>12988</v>
      </c>
      <c r="B69" s="204">
        <v>42566</v>
      </c>
      <c r="C69" s="195" t="s">
        <v>804</v>
      </c>
      <c r="D69" s="193" t="s">
        <v>632</v>
      </c>
      <c r="E69" s="193"/>
      <c r="F69" s="193" t="s">
        <v>810</v>
      </c>
      <c r="G69" s="194">
        <v>42551</v>
      </c>
      <c r="H69" s="196" t="s">
        <v>390</v>
      </c>
      <c r="I69" s="196" t="s">
        <v>391</v>
      </c>
      <c r="J69" s="196"/>
      <c r="K69" s="193" t="s">
        <v>620</v>
      </c>
      <c r="L69" s="193" t="s">
        <v>818</v>
      </c>
      <c r="M69" s="197">
        <v>102.8181818181818</v>
      </c>
      <c r="N69" s="197">
        <v>20.445454545454542</v>
      </c>
      <c r="O69" s="193"/>
      <c r="P69" s="193"/>
      <c r="Q69" s="197"/>
      <c r="R69" s="198"/>
      <c r="S69" s="199"/>
      <c r="T69" s="193"/>
      <c r="U69" s="199"/>
      <c r="V69" s="199"/>
      <c r="W69" s="197"/>
      <c r="X69" s="193"/>
      <c r="Y69" s="197"/>
      <c r="Z69" s="197"/>
      <c r="AA69" s="197"/>
      <c r="AB69" s="197"/>
      <c r="AC69" s="197"/>
      <c r="AD69" s="197"/>
      <c r="AE69" s="197">
        <v>16.118181818181817</v>
      </c>
      <c r="AF69" s="193"/>
      <c r="AG69" s="193"/>
      <c r="AH69" s="197"/>
      <c r="AI69" s="193"/>
      <c r="AJ69" s="193"/>
      <c r="AK69" s="197"/>
      <c r="AL69" s="193"/>
      <c r="AM69" s="197"/>
      <c r="AN69" s="197"/>
      <c r="AO69" s="193" t="s">
        <v>813</v>
      </c>
      <c r="AP69" s="196" t="s">
        <v>807</v>
      </c>
      <c r="AQ69" s="196"/>
      <c r="AR69" s="196"/>
      <c r="AS69" s="200"/>
      <c r="AT69" s="196">
        <v>8</v>
      </c>
      <c r="AU69" s="196"/>
      <c r="AV69" s="196"/>
      <c r="AW69" s="196"/>
      <c r="AX69" s="196" t="s">
        <v>807</v>
      </c>
      <c r="AY69" s="193"/>
      <c r="AZ69" s="196">
        <v>0</v>
      </c>
      <c r="BA69" s="196">
        <v>0</v>
      </c>
      <c r="BB69" s="196">
        <v>0</v>
      </c>
      <c r="BC69" s="196">
        <v>0</v>
      </c>
      <c r="BD69" s="196">
        <v>0</v>
      </c>
      <c r="BE69" s="196">
        <v>0</v>
      </c>
      <c r="BF69" s="196">
        <v>0</v>
      </c>
      <c r="BG69" s="196">
        <v>0</v>
      </c>
      <c r="BH69" s="196">
        <v>0</v>
      </c>
      <c r="BI69" s="196">
        <v>0</v>
      </c>
      <c r="BJ69" s="196">
        <v>0</v>
      </c>
      <c r="BK69" s="196">
        <v>0</v>
      </c>
      <c r="BL69" s="196"/>
      <c r="BM69" s="196" t="s">
        <v>807</v>
      </c>
      <c r="BN69" s="196"/>
      <c r="BO69" s="196" t="s">
        <v>807</v>
      </c>
      <c r="BP69" s="201"/>
      <c r="BQ69" s="196"/>
      <c r="BR69" s="196"/>
      <c r="BS69" s="196"/>
      <c r="BT69" s="202"/>
      <c r="BU69" s="202"/>
      <c r="BV69" s="196"/>
      <c r="BW69" s="196" t="s">
        <v>808</v>
      </c>
      <c r="BX69" s="196">
        <v>1</v>
      </c>
      <c r="BY69" s="193"/>
      <c r="BZ69" s="205" t="s">
        <v>820</v>
      </c>
      <c r="CA69" s="193" t="s">
        <v>461</v>
      </c>
    </row>
    <row r="70" spans="1:79" ht="13" customHeight="1" x14ac:dyDescent="0.2">
      <c r="A70" s="193">
        <v>12836</v>
      </c>
      <c r="B70" s="204">
        <v>42567</v>
      </c>
      <c r="C70" s="195" t="s">
        <v>804</v>
      </c>
      <c r="D70" s="193" t="s">
        <v>632</v>
      </c>
      <c r="E70" s="193"/>
      <c r="F70" s="193" t="s">
        <v>810</v>
      </c>
      <c r="G70" s="207">
        <v>42567</v>
      </c>
      <c r="H70" s="196" t="s">
        <v>390</v>
      </c>
      <c r="I70" s="196" t="s">
        <v>391</v>
      </c>
      <c r="J70" s="196"/>
      <c r="K70" s="193" t="s">
        <v>629</v>
      </c>
      <c r="L70" s="193" t="s">
        <v>890</v>
      </c>
      <c r="M70" s="197">
        <v>101.7</v>
      </c>
      <c r="N70" s="197">
        <v>17.781818181818178</v>
      </c>
      <c r="O70" s="193"/>
      <c r="P70" s="193"/>
      <c r="Q70" s="197"/>
      <c r="R70" s="198"/>
      <c r="S70" s="199"/>
      <c r="T70" s="193"/>
      <c r="U70" s="199"/>
      <c r="V70" s="199"/>
      <c r="W70" s="197"/>
      <c r="X70" s="193"/>
      <c r="Y70" s="197"/>
      <c r="Z70" s="197"/>
      <c r="AA70" s="197"/>
      <c r="AB70" s="197"/>
      <c r="AC70" s="197"/>
      <c r="AD70" s="199"/>
      <c r="AE70" s="197">
        <v>15.690909090909091</v>
      </c>
      <c r="AF70" s="193"/>
      <c r="AG70" s="193"/>
      <c r="AH70" s="197"/>
      <c r="AI70" s="193"/>
      <c r="AJ70" s="193"/>
      <c r="AK70" s="197"/>
      <c r="AL70" s="193"/>
      <c r="AM70" s="197"/>
      <c r="AN70" s="197"/>
      <c r="AO70" s="193" t="s">
        <v>813</v>
      </c>
      <c r="AP70" s="196" t="s">
        <v>807</v>
      </c>
      <c r="AQ70" s="196"/>
      <c r="AR70" s="196"/>
      <c r="AS70" s="200"/>
      <c r="AT70" s="196"/>
      <c r="AU70" s="196"/>
      <c r="AV70" s="196"/>
      <c r="AW70" s="196"/>
      <c r="AX70" s="196" t="s">
        <v>807</v>
      </c>
      <c r="AY70" s="193"/>
      <c r="AZ70" s="196">
        <v>0</v>
      </c>
      <c r="BA70" s="196">
        <v>0</v>
      </c>
      <c r="BB70" s="196">
        <v>0</v>
      </c>
      <c r="BC70" s="196">
        <v>0</v>
      </c>
      <c r="BD70" s="196">
        <v>0</v>
      </c>
      <c r="BE70" s="196">
        <v>0</v>
      </c>
      <c r="BF70" s="196">
        <v>0</v>
      </c>
      <c r="BG70" s="196">
        <v>0</v>
      </c>
      <c r="BH70" s="196">
        <v>0</v>
      </c>
      <c r="BI70" s="196">
        <v>0</v>
      </c>
      <c r="BJ70" s="196">
        <v>0</v>
      </c>
      <c r="BK70" s="196">
        <v>0</v>
      </c>
      <c r="BL70" s="196"/>
      <c r="BM70" s="196" t="s">
        <v>807</v>
      </c>
      <c r="BN70" s="196"/>
      <c r="BO70" s="196" t="s">
        <v>807</v>
      </c>
      <c r="BP70" s="201"/>
      <c r="BQ70" s="196"/>
      <c r="BR70" s="196"/>
      <c r="BS70" s="196"/>
      <c r="BT70" s="202"/>
      <c r="BU70" s="202"/>
      <c r="BV70" s="196"/>
      <c r="BW70" s="196" t="s">
        <v>808</v>
      </c>
      <c r="BX70" s="196">
        <v>1</v>
      </c>
      <c r="BY70" s="193"/>
      <c r="BZ70" s="209" t="s">
        <v>893</v>
      </c>
      <c r="CA70" s="202" t="s">
        <v>401</v>
      </c>
    </row>
    <row r="71" spans="1:79" ht="13" customHeight="1" x14ac:dyDescent="0.2">
      <c r="A71" s="193">
        <v>10396</v>
      </c>
      <c r="B71" s="194">
        <v>42566</v>
      </c>
      <c r="C71" s="195" t="s">
        <v>804</v>
      </c>
      <c r="D71" s="193" t="s">
        <v>632</v>
      </c>
      <c r="E71" s="193"/>
      <c r="F71" s="193" t="s">
        <v>810</v>
      </c>
      <c r="G71" s="194">
        <v>42551</v>
      </c>
      <c r="H71" s="196" t="s">
        <v>574</v>
      </c>
      <c r="I71" s="196" t="s">
        <v>390</v>
      </c>
      <c r="J71" s="196"/>
      <c r="K71" s="193" t="s">
        <v>687</v>
      </c>
      <c r="L71" s="193" t="s">
        <v>688</v>
      </c>
      <c r="M71" s="197">
        <v>119</v>
      </c>
      <c r="N71" s="197">
        <v>20.581818181818182</v>
      </c>
      <c r="O71" s="193" t="s">
        <v>689</v>
      </c>
      <c r="P71" s="193">
        <v>1350</v>
      </c>
      <c r="Q71" s="197">
        <v>23.77272727272727</v>
      </c>
      <c r="R71" s="198"/>
      <c r="S71" s="199"/>
      <c r="T71" s="193"/>
      <c r="U71" s="199"/>
      <c r="V71" s="199"/>
      <c r="W71" s="197"/>
      <c r="X71" s="193"/>
      <c r="Y71" s="197"/>
      <c r="Z71" s="197"/>
      <c r="AA71" s="197"/>
      <c r="AB71" s="197"/>
      <c r="AC71" s="197"/>
      <c r="AD71" s="199"/>
      <c r="AE71" s="197">
        <v>15.772727272727273</v>
      </c>
      <c r="AF71" s="193"/>
      <c r="AG71" s="193"/>
      <c r="AH71" s="197"/>
      <c r="AI71" s="193"/>
      <c r="AJ71" s="193"/>
      <c r="AK71" s="197"/>
      <c r="AL71" s="193"/>
      <c r="AM71" s="197"/>
      <c r="AN71" s="197"/>
      <c r="AO71" s="193" t="s">
        <v>813</v>
      </c>
      <c r="AP71" s="196" t="s">
        <v>807</v>
      </c>
      <c r="AQ71" s="196"/>
      <c r="AR71" s="196"/>
      <c r="AS71" s="200"/>
      <c r="AT71" s="196">
        <v>6</v>
      </c>
      <c r="AU71" s="196"/>
      <c r="AV71" s="196"/>
      <c r="AW71" s="196"/>
      <c r="AX71" s="196" t="s">
        <v>390</v>
      </c>
      <c r="AY71" s="193"/>
      <c r="AZ71" s="196">
        <v>12</v>
      </c>
      <c r="BA71" s="196">
        <v>0</v>
      </c>
      <c r="BB71" s="196">
        <v>0</v>
      </c>
      <c r="BC71" s="196">
        <v>0</v>
      </c>
      <c r="BD71" s="196">
        <v>0</v>
      </c>
      <c r="BE71" s="196">
        <v>0</v>
      </c>
      <c r="BF71" s="196">
        <v>0</v>
      </c>
      <c r="BG71" s="196">
        <v>0</v>
      </c>
      <c r="BH71" s="196">
        <v>0</v>
      </c>
      <c r="BI71" s="196">
        <v>0</v>
      </c>
      <c r="BJ71" s="196">
        <v>0</v>
      </c>
      <c r="BK71" s="196">
        <v>0</v>
      </c>
      <c r="BL71" s="196"/>
      <c r="BM71" s="196" t="s">
        <v>807</v>
      </c>
      <c r="BN71" s="196"/>
      <c r="BO71" s="196" t="s">
        <v>807</v>
      </c>
      <c r="BP71" s="201"/>
      <c r="BQ71" s="196"/>
      <c r="BR71" s="196"/>
      <c r="BS71" s="196"/>
      <c r="BT71" s="202"/>
      <c r="BU71" s="202"/>
      <c r="BV71" s="196"/>
      <c r="BW71" s="196" t="s">
        <v>808</v>
      </c>
      <c r="BX71" s="196">
        <v>1</v>
      </c>
      <c r="BY71" s="193"/>
      <c r="BZ71" s="203" t="s">
        <v>814</v>
      </c>
      <c r="CA71" s="202" t="s">
        <v>461</v>
      </c>
    </row>
    <row r="72" spans="1:79" ht="13" customHeight="1" x14ac:dyDescent="0.15">
      <c r="A72" s="193">
        <v>9930</v>
      </c>
      <c r="B72" s="194">
        <v>42566</v>
      </c>
      <c r="C72" s="195" t="s">
        <v>90</v>
      </c>
      <c r="D72" s="193" t="s">
        <v>632</v>
      </c>
      <c r="E72" s="193"/>
      <c r="F72" s="193" t="s">
        <v>20</v>
      </c>
      <c r="G72" s="194">
        <v>42185</v>
      </c>
      <c r="H72" s="196" t="s">
        <v>88</v>
      </c>
      <c r="I72" s="196" t="s">
        <v>35</v>
      </c>
      <c r="J72" s="196"/>
      <c r="K72" s="193" t="s">
        <v>690</v>
      </c>
      <c r="L72" s="193" t="s">
        <v>249</v>
      </c>
      <c r="M72" s="197">
        <v>94.8</v>
      </c>
      <c r="N72" s="197">
        <v>27.754545454545454</v>
      </c>
      <c r="O72" s="193"/>
      <c r="P72" s="193"/>
      <c r="Q72" s="197"/>
      <c r="R72" s="198"/>
      <c r="S72" s="199"/>
      <c r="T72" s="193"/>
      <c r="U72" s="199"/>
      <c r="V72" s="199"/>
      <c r="W72" s="197"/>
      <c r="X72" s="193"/>
      <c r="Y72" s="197"/>
      <c r="Z72" s="197"/>
      <c r="AA72" s="197"/>
      <c r="AB72" s="197"/>
      <c r="AC72" s="197"/>
      <c r="AD72" s="199"/>
      <c r="AE72" s="197">
        <v>25.709090909090907</v>
      </c>
      <c r="AF72" s="193"/>
      <c r="AG72" s="193"/>
      <c r="AH72" s="197"/>
      <c r="AI72" s="193"/>
      <c r="AJ72" s="193"/>
      <c r="AK72" s="197"/>
      <c r="AL72" s="193"/>
      <c r="AM72" s="197"/>
      <c r="AN72" s="197"/>
      <c r="AO72" s="193" t="s">
        <v>163</v>
      </c>
      <c r="AP72" s="196" t="s">
        <v>35</v>
      </c>
      <c r="AQ72" s="196"/>
      <c r="AR72" s="196"/>
      <c r="AS72" s="200"/>
      <c r="AT72" s="196">
        <v>15</v>
      </c>
      <c r="AU72" s="196"/>
      <c r="AV72" s="196"/>
      <c r="AW72" s="196"/>
      <c r="AX72" s="196" t="s">
        <v>827</v>
      </c>
      <c r="AY72" s="193"/>
      <c r="AZ72" s="196">
        <v>0</v>
      </c>
      <c r="BA72" s="196">
        <v>0</v>
      </c>
      <c r="BB72" s="196">
        <v>0</v>
      </c>
      <c r="BC72" s="196">
        <v>0</v>
      </c>
      <c r="BD72" s="196">
        <v>0</v>
      </c>
      <c r="BE72" s="196">
        <v>0</v>
      </c>
      <c r="BF72" s="196">
        <v>0</v>
      </c>
      <c r="BG72" s="196">
        <v>0</v>
      </c>
      <c r="BH72" s="196">
        <v>0</v>
      </c>
      <c r="BI72" s="196">
        <v>0</v>
      </c>
      <c r="BJ72" s="196">
        <v>0</v>
      </c>
      <c r="BK72" s="196">
        <v>0</v>
      </c>
      <c r="BL72" s="196"/>
      <c r="BM72" s="196" t="s">
        <v>35</v>
      </c>
      <c r="BN72" s="196"/>
      <c r="BO72" s="196" t="s">
        <v>35</v>
      </c>
      <c r="BP72" s="201">
        <v>119.99999999999999</v>
      </c>
      <c r="BQ72" s="196"/>
      <c r="BR72" s="196"/>
      <c r="BS72" s="196"/>
      <c r="BT72" s="193"/>
      <c r="BU72" s="193"/>
      <c r="BV72" s="196"/>
      <c r="BW72" s="196" t="s">
        <v>77</v>
      </c>
      <c r="BX72" s="196">
        <v>1</v>
      </c>
      <c r="BY72" s="193"/>
      <c r="BZ72" s="206" t="s">
        <v>691</v>
      </c>
      <c r="CA72" s="193" t="s">
        <v>461</v>
      </c>
    </row>
    <row r="73" spans="1:79" ht="13" customHeight="1" x14ac:dyDescent="0.2">
      <c r="A73" s="193">
        <v>9914</v>
      </c>
      <c r="B73" s="194">
        <v>42566</v>
      </c>
      <c r="C73" s="195" t="s">
        <v>804</v>
      </c>
      <c r="D73" s="193" t="s">
        <v>632</v>
      </c>
      <c r="E73" s="193"/>
      <c r="F73" s="193" t="s">
        <v>810</v>
      </c>
      <c r="G73" s="194">
        <v>42525</v>
      </c>
      <c r="H73" s="196" t="s">
        <v>828</v>
      </c>
      <c r="I73" s="196" t="s">
        <v>807</v>
      </c>
      <c r="J73" s="196"/>
      <c r="K73" s="193" t="s">
        <v>692</v>
      </c>
      <c r="L73" s="193" t="s">
        <v>844</v>
      </c>
      <c r="M73" s="197">
        <v>109.86363636363635</v>
      </c>
      <c r="N73" s="197">
        <v>18.736363636363635</v>
      </c>
      <c r="O73" s="193"/>
      <c r="P73" s="193"/>
      <c r="Q73" s="197"/>
      <c r="R73" s="198"/>
      <c r="S73" s="199"/>
      <c r="T73" s="193"/>
      <c r="U73" s="199"/>
      <c r="V73" s="199"/>
      <c r="W73" s="197"/>
      <c r="X73" s="193"/>
      <c r="Y73" s="197"/>
      <c r="Z73" s="197"/>
      <c r="AA73" s="197"/>
      <c r="AB73" s="197"/>
      <c r="AC73" s="197"/>
      <c r="AD73" s="199"/>
      <c r="AE73" s="197">
        <v>16.227272727272727</v>
      </c>
      <c r="AF73" s="193"/>
      <c r="AG73" s="193"/>
      <c r="AH73" s="197"/>
      <c r="AI73" s="193"/>
      <c r="AJ73" s="193"/>
      <c r="AK73" s="197"/>
      <c r="AL73" s="193"/>
      <c r="AM73" s="197"/>
      <c r="AN73" s="197"/>
      <c r="AO73" s="193" t="s">
        <v>813</v>
      </c>
      <c r="AP73" s="196" t="s">
        <v>807</v>
      </c>
      <c r="AQ73" s="196"/>
      <c r="AR73" s="196"/>
      <c r="AS73" s="200"/>
      <c r="AT73" s="196">
        <v>8</v>
      </c>
      <c r="AU73" s="196"/>
      <c r="AV73" s="196"/>
      <c r="AW73" s="196"/>
      <c r="AX73" s="196" t="s">
        <v>807</v>
      </c>
      <c r="AY73" s="193"/>
      <c r="AZ73" s="196">
        <v>0</v>
      </c>
      <c r="BA73" s="196">
        <v>0</v>
      </c>
      <c r="BB73" s="196">
        <v>0</v>
      </c>
      <c r="BC73" s="196">
        <v>0</v>
      </c>
      <c r="BD73" s="196">
        <v>0</v>
      </c>
      <c r="BE73" s="196">
        <v>0</v>
      </c>
      <c r="BF73" s="196">
        <v>0</v>
      </c>
      <c r="BG73" s="196">
        <v>0</v>
      </c>
      <c r="BH73" s="196">
        <v>0</v>
      </c>
      <c r="BI73" s="196">
        <v>0</v>
      </c>
      <c r="BJ73" s="196">
        <v>0</v>
      </c>
      <c r="BK73" s="196">
        <v>0</v>
      </c>
      <c r="BL73" s="196"/>
      <c r="BM73" s="196" t="s">
        <v>807</v>
      </c>
      <c r="BN73" s="196"/>
      <c r="BO73" s="196" t="s">
        <v>807</v>
      </c>
      <c r="BP73" s="201"/>
      <c r="BQ73" s="196"/>
      <c r="BR73" s="196"/>
      <c r="BS73" s="196"/>
      <c r="BT73" s="193"/>
      <c r="BU73" s="193"/>
      <c r="BV73" s="196"/>
      <c r="BW73" s="196" t="s">
        <v>808</v>
      </c>
      <c r="BX73" s="196">
        <v>1</v>
      </c>
      <c r="BY73" s="193"/>
      <c r="BZ73" s="203" t="s">
        <v>881</v>
      </c>
      <c r="CA73" s="193" t="s">
        <v>461</v>
      </c>
    </row>
    <row r="74" spans="1:79" ht="13" customHeight="1" x14ac:dyDescent="0.2">
      <c r="A74" s="193">
        <v>13258</v>
      </c>
      <c r="B74" s="194">
        <v>42567</v>
      </c>
      <c r="C74" s="195" t="s">
        <v>804</v>
      </c>
      <c r="D74" s="193" t="s">
        <v>632</v>
      </c>
      <c r="E74" s="193"/>
      <c r="F74" s="193" t="s">
        <v>810</v>
      </c>
      <c r="G74" s="194">
        <v>42551</v>
      </c>
      <c r="H74" s="196" t="s">
        <v>390</v>
      </c>
      <c r="I74" s="196" t="s">
        <v>391</v>
      </c>
      <c r="J74" s="196"/>
      <c r="K74" s="193" t="s">
        <v>822</v>
      </c>
      <c r="L74" s="193" t="s">
        <v>823</v>
      </c>
      <c r="M74" s="197">
        <v>101.7</v>
      </c>
      <c r="N74" s="197">
        <v>21.25454545454545</v>
      </c>
      <c r="O74" s="193"/>
      <c r="P74" s="193"/>
      <c r="Q74" s="197"/>
      <c r="R74" s="198"/>
      <c r="S74" s="199"/>
      <c r="T74" s="193"/>
      <c r="U74" s="199"/>
      <c r="V74" s="199"/>
      <c r="W74" s="197"/>
      <c r="X74" s="193"/>
      <c r="Y74" s="197"/>
      <c r="Z74" s="197"/>
      <c r="AA74" s="197"/>
      <c r="AB74" s="197"/>
      <c r="AC74" s="197"/>
      <c r="AD74" s="197"/>
      <c r="AE74" s="197">
        <v>16.999999999999996</v>
      </c>
      <c r="AF74" s="193"/>
      <c r="AG74" s="193"/>
      <c r="AH74" s="197"/>
      <c r="AI74" s="193"/>
      <c r="AJ74" s="193"/>
      <c r="AK74" s="197"/>
      <c r="AL74" s="193"/>
      <c r="AM74" s="197"/>
      <c r="AN74" s="197"/>
      <c r="AO74" s="193" t="s">
        <v>813</v>
      </c>
      <c r="AP74" s="196" t="s">
        <v>807</v>
      </c>
      <c r="AQ74" s="196"/>
      <c r="AR74" s="196"/>
      <c r="AS74" s="200"/>
      <c r="AT74" s="196"/>
      <c r="AU74" s="196"/>
      <c r="AV74" s="196"/>
      <c r="AW74" s="196"/>
      <c r="AX74" s="196" t="s">
        <v>390</v>
      </c>
      <c r="AY74" s="193"/>
      <c r="AZ74" s="196">
        <v>15</v>
      </c>
      <c r="BA74" s="196">
        <v>0</v>
      </c>
      <c r="BB74" s="196">
        <v>0</v>
      </c>
      <c r="BC74" s="196">
        <v>0</v>
      </c>
      <c r="BD74" s="196">
        <v>0</v>
      </c>
      <c r="BE74" s="196">
        <v>0</v>
      </c>
      <c r="BF74" s="196">
        <v>0</v>
      </c>
      <c r="BG74" s="196">
        <v>0</v>
      </c>
      <c r="BH74" s="196">
        <v>0</v>
      </c>
      <c r="BI74" s="196">
        <v>0</v>
      </c>
      <c r="BJ74" s="196">
        <v>0</v>
      </c>
      <c r="BK74" s="196">
        <v>0</v>
      </c>
      <c r="BL74" s="196"/>
      <c r="BM74" s="196" t="s">
        <v>807</v>
      </c>
      <c r="BN74" s="196"/>
      <c r="BO74" s="196" t="s">
        <v>807</v>
      </c>
      <c r="BP74" s="201"/>
      <c r="BQ74" s="196"/>
      <c r="BR74" s="196"/>
      <c r="BS74" s="196"/>
      <c r="BT74" s="202"/>
      <c r="BU74" s="202"/>
      <c r="BV74" s="196"/>
      <c r="BW74" s="196" t="s">
        <v>808</v>
      </c>
      <c r="BX74" s="196"/>
      <c r="BY74" s="193"/>
      <c r="BZ74" s="205" t="s">
        <v>825</v>
      </c>
      <c r="CA74" s="202" t="s">
        <v>461</v>
      </c>
    </row>
    <row r="75" spans="1:79" ht="13" customHeight="1" x14ac:dyDescent="0.2">
      <c r="A75" s="193">
        <v>13245</v>
      </c>
      <c r="B75" s="194">
        <v>42567</v>
      </c>
      <c r="C75" s="195" t="s">
        <v>804</v>
      </c>
      <c r="D75" s="193" t="s">
        <v>632</v>
      </c>
      <c r="E75" s="193"/>
      <c r="F75" s="193" t="s">
        <v>810</v>
      </c>
      <c r="G75" s="194">
        <v>42551</v>
      </c>
      <c r="H75" s="196" t="s">
        <v>828</v>
      </c>
      <c r="I75" s="196" t="s">
        <v>807</v>
      </c>
      <c r="J75" s="196"/>
      <c r="K75" s="193" t="s">
        <v>835</v>
      </c>
      <c r="L75" s="193" t="s">
        <v>836</v>
      </c>
      <c r="M75" s="197">
        <v>77.481818181818184</v>
      </c>
      <c r="N75" s="197">
        <v>23.890909090909091</v>
      </c>
      <c r="O75" s="193"/>
      <c r="P75" s="193"/>
      <c r="Q75" s="197"/>
      <c r="R75" s="198"/>
      <c r="S75" s="199"/>
      <c r="T75" s="193"/>
      <c r="U75" s="199"/>
      <c r="V75" s="199"/>
      <c r="W75" s="197"/>
      <c r="X75" s="193"/>
      <c r="Y75" s="197"/>
      <c r="Z75" s="197"/>
      <c r="AA75" s="197"/>
      <c r="AB75" s="197"/>
      <c r="AC75" s="197"/>
      <c r="AD75" s="197"/>
      <c r="AE75" s="197">
        <v>16.490909090909089</v>
      </c>
      <c r="AF75" s="193"/>
      <c r="AG75" s="193"/>
      <c r="AH75" s="197"/>
      <c r="AI75" s="193"/>
      <c r="AJ75" s="193"/>
      <c r="AK75" s="197"/>
      <c r="AL75" s="193"/>
      <c r="AM75" s="197"/>
      <c r="AN75" s="197"/>
      <c r="AO75" s="193" t="s">
        <v>813</v>
      </c>
      <c r="AP75" s="196" t="s">
        <v>807</v>
      </c>
      <c r="AQ75" s="196"/>
      <c r="AR75" s="196"/>
      <c r="AS75" s="200"/>
      <c r="AT75" s="196">
        <v>6</v>
      </c>
      <c r="AU75" s="196"/>
      <c r="AV75" s="196"/>
      <c r="AW75" s="196"/>
      <c r="AX75" s="196" t="s">
        <v>831</v>
      </c>
      <c r="AY75" s="193"/>
      <c r="AZ75" s="196">
        <v>0</v>
      </c>
      <c r="BA75" s="196">
        <v>12</v>
      </c>
      <c r="BB75" s="196">
        <v>0</v>
      </c>
      <c r="BC75" s="196">
        <v>0</v>
      </c>
      <c r="BD75" s="196">
        <v>0</v>
      </c>
      <c r="BE75" s="196">
        <v>0</v>
      </c>
      <c r="BF75" s="196">
        <v>0</v>
      </c>
      <c r="BG75" s="196">
        <v>0</v>
      </c>
      <c r="BH75" s="196">
        <v>0</v>
      </c>
      <c r="BI75" s="196">
        <v>0</v>
      </c>
      <c r="BJ75" s="196">
        <v>0</v>
      </c>
      <c r="BK75" s="196">
        <v>0</v>
      </c>
      <c r="BL75" s="196"/>
      <c r="BM75" s="196" t="s">
        <v>807</v>
      </c>
      <c r="BN75" s="196"/>
      <c r="BO75" s="196" t="s">
        <v>807</v>
      </c>
      <c r="BP75" s="201"/>
      <c r="BQ75" s="196"/>
      <c r="BR75" s="196"/>
      <c r="BS75" s="196"/>
      <c r="BT75" s="202"/>
      <c r="BU75" s="202"/>
      <c r="BV75" s="196"/>
      <c r="BW75" s="196" t="s">
        <v>808</v>
      </c>
      <c r="BX75" s="196"/>
      <c r="BY75" s="193" t="s">
        <v>839</v>
      </c>
      <c r="BZ75" s="203" t="s">
        <v>841</v>
      </c>
      <c r="CA75" s="202" t="s">
        <v>461</v>
      </c>
    </row>
    <row r="76" spans="1:79" ht="13" customHeight="1" x14ac:dyDescent="0.2">
      <c r="A76" s="193">
        <v>11222</v>
      </c>
      <c r="B76" s="194">
        <v>42566</v>
      </c>
      <c r="C76" s="195" t="s">
        <v>804</v>
      </c>
      <c r="D76" s="193" t="s">
        <v>632</v>
      </c>
      <c r="E76" s="193"/>
      <c r="F76" s="193" t="s">
        <v>810</v>
      </c>
      <c r="G76" s="194">
        <v>42494</v>
      </c>
      <c r="H76" s="196" t="s">
        <v>828</v>
      </c>
      <c r="I76" s="196" t="s">
        <v>807</v>
      </c>
      <c r="J76" s="196"/>
      <c r="K76" s="193" t="s">
        <v>848</v>
      </c>
      <c r="L76" s="193" t="s">
        <v>849</v>
      </c>
      <c r="M76" s="197">
        <v>102.1</v>
      </c>
      <c r="N76" s="197">
        <v>23.154545454545453</v>
      </c>
      <c r="O76" s="193"/>
      <c r="P76" s="193"/>
      <c r="Q76" s="197"/>
      <c r="R76" s="193"/>
      <c r="S76" s="199"/>
      <c r="T76" s="193"/>
      <c r="U76" s="199"/>
      <c r="V76" s="199"/>
      <c r="W76" s="197"/>
      <c r="X76" s="193"/>
      <c r="Y76" s="197"/>
      <c r="Z76" s="197"/>
      <c r="AA76" s="197"/>
      <c r="AB76" s="197"/>
      <c r="AC76" s="197"/>
      <c r="AD76" s="197"/>
      <c r="AE76" s="197">
        <v>18.963636363636361</v>
      </c>
      <c r="AF76" s="193"/>
      <c r="AG76" s="193"/>
      <c r="AH76" s="197"/>
      <c r="AI76" s="193"/>
      <c r="AJ76" s="193"/>
      <c r="AK76" s="197"/>
      <c r="AL76" s="193"/>
      <c r="AM76" s="197"/>
      <c r="AN76" s="197"/>
      <c r="AO76" s="193" t="s">
        <v>813</v>
      </c>
      <c r="AP76" s="196" t="s">
        <v>807</v>
      </c>
      <c r="AQ76" s="196"/>
      <c r="AR76" s="196"/>
      <c r="AS76" s="200"/>
      <c r="AT76" s="196">
        <v>7</v>
      </c>
      <c r="AU76" s="196"/>
      <c r="AV76" s="196"/>
      <c r="AW76" s="196"/>
      <c r="AX76" s="196" t="s">
        <v>807</v>
      </c>
      <c r="AY76" s="193"/>
      <c r="AZ76" s="196">
        <v>0</v>
      </c>
      <c r="BA76" s="196">
        <v>0</v>
      </c>
      <c r="BB76" s="196">
        <v>0</v>
      </c>
      <c r="BC76" s="196">
        <v>20</v>
      </c>
      <c r="BD76" s="196">
        <v>0</v>
      </c>
      <c r="BE76" s="196">
        <v>0</v>
      </c>
      <c r="BF76" s="196">
        <v>0</v>
      </c>
      <c r="BG76" s="196">
        <v>0</v>
      </c>
      <c r="BH76" s="196">
        <v>0</v>
      </c>
      <c r="BI76" s="196">
        <v>0</v>
      </c>
      <c r="BJ76" s="196">
        <v>0</v>
      </c>
      <c r="BK76" s="196">
        <v>0</v>
      </c>
      <c r="BL76" s="196"/>
      <c r="BM76" s="196" t="s">
        <v>807</v>
      </c>
      <c r="BN76" s="196"/>
      <c r="BO76" s="196" t="s">
        <v>807</v>
      </c>
      <c r="BP76" s="201"/>
      <c r="BQ76" s="196"/>
      <c r="BR76" s="196"/>
      <c r="BS76" s="196"/>
      <c r="BT76" s="202"/>
      <c r="BU76" s="202"/>
      <c r="BV76" s="196"/>
      <c r="BW76" s="196" t="s">
        <v>808</v>
      </c>
      <c r="BX76" s="196">
        <v>1</v>
      </c>
      <c r="BY76" s="193"/>
      <c r="BZ76" s="203" t="s">
        <v>852</v>
      </c>
      <c r="CA76" s="193" t="s">
        <v>461</v>
      </c>
    </row>
    <row r="77" spans="1:79" ht="13" customHeight="1" x14ac:dyDescent="0.2">
      <c r="A77" s="193">
        <v>11172</v>
      </c>
      <c r="B77" s="194">
        <v>42566</v>
      </c>
      <c r="C77" s="195" t="s">
        <v>804</v>
      </c>
      <c r="D77" s="193" t="s">
        <v>632</v>
      </c>
      <c r="E77" s="193"/>
      <c r="F77" s="193" t="s">
        <v>810</v>
      </c>
      <c r="G77" s="194">
        <v>42551</v>
      </c>
      <c r="H77" s="196" t="s">
        <v>828</v>
      </c>
      <c r="I77" s="196" t="s">
        <v>807</v>
      </c>
      <c r="J77" s="196"/>
      <c r="K77" s="193" t="s">
        <v>853</v>
      </c>
      <c r="L77" s="193" t="s">
        <v>655</v>
      </c>
      <c r="M77" s="197">
        <v>108.86363636363636</v>
      </c>
      <c r="N77" s="197">
        <v>14.18181818181818</v>
      </c>
      <c r="O77" s="193"/>
      <c r="P77" s="193"/>
      <c r="Q77" s="197"/>
      <c r="R77" s="193"/>
      <c r="S77" s="199"/>
      <c r="T77" s="193"/>
      <c r="U77" s="199"/>
      <c r="V77" s="199"/>
      <c r="W77" s="197"/>
      <c r="X77" s="193"/>
      <c r="Y77" s="197"/>
      <c r="Z77" s="197"/>
      <c r="AA77" s="197"/>
      <c r="AB77" s="197"/>
      <c r="AC77" s="197"/>
      <c r="AD77" s="197"/>
      <c r="AE77" s="197">
        <v>11.036363636363635</v>
      </c>
      <c r="AF77" s="193"/>
      <c r="AG77" s="193"/>
      <c r="AH77" s="197"/>
      <c r="AI77" s="193"/>
      <c r="AJ77" s="193"/>
      <c r="AK77" s="197"/>
      <c r="AL77" s="193"/>
      <c r="AM77" s="197"/>
      <c r="AN77" s="197"/>
      <c r="AO77" s="193" t="s">
        <v>813</v>
      </c>
      <c r="AP77" s="196" t="s">
        <v>807</v>
      </c>
      <c r="AQ77" s="196"/>
      <c r="AR77" s="196"/>
      <c r="AS77" s="200"/>
      <c r="AT77" s="196">
        <v>3.84</v>
      </c>
      <c r="AU77" s="196"/>
      <c r="AV77" s="196"/>
      <c r="AW77" s="196"/>
      <c r="AX77" s="196" t="s">
        <v>807</v>
      </c>
      <c r="AY77" s="193"/>
      <c r="AZ77" s="196">
        <v>0</v>
      </c>
      <c r="BA77" s="196">
        <v>0</v>
      </c>
      <c r="BB77" s="196">
        <v>0</v>
      </c>
      <c r="BC77" s="196">
        <v>0</v>
      </c>
      <c r="BD77" s="196">
        <v>0</v>
      </c>
      <c r="BE77" s="196">
        <v>0</v>
      </c>
      <c r="BF77" s="196">
        <v>0</v>
      </c>
      <c r="BG77" s="196">
        <v>0</v>
      </c>
      <c r="BH77" s="196">
        <v>0</v>
      </c>
      <c r="BI77" s="196">
        <v>0</v>
      </c>
      <c r="BJ77" s="196">
        <v>0</v>
      </c>
      <c r="BK77" s="196">
        <v>0</v>
      </c>
      <c r="BL77" s="196"/>
      <c r="BM77" s="196" t="s">
        <v>807</v>
      </c>
      <c r="BN77" s="196"/>
      <c r="BO77" s="196" t="s">
        <v>807</v>
      </c>
      <c r="BP77" s="201"/>
      <c r="BQ77" s="196"/>
      <c r="BR77" s="196"/>
      <c r="BS77" s="196"/>
      <c r="BT77" s="202"/>
      <c r="BU77" s="202"/>
      <c r="BV77" s="196"/>
      <c r="BW77" s="196" t="s">
        <v>808</v>
      </c>
      <c r="BX77" s="196">
        <v>1</v>
      </c>
      <c r="BY77" s="193"/>
      <c r="BZ77" s="205" t="s">
        <v>856</v>
      </c>
      <c r="CA77" s="202" t="s">
        <v>461</v>
      </c>
    </row>
    <row r="78" spans="1:79" ht="13" customHeight="1" x14ac:dyDescent="0.2">
      <c r="A78" s="193">
        <v>12491</v>
      </c>
      <c r="B78" s="194">
        <v>42566</v>
      </c>
      <c r="C78" s="195" t="s">
        <v>804</v>
      </c>
      <c r="D78" s="193" t="s">
        <v>632</v>
      </c>
      <c r="E78" s="193"/>
      <c r="F78" s="193" t="s">
        <v>810</v>
      </c>
      <c r="G78" s="194">
        <v>42474</v>
      </c>
      <c r="H78" s="196" t="s">
        <v>390</v>
      </c>
      <c r="I78" s="196" t="s">
        <v>391</v>
      </c>
      <c r="J78" s="196"/>
      <c r="K78" s="193" t="s">
        <v>858</v>
      </c>
      <c r="L78" s="193" t="s">
        <v>859</v>
      </c>
      <c r="M78" s="197">
        <v>105.11818181818181</v>
      </c>
      <c r="N78" s="197">
        <v>17.236363636363635</v>
      </c>
      <c r="O78" s="193"/>
      <c r="P78" s="193"/>
      <c r="Q78" s="197"/>
      <c r="R78" s="198"/>
      <c r="S78" s="199"/>
      <c r="T78" s="193"/>
      <c r="U78" s="199"/>
      <c r="V78" s="199"/>
      <c r="W78" s="197"/>
      <c r="X78" s="193"/>
      <c r="Y78" s="197"/>
      <c r="Z78" s="197"/>
      <c r="AA78" s="197"/>
      <c r="AB78" s="197"/>
      <c r="AC78" s="197"/>
      <c r="AD78" s="197"/>
      <c r="AE78" s="197">
        <v>12.309090909090907</v>
      </c>
      <c r="AF78" s="193"/>
      <c r="AG78" s="193"/>
      <c r="AH78" s="197"/>
      <c r="AI78" s="193"/>
      <c r="AJ78" s="193"/>
      <c r="AK78" s="197"/>
      <c r="AL78" s="193"/>
      <c r="AM78" s="197"/>
      <c r="AN78" s="197"/>
      <c r="AO78" s="193" t="s">
        <v>813</v>
      </c>
      <c r="AP78" s="196" t="s">
        <v>807</v>
      </c>
      <c r="AQ78" s="196"/>
      <c r="AR78" s="196"/>
      <c r="AS78" s="200"/>
      <c r="AT78" s="196"/>
      <c r="AU78" s="196"/>
      <c r="AV78" s="196"/>
      <c r="AW78" s="196"/>
      <c r="AX78" s="196" t="s">
        <v>390</v>
      </c>
      <c r="AY78" s="193"/>
      <c r="AZ78" s="196">
        <v>0</v>
      </c>
      <c r="BA78" s="196">
        <v>0</v>
      </c>
      <c r="BB78" s="196">
        <v>0</v>
      </c>
      <c r="BC78" s="196">
        <v>0</v>
      </c>
      <c r="BD78" s="196">
        <v>0</v>
      </c>
      <c r="BE78" s="196">
        <v>0</v>
      </c>
      <c r="BF78" s="196">
        <v>0</v>
      </c>
      <c r="BG78" s="196">
        <v>0</v>
      </c>
      <c r="BH78" s="196">
        <v>0</v>
      </c>
      <c r="BI78" s="196">
        <v>0</v>
      </c>
      <c r="BJ78" s="196">
        <v>0</v>
      </c>
      <c r="BK78" s="196">
        <v>0</v>
      </c>
      <c r="BL78" s="196"/>
      <c r="BM78" s="196" t="s">
        <v>807</v>
      </c>
      <c r="BN78" s="196"/>
      <c r="BO78" s="196" t="s">
        <v>807</v>
      </c>
      <c r="BP78" s="201"/>
      <c r="BQ78" s="196"/>
      <c r="BR78" s="196"/>
      <c r="BS78" s="196"/>
      <c r="BT78" s="193"/>
      <c r="BU78" s="193"/>
      <c r="BV78" s="196"/>
      <c r="BW78" s="196" t="s">
        <v>808</v>
      </c>
      <c r="BX78" s="196"/>
      <c r="BY78" s="193"/>
      <c r="BZ78" s="203" t="s">
        <v>861</v>
      </c>
      <c r="CA78" s="202" t="s">
        <v>461</v>
      </c>
    </row>
    <row r="79" spans="1:79" ht="13" customHeight="1" x14ac:dyDescent="0.2">
      <c r="A79" s="193">
        <v>12711</v>
      </c>
      <c r="B79" s="194">
        <v>42566</v>
      </c>
      <c r="C79" s="195" t="s">
        <v>631</v>
      </c>
      <c r="D79" s="193" t="s">
        <v>632</v>
      </c>
      <c r="E79" s="193"/>
      <c r="F79" s="193" t="s">
        <v>697</v>
      </c>
      <c r="G79" s="207">
        <v>42551</v>
      </c>
      <c r="H79" s="196" t="s">
        <v>828</v>
      </c>
      <c r="I79" s="196" t="s">
        <v>390</v>
      </c>
      <c r="J79" s="196"/>
      <c r="K79" s="193" t="s">
        <v>863</v>
      </c>
      <c r="L79" s="193" t="s">
        <v>864</v>
      </c>
      <c r="M79" s="197">
        <v>92.154545454545456</v>
      </c>
      <c r="N79" s="197">
        <v>17.672727272727272</v>
      </c>
      <c r="O79" s="193"/>
      <c r="P79" s="193"/>
      <c r="Q79" s="197"/>
      <c r="R79" s="198"/>
      <c r="S79" s="199"/>
      <c r="T79" s="193"/>
      <c r="U79" s="199"/>
      <c r="V79" s="199"/>
      <c r="W79" s="197"/>
      <c r="X79" s="193"/>
      <c r="Y79" s="197"/>
      <c r="Z79" s="197"/>
      <c r="AA79" s="197"/>
      <c r="AB79" s="197"/>
      <c r="AC79" s="197"/>
      <c r="AD79" s="197"/>
      <c r="AE79" s="197">
        <v>16.8</v>
      </c>
      <c r="AF79" s="193"/>
      <c r="AG79" s="193"/>
      <c r="AH79" s="197"/>
      <c r="AI79" s="193"/>
      <c r="AJ79" s="193"/>
      <c r="AK79" s="197"/>
      <c r="AL79" s="193"/>
      <c r="AM79" s="197"/>
      <c r="AN79" s="197"/>
      <c r="AO79" s="193" t="s">
        <v>706</v>
      </c>
      <c r="AP79" s="196" t="s">
        <v>807</v>
      </c>
      <c r="AQ79" s="196"/>
      <c r="AR79" s="196"/>
      <c r="AS79" s="200"/>
      <c r="AT79" s="196">
        <v>8</v>
      </c>
      <c r="AU79" s="196"/>
      <c r="AV79" s="196"/>
      <c r="AW79" s="196"/>
      <c r="AX79" s="196" t="s">
        <v>574</v>
      </c>
      <c r="AY79" s="193" t="s">
        <v>865</v>
      </c>
      <c r="AZ79" s="196">
        <v>0</v>
      </c>
      <c r="BA79" s="196">
        <v>0</v>
      </c>
      <c r="BB79" s="196">
        <v>0</v>
      </c>
      <c r="BC79" s="196">
        <v>0</v>
      </c>
      <c r="BD79" s="196">
        <v>0</v>
      </c>
      <c r="BE79" s="196">
        <v>0</v>
      </c>
      <c r="BF79" s="196">
        <v>0</v>
      </c>
      <c r="BG79" s="196">
        <v>0</v>
      </c>
      <c r="BH79" s="196">
        <v>0</v>
      </c>
      <c r="BI79" s="196">
        <v>0</v>
      </c>
      <c r="BJ79" s="196">
        <v>0</v>
      </c>
      <c r="BK79" s="196">
        <v>0</v>
      </c>
      <c r="BL79" s="196"/>
      <c r="BM79" s="196" t="s">
        <v>807</v>
      </c>
      <c r="BN79" s="196"/>
      <c r="BO79" s="196" t="s">
        <v>807</v>
      </c>
      <c r="BP79" s="201"/>
      <c r="BQ79" s="196"/>
      <c r="BR79" s="196"/>
      <c r="BS79" s="196"/>
      <c r="BT79" s="193"/>
      <c r="BU79" s="202"/>
      <c r="BV79" s="196"/>
      <c r="BW79" s="196" t="s">
        <v>808</v>
      </c>
      <c r="BX79" s="196">
        <v>1</v>
      </c>
      <c r="BY79" s="202" t="s">
        <v>866</v>
      </c>
      <c r="BZ79" s="203" t="s">
        <v>869</v>
      </c>
      <c r="CA79" s="193" t="s">
        <v>461</v>
      </c>
    </row>
    <row r="80" spans="1:79" ht="13" customHeight="1" x14ac:dyDescent="0.2">
      <c r="A80" s="193">
        <v>12898</v>
      </c>
      <c r="B80" s="194">
        <v>42566</v>
      </c>
      <c r="C80" s="195" t="s">
        <v>804</v>
      </c>
      <c r="D80" s="193" t="s">
        <v>632</v>
      </c>
      <c r="E80" s="193"/>
      <c r="F80" s="193" t="s">
        <v>810</v>
      </c>
      <c r="G80" s="207">
        <v>42501</v>
      </c>
      <c r="H80" s="196" t="s">
        <v>828</v>
      </c>
      <c r="I80" s="196" t="s">
        <v>807</v>
      </c>
      <c r="J80" s="196"/>
      <c r="K80" s="212" t="s">
        <v>904</v>
      </c>
      <c r="L80" s="193" t="s">
        <v>905</v>
      </c>
      <c r="M80" s="197">
        <v>99.999999999999986</v>
      </c>
      <c r="N80" s="197">
        <v>18.999999999999996</v>
      </c>
      <c r="O80" s="193" t="s">
        <v>689</v>
      </c>
      <c r="P80" s="198">
        <v>2737.5</v>
      </c>
      <c r="Q80" s="197">
        <v>21.499999999999996</v>
      </c>
      <c r="R80" s="198"/>
      <c r="S80" s="199"/>
      <c r="T80" s="193"/>
      <c r="U80" s="199"/>
      <c r="V80" s="199"/>
      <c r="W80" s="197"/>
      <c r="X80" s="193"/>
      <c r="Y80" s="197"/>
      <c r="Z80" s="197"/>
      <c r="AA80" s="197"/>
      <c r="AB80" s="197"/>
      <c r="AC80" s="197"/>
      <c r="AD80" s="199"/>
      <c r="AE80" s="197">
        <v>14.999999999999998</v>
      </c>
      <c r="AF80" s="193"/>
      <c r="AG80" s="193"/>
      <c r="AH80" s="197"/>
      <c r="AI80" s="193"/>
      <c r="AJ80" s="193"/>
      <c r="AK80" s="197"/>
      <c r="AL80" s="193"/>
      <c r="AM80" s="197"/>
      <c r="AN80" s="197"/>
      <c r="AO80" s="193" t="s">
        <v>813</v>
      </c>
      <c r="AP80" s="196" t="s">
        <v>807</v>
      </c>
      <c r="AQ80" s="196"/>
      <c r="AR80" s="196"/>
      <c r="AS80" s="200"/>
      <c r="AT80" s="196">
        <v>3</v>
      </c>
      <c r="AU80" s="196"/>
      <c r="AV80" s="196"/>
      <c r="AW80" s="196"/>
      <c r="AX80" s="196" t="s">
        <v>390</v>
      </c>
      <c r="AY80" s="193"/>
      <c r="AZ80" s="196">
        <v>0</v>
      </c>
      <c r="BA80" s="196">
        <v>0</v>
      </c>
      <c r="BB80" s="196">
        <v>7</v>
      </c>
      <c r="BC80" s="196">
        <v>0</v>
      </c>
      <c r="BD80" s="196">
        <v>0</v>
      </c>
      <c r="BE80" s="196">
        <v>0</v>
      </c>
      <c r="BF80" s="196">
        <v>0</v>
      </c>
      <c r="BG80" s="196">
        <v>0</v>
      </c>
      <c r="BH80" s="196">
        <v>0</v>
      </c>
      <c r="BI80" s="196">
        <v>0</v>
      </c>
      <c r="BJ80" s="196">
        <v>0</v>
      </c>
      <c r="BK80" s="196">
        <v>0</v>
      </c>
      <c r="BL80" s="196"/>
      <c r="BM80" s="196" t="s">
        <v>807</v>
      </c>
      <c r="BN80" s="196"/>
      <c r="BO80" s="196" t="s">
        <v>807</v>
      </c>
      <c r="BP80" s="201"/>
      <c r="BQ80" s="196"/>
      <c r="BR80" s="196"/>
      <c r="BS80" s="196"/>
      <c r="BT80" s="202"/>
      <c r="BU80" s="202"/>
      <c r="BV80" s="196"/>
      <c r="BW80" s="196" t="s">
        <v>808</v>
      </c>
      <c r="BX80" s="196"/>
      <c r="BY80" s="202"/>
      <c r="BZ80" s="203" t="s">
        <v>907</v>
      </c>
      <c r="CA80" s="202" t="s">
        <v>461</v>
      </c>
    </row>
    <row r="81" spans="1:79" ht="13" customHeight="1" x14ac:dyDescent="0.2">
      <c r="A81" s="193"/>
      <c r="B81" s="194">
        <v>42573</v>
      </c>
      <c r="C81" s="195" t="s">
        <v>631</v>
      </c>
      <c r="D81" s="193" t="s">
        <v>632</v>
      </c>
      <c r="E81" s="193"/>
      <c r="F81" s="193" t="s">
        <v>697</v>
      </c>
      <c r="G81" s="194">
        <v>42571</v>
      </c>
      <c r="H81" s="196" t="s">
        <v>574</v>
      </c>
      <c r="I81" s="196" t="s">
        <v>390</v>
      </c>
      <c r="J81" s="196"/>
      <c r="K81" s="193" t="s">
        <v>936</v>
      </c>
      <c r="L81" s="193" t="s">
        <v>937</v>
      </c>
      <c r="M81" s="197">
        <v>89.999999999999986</v>
      </c>
      <c r="N81" s="197">
        <v>16.999999999999996</v>
      </c>
      <c r="O81" s="193"/>
      <c r="P81" s="193"/>
      <c r="Q81" s="197"/>
      <c r="R81" s="198"/>
      <c r="S81" s="199"/>
      <c r="T81" s="193"/>
      <c r="U81" s="199"/>
      <c r="V81" s="199"/>
      <c r="W81" s="197"/>
      <c r="X81" s="193"/>
      <c r="Y81" s="197"/>
      <c r="Z81" s="197"/>
      <c r="AA81" s="197"/>
      <c r="AB81" s="197"/>
      <c r="AC81" s="197"/>
      <c r="AD81" s="197"/>
      <c r="AE81" s="197">
        <v>14.499999999999998</v>
      </c>
      <c r="AF81" s="193"/>
      <c r="AG81" s="193"/>
      <c r="AH81" s="197"/>
      <c r="AI81" s="193"/>
      <c r="AJ81" s="193"/>
      <c r="AK81" s="197"/>
      <c r="AL81" s="193"/>
      <c r="AM81" s="197"/>
      <c r="AN81" s="197"/>
      <c r="AO81" s="193" t="s">
        <v>813</v>
      </c>
      <c r="AP81" s="196" t="s">
        <v>807</v>
      </c>
      <c r="AQ81" s="196"/>
      <c r="AR81" s="196"/>
      <c r="AS81" s="200"/>
      <c r="AT81" s="196">
        <v>6</v>
      </c>
      <c r="AU81" s="196"/>
      <c r="AV81" s="196"/>
      <c r="AW81" s="196"/>
      <c r="AX81" s="196" t="s">
        <v>390</v>
      </c>
      <c r="AY81" s="193"/>
      <c r="AZ81" s="196">
        <v>0</v>
      </c>
      <c r="BA81" s="196">
        <v>0</v>
      </c>
      <c r="BB81" s="196">
        <v>0</v>
      </c>
      <c r="BC81" s="196">
        <v>0</v>
      </c>
      <c r="BD81" s="196">
        <v>0</v>
      </c>
      <c r="BE81" s="196">
        <v>0</v>
      </c>
      <c r="BF81" s="196">
        <v>0</v>
      </c>
      <c r="BG81" s="196">
        <v>0</v>
      </c>
      <c r="BH81" s="196">
        <v>0</v>
      </c>
      <c r="BI81" s="196">
        <v>0</v>
      </c>
      <c r="BJ81" s="196">
        <v>0</v>
      </c>
      <c r="BK81" s="196">
        <v>0</v>
      </c>
      <c r="BL81" s="196"/>
      <c r="BM81" s="196" t="s">
        <v>390</v>
      </c>
      <c r="BN81" s="196"/>
      <c r="BO81" s="196" t="s">
        <v>390</v>
      </c>
      <c r="BP81" s="201"/>
      <c r="BQ81" s="196"/>
      <c r="BR81" s="196"/>
      <c r="BS81" s="196"/>
      <c r="BT81" s="193"/>
      <c r="BU81" s="193"/>
      <c r="BV81" s="196"/>
      <c r="BW81" s="196" t="s">
        <v>646</v>
      </c>
      <c r="BX81" s="196">
        <v>1</v>
      </c>
      <c r="BY81" s="193"/>
      <c r="BZ81" s="209" t="s">
        <v>940</v>
      </c>
      <c r="CA81" s="193"/>
    </row>
    <row r="82" spans="1:79" ht="13" customHeight="1" x14ac:dyDescent="0.2">
      <c r="A82" s="193">
        <v>12948</v>
      </c>
      <c r="B82" s="194">
        <v>42567</v>
      </c>
      <c r="C82" s="195" t="s">
        <v>804</v>
      </c>
      <c r="D82" s="193" t="s">
        <v>632</v>
      </c>
      <c r="E82" s="193"/>
      <c r="F82" s="193" t="s">
        <v>815</v>
      </c>
      <c r="G82" s="194">
        <v>42564</v>
      </c>
      <c r="H82" s="196" t="s">
        <v>574</v>
      </c>
      <c r="I82" s="196" t="s">
        <v>807</v>
      </c>
      <c r="J82" s="196"/>
      <c r="K82" s="193" t="s">
        <v>924</v>
      </c>
      <c r="L82" s="193" t="s">
        <v>925</v>
      </c>
      <c r="M82" s="197">
        <v>88.172727272727258</v>
      </c>
      <c r="N82" s="197">
        <v>26.136363636363633</v>
      </c>
      <c r="O82" s="193"/>
      <c r="P82" s="193"/>
      <c r="Q82" s="197"/>
      <c r="R82" s="198"/>
      <c r="S82" s="199"/>
      <c r="T82" s="193"/>
      <c r="U82" s="199"/>
      <c r="V82" s="199"/>
      <c r="W82" s="197">
        <v>15.68181818181818</v>
      </c>
      <c r="X82" s="193"/>
      <c r="Y82" s="197"/>
      <c r="Z82" s="197"/>
      <c r="AA82" s="197"/>
      <c r="AB82" s="197"/>
      <c r="AC82" s="197"/>
      <c r="AD82" s="197"/>
      <c r="AE82" s="197"/>
      <c r="AF82" s="193"/>
      <c r="AG82" s="193"/>
      <c r="AH82" s="197">
        <v>18.899999999999999</v>
      </c>
      <c r="AI82" s="193"/>
      <c r="AJ82" s="193"/>
      <c r="AK82" s="197"/>
      <c r="AL82" s="193"/>
      <c r="AM82" s="197"/>
      <c r="AN82" s="197"/>
      <c r="AO82" s="193" t="s">
        <v>816</v>
      </c>
      <c r="AP82" s="196" t="s">
        <v>807</v>
      </c>
      <c r="AQ82" s="196"/>
      <c r="AR82" s="196"/>
      <c r="AS82" s="200"/>
      <c r="AT82" s="196">
        <v>8</v>
      </c>
      <c r="AU82" s="196"/>
      <c r="AV82" s="196"/>
      <c r="AW82" s="196"/>
      <c r="AX82" s="196" t="s">
        <v>831</v>
      </c>
      <c r="AY82" s="193"/>
      <c r="AZ82" s="196">
        <v>0</v>
      </c>
      <c r="BA82" s="196">
        <v>0</v>
      </c>
      <c r="BB82" s="196">
        <v>0</v>
      </c>
      <c r="BC82" s="196">
        <v>0</v>
      </c>
      <c r="BD82" s="196">
        <v>0</v>
      </c>
      <c r="BE82" s="196">
        <v>0</v>
      </c>
      <c r="BF82" s="196">
        <v>0</v>
      </c>
      <c r="BG82" s="196">
        <v>0</v>
      </c>
      <c r="BH82" s="196">
        <v>0</v>
      </c>
      <c r="BI82" s="196">
        <v>0</v>
      </c>
      <c r="BJ82" s="196">
        <v>0</v>
      </c>
      <c r="BK82" s="196">
        <v>0</v>
      </c>
      <c r="BL82" s="196"/>
      <c r="BM82" s="196" t="s">
        <v>807</v>
      </c>
      <c r="BN82" s="196">
        <v>12</v>
      </c>
      <c r="BO82" s="196" t="s">
        <v>807</v>
      </c>
      <c r="BP82" s="201"/>
      <c r="BQ82" s="196"/>
      <c r="BR82" s="196"/>
      <c r="BS82" s="196"/>
      <c r="BT82" s="202"/>
      <c r="BU82" s="202"/>
      <c r="BV82" s="196"/>
      <c r="BW82" s="196" t="s">
        <v>646</v>
      </c>
      <c r="BX82" s="196"/>
      <c r="BY82" s="202"/>
      <c r="BZ82" s="203" t="s">
        <v>928</v>
      </c>
      <c r="CA82" s="193" t="s">
        <v>401</v>
      </c>
    </row>
    <row r="83" spans="1:79" ht="13" customHeight="1" x14ac:dyDescent="0.2">
      <c r="A83" s="193"/>
      <c r="B83" s="194">
        <v>42575</v>
      </c>
      <c r="C83" s="195" t="s">
        <v>804</v>
      </c>
      <c r="D83" s="193" t="s">
        <v>632</v>
      </c>
      <c r="E83" s="193"/>
      <c r="F83" s="193" t="s">
        <v>815</v>
      </c>
      <c r="G83" s="194">
        <v>42559</v>
      </c>
      <c r="H83" s="196" t="s">
        <v>574</v>
      </c>
      <c r="I83" s="196" t="s">
        <v>390</v>
      </c>
      <c r="J83" s="196"/>
      <c r="K83" s="193" t="s">
        <v>929</v>
      </c>
      <c r="L83" s="193" t="s">
        <v>930</v>
      </c>
      <c r="M83" s="197">
        <v>91.036363636363632</v>
      </c>
      <c r="N83" s="197">
        <v>26.009090909090908</v>
      </c>
      <c r="O83" s="193"/>
      <c r="P83" s="193"/>
      <c r="Q83" s="197"/>
      <c r="R83" s="198"/>
      <c r="S83" s="199"/>
      <c r="T83" s="193"/>
      <c r="U83" s="199"/>
      <c r="V83" s="199"/>
      <c r="W83" s="197">
        <v>15.472727272727271</v>
      </c>
      <c r="X83" s="193"/>
      <c r="Y83" s="197"/>
      <c r="Z83" s="197"/>
      <c r="AA83" s="197"/>
      <c r="AB83" s="197"/>
      <c r="AC83" s="197"/>
      <c r="AD83" s="199"/>
      <c r="AE83" s="197"/>
      <c r="AF83" s="193"/>
      <c r="AG83" s="193"/>
      <c r="AH83" s="197">
        <v>17.081818181818178</v>
      </c>
      <c r="AI83" s="193"/>
      <c r="AJ83" s="193"/>
      <c r="AK83" s="197"/>
      <c r="AL83" s="193"/>
      <c r="AM83" s="197"/>
      <c r="AN83" s="197"/>
      <c r="AO83" s="193" t="s">
        <v>816</v>
      </c>
      <c r="AP83" s="196" t="s">
        <v>807</v>
      </c>
      <c r="AQ83" s="196"/>
      <c r="AR83" s="196"/>
      <c r="AS83" s="200"/>
      <c r="AT83" s="196">
        <v>8</v>
      </c>
      <c r="AU83" s="196"/>
      <c r="AV83" s="196"/>
      <c r="AW83" s="196"/>
      <c r="AX83" s="196" t="s">
        <v>807</v>
      </c>
      <c r="AY83" s="193"/>
      <c r="AZ83" s="196">
        <v>0</v>
      </c>
      <c r="BA83" s="196">
        <v>0</v>
      </c>
      <c r="BB83" s="196">
        <v>0</v>
      </c>
      <c r="BC83" s="196">
        <v>0</v>
      </c>
      <c r="BD83" s="196">
        <v>0</v>
      </c>
      <c r="BE83" s="196">
        <v>0</v>
      </c>
      <c r="BF83" s="196">
        <v>0</v>
      </c>
      <c r="BG83" s="196">
        <v>0</v>
      </c>
      <c r="BH83" s="196">
        <v>0</v>
      </c>
      <c r="BI83" s="196">
        <v>0</v>
      </c>
      <c r="BJ83" s="196">
        <v>0</v>
      </c>
      <c r="BK83" s="196">
        <v>0</v>
      </c>
      <c r="BL83" s="196"/>
      <c r="BM83" s="196" t="s">
        <v>807</v>
      </c>
      <c r="BN83" s="196"/>
      <c r="BO83" s="196" t="s">
        <v>807</v>
      </c>
      <c r="BP83" s="201"/>
      <c r="BQ83" s="196"/>
      <c r="BR83" s="196"/>
      <c r="BS83" s="196"/>
      <c r="BT83" s="221"/>
      <c r="BU83" s="202"/>
      <c r="BV83" s="196"/>
      <c r="BW83" s="196" t="s">
        <v>808</v>
      </c>
      <c r="BX83" s="196">
        <v>1</v>
      </c>
      <c r="BY83" s="193"/>
      <c r="BZ83" s="209" t="s">
        <v>944</v>
      </c>
      <c r="CA83" s="202"/>
    </row>
    <row r="84" spans="1:79" ht="13" customHeight="1" x14ac:dyDescent="0.2">
      <c r="A84" s="193">
        <v>11117</v>
      </c>
      <c r="B84" s="194">
        <v>42567</v>
      </c>
      <c r="C84" s="195" t="s">
        <v>804</v>
      </c>
      <c r="D84" s="193" t="s">
        <v>632</v>
      </c>
      <c r="E84" s="193"/>
      <c r="F84" s="193" t="s">
        <v>815</v>
      </c>
      <c r="G84" s="207">
        <v>42494</v>
      </c>
      <c r="H84" s="196" t="s">
        <v>574</v>
      </c>
      <c r="I84" s="196" t="s">
        <v>390</v>
      </c>
      <c r="J84" s="196"/>
      <c r="K84" s="193" t="s">
        <v>829</v>
      </c>
      <c r="L84" s="193" t="s">
        <v>830</v>
      </c>
      <c r="M84" s="197">
        <v>104.89999999999999</v>
      </c>
      <c r="N84" s="197">
        <v>29.563636363636363</v>
      </c>
      <c r="O84" s="193"/>
      <c r="P84" s="193"/>
      <c r="Q84" s="197"/>
      <c r="R84" s="198"/>
      <c r="S84" s="199"/>
      <c r="T84" s="193"/>
      <c r="U84" s="199"/>
      <c r="V84" s="199"/>
      <c r="W84" s="197">
        <v>17.954545454545453</v>
      </c>
      <c r="X84" s="193"/>
      <c r="Y84" s="197"/>
      <c r="Z84" s="197"/>
      <c r="AA84" s="197"/>
      <c r="AB84" s="197"/>
      <c r="AC84" s="197"/>
      <c r="AD84" s="197"/>
      <c r="AE84" s="197"/>
      <c r="AF84" s="193"/>
      <c r="AG84" s="193"/>
      <c r="AH84" s="197">
        <v>21.554545454545455</v>
      </c>
      <c r="AI84" s="193"/>
      <c r="AJ84" s="193"/>
      <c r="AK84" s="197"/>
      <c r="AL84" s="193"/>
      <c r="AM84" s="197"/>
      <c r="AN84" s="197"/>
      <c r="AO84" s="193" t="s">
        <v>816</v>
      </c>
      <c r="AP84" s="196" t="s">
        <v>807</v>
      </c>
      <c r="AQ84" s="196"/>
      <c r="AR84" s="196"/>
      <c r="AS84" s="200">
        <v>10</v>
      </c>
      <c r="AT84" s="196">
        <v>12</v>
      </c>
      <c r="AU84" s="196"/>
      <c r="AV84" s="196"/>
      <c r="AW84" s="196"/>
      <c r="AX84" s="196" t="s">
        <v>831</v>
      </c>
      <c r="AY84" s="193"/>
      <c r="AZ84" s="196">
        <v>0</v>
      </c>
      <c r="BA84" s="196">
        <v>0</v>
      </c>
      <c r="BB84" s="196">
        <v>7</v>
      </c>
      <c r="BC84" s="196">
        <v>0</v>
      </c>
      <c r="BD84" s="196">
        <v>0</v>
      </c>
      <c r="BE84" s="196">
        <v>0</v>
      </c>
      <c r="BF84" s="196">
        <v>0</v>
      </c>
      <c r="BG84" s="196">
        <v>0</v>
      </c>
      <c r="BH84" s="196">
        <v>0</v>
      </c>
      <c r="BI84" s="196">
        <v>0</v>
      </c>
      <c r="BJ84" s="196">
        <v>0</v>
      </c>
      <c r="BK84" s="196">
        <v>0</v>
      </c>
      <c r="BL84" s="196"/>
      <c r="BM84" s="196" t="s">
        <v>807</v>
      </c>
      <c r="BN84" s="196"/>
      <c r="BO84" s="196" t="s">
        <v>807</v>
      </c>
      <c r="BP84" s="201"/>
      <c r="BQ84" s="196"/>
      <c r="BR84" s="196"/>
      <c r="BS84" s="196"/>
      <c r="BT84" s="193"/>
      <c r="BU84" s="193"/>
      <c r="BV84" s="196"/>
      <c r="BW84" s="196" t="s">
        <v>808</v>
      </c>
      <c r="BX84" s="196"/>
      <c r="BY84" s="202"/>
      <c r="BZ84" s="205" t="s">
        <v>834</v>
      </c>
      <c r="CA84" s="202" t="s">
        <v>401</v>
      </c>
    </row>
    <row r="85" spans="1:79" ht="13" customHeight="1" x14ac:dyDescent="0.2">
      <c r="A85" s="193">
        <v>1693</v>
      </c>
      <c r="B85" s="194">
        <v>42566</v>
      </c>
      <c r="C85" s="195" t="s">
        <v>804</v>
      </c>
      <c r="D85" s="193" t="s">
        <v>632</v>
      </c>
      <c r="E85" s="193"/>
      <c r="F85" s="193" t="s">
        <v>815</v>
      </c>
      <c r="G85" s="194">
        <v>42551</v>
      </c>
      <c r="H85" s="196" t="s">
        <v>828</v>
      </c>
      <c r="I85" s="196" t="s">
        <v>807</v>
      </c>
      <c r="J85" s="196"/>
      <c r="K85" s="193" t="s">
        <v>843</v>
      </c>
      <c r="L85" s="193" t="s">
        <v>844</v>
      </c>
      <c r="M85" s="197">
        <v>99.554545454545448</v>
      </c>
      <c r="N85" s="197">
        <v>29.390909090909087</v>
      </c>
      <c r="O85" s="193"/>
      <c r="P85" s="193"/>
      <c r="Q85" s="197"/>
      <c r="R85" s="198"/>
      <c r="S85" s="199"/>
      <c r="T85" s="193"/>
      <c r="U85" s="199"/>
      <c r="V85" s="199"/>
      <c r="W85" s="197">
        <v>17.581818181818182</v>
      </c>
      <c r="X85" s="193"/>
      <c r="Y85" s="197"/>
      <c r="Z85" s="197"/>
      <c r="AA85" s="197"/>
      <c r="AB85" s="197"/>
      <c r="AC85" s="197"/>
      <c r="AD85" s="197"/>
      <c r="AE85" s="197"/>
      <c r="AF85" s="193"/>
      <c r="AG85" s="193"/>
      <c r="AH85" s="197">
        <v>19.109090909090906</v>
      </c>
      <c r="AI85" s="193"/>
      <c r="AJ85" s="193"/>
      <c r="AK85" s="197"/>
      <c r="AL85" s="193"/>
      <c r="AM85" s="197"/>
      <c r="AN85" s="197"/>
      <c r="AO85" s="193" t="s">
        <v>816</v>
      </c>
      <c r="AP85" s="196" t="s">
        <v>807</v>
      </c>
      <c r="AQ85" s="196"/>
      <c r="AR85" s="196"/>
      <c r="AS85" s="200"/>
      <c r="AT85" s="196">
        <v>8.5</v>
      </c>
      <c r="AU85" s="196"/>
      <c r="AV85" s="196"/>
      <c r="AW85" s="196"/>
      <c r="AX85" s="196" t="s">
        <v>831</v>
      </c>
      <c r="AY85" s="193"/>
      <c r="AZ85" s="196">
        <v>0</v>
      </c>
      <c r="BA85" s="196">
        <v>0</v>
      </c>
      <c r="BB85" s="196">
        <v>0</v>
      </c>
      <c r="BC85" s="196">
        <v>0</v>
      </c>
      <c r="BD85" s="196">
        <v>0</v>
      </c>
      <c r="BE85" s="196">
        <v>0</v>
      </c>
      <c r="BF85" s="196">
        <v>0</v>
      </c>
      <c r="BG85" s="196">
        <v>0</v>
      </c>
      <c r="BH85" s="196">
        <v>0</v>
      </c>
      <c r="BI85" s="196">
        <v>0</v>
      </c>
      <c r="BJ85" s="196">
        <v>0</v>
      </c>
      <c r="BK85" s="196">
        <v>0</v>
      </c>
      <c r="BL85" s="196"/>
      <c r="BM85" s="196" t="s">
        <v>807</v>
      </c>
      <c r="BN85" s="196"/>
      <c r="BO85" s="196" t="s">
        <v>807</v>
      </c>
      <c r="BP85" s="201"/>
      <c r="BQ85" s="196"/>
      <c r="BR85" s="196"/>
      <c r="BS85" s="196"/>
      <c r="BT85" s="193"/>
      <c r="BU85" s="193"/>
      <c r="BV85" s="196"/>
      <c r="BW85" s="196" t="s">
        <v>808</v>
      </c>
      <c r="BX85" s="196"/>
      <c r="BY85" s="193"/>
      <c r="BZ85" s="203" t="s">
        <v>847</v>
      </c>
      <c r="CA85" s="202" t="s">
        <v>461</v>
      </c>
    </row>
    <row r="86" spans="1:79" ht="13" customHeight="1" x14ac:dyDescent="0.2">
      <c r="A86" s="193">
        <v>10259</v>
      </c>
      <c r="B86" s="194">
        <v>42566</v>
      </c>
      <c r="C86" s="195" t="s">
        <v>804</v>
      </c>
      <c r="D86" s="193" t="s">
        <v>632</v>
      </c>
      <c r="E86" s="193"/>
      <c r="F86" s="193" t="s">
        <v>815</v>
      </c>
      <c r="G86" s="194">
        <v>42551</v>
      </c>
      <c r="H86" s="196" t="s">
        <v>828</v>
      </c>
      <c r="I86" s="196" t="s">
        <v>807</v>
      </c>
      <c r="J86" s="196"/>
      <c r="K86" s="193" t="s">
        <v>899</v>
      </c>
      <c r="L86" s="193" t="s">
        <v>658</v>
      </c>
      <c r="M86" s="197">
        <v>99.999999999999986</v>
      </c>
      <c r="N86" s="197">
        <v>32.954545454545453</v>
      </c>
      <c r="O86" s="193"/>
      <c r="P86" s="193"/>
      <c r="Q86" s="197"/>
      <c r="R86" s="198"/>
      <c r="S86" s="199"/>
      <c r="T86" s="193"/>
      <c r="U86" s="199"/>
      <c r="V86" s="199"/>
      <c r="W86" s="197">
        <v>18.299999999999997</v>
      </c>
      <c r="X86" s="193"/>
      <c r="Y86" s="197"/>
      <c r="Z86" s="197"/>
      <c r="AA86" s="197"/>
      <c r="AB86" s="197"/>
      <c r="AC86" s="197"/>
      <c r="AD86" s="199"/>
      <c r="AE86" s="197"/>
      <c r="AF86" s="193"/>
      <c r="AG86" s="193"/>
      <c r="AH86" s="197">
        <v>20.299999999999997</v>
      </c>
      <c r="AI86" s="193"/>
      <c r="AJ86" s="193"/>
      <c r="AK86" s="197"/>
      <c r="AL86" s="193"/>
      <c r="AM86" s="197"/>
      <c r="AN86" s="197"/>
      <c r="AO86" s="193" t="s">
        <v>816</v>
      </c>
      <c r="AP86" s="196" t="s">
        <v>807</v>
      </c>
      <c r="AQ86" s="196"/>
      <c r="AR86" s="196"/>
      <c r="AS86" s="200"/>
      <c r="AT86" s="196">
        <v>11.5</v>
      </c>
      <c r="AU86" s="196"/>
      <c r="AV86" s="196"/>
      <c r="AW86" s="196"/>
      <c r="AX86" s="196" t="s">
        <v>831</v>
      </c>
      <c r="AY86" s="193"/>
      <c r="AZ86" s="196">
        <v>14</v>
      </c>
      <c r="BA86" s="196">
        <v>0</v>
      </c>
      <c r="BB86" s="196">
        <v>0</v>
      </c>
      <c r="BC86" s="196">
        <v>0</v>
      </c>
      <c r="BD86" s="196">
        <v>0</v>
      </c>
      <c r="BE86" s="196">
        <v>0</v>
      </c>
      <c r="BF86" s="196">
        <v>0</v>
      </c>
      <c r="BG86" s="196">
        <v>0</v>
      </c>
      <c r="BH86" s="196">
        <v>0</v>
      </c>
      <c r="BI86" s="196">
        <v>0</v>
      </c>
      <c r="BJ86" s="196">
        <v>0</v>
      </c>
      <c r="BK86" s="196">
        <v>0</v>
      </c>
      <c r="BL86" s="196"/>
      <c r="BM86" s="196" t="s">
        <v>807</v>
      </c>
      <c r="BN86" s="196">
        <v>12</v>
      </c>
      <c r="BO86" s="196" t="s">
        <v>807</v>
      </c>
      <c r="BP86" s="201"/>
      <c r="BQ86" s="196"/>
      <c r="BR86" s="196">
        <v>12</v>
      </c>
      <c r="BS86" s="196"/>
      <c r="BT86" s="193"/>
      <c r="BU86" s="193"/>
      <c r="BV86" s="196"/>
      <c r="BW86" s="196" t="s">
        <v>808</v>
      </c>
      <c r="BX86" s="196"/>
      <c r="BY86" s="193"/>
      <c r="BZ86" s="203" t="s">
        <v>903</v>
      </c>
      <c r="CA86" s="202" t="s">
        <v>461</v>
      </c>
    </row>
    <row r="87" spans="1:79" ht="13" customHeight="1" x14ac:dyDescent="0.15">
      <c r="A87" s="193">
        <v>10923</v>
      </c>
      <c r="B87" s="194">
        <v>42566</v>
      </c>
      <c r="C87" s="195" t="s">
        <v>804</v>
      </c>
      <c r="D87" s="193" t="s">
        <v>632</v>
      </c>
      <c r="E87" s="193"/>
      <c r="F87" s="193" t="s">
        <v>815</v>
      </c>
      <c r="G87" s="194">
        <v>42475</v>
      </c>
      <c r="H87" s="196" t="s">
        <v>828</v>
      </c>
      <c r="I87" s="196" t="s">
        <v>807</v>
      </c>
      <c r="J87" s="196"/>
      <c r="K87" s="193" t="s">
        <v>931</v>
      </c>
      <c r="L87" s="193" t="s">
        <v>945</v>
      </c>
      <c r="M87" s="197">
        <v>43.636363636363633</v>
      </c>
      <c r="N87" s="197">
        <v>29.999999999999996</v>
      </c>
      <c r="O87" s="193"/>
      <c r="P87" s="193"/>
      <c r="Q87" s="197"/>
      <c r="R87" s="198"/>
      <c r="S87" s="199"/>
      <c r="T87" s="193"/>
      <c r="U87" s="199"/>
      <c r="V87" s="199"/>
      <c r="W87" s="197">
        <v>19.545454545454543</v>
      </c>
      <c r="X87" s="193"/>
      <c r="Y87" s="197"/>
      <c r="Z87" s="197"/>
      <c r="AA87" s="197"/>
      <c r="AB87" s="197"/>
      <c r="AC87" s="197"/>
      <c r="AD87" s="197"/>
      <c r="AE87" s="197"/>
      <c r="AF87" s="193"/>
      <c r="AG87" s="193"/>
      <c r="AH87" s="197">
        <v>20.909090909090907</v>
      </c>
      <c r="AI87" s="193"/>
      <c r="AJ87" s="193"/>
      <c r="AK87" s="199"/>
      <c r="AL87" s="193"/>
      <c r="AM87" s="197"/>
      <c r="AN87" s="197"/>
      <c r="AO87" s="193" t="s">
        <v>816</v>
      </c>
      <c r="AP87" s="196" t="s">
        <v>807</v>
      </c>
      <c r="AQ87" s="196"/>
      <c r="AR87" s="196"/>
      <c r="AS87" s="200"/>
      <c r="AT87" s="196">
        <v>16</v>
      </c>
      <c r="AU87" s="196"/>
      <c r="AV87" s="196"/>
      <c r="AW87" s="196"/>
      <c r="AX87" s="196" t="s">
        <v>831</v>
      </c>
      <c r="AY87" s="193"/>
      <c r="AZ87" s="196">
        <v>0</v>
      </c>
      <c r="BA87" s="196">
        <v>0</v>
      </c>
      <c r="BB87" s="196">
        <v>0</v>
      </c>
      <c r="BC87" s="196">
        <v>0</v>
      </c>
      <c r="BD87" s="196">
        <v>0</v>
      </c>
      <c r="BE87" s="196">
        <v>0</v>
      </c>
      <c r="BF87" s="196">
        <v>0</v>
      </c>
      <c r="BG87" s="196">
        <v>0</v>
      </c>
      <c r="BH87" s="196">
        <v>0</v>
      </c>
      <c r="BI87" s="196">
        <v>0</v>
      </c>
      <c r="BJ87" s="196">
        <v>0</v>
      </c>
      <c r="BK87" s="196">
        <v>0</v>
      </c>
      <c r="BL87" s="196"/>
      <c r="BM87" s="196" t="s">
        <v>807</v>
      </c>
      <c r="BN87" s="196"/>
      <c r="BO87" s="196" t="s">
        <v>807</v>
      </c>
      <c r="BP87" s="201">
        <v>174.43636363636361</v>
      </c>
      <c r="BQ87" s="196"/>
      <c r="BR87" s="196"/>
      <c r="BS87" s="222">
        <v>42551</v>
      </c>
      <c r="BT87" s="193"/>
      <c r="BU87" s="202"/>
      <c r="BV87" s="196"/>
      <c r="BW87" s="196" t="s">
        <v>808</v>
      </c>
      <c r="BX87" s="196"/>
      <c r="BY87" s="202" t="s">
        <v>946</v>
      </c>
      <c r="BZ87" s="223" t="s">
        <v>949</v>
      </c>
      <c r="CA87" s="202" t="s">
        <v>461</v>
      </c>
    </row>
    <row r="88" spans="1:79" ht="13" customHeight="1" x14ac:dyDescent="0.15">
      <c r="A88" s="193">
        <v>10564</v>
      </c>
      <c r="B88" s="194">
        <v>42566</v>
      </c>
      <c r="C88" s="195" t="s">
        <v>804</v>
      </c>
      <c r="D88" s="193" t="s">
        <v>632</v>
      </c>
      <c r="E88" s="193"/>
      <c r="F88" s="193" t="s">
        <v>815</v>
      </c>
      <c r="G88" s="207">
        <v>42551</v>
      </c>
      <c r="H88" s="196" t="s">
        <v>828</v>
      </c>
      <c r="I88" s="196" t="s">
        <v>807</v>
      </c>
      <c r="J88" s="196"/>
      <c r="K88" s="193" t="s">
        <v>911</v>
      </c>
      <c r="L88" s="193" t="s">
        <v>664</v>
      </c>
      <c r="M88" s="197">
        <v>105.5090909090909</v>
      </c>
      <c r="N88" s="197">
        <v>28.16363636363636</v>
      </c>
      <c r="O88" s="193"/>
      <c r="P88" s="193"/>
      <c r="Q88" s="197"/>
      <c r="R88" s="198"/>
      <c r="S88" s="199"/>
      <c r="T88" s="193"/>
      <c r="U88" s="199"/>
      <c r="V88" s="199"/>
      <c r="W88" s="197">
        <v>16.136363636363637</v>
      </c>
      <c r="X88" s="193"/>
      <c r="Y88" s="197"/>
      <c r="Z88" s="197"/>
      <c r="AA88" s="197"/>
      <c r="AB88" s="197"/>
      <c r="AC88" s="197"/>
      <c r="AD88" s="199"/>
      <c r="AE88" s="197"/>
      <c r="AF88" s="193"/>
      <c r="AG88" s="193"/>
      <c r="AH88" s="197">
        <v>20.536363636363635</v>
      </c>
      <c r="AI88" s="193"/>
      <c r="AJ88" s="193"/>
      <c r="AK88" s="197"/>
      <c r="AL88" s="193"/>
      <c r="AM88" s="197"/>
      <c r="AN88" s="197"/>
      <c r="AO88" s="193" t="s">
        <v>816</v>
      </c>
      <c r="AP88" s="196" t="s">
        <v>807</v>
      </c>
      <c r="AQ88" s="196"/>
      <c r="AR88" s="196"/>
      <c r="AS88" s="200"/>
      <c r="AT88" s="196">
        <v>6</v>
      </c>
      <c r="AU88" s="196"/>
      <c r="AV88" s="196"/>
      <c r="AW88" s="196"/>
      <c r="AX88" s="196" t="s">
        <v>831</v>
      </c>
      <c r="AY88" s="193"/>
      <c r="AZ88" s="196">
        <v>10</v>
      </c>
      <c r="BA88" s="196">
        <v>0</v>
      </c>
      <c r="BB88" s="196">
        <v>0</v>
      </c>
      <c r="BC88" s="196">
        <v>0</v>
      </c>
      <c r="BD88" s="196">
        <v>0</v>
      </c>
      <c r="BE88" s="196">
        <v>0</v>
      </c>
      <c r="BF88" s="196">
        <v>0</v>
      </c>
      <c r="BG88" s="196">
        <v>0</v>
      </c>
      <c r="BH88" s="196">
        <v>0</v>
      </c>
      <c r="BI88" s="196">
        <v>0</v>
      </c>
      <c r="BJ88" s="196">
        <v>0</v>
      </c>
      <c r="BK88" s="196">
        <v>0</v>
      </c>
      <c r="BL88" s="196"/>
      <c r="BM88" s="196" t="s">
        <v>807</v>
      </c>
      <c r="BN88" s="196">
        <v>12</v>
      </c>
      <c r="BO88" s="196" t="s">
        <v>807</v>
      </c>
      <c r="BP88" s="201"/>
      <c r="BQ88" s="196"/>
      <c r="BR88" s="196"/>
      <c r="BS88" s="196"/>
      <c r="BT88" s="202"/>
      <c r="BU88" s="202"/>
      <c r="BV88" s="196"/>
      <c r="BW88" s="196" t="s">
        <v>808</v>
      </c>
      <c r="BX88" s="196"/>
      <c r="BY88" s="202"/>
      <c r="BZ88" s="213" t="s">
        <v>915</v>
      </c>
      <c r="CA88" s="193" t="s">
        <v>461</v>
      </c>
    </row>
    <row r="89" spans="1:79" ht="13" customHeight="1" x14ac:dyDescent="0.2">
      <c r="A89" s="193">
        <v>12753</v>
      </c>
      <c r="B89" s="194">
        <v>42566</v>
      </c>
      <c r="C89" s="195" t="s">
        <v>804</v>
      </c>
      <c r="D89" s="193" t="s">
        <v>632</v>
      </c>
      <c r="E89" s="193"/>
      <c r="F89" s="193" t="s">
        <v>815</v>
      </c>
      <c r="G89" s="194">
        <v>42551</v>
      </c>
      <c r="H89" s="196" t="s">
        <v>828</v>
      </c>
      <c r="I89" s="196" t="s">
        <v>807</v>
      </c>
      <c r="J89" s="196"/>
      <c r="K89" s="193" t="s">
        <v>918</v>
      </c>
      <c r="L89" s="193" t="s">
        <v>919</v>
      </c>
      <c r="M89" s="197">
        <v>95.399999999999991</v>
      </c>
      <c r="N89" s="197">
        <v>30.199999999999996</v>
      </c>
      <c r="O89" s="193"/>
      <c r="P89" s="193"/>
      <c r="Q89" s="197"/>
      <c r="R89" s="198"/>
      <c r="S89" s="199"/>
      <c r="T89" s="193"/>
      <c r="U89" s="199"/>
      <c r="V89" s="199"/>
      <c r="W89" s="197">
        <v>18.799999999999997</v>
      </c>
      <c r="X89" s="193"/>
      <c r="Y89" s="197"/>
      <c r="Z89" s="197"/>
      <c r="AA89" s="197"/>
      <c r="AB89" s="197"/>
      <c r="AC89" s="197"/>
      <c r="AD89" s="197"/>
      <c r="AE89" s="197"/>
      <c r="AF89" s="193"/>
      <c r="AG89" s="193"/>
      <c r="AH89" s="197">
        <v>21.554545454545455</v>
      </c>
      <c r="AI89" s="193"/>
      <c r="AJ89" s="193"/>
      <c r="AK89" s="197"/>
      <c r="AL89" s="193"/>
      <c r="AM89" s="197"/>
      <c r="AN89" s="197"/>
      <c r="AO89" s="193" t="s">
        <v>816</v>
      </c>
      <c r="AP89" s="196" t="s">
        <v>807</v>
      </c>
      <c r="AQ89" s="196"/>
      <c r="AR89" s="196"/>
      <c r="AS89" s="200"/>
      <c r="AT89" s="196">
        <v>10</v>
      </c>
      <c r="AU89" s="196"/>
      <c r="AV89" s="196"/>
      <c r="AW89" s="196"/>
      <c r="AX89" s="196" t="s">
        <v>807</v>
      </c>
      <c r="AY89" s="193"/>
      <c r="AZ89" s="196">
        <v>0</v>
      </c>
      <c r="BA89" s="196">
        <v>17</v>
      </c>
      <c r="BB89" s="196">
        <v>0</v>
      </c>
      <c r="BC89" s="196">
        <v>0</v>
      </c>
      <c r="BD89" s="196">
        <v>0</v>
      </c>
      <c r="BE89" s="196">
        <v>0</v>
      </c>
      <c r="BF89" s="196">
        <v>0</v>
      </c>
      <c r="BG89" s="196">
        <v>0</v>
      </c>
      <c r="BH89" s="196">
        <v>0</v>
      </c>
      <c r="BI89" s="196">
        <v>0</v>
      </c>
      <c r="BJ89" s="196">
        <v>0</v>
      </c>
      <c r="BK89" s="196">
        <v>0</v>
      </c>
      <c r="BL89" s="196"/>
      <c r="BM89" s="196" t="s">
        <v>807</v>
      </c>
      <c r="BN89" s="196"/>
      <c r="BO89" s="196" t="s">
        <v>807</v>
      </c>
      <c r="BP89" s="201"/>
      <c r="BQ89" s="196"/>
      <c r="BR89" s="196"/>
      <c r="BS89" s="196"/>
      <c r="BT89" s="193"/>
      <c r="BU89" s="193"/>
      <c r="BV89" s="196"/>
      <c r="BW89" s="196" t="s">
        <v>808</v>
      </c>
      <c r="BX89" s="196"/>
      <c r="BY89" s="193"/>
      <c r="BZ89" s="203" t="s">
        <v>923</v>
      </c>
      <c r="CA89" s="193" t="s">
        <v>461</v>
      </c>
    </row>
    <row r="90" spans="1:79" ht="13" customHeight="1" x14ac:dyDescent="0.2">
      <c r="A90" s="193">
        <v>10686</v>
      </c>
      <c r="B90" s="194">
        <v>42566</v>
      </c>
      <c r="C90" s="195" t="s">
        <v>804</v>
      </c>
      <c r="D90" s="193" t="s">
        <v>632</v>
      </c>
      <c r="E90" s="193"/>
      <c r="F90" s="193" t="s">
        <v>815</v>
      </c>
      <c r="G90" s="194">
        <v>42551</v>
      </c>
      <c r="H90" s="196" t="s">
        <v>828</v>
      </c>
      <c r="I90" s="196" t="s">
        <v>807</v>
      </c>
      <c r="J90" s="196"/>
      <c r="K90" s="193" t="s">
        <v>916</v>
      </c>
      <c r="L90" s="193" t="s">
        <v>674</v>
      </c>
      <c r="M90" s="197">
        <v>101.87272727272726</v>
      </c>
      <c r="N90" s="197">
        <v>27.4</v>
      </c>
      <c r="O90" s="193"/>
      <c r="P90" s="193"/>
      <c r="Q90" s="197"/>
      <c r="R90" s="193"/>
      <c r="S90" s="199"/>
      <c r="T90" s="193"/>
      <c r="U90" s="199"/>
      <c r="V90" s="199"/>
      <c r="W90" s="197">
        <v>13.963636363636361</v>
      </c>
      <c r="X90" s="193"/>
      <c r="Y90" s="197"/>
      <c r="Z90" s="197"/>
      <c r="AA90" s="197"/>
      <c r="AB90" s="197"/>
      <c r="AC90" s="197"/>
      <c r="AD90" s="199"/>
      <c r="AE90" s="197"/>
      <c r="AF90" s="193"/>
      <c r="AG90" s="193"/>
      <c r="AH90" s="197">
        <v>16.7</v>
      </c>
      <c r="AI90" s="193"/>
      <c r="AJ90" s="193"/>
      <c r="AK90" s="197"/>
      <c r="AL90" s="193"/>
      <c r="AM90" s="197"/>
      <c r="AN90" s="197"/>
      <c r="AO90" s="193" t="s">
        <v>816</v>
      </c>
      <c r="AP90" s="196" t="s">
        <v>807</v>
      </c>
      <c r="AQ90" s="196"/>
      <c r="AR90" s="196"/>
      <c r="AS90" s="200"/>
      <c r="AT90" s="196">
        <v>6</v>
      </c>
      <c r="AU90" s="196"/>
      <c r="AV90" s="196"/>
      <c r="AW90" s="196"/>
      <c r="AX90" s="196" t="s">
        <v>831</v>
      </c>
      <c r="AY90" s="193"/>
      <c r="AZ90" s="196">
        <v>0</v>
      </c>
      <c r="BA90" s="196">
        <v>0</v>
      </c>
      <c r="BB90" s="196">
        <v>6</v>
      </c>
      <c r="BC90" s="196">
        <v>0</v>
      </c>
      <c r="BD90" s="196">
        <v>0</v>
      </c>
      <c r="BE90" s="196">
        <v>0</v>
      </c>
      <c r="BF90" s="196">
        <v>0</v>
      </c>
      <c r="BG90" s="196">
        <v>0</v>
      </c>
      <c r="BH90" s="196">
        <v>0</v>
      </c>
      <c r="BI90" s="196">
        <v>0</v>
      </c>
      <c r="BJ90" s="196">
        <v>0</v>
      </c>
      <c r="BK90" s="196">
        <v>0</v>
      </c>
      <c r="BL90" s="196"/>
      <c r="BM90" s="196" t="s">
        <v>807</v>
      </c>
      <c r="BN90" s="196"/>
      <c r="BO90" s="196" t="s">
        <v>807</v>
      </c>
      <c r="BP90" s="201"/>
      <c r="BQ90" s="196"/>
      <c r="BR90" s="196"/>
      <c r="BS90" s="196"/>
      <c r="BT90" s="202"/>
      <c r="BU90" s="202"/>
      <c r="BV90" s="196"/>
      <c r="BW90" s="196" t="s">
        <v>808</v>
      </c>
      <c r="BX90" s="196">
        <v>1</v>
      </c>
      <c r="BY90" s="193" t="s">
        <v>675</v>
      </c>
      <c r="BZ90" s="203" t="s">
        <v>917</v>
      </c>
      <c r="CA90" s="193" t="s">
        <v>461</v>
      </c>
    </row>
    <row r="91" spans="1:79" ht="13" customHeight="1" x14ac:dyDescent="0.2">
      <c r="A91" s="193">
        <v>11318</v>
      </c>
      <c r="B91" s="194">
        <v>42566</v>
      </c>
      <c r="C91" s="195" t="s">
        <v>804</v>
      </c>
      <c r="D91" s="193" t="s">
        <v>632</v>
      </c>
      <c r="E91" s="193"/>
      <c r="F91" s="193" t="s">
        <v>815</v>
      </c>
      <c r="G91" s="207">
        <v>42551</v>
      </c>
      <c r="H91" s="196" t="s">
        <v>828</v>
      </c>
      <c r="I91" s="196" t="s">
        <v>807</v>
      </c>
      <c r="J91" s="196"/>
      <c r="K91" s="193" t="s">
        <v>883</v>
      </c>
      <c r="L91" s="193" t="s">
        <v>884</v>
      </c>
      <c r="M91" s="197">
        <v>94</v>
      </c>
      <c r="N91" s="197">
        <v>27.9</v>
      </c>
      <c r="O91" s="193"/>
      <c r="P91" s="193"/>
      <c r="Q91" s="197"/>
      <c r="R91" s="198"/>
      <c r="S91" s="199"/>
      <c r="T91" s="193"/>
      <c r="U91" s="199"/>
      <c r="V91" s="199"/>
      <c r="W91" s="197">
        <v>15.854545454545454</v>
      </c>
      <c r="X91" s="193"/>
      <c r="Y91" s="197"/>
      <c r="Z91" s="197"/>
      <c r="AA91" s="197"/>
      <c r="AB91" s="197"/>
      <c r="AC91" s="197"/>
      <c r="AD91" s="197"/>
      <c r="AE91" s="197"/>
      <c r="AF91" s="193"/>
      <c r="AG91" s="193"/>
      <c r="AH91" s="197">
        <v>18.399999999999999</v>
      </c>
      <c r="AI91" s="193"/>
      <c r="AJ91" s="193"/>
      <c r="AK91" s="197"/>
      <c r="AL91" s="193"/>
      <c r="AM91" s="197"/>
      <c r="AN91" s="197"/>
      <c r="AO91" s="193" t="s">
        <v>816</v>
      </c>
      <c r="AP91" s="196" t="s">
        <v>807</v>
      </c>
      <c r="AQ91" s="196"/>
      <c r="AR91" s="196"/>
      <c r="AS91" s="200"/>
      <c r="AT91" s="196">
        <v>16.100000000000001</v>
      </c>
      <c r="AU91" s="196"/>
      <c r="AV91" s="196"/>
      <c r="AW91" s="196"/>
      <c r="AX91" s="196" t="s">
        <v>831</v>
      </c>
      <c r="AY91" s="193"/>
      <c r="AZ91" s="196">
        <v>0</v>
      </c>
      <c r="BA91" s="196">
        <v>0</v>
      </c>
      <c r="BB91" s="196">
        <v>0</v>
      </c>
      <c r="BC91" s="196">
        <v>0</v>
      </c>
      <c r="BD91" s="196">
        <v>0</v>
      </c>
      <c r="BE91" s="196">
        <v>0</v>
      </c>
      <c r="BF91" s="196">
        <v>0</v>
      </c>
      <c r="BG91" s="196">
        <v>0</v>
      </c>
      <c r="BH91" s="196">
        <v>0</v>
      </c>
      <c r="BI91" s="196">
        <v>0</v>
      </c>
      <c r="BJ91" s="196">
        <v>0</v>
      </c>
      <c r="BK91" s="196">
        <v>0</v>
      </c>
      <c r="BL91" s="196"/>
      <c r="BM91" s="196" t="s">
        <v>807</v>
      </c>
      <c r="BN91" s="196"/>
      <c r="BO91" s="196" t="s">
        <v>807</v>
      </c>
      <c r="BP91" s="201"/>
      <c r="BQ91" s="196"/>
      <c r="BR91" s="196"/>
      <c r="BS91" s="196"/>
      <c r="BT91" s="202"/>
      <c r="BU91" s="202"/>
      <c r="BV91" s="196"/>
      <c r="BW91" s="196" t="s">
        <v>808</v>
      </c>
      <c r="BX91" s="196"/>
      <c r="BY91" s="202" t="s">
        <v>885</v>
      </c>
      <c r="BZ91" s="209" t="s">
        <v>889</v>
      </c>
      <c r="CA91" s="193" t="s">
        <v>461</v>
      </c>
    </row>
    <row r="92" spans="1:79" ht="13" customHeight="1" x14ac:dyDescent="0.2">
      <c r="A92" s="193">
        <v>12989</v>
      </c>
      <c r="B92" s="204">
        <v>42566</v>
      </c>
      <c r="C92" s="195" t="s">
        <v>804</v>
      </c>
      <c r="D92" s="193" t="s">
        <v>632</v>
      </c>
      <c r="E92" s="193"/>
      <c r="F92" s="193" t="s">
        <v>815</v>
      </c>
      <c r="G92" s="194">
        <v>42551</v>
      </c>
      <c r="H92" s="196" t="s">
        <v>390</v>
      </c>
      <c r="I92" s="196" t="s">
        <v>391</v>
      </c>
      <c r="J92" s="196"/>
      <c r="K92" s="193" t="s">
        <v>620</v>
      </c>
      <c r="L92" s="193" t="s">
        <v>818</v>
      </c>
      <c r="M92" s="197">
        <v>102.8181818181818</v>
      </c>
      <c r="N92" s="197">
        <v>29.372727272727271</v>
      </c>
      <c r="O92" s="193"/>
      <c r="P92" s="193"/>
      <c r="Q92" s="197"/>
      <c r="R92" s="198"/>
      <c r="S92" s="199"/>
      <c r="T92" s="193"/>
      <c r="U92" s="199"/>
      <c r="V92" s="199"/>
      <c r="W92" s="197">
        <v>17.472727272727269</v>
      </c>
      <c r="X92" s="193"/>
      <c r="Y92" s="197"/>
      <c r="Z92" s="197"/>
      <c r="AA92" s="197"/>
      <c r="AB92" s="197"/>
      <c r="AC92" s="197"/>
      <c r="AD92" s="197"/>
      <c r="AE92" s="197"/>
      <c r="AF92" s="193"/>
      <c r="AG92" s="193"/>
      <c r="AH92" s="197">
        <v>19.299999999999997</v>
      </c>
      <c r="AI92" s="193"/>
      <c r="AJ92" s="193"/>
      <c r="AK92" s="197"/>
      <c r="AL92" s="193"/>
      <c r="AM92" s="197"/>
      <c r="AN92" s="197"/>
      <c r="AO92" s="193" t="s">
        <v>816</v>
      </c>
      <c r="AP92" s="196" t="s">
        <v>807</v>
      </c>
      <c r="AQ92" s="196"/>
      <c r="AR92" s="196"/>
      <c r="AS92" s="200"/>
      <c r="AT92" s="196">
        <v>8</v>
      </c>
      <c r="AU92" s="196"/>
      <c r="AV92" s="196"/>
      <c r="AW92" s="196"/>
      <c r="AX92" s="196" t="s">
        <v>807</v>
      </c>
      <c r="AY92" s="193"/>
      <c r="AZ92" s="196">
        <v>0</v>
      </c>
      <c r="BA92" s="196">
        <v>0</v>
      </c>
      <c r="BB92" s="196">
        <v>0</v>
      </c>
      <c r="BC92" s="196">
        <v>0</v>
      </c>
      <c r="BD92" s="196">
        <v>0</v>
      </c>
      <c r="BE92" s="196">
        <v>0</v>
      </c>
      <c r="BF92" s="196">
        <v>0</v>
      </c>
      <c r="BG92" s="196">
        <v>0</v>
      </c>
      <c r="BH92" s="196">
        <v>0</v>
      </c>
      <c r="BI92" s="196">
        <v>0</v>
      </c>
      <c r="BJ92" s="196">
        <v>0</v>
      </c>
      <c r="BK92" s="196">
        <v>0</v>
      </c>
      <c r="BL92" s="196"/>
      <c r="BM92" s="196" t="s">
        <v>807</v>
      </c>
      <c r="BN92" s="196"/>
      <c r="BO92" s="196" t="s">
        <v>807</v>
      </c>
      <c r="BP92" s="201"/>
      <c r="BQ92" s="196"/>
      <c r="BR92" s="196"/>
      <c r="BS92" s="196"/>
      <c r="BT92" s="202"/>
      <c r="BU92" s="202"/>
      <c r="BV92" s="196"/>
      <c r="BW92" s="196" t="s">
        <v>808</v>
      </c>
      <c r="BX92" s="196">
        <v>1</v>
      </c>
      <c r="BY92" s="193"/>
      <c r="BZ92" s="203" t="s">
        <v>821</v>
      </c>
      <c r="CA92" s="193" t="s">
        <v>461</v>
      </c>
    </row>
    <row r="93" spans="1:79" ht="13" customHeight="1" x14ac:dyDescent="0.2">
      <c r="A93" s="193">
        <v>12837</v>
      </c>
      <c r="B93" s="204">
        <v>42567</v>
      </c>
      <c r="C93" s="195" t="s">
        <v>804</v>
      </c>
      <c r="D93" s="193" t="s">
        <v>632</v>
      </c>
      <c r="E93" s="193"/>
      <c r="F93" s="193" t="s">
        <v>815</v>
      </c>
      <c r="G93" s="207">
        <v>42567</v>
      </c>
      <c r="H93" s="196" t="s">
        <v>390</v>
      </c>
      <c r="I93" s="196" t="s">
        <v>391</v>
      </c>
      <c r="J93" s="196"/>
      <c r="K93" s="193" t="s">
        <v>629</v>
      </c>
      <c r="L93" s="193" t="s">
        <v>890</v>
      </c>
      <c r="M93" s="197">
        <v>99</v>
      </c>
      <c r="N93" s="197">
        <v>24.372727272727271</v>
      </c>
      <c r="O93" s="193"/>
      <c r="P93" s="193"/>
      <c r="Q93" s="197"/>
      <c r="R93" s="198"/>
      <c r="S93" s="199"/>
      <c r="T93" s="193"/>
      <c r="U93" s="199"/>
      <c r="V93" s="199"/>
      <c r="W93" s="197">
        <v>14.890909090909089</v>
      </c>
      <c r="X93" s="193"/>
      <c r="Y93" s="197"/>
      <c r="Z93" s="197"/>
      <c r="AA93" s="197"/>
      <c r="AB93" s="197"/>
      <c r="AC93" s="197"/>
      <c r="AD93" s="199"/>
      <c r="AE93" s="197"/>
      <c r="AF93" s="193"/>
      <c r="AG93" s="193"/>
      <c r="AH93" s="197">
        <v>17.736363636363638</v>
      </c>
      <c r="AI93" s="193"/>
      <c r="AJ93" s="193"/>
      <c r="AK93" s="197"/>
      <c r="AL93" s="193"/>
      <c r="AM93" s="197"/>
      <c r="AN93" s="197"/>
      <c r="AO93" s="193" t="s">
        <v>816</v>
      </c>
      <c r="AP93" s="196" t="s">
        <v>807</v>
      </c>
      <c r="AQ93" s="196"/>
      <c r="AR93" s="196"/>
      <c r="AS93" s="200"/>
      <c r="AT93" s="196"/>
      <c r="AU93" s="196"/>
      <c r="AV93" s="196"/>
      <c r="AW93" s="196"/>
      <c r="AX93" s="196" t="s">
        <v>807</v>
      </c>
      <c r="AY93" s="193"/>
      <c r="AZ93" s="196">
        <v>0</v>
      </c>
      <c r="BA93" s="196">
        <v>0</v>
      </c>
      <c r="BB93" s="196">
        <v>0</v>
      </c>
      <c r="BC93" s="196">
        <v>0</v>
      </c>
      <c r="BD93" s="196">
        <v>0</v>
      </c>
      <c r="BE93" s="196">
        <v>0</v>
      </c>
      <c r="BF93" s="196">
        <v>0</v>
      </c>
      <c r="BG93" s="196">
        <v>0</v>
      </c>
      <c r="BH93" s="196">
        <v>0</v>
      </c>
      <c r="BI93" s="196">
        <v>0</v>
      </c>
      <c r="BJ93" s="196">
        <v>0</v>
      </c>
      <c r="BK93" s="196">
        <v>0</v>
      </c>
      <c r="BL93" s="196"/>
      <c r="BM93" s="196" t="s">
        <v>807</v>
      </c>
      <c r="BN93" s="196"/>
      <c r="BO93" s="196" t="s">
        <v>807</v>
      </c>
      <c r="BP93" s="201"/>
      <c r="BQ93" s="196"/>
      <c r="BR93" s="196"/>
      <c r="BS93" s="196"/>
      <c r="BT93" s="202"/>
      <c r="BU93" s="202"/>
      <c r="BV93" s="196"/>
      <c r="BW93" s="196" t="s">
        <v>808</v>
      </c>
      <c r="BX93" s="196">
        <v>1</v>
      </c>
      <c r="BY93" s="193"/>
      <c r="BZ93" s="203" t="s">
        <v>894</v>
      </c>
      <c r="CA93" s="202" t="s">
        <v>401</v>
      </c>
    </row>
    <row r="94" spans="1:79" ht="13" customHeight="1" x14ac:dyDescent="0.2">
      <c r="A94" s="193">
        <v>13105</v>
      </c>
      <c r="B94" s="194">
        <v>42568</v>
      </c>
      <c r="C94" s="195" t="s">
        <v>804</v>
      </c>
      <c r="D94" s="193" t="s">
        <v>632</v>
      </c>
      <c r="E94" s="193"/>
      <c r="F94" s="193" t="s">
        <v>815</v>
      </c>
      <c r="G94" s="207">
        <v>42564</v>
      </c>
      <c r="H94" s="196" t="s">
        <v>828</v>
      </c>
      <c r="I94" s="196" t="s">
        <v>807</v>
      </c>
      <c r="J94" s="196"/>
      <c r="K94" s="193" t="s">
        <v>874</v>
      </c>
      <c r="L94" s="193" t="s">
        <v>875</v>
      </c>
      <c r="M94" s="197">
        <v>89.172727272727272</v>
      </c>
      <c r="N94" s="197">
        <v>26.436363636363634</v>
      </c>
      <c r="O94" s="193"/>
      <c r="P94" s="193"/>
      <c r="Q94" s="197"/>
      <c r="R94" s="198"/>
      <c r="S94" s="199"/>
      <c r="T94" s="193"/>
      <c r="U94" s="199"/>
      <c r="V94" s="199"/>
      <c r="W94" s="197">
        <v>15.854545454545454</v>
      </c>
      <c r="X94" s="193"/>
      <c r="Y94" s="197"/>
      <c r="Z94" s="197"/>
      <c r="AA94" s="197"/>
      <c r="AB94" s="197"/>
      <c r="AC94" s="197"/>
      <c r="AD94" s="199"/>
      <c r="AE94" s="197"/>
      <c r="AF94" s="193"/>
      <c r="AG94" s="193"/>
      <c r="AH94" s="197">
        <v>19.109090909090906</v>
      </c>
      <c r="AI94" s="193"/>
      <c r="AJ94" s="193"/>
      <c r="AK94" s="197"/>
      <c r="AL94" s="193"/>
      <c r="AM94" s="197"/>
      <c r="AN94" s="197"/>
      <c r="AO94" s="193" t="s">
        <v>816</v>
      </c>
      <c r="AP94" s="196" t="s">
        <v>807</v>
      </c>
      <c r="AQ94" s="196"/>
      <c r="AR94" s="196"/>
      <c r="AS94" s="200"/>
      <c r="AT94" s="196">
        <v>8</v>
      </c>
      <c r="AU94" s="196"/>
      <c r="AV94" s="196"/>
      <c r="AW94" s="196"/>
      <c r="AX94" s="196" t="s">
        <v>831</v>
      </c>
      <c r="AY94" s="193"/>
      <c r="AZ94" s="211">
        <v>0</v>
      </c>
      <c r="BA94" s="196">
        <v>0</v>
      </c>
      <c r="BB94" s="196">
        <v>0</v>
      </c>
      <c r="BC94" s="196">
        <v>0</v>
      </c>
      <c r="BD94" s="196">
        <v>0</v>
      </c>
      <c r="BE94" s="196">
        <v>0</v>
      </c>
      <c r="BF94" s="196">
        <v>0</v>
      </c>
      <c r="BG94" s="196">
        <v>0</v>
      </c>
      <c r="BH94" s="196">
        <v>0</v>
      </c>
      <c r="BI94" s="196">
        <v>0</v>
      </c>
      <c r="BJ94" s="196">
        <v>0</v>
      </c>
      <c r="BK94" s="196">
        <v>0</v>
      </c>
      <c r="BL94" s="196"/>
      <c r="BM94" s="196" t="s">
        <v>807</v>
      </c>
      <c r="BN94" s="196">
        <v>12</v>
      </c>
      <c r="BO94" s="196" t="s">
        <v>807</v>
      </c>
      <c r="BP94" s="201"/>
      <c r="BQ94" s="196"/>
      <c r="BR94" s="196"/>
      <c r="BS94" s="196"/>
      <c r="BT94" s="202"/>
      <c r="BU94" s="202"/>
      <c r="BV94" s="196"/>
      <c r="BW94" s="196" t="s">
        <v>808</v>
      </c>
      <c r="BX94" s="196"/>
      <c r="BY94" s="193"/>
      <c r="BZ94" s="205" t="s">
        <v>878</v>
      </c>
      <c r="CA94" s="202" t="s">
        <v>401</v>
      </c>
    </row>
    <row r="95" spans="1:79" ht="13" customHeight="1" x14ac:dyDescent="0.2">
      <c r="A95" s="193">
        <v>10397</v>
      </c>
      <c r="B95" s="194">
        <v>42566</v>
      </c>
      <c r="C95" s="195" t="s">
        <v>804</v>
      </c>
      <c r="D95" s="193" t="s">
        <v>632</v>
      </c>
      <c r="E95" s="193"/>
      <c r="F95" s="193" t="s">
        <v>815</v>
      </c>
      <c r="G95" s="194">
        <v>42551</v>
      </c>
      <c r="H95" s="196" t="s">
        <v>574</v>
      </c>
      <c r="I95" s="196" t="s">
        <v>390</v>
      </c>
      <c r="J95" s="196"/>
      <c r="K95" s="193" t="s">
        <v>687</v>
      </c>
      <c r="L95" s="193" t="s">
        <v>688</v>
      </c>
      <c r="M95" s="197">
        <v>114</v>
      </c>
      <c r="N95" s="197">
        <v>28.581818181818182</v>
      </c>
      <c r="O95" s="193"/>
      <c r="P95" s="193"/>
      <c r="Q95" s="197"/>
      <c r="R95" s="198"/>
      <c r="S95" s="199"/>
      <c r="T95" s="193"/>
      <c r="U95" s="199"/>
      <c r="V95" s="199"/>
      <c r="W95" s="197">
        <v>17.281818181818181</v>
      </c>
      <c r="X95" s="193"/>
      <c r="Y95" s="197"/>
      <c r="Z95" s="197"/>
      <c r="AA95" s="197"/>
      <c r="AB95" s="197"/>
      <c r="AC95" s="197"/>
      <c r="AD95" s="199"/>
      <c r="AE95" s="197"/>
      <c r="AF95" s="193"/>
      <c r="AG95" s="193"/>
      <c r="AH95" s="197">
        <v>18.77272727272727</v>
      </c>
      <c r="AI95" s="193"/>
      <c r="AJ95" s="193"/>
      <c r="AK95" s="197"/>
      <c r="AL95" s="193"/>
      <c r="AM95" s="197"/>
      <c r="AN95" s="197"/>
      <c r="AO95" s="193" t="s">
        <v>816</v>
      </c>
      <c r="AP95" s="196" t="s">
        <v>807</v>
      </c>
      <c r="AQ95" s="196"/>
      <c r="AR95" s="196"/>
      <c r="AS95" s="200"/>
      <c r="AT95" s="196">
        <v>6</v>
      </c>
      <c r="AU95" s="196"/>
      <c r="AV95" s="196"/>
      <c r="AW95" s="196"/>
      <c r="AX95" s="196" t="s">
        <v>390</v>
      </c>
      <c r="AY95" s="193"/>
      <c r="AZ95" s="196">
        <v>12</v>
      </c>
      <c r="BA95" s="196">
        <v>0</v>
      </c>
      <c r="BB95" s="196">
        <v>0</v>
      </c>
      <c r="BC95" s="196">
        <v>0</v>
      </c>
      <c r="BD95" s="196">
        <v>0</v>
      </c>
      <c r="BE95" s="196">
        <v>0</v>
      </c>
      <c r="BF95" s="196">
        <v>0</v>
      </c>
      <c r="BG95" s="196">
        <v>0</v>
      </c>
      <c r="BH95" s="196">
        <v>0</v>
      </c>
      <c r="BI95" s="196">
        <v>0</v>
      </c>
      <c r="BJ95" s="196">
        <v>0</v>
      </c>
      <c r="BK95" s="196">
        <v>0</v>
      </c>
      <c r="BL95" s="196"/>
      <c r="BM95" s="196" t="s">
        <v>807</v>
      </c>
      <c r="BN95" s="196"/>
      <c r="BO95" s="196" t="s">
        <v>807</v>
      </c>
      <c r="BP95" s="201"/>
      <c r="BQ95" s="196"/>
      <c r="BR95" s="196"/>
      <c r="BS95" s="196"/>
      <c r="BT95" s="202"/>
      <c r="BU95" s="202"/>
      <c r="BV95" s="196"/>
      <c r="BW95" s="196" t="s">
        <v>808</v>
      </c>
      <c r="BX95" s="196">
        <v>1</v>
      </c>
      <c r="BY95" s="193"/>
      <c r="BZ95" s="203" t="s">
        <v>817</v>
      </c>
      <c r="CA95" s="202" t="s">
        <v>461</v>
      </c>
    </row>
    <row r="96" spans="1:79" ht="13" customHeight="1" x14ac:dyDescent="0.15">
      <c r="A96" s="193">
        <v>9931</v>
      </c>
      <c r="B96" s="194">
        <v>42566</v>
      </c>
      <c r="C96" s="195" t="s">
        <v>90</v>
      </c>
      <c r="D96" s="193" t="s">
        <v>632</v>
      </c>
      <c r="E96" s="193"/>
      <c r="F96" s="193" t="s">
        <v>69</v>
      </c>
      <c r="G96" s="194">
        <v>42185</v>
      </c>
      <c r="H96" s="196" t="s">
        <v>88</v>
      </c>
      <c r="I96" s="196" t="s">
        <v>35</v>
      </c>
      <c r="J96" s="196"/>
      <c r="K96" s="193" t="s">
        <v>690</v>
      </c>
      <c r="L96" s="193" t="s">
        <v>249</v>
      </c>
      <c r="M96" s="197">
        <v>91.872727272727261</v>
      </c>
      <c r="N96" s="197">
        <v>36.081818181818178</v>
      </c>
      <c r="O96" s="193"/>
      <c r="P96" s="193"/>
      <c r="Q96" s="197"/>
      <c r="R96" s="198"/>
      <c r="S96" s="199"/>
      <c r="T96" s="193"/>
      <c r="U96" s="199"/>
      <c r="V96" s="199"/>
      <c r="W96" s="197">
        <v>25.372727272727271</v>
      </c>
      <c r="X96" s="193"/>
      <c r="Y96" s="197"/>
      <c r="Z96" s="197"/>
      <c r="AA96" s="197"/>
      <c r="AB96" s="197"/>
      <c r="AC96" s="197"/>
      <c r="AD96" s="199"/>
      <c r="AE96" s="197"/>
      <c r="AF96" s="193"/>
      <c r="AG96" s="193"/>
      <c r="AH96" s="197">
        <v>26.75454545454545</v>
      </c>
      <c r="AI96" s="193"/>
      <c r="AJ96" s="193"/>
      <c r="AK96" s="197"/>
      <c r="AL96" s="193"/>
      <c r="AM96" s="197"/>
      <c r="AN96" s="197"/>
      <c r="AO96" s="193" t="s">
        <v>78</v>
      </c>
      <c r="AP96" s="196" t="s">
        <v>35</v>
      </c>
      <c r="AQ96" s="196"/>
      <c r="AR96" s="196"/>
      <c r="AS96" s="200"/>
      <c r="AT96" s="196">
        <v>15</v>
      </c>
      <c r="AU96" s="196"/>
      <c r="AV96" s="196"/>
      <c r="AW96" s="196"/>
      <c r="AX96" s="196" t="s">
        <v>827</v>
      </c>
      <c r="AY96" s="193"/>
      <c r="AZ96" s="196">
        <v>0</v>
      </c>
      <c r="BA96" s="196">
        <v>0</v>
      </c>
      <c r="BB96" s="196">
        <v>0</v>
      </c>
      <c r="BC96" s="196">
        <v>0</v>
      </c>
      <c r="BD96" s="196">
        <v>0</v>
      </c>
      <c r="BE96" s="196">
        <v>0</v>
      </c>
      <c r="BF96" s="196">
        <v>0</v>
      </c>
      <c r="BG96" s="196">
        <v>0</v>
      </c>
      <c r="BH96" s="196">
        <v>0</v>
      </c>
      <c r="BI96" s="196">
        <v>0</v>
      </c>
      <c r="BJ96" s="196">
        <v>0</v>
      </c>
      <c r="BK96" s="196">
        <v>0</v>
      </c>
      <c r="BL96" s="196"/>
      <c r="BM96" s="196" t="s">
        <v>35</v>
      </c>
      <c r="BN96" s="196"/>
      <c r="BO96" s="196" t="s">
        <v>35</v>
      </c>
      <c r="BP96" s="201">
        <v>119.99999999999999</v>
      </c>
      <c r="BQ96" s="196"/>
      <c r="BR96" s="196"/>
      <c r="BS96" s="196"/>
      <c r="BT96" s="193"/>
      <c r="BU96" s="193"/>
      <c r="BV96" s="196"/>
      <c r="BW96" s="196" t="s">
        <v>77</v>
      </c>
      <c r="BX96" s="196">
        <v>1</v>
      </c>
      <c r="BY96" s="193"/>
      <c r="BZ96" s="206" t="s">
        <v>691</v>
      </c>
      <c r="CA96" s="193" t="s">
        <v>461</v>
      </c>
    </row>
    <row r="97" spans="1:79" ht="13" customHeight="1" x14ac:dyDescent="0.2">
      <c r="A97" s="193">
        <v>9915</v>
      </c>
      <c r="B97" s="194">
        <v>42566</v>
      </c>
      <c r="C97" s="195" t="s">
        <v>804</v>
      </c>
      <c r="D97" s="193" t="s">
        <v>632</v>
      </c>
      <c r="E97" s="193"/>
      <c r="F97" s="193" t="s">
        <v>815</v>
      </c>
      <c r="G97" s="194">
        <v>42526</v>
      </c>
      <c r="H97" s="196" t="s">
        <v>828</v>
      </c>
      <c r="I97" s="196" t="s">
        <v>807</v>
      </c>
      <c r="J97" s="196"/>
      <c r="K97" s="193" t="s">
        <v>692</v>
      </c>
      <c r="L97" s="193" t="s">
        <v>844</v>
      </c>
      <c r="M97" s="197">
        <v>78.290909090909082</v>
      </c>
      <c r="N97" s="197">
        <v>25.418181818181818</v>
      </c>
      <c r="O97" s="193"/>
      <c r="P97" s="193"/>
      <c r="Q97" s="197"/>
      <c r="R97" s="198"/>
      <c r="S97" s="199"/>
      <c r="T97" s="193"/>
      <c r="U97" s="199"/>
      <c r="V97" s="199"/>
      <c r="W97" s="197">
        <v>14.218181818181817</v>
      </c>
      <c r="X97" s="193"/>
      <c r="Y97" s="197"/>
      <c r="Z97" s="197"/>
      <c r="AA97" s="197"/>
      <c r="AB97" s="197"/>
      <c r="AC97" s="197"/>
      <c r="AD97" s="199"/>
      <c r="AE97" s="197"/>
      <c r="AF97" s="193"/>
      <c r="AG97" s="193"/>
      <c r="AH97" s="197">
        <v>15.390909090909089</v>
      </c>
      <c r="AI97" s="193"/>
      <c r="AJ97" s="193"/>
      <c r="AK97" s="197"/>
      <c r="AL97" s="193"/>
      <c r="AM97" s="197"/>
      <c r="AN97" s="197"/>
      <c r="AO97" s="193" t="s">
        <v>816</v>
      </c>
      <c r="AP97" s="196" t="s">
        <v>807</v>
      </c>
      <c r="AQ97" s="196"/>
      <c r="AR97" s="196"/>
      <c r="AS97" s="200"/>
      <c r="AT97" s="196">
        <v>8</v>
      </c>
      <c r="AU97" s="196"/>
      <c r="AV97" s="196"/>
      <c r="AW97" s="196"/>
      <c r="AX97" s="196" t="s">
        <v>807</v>
      </c>
      <c r="AY97" s="193"/>
      <c r="AZ97" s="196">
        <v>0</v>
      </c>
      <c r="BA97" s="196">
        <v>0</v>
      </c>
      <c r="BB97" s="196">
        <v>0</v>
      </c>
      <c r="BC97" s="196">
        <v>0</v>
      </c>
      <c r="BD97" s="196">
        <v>0</v>
      </c>
      <c r="BE97" s="196">
        <v>0</v>
      </c>
      <c r="BF97" s="196">
        <v>0</v>
      </c>
      <c r="BG97" s="196">
        <v>0</v>
      </c>
      <c r="BH97" s="196">
        <v>0</v>
      </c>
      <c r="BI97" s="196">
        <v>0</v>
      </c>
      <c r="BJ97" s="196">
        <v>0</v>
      </c>
      <c r="BK97" s="196">
        <v>0</v>
      </c>
      <c r="BL97" s="196"/>
      <c r="BM97" s="196" t="s">
        <v>807</v>
      </c>
      <c r="BN97" s="196"/>
      <c r="BO97" s="196" t="s">
        <v>807</v>
      </c>
      <c r="BP97" s="201"/>
      <c r="BQ97" s="196"/>
      <c r="BR97" s="196"/>
      <c r="BS97" s="196"/>
      <c r="BT97" s="193"/>
      <c r="BU97" s="193"/>
      <c r="BV97" s="196"/>
      <c r="BW97" s="196" t="s">
        <v>808</v>
      </c>
      <c r="BX97" s="196">
        <v>1</v>
      </c>
      <c r="BY97" s="193"/>
      <c r="BZ97" s="203" t="s">
        <v>882</v>
      </c>
      <c r="CA97" s="193" t="s">
        <v>461</v>
      </c>
    </row>
    <row r="98" spans="1:79" ht="13" customHeight="1" x14ac:dyDescent="0.15">
      <c r="A98" s="193">
        <v>13295</v>
      </c>
      <c r="B98" s="194">
        <v>42570</v>
      </c>
      <c r="C98" s="195" t="s">
        <v>804</v>
      </c>
      <c r="D98" s="193" t="s">
        <v>632</v>
      </c>
      <c r="E98" s="193"/>
      <c r="F98" s="193" t="s">
        <v>709</v>
      </c>
      <c r="G98" s="194">
        <v>42565</v>
      </c>
      <c r="H98" s="196" t="s">
        <v>390</v>
      </c>
      <c r="I98" s="196" t="s">
        <v>391</v>
      </c>
      <c r="J98" s="196"/>
      <c r="K98" s="193" t="s">
        <v>870</v>
      </c>
      <c r="L98" s="193" t="s">
        <v>694</v>
      </c>
      <c r="M98" s="197">
        <v>113.73636363636362</v>
      </c>
      <c r="N98" s="197">
        <v>23.799999999999997</v>
      </c>
      <c r="O98" s="193"/>
      <c r="P98" s="193"/>
      <c r="Q98" s="197"/>
      <c r="R98" s="198"/>
      <c r="S98" s="199"/>
      <c r="T98" s="193"/>
      <c r="U98" s="199"/>
      <c r="V98" s="199"/>
      <c r="W98" s="197">
        <v>13.472727272727273</v>
      </c>
      <c r="X98" s="193"/>
      <c r="Y98" s="197"/>
      <c r="Z98" s="197"/>
      <c r="AA98" s="197"/>
      <c r="AB98" s="197"/>
      <c r="AC98" s="197"/>
      <c r="AD98" s="199"/>
      <c r="AE98" s="197"/>
      <c r="AF98" s="193"/>
      <c r="AG98" s="193"/>
      <c r="AH98" s="197">
        <v>15.199999999999998</v>
      </c>
      <c r="AI98" s="193"/>
      <c r="AJ98" s="193"/>
      <c r="AK98" s="197"/>
      <c r="AL98" s="193"/>
      <c r="AM98" s="197"/>
      <c r="AN98" s="197"/>
      <c r="AO98" s="193" t="s">
        <v>710</v>
      </c>
      <c r="AP98" s="196" t="s">
        <v>807</v>
      </c>
      <c r="AQ98" s="196"/>
      <c r="AR98" s="196"/>
      <c r="AS98" s="200"/>
      <c r="AT98" s="196"/>
      <c r="AU98" s="196"/>
      <c r="AV98" s="196"/>
      <c r="AW98" s="196"/>
      <c r="AX98" s="196" t="s">
        <v>807</v>
      </c>
      <c r="AY98" s="193"/>
      <c r="AZ98" s="196">
        <v>0</v>
      </c>
      <c r="BA98" s="196">
        <v>0</v>
      </c>
      <c r="BB98" s="196">
        <v>0</v>
      </c>
      <c r="BC98" s="196">
        <v>0</v>
      </c>
      <c r="BD98" s="196">
        <v>0</v>
      </c>
      <c r="BE98" s="196">
        <v>0</v>
      </c>
      <c r="BF98" s="196">
        <v>0</v>
      </c>
      <c r="BG98" s="196">
        <v>0</v>
      </c>
      <c r="BH98" s="196">
        <v>0</v>
      </c>
      <c r="BI98" s="196">
        <v>0</v>
      </c>
      <c r="BJ98" s="196">
        <v>0</v>
      </c>
      <c r="BK98" s="196">
        <v>0</v>
      </c>
      <c r="BL98" s="196"/>
      <c r="BM98" s="196" t="s">
        <v>807</v>
      </c>
      <c r="BN98" s="196"/>
      <c r="BO98" s="196" t="s">
        <v>807</v>
      </c>
      <c r="BP98" s="201">
        <v>35.454545454545453</v>
      </c>
      <c r="BQ98" s="196"/>
      <c r="BR98" s="196"/>
      <c r="BS98" s="196"/>
      <c r="BT98" s="193"/>
      <c r="BU98" s="193"/>
      <c r="BV98" s="196"/>
      <c r="BW98" s="196" t="s">
        <v>808</v>
      </c>
      <c r="BX98" s="196">
        <v>1</v>
      </c>
      <c r="BY98" s="193" t="s">
        <v>871</v>
      </c>
      <c r="BZ98" s="210" t="s">
        <v>873</v>
      </c>
      <c r="CA98" s="202" t="s">
        <v>610</v>
      </c>
    </row>
    <row r="99" spans="1:79" ht="13" customHeight="1" x14ac:dyDescent="0.2">
      <c r="A99" s="193">
        <v>13259</v>
      </c>
      <c r="B99" s="194">
        <v>42567</v>
      </c>
      <c r="C99" s="195" t="s">
        <v>804</v>
      </c>
      <c r="D99" s="193" t="s">
        <v>632</v>
      </c>
      <c r="E99" s="193"/>
      <c r="F99" s="193" t="s">
        <v>815</v>
      </c>
      <c r="G99" s="194">
        <v>42551</v>
      </c>
      <c r="H99" s="196" t="s">
        <v>390</v>
      </c>
      <c r="I99" s="196" t="s">
        <v>391</v>
      </c>
      <c r="J99" s="196"/>
      <c r="K99" s="193" t="s">
        <v>822</v>
      </c>
      <c r="L99" s="193" t="s">
        <v>823</v>
      </c>
      <c r="M99" s="197">
        <v>99</v>
      </c>
      <c r="N99" s="197">
        <v>33.999999999999993</v>
      </c>
      <c r="O99" s="193"/>
      <c r="P99" s="193"/>
      <c r="Q99" s="197"/>
      <c r="R99" s="198"/>
      <c r="S99" s="199"/>
      <c r="T99" s="193"/>
      <c r="U99" s="199"/>
      <c r="V99" s="199"/>
      <c r="W99" s="197">
        <v>18</v>
      </c>
      <c r="X99" s="193"/>
      <c r="Y99" s="197"/>
      <c r="Z99" s="197"/>
      <c r="AA99" s="197"/>
      <c r="AB99" s="197"/>
      <c r="AC99" s="197"/>
      <c r="AD99" s="197"/>
      <c r="AE99" s="197"/>
      <c r="AF99" s="193"/>
      <c r="AG99" s="193"/>
      <c r="AH99" s="197">
        <v>22.499999999999996</v>
      </c>
      <c r="AI99" s="193"/>
      <c r="AJ99" s="193"/>
      <c r="AK99" s="197"/>
      <c r="AL99" s="193"/>
      <c r="AM99" s="197"/>
      <c r="AN99" s="197"/>
      <c r="AO99" s="193" t="s">
        <v>816</v>
      </c>
      <c r="AP99" s="196" t="s">
        <v>807</v>
      </c>
      <c r="AQ99" s="196"/>
      <c r="AR99" s="196"/>
      <c r="AS99" s="200"/>
      <c r="AT99" s="196"/>
      <c r="AU99" s="196"/>
      <c r="AV99" s="196"/>
      <c r="AW99" s="196"/>
      <c r="AX99" s="196" t="s">
        <v>390</v>
      </c>
      <c r="AY99" s="193"/>
      <c r="AZ99" s="196">
        <v>15</v>
      </c>
      <c r="BA99" s="196">
        <v>0</v>
      </c>
      <c r="BB99" s="196">
        <v>0</v>
      </c>
      <c r="BC99" s="196">
        <v>0</v>
      </c>
      <c r="BD99" s="196">
        <v>0</v>
      </c>
      <c r="BE99" s="196">
        <v>0</v>
      </c>
      <c r="BF99" s="196">
        <v>0</v>
      </c>
      <c r="BG99" s="196">
        <v>0</v>
      </c>
      <c r="BH99" s="196">
        <v>0</v>
      </c>
      <c r="BI99" s="196">
        <v>0</v>
      </c>
      <c r="BJ99" s="196">
        <v>0</v>
      </c>
      <c r="BK99" s="196">
        <v>0</v>
      </c>
      <c r="BL99" s="196"/>
      <c r="BM99" s="196" t="s">
        <v>807</v>
      </c>
      <c r="BN99" s="196"/>
      <c r="BO99" s="196" t="s">
        <v>807</v>
      </c>
      <c r="BP99" s="201"/>
      <c r="BQ99" s="196"/>
      <c r="BR99" s="196"/>
      <c r="BS99" s="196"/>
      <c r="BT99" s="202"/>
      <c r="BU99" s="202"/>
      <c r="BV99" s="196"/>
      <c r="BW99" s="196" t="s">
        <v>808</v>
      </c>
      <c r="BX99" s="196"/>
      <c r="BY99" s="193"/>
      <c r="BZ99" s="205" t="s">
        <v>826</v>
      </c>
      <c r="CA99" s="202" t="s">
        <v>461</v>
      </c>
    </row>
    <row r="100" spans="1:79" ht="13" customHeight="1" x14ac:dyDescent="0.2">
      <c r="A100" s="193">
        <v>13246</v>
      </c>
      <c r="B100" s="194">
        <v>42567</v>
      </c>
      <c r="C100" s="195" t="s">
        <v>804</v>
      </c>
      <c r="D100" s="193" t="s">
        <v>632</v>
      </c>
      <c r="E100" s="193"/>
      <c r="F100" s="193" t="s">
        <v>815</v>
      </c>
      <c r="G100" s="194">
        <v>42551</v>
      </c>
      <c r="H100" s="196" t="s">
        <v>828</v>
      </c>
      <c r="I100" s="196" t="s">
        <v>807</v>
      </c>
      <c r="J100" s="196"/>
      <c r="K100" s="193" t="s">
        <v>835</v>
      </c>
      <c r="L100" s="193" t="s">
        <v>836</v>
      </c>
      <c r="M100" s="197">
        <v>75</v>
      </c>
      <c r="N100" s="197">
        <v>31</v>
      </c>
      <c r="O100" s="193"/>
      <c r="P100" s="193"/>
      <c r="Q100" s="197"/>
      <c r="R100" s="198"/>
      <c r="S100" s="199"/>
      <c r="T100" s="193"/>
      <c r="U100" s="199"/>
      <c r="V100" s="199"/>
      <c r="W100" s="197">
        <v>19.627272727272725</v>
      </c>
      <c r="X100" s="193"/>
      <c r="Y100" s="197"/>
      <c r="Z100" s="197"/>
      <c r="AA100" s="197"/>
      <c r="AB100" s="197"/>
      <c r="AC100" s="197"/>
      <c r="AD100" s="197"/>
      <c r="AE100" s="197"/>
      <c r="AF100" s="193"/>
      <c r="AG100" s="193"/>
      <c r="AH100" s="197">
        <v>20.5</v>
      </c>
      <c r="AI100" s="193"/>
      <c r="AJ100" s="193"/>
      <c r="AK100" s="197"/>
      <c r="AL100" s="193"/>
      <c r="AM100" s="197"/>
      <c r="AN100" s="197"/>
      <c r="AO100" s="193" t="s">
        <v>816</v>
      </c>
      <c r="AP100" s="196" t="s">
        <v>807</v>
      </c>
      <c r="AQ100" s="196"/>
      <c r="AR100" s="196"/>
      <c r="AS100" s="200"/>
      <c r="AT100" s="196">
        <v>6</v>
      </c>
      <c r="AU100" s="196"/>
      <c r="AV100" s="196"/>
      <c r="AW100" s="196"/>
      <c r="AX100" s="196" t="s">
        <v>831</v>
      </c>
      <c r="AY100" s="193"/>
      <c r="AZ100" s="196">
        <v>0</v>
      </c>
      <c r="BA100" s="196">
        <v>12</v>
      </c>
      <c r="BB100" s="196">
        <v>0</v>
      </c>
      <c r="BC100" s="196">
        <v>0</v>
      </c>
      <c r="BD100" s="196">
        <v>0</v>
      </c>
      <c r="BE100" s="196">
        <v>0</v>
      </c>
      <c r="BF100" s="196">
        <v>0</v>
      </c>
      <c r="BG100" s="196">
        <v>0</v>
      </c>
      <c r="BH100" s="196">
        <v>0</v>
      </c>
      <c r="BI100" s="196">
        <v>0</v>
      </c>
      <c r="BJ100" s="196">
        <v>0</v>
      </c>
      <c r="BK100" s="196">
        <v>0</v>
      </c>
      <c r="BL100" s="196"/>
      <c r="BM100" s="196" t="s">
        <v>807</v>
      </c>
      <c r="BN100" s="196"/>
      <c r="BO100" s="196" t="s">
        <v>807</v>
      </c>
      <c r="BP100" s="201"/>
      <c r="BQ100" s="196"/>
      <c r="BR100" s="196"/>
      <c r="BS100" s="196"/>
      <c r="BT100" s="202"/>
      <c r="BU100" s="202"/>
      <c r="BV100" s="196"/>
      <c r="BW100" s="196" t="s">
        <v>808</v>
      </c>
      <c r="BX100" s="196"/>
      <c r="BY100" s="193" t="s">
        <v>839</v>
      </c>
      <c r="BZ100" s="209" t="s">
        <v>842</v>
      </c>
      <c r="CA100" s="202" t="s">
        <v>461</v>
      </c>
    </row>
    <row r="101" spans="1:79" ht="13" customHeight="1" x14ac:dyDescent="0.2">
      <c r="A101" s="193">
        <v>11173</v>
      </c>
      <c r="B101" s="194">
        <v>42566</v>
      </c>
      <c r="C101" s="195" t="s">
        <v>804</v>
      </c>
      <c r="D101" s="193" t="s">
        <v>632</v>
      </c>
      <c r="E101" s="193"/>
      <c r="F101" s="193" t="s">
        <v>815</v>
      </c>
      <c r="G101" s="194">
        <v>42551</v>
      </c>
      <c r="H101" s="196" t="s">
        <v>828</v>
      </c>
      <c r="I101" s="196" t="s">
        <v>807</v>
      </c>
      <c r="J101" s="196"/>
      <c r="K101" s="193" t="s">
        <v>853</v>
      </c>
      <c r="L101" s="193" t="s">
        <v>655</v>
      </c>
      <c r="M101" s="197">
        <v>111.13636363636363</v>
      </c>
      <c r="N101" s="197">
        <v>21.154545454545453</v>
      </c>
      <c r="O101" s="193"/>
      <c r="P101" s="193"/>
      <c r="Q101" s="197"/>
      <c r="R101" s="193"/>
      <c r="S101" s="199"/>
      <c r="T101" s="193"/>
      <c r="U101" s="199"/>
      <c r="V101" s="199"/>
      <c r="W101" s="197">
        <v>10.909090909090908</v>
      </c>
      <c r="X101" s="193"/>
      <c r="Y101" s="197"/>
      <c r="Z101" s="197"/>
      <c r="AA101" s="197"/>
      <c r="AB101" s="197"/>
      <c r="AC101" s="197"/>
      <c r="AD101" s="197"/>
      <c r="AE101" s="197"/>
      <c r="AF101" s="193"/>
      <c r="AG101" s="193"/>
      <c r="AH101" s="197">
        <v>12.472727272727273</v>
      </c>
      <c r="AI101" s="193"/>
      <c r="AJ101" s="193"/>
      <c r="AK101" s="197"/>
      <c r="AL101" s="193"/>
      <c r="AM101" s="197"/>
      <c r="AN101" s="197"/>
      <c r="AO101" s="193" t="s">
        <v>816</v>
      </c>
      <c r="AP101" s="196" t="s">
        <v>807</v>
      </c>
      <c r="AQ101" s="196"/>
      <c r="AR101" s="196"/>
      <c r="AS101" s="200"/>
      <c r="AT101" s="196">
        <v>3.84</v>
      </c>
      <c r="AU101" s="196"/>
      <c r="AV101" s="196"/>
      <c r="AW101" s="196"/>
      <c r="AX101" s="196" t="s">
        <v>807</v>
      </c>
      <c r="AY101" s="193"/>
      <c r="AZ101" s="196">
        <v>0</v>
      </c>
      <c r="BA101" s="196">
        <v>0</v>
      </c>
      <c r="BB101" s="196">
        <v>0</v>
      </c>
      <c r="BC101" s="196">
        <v>0</v>
      </c>
      <c r="BD101" s="196">
        <v>0</v>
      </c>
      <c r="BE101" s="196">
        <v>0</v>
      </c>
      <c r="BF101" s="196">
        <v>0</v>
      </c>
      <c r="BG101" s="196">
        <v>0</v>
      </c>
      <c r="BH101" s="196">
        <v>0</v>
      </c>
      <c r="BI101" s="196">
        <v>0</v>
      </c>
      <c r="BJ101" s="196">
        <v>0</v>
      </c>
      <c r="BK101" s="196">
        <v>0</v>
      </c>
      <c r="BL101" s="196"/>
      <c r="BM101" s="196" t="s">
        <v>807</v>
      </c>
      <c r="BN101" s="196"/>
      <c r="BO101" s="196" t="s">
        <v>807</v>
      </c>
      <c r="BP101" s="201"/>
      <c r="BQ101" s="196"/>
      <c r="BR101" s="196"/>
      <c r="BS101" s="196"/>
      <c r="BT101" s="202"/>
      <c r="BU101" s="202"/>
      <c r="BV101" s="196"/>
      <c r="BW101" s="196" t="s">
        <v>808</v>
      </c>
      <c r="BX101" s="196">
        <v>1</v>
      </c>
      <c r="BY101" s="193"/>
      <c r="BZ101" s="205" t="s">
        <v>857</v>
      </c>
      <c r="CA101" s="202" t="s">
        <v>461</v>
      </c>
    </row>
    <row r="102" spans="1:79" ht="13" customHeight="1" x14ac:dyDescent="0.2">
      <c r="A102" s="193">
        <v>12492</v>
      </c>
      <c r="B102" s="194">
        <v>42566</v>
      </c>
      <c r="C102" s="195" t="s">
        <v>804</v>
      </c>
      <c r="D102" s="193" t="s">
        <v>632</v>
      </c>
      <c r="E102" s="193"/>
      <c r="F102" s="193" t="s">
        <v>815</v>
      </c>
      <c r="G102" s="194">
        <v>42474</v>
      </c>
      <c r="H102" s="196" t="s">
        <v>390</v>
      </c>
      <c r="I102" s="196" t="s">
        <v>391</v>
      </c>
      <c r="J102" s="196"/>
      <c r="K102" s="193" t="s">
        <v>858</v>
      </c>
      <c r="L102" s="193" t="s">
        <v>859</v>
      </c>
      <c r="M102" s="197">
        <v>102.27272727272727</v>
      </c>
      <c r="N102" s="197">
        <v>25.890909090909091</v>
      </c>
      <c r="O102" s="193"/>
      <c r="P102" s="193"/>
      <c r="Q102" s="197"/>
      <c r="R102" s="198"/>
      <c r="S102" s="199"/>
      <c r="T102" s="193"/>
      <c r="U102" s="199"/>
      <c r="V102" s="199"/>
      <c r="W102" s="197">
        <v>13.427272727272726</v>
      </c>
      <c r="X102" s="193"/>
      <c r="Y102" s="197"/>
      <c r="Z102" s="197"/>
      <c r="AA102" s="197"/>
      <c r="AB102" s="197"/>
      <c r="AC102" s="197"/>
      <c r="AD102" s="197"/>
      <c r="AE102" s="197"/>
      <c r="AF102" s="193"/>
      <c r="AG102" s="193"/>
      <c r="AH102" s="197">
        <v>14.59090909090909</v>
      </c>
      <c r="AI102" s="193"/>
      <c r="AJ102" s="193"/>
      <c r="AK102" s="197"/>
      <c r="AL102" s="193"/>
      <c r="AM102" s="197"/>
      <c r="AN102" s="197"/>
      <c r="AO102" s="193" t="s">
        <v>816</v>
      </c>
      <c r="AP102" s="196" t="s">
        <v>807</v>
      </c>
      <c r="AQ102" s="196"/>
      <c r="AR102" s="196"/>
      <c r="AS102" s="200"/>
      <c r="AT102" s="196"/>
      <c r="AU102" s="196"/>
      <c r="AV102" s="196"/>
      <c r="AW102" s="196"/>
      <c r="AX102" s="196" t="s">
        <v>390</v>
      </c>
      <c r="AY102" s="193"/>
      <c r="AZ102" s="196">
        <v>0</v>
      </c>
      <c r="BA102" s="196">
        <v>0</v>
      </c>
      <c r="BB102" s="196">
        <v>0</v>
      </c>
      <c r="BC102" s="196">
        <v>0</v>
      </c>
      <c r="BD102" s="196">
        <v>0</v>
      </c>
      <c r="BE102" s="196">
        <v>0</v>
      </c>
      <c r="BF102" s="196">
        <v>0</v>
      </c>
      <c r="BG102" s="196">
        <v>0</v>
      </c>
      <c r="BH102" s="196">
        <v>0</v>
      </c>
      <c r="BI102" s="196">
        <v>0</v>
      </c>
      <c r="BJ102" s="196">
        <v>0</v>
      </c>
      <c r="BK102" s="196">
        <v>0</v>
      </c>
      <c r="BL102" s="196"/>
      <c r="BM102" s="196" t="s">
        <v>807</v>
      </c>
      <c r="BN102" s="196"/>
      <c r="BO102" s="196" t="s">
        <v>807</v>
      </c>
      <c r="BP102" s="201"/>
      <c r="BQ102" s="196"/>
      <c r="BR102" s="196"/>
      <c r="BS102" s="196"/>
      <c r="BT102" s="193"/>
      <c r="BU102" s="193"/>
      <c r="BV102" s="196"/>
      <c r="BW102" s="196" t="s">
        <v>808</v>
      </c>
      <c r="BX102" s="196"/>
      <c r="BY102" s="193"/>
      <c r="BZ102" s="203" t="s">
        <v>862</v>
      </c>
      <c r="CA102" s="202" t="s">
        <v>461</v>
      </c>
    </row>
    <row r="103" spans="1:79" ht="13" customHeight="1" x14ac:dyDescent="0.2">
      <c r="A103" s="193">
        <v>12899</v>
      </c>
      <c r="B103" s="194">
        <v>42566</v>
      </c>
      <c r="C103" s="195" t="s">
        <v>804</v>
      </c>
      <c r="D103" s="193" t="s">
        <v>632</v>
      </c>
      <c r="E103" s="193"/>
      <c r="F103" s="193" t="s">
        <v>815</v>
      </c>
      <c r="G103" s="207">
        <v>42483</v>
      </c>
      <c r="H103" s="196" t="s">
        <v>828</v>
      </c>
      <c r="I103" s="196" t="s">
        <v>807</v>
      </c>
      <c r="J103" s="196"/>
      <c r="K103" s="212" t="s">
        <v>904</v>
      </c>
      <c r="L103" s="193" t="s">
        <v>905</v>
      </c>
      <c r="M103" s="197">
        <v>99.999999999999986</v>
      </c>
      <c r="N103" s="197">
        <v>28</v>
      </c>
      <c r="O103" s="193"/>
      <c r="P103" s="193"/>
      <c r="Q103" s="197"/>
      <c r="R103" s="198"/>
      <c r="S103" s="199"/>
      <c r="T103" s="193"/>
      <c r="U103" s="199"/>
      <c r="V103" s="199"/>
      <c r="W103" s="197">
        <v>14.999999999999998</v>
      </c>
      <c r="X103" s="193"/>
      <c r="Y103" s="197"/>
      <c r="Z103" s="197"/>
      <c r="AA103" s="197"/>
      <c r="AB103" s="197"/>
      <c r="AC103" s="197"/>
      <c r="AD103" s="199"/>
      <c r="AE103" s="197"/>
      <c r="AF103" s="193"/>
      <c r="AG103" s="193"/>
      <c r="AH103" s="197">
        <v>14.999999999999998</v>
      </c>
      <c r="AI103" s="193"/>
      <c r="AJ103" s="193"/>
      <c r="AK103" s="197"/>
      <c r="AL103" s="193"/>
      <c r="AM103" s="197"/>
      <c r="AN103" s="197"/>
      <c r="AO103" s="193" t="s">
        <v>816</v>
      </c>
      <c r="AP103" s="196" t="s">
        <v>807</v>
      </c>
      <c r="AQ103" s="196"/>
      <c r="AR103" s="196"/>
      <c r="AS103" s="200"/>
      <c r="AT103" s="196">
        <v>3</v>
      </c>
      <c r="AU103" s="196"/>
      <c r="AV103" s="196"/>
      <c r="AW103" s="196"/>
      <c r="AX103" s="196" t="s">
        <v>390</v>
      </c>
      <c r="AY103" s="193"/>
      <c r="AZ103" s="196">
        <v>0</v>
      </c>
      <c r="BA103" s="196">
        <v>0</v>
      </c>
      <c r="BB103" s="196">
        <v>7</v>
      </c>
      <c r="BC103" s="196">
        <v>0</v>
      </c>
      <c r="BD103" s="196">
        <v>0</v>
      </c>
      <c r="BE103" s="196">
        <v>0</v>
      </c>
      <c r="BF103" s="196">
        <v>0</v>
      </c>
      <c r="BG103" s="196">
        <v>0</v>
      </c>
      <c r="BH103" s="196">
        <v>0</v>
      </c>
      <c r="BI103" s="196">
        <v>0</v>
      </c>
      <c r="BJ103" s="196">
        <v>0</v>
      </c>
      <c r="BK103" s="196">
        <v>0</v>
      </c>
      <c r="BL103" s="196"/>
      <c r="BM103" s="196" t="s">
        <v>807</v>
      </c>
      <c r="BN103" s="196"/>
      <c r="BO103" s="196" t="s">
        <v>807</v>
      </c>
      <c r="BP103" s="201"/>
      <c r="BQ103" s="196"/>
      <c r="BR103" s="196"/>
      <c r="BS103" s="196"/>
      <c r="BT103" s="202"/>
      <c r="BU103" s="202"/>
      <c r="BV103" s="196"/>
      <c r="BW103" s="196" t="s">
        <v>808</v>
      </c>
      <c r="BX103" s="196"/>
      <c r="BY103" s="202"/>
      <c r="BZ103" s="203" t="s">
        <v>908</v>
      </c>
      <c r="CA103" s="202" t="s">
        <v>461</v>
      </c>
    </row>
    <row r="104" spans="1:79" ht="13" customHeight="1" x14ac:dyDescent="0.2">
      <c r="A104" s="193"/>
      <c r="B104" s="194">
        <v>42573</v>
      </c>
      <c r="C104" s="195" t="s">
        <v>631</v>
      </c>
      <c r="D104" s="193" t="s">
        <v>632</v>
      </c>
      <c r="E104" s="193"/>
      <c r="F104" s="193" t="s">
        <v>709</v>
      </c>
      <c r="G104" s="194">
        <v>42571</v>
      </c>
      <c r="H104" s="196" t="s">
        <v>574</v>
      </c>
      <c r="I104" s="196" t="s">
        <v>390</v>
      </c>
      <c r="J104" s="196"/>
      <c r="K104" s="193" t="s">
        <v>936</v>
      </c>
      <c r="L104" s="193" t="s">
        <v>937</v>
      </c>
      <c r="M104" s="197">
        <v>89.999999999999986</v>
      </c>
      <c r="N104" s="197">
        <v>25.4</v>
      </c>
      <c r="O104" s="193"/>
      <c r="P104" s="193"/>
      <c r="Q104" s="197"/>
      <c r="R104" s="198"/>
      <c r="S104" s="199"/>
      <c r="T104" s="193"/>
      <c r="U104" s="199"/>
      <c r="V104" s="199"/>
      <c r="W104" s="197">
        <v>14.899999999999999</v>
      </c>
      <c r="X104" s="193"/>
      <c r="Y104" s="197"/>
      <c r="Z104" s="197"/>
      <c r="AA104" s="197"/>
      <c r="AB104" s="197"/>
      <c r="AC104" s="197"/>
      <c r="AD104" s="197"/>
      <c r="AE104" s="197"/>
      <c r="AF104" s="193"/>
      <c r="AG104" s="193"/>
      <c r="AH104" s="197">
        <v>16.499999999999996</v>
      </c>
      <c r="AI104" s="193"/>
      <c r="AJ104" s="193"/>
      <c r="AK104" s="197"/>
      <c r="AL104" s="193"/>
      <c r="AM104" s="197"/>
      <c r="AN104" s="197"/>
      <c r="AO104" s="193" t="s">
        <v>816</v>
      </c>
      <c r="AP104" s="196" t="s">
        <v>807</v>
      </c>
      <c r="AQ104" s="196"/>
      <c r="AR104" s="196"/>
      <c r="AS104" s="200"/>
      <c r="AT104" s="196">
        <v>6</v>
      </c>
      <c r="AU104" s="196"/>
      <c r="AV104" s="196"/>
      <c r="AW104" s="196"/>
      <c r="AX104" s="196" t="s">
        <v>390</v>
      </c>
      <c r="AY104" s="193"/>
      <c r="AZ104" s="196">
        <v>0</v>
      </c>
      <c r="BA104" s="196">
        <v>0</v>
      </c>
      <c r="BB104" s="196">
        <v>0</v>
      </c>
      <c r="BC104" s="196">
        <v>0</v>
      </c>
      <c r="BD104" s="196">
        <v>0</v>
      </c>
      <c r="BE104" s="196">
        <v>0</v>
      </c>
      <c r="BF104" s="196">
        <v>0</v>
      </c>
      <c r="BG104" s="196">
        <v>0</v>
      </c>
      <c r="BH104" s="196">
        <v>0</v>
      </c>
      <c r="BI104" s="196">
        <v>0</v>
      </c>
      <c r="BJ104" s="196">
        <v>0</v>
      </c>
      <c r="BK104" s="196">
        <v>0</v>
      </c>
      <c r="BL104" s="196"/>
      <c r="BM104" s="196" t="s">
        <v>390</v>
      </c>
      <c r="BN104" s="196"/>
      <c r="BO104" s="196" t="s">
        <v>390</v>
      </c>
      <c r="BP104" s="201"/>
      <c r="BQ104" s="196"/>
      <c r="BR104" s="196"/>
      <c r="BS104" s="196"/>
      <c r="BT104" s="193"/>
      <c r="BU104" s="193"/>
      <c r="BV104" s="196"/>
      <c r="BW104" s="196" t="s">
        <v>646</v>
      </c>
      <c r="BX104" s="196">
        <v>1</v>
      </c>
      <c r="BY104" s="193"/>
      <c r="BZ104" s="209" t="s">
        <v>941</v>
      </c>
      <c r="CA104" s="193"/>
    </row>
  </sheetData>
  <sheetProtection algorithmName="SHA-512" hashValue="XMHc9R7RP85Ykg66RMLl9QEl5Fs+FFtSNmRDN4kQodp6Br1z4TyGvFOP2GKohsK9kCIiLSiphThMdWu2Q5wZQA==" saltValue="lkLYVetUwpWRgWda6DPy2A==" spinCount="100000" sheet="1" objects="1" scenarios="1"/>
  <hyperlinks>
    <hyperlink ref="BZ20" r:id="rId1" xr:uid="{C8A6A9DE-A8A8-804B-828B-52C044E7F650}"/>
    <hyperlink ref="BZ47" r:id="rId2" xr:uid="{8C7BD5DA-7A1B-214A-B19E-626BD0A5AAA9}"/>
    <hyperlink ref="BZ74" r:id="rId3" xr:uid="{BBCA5755-7AE0-914D-9B1D-BFA49DC9D5E7}"/>
    <hyperlink ref="BZ99" r:id="rId4" xr:uid="{9F7A6524-1406-364F-BBAF-269589FD9C7D}"/>
    <hyperlink ref="BZ17" r:id="rId5" xr:uid="{1D3902D2-5A09-F446-B49E-D9FD7BC06B52}"/>
    <hyperlink ref="BZ45" r:id="rId6" xr:uid="{5B107AB8-A01C-1946-A281-BE79127769E3}"/>
    <hyperlink ref="BZ72" r:id="rId7" xr:uid="{3854223A-D5A3-BB40-9AF4-DD63EE9D869B}"/>
    <hyperlink ref="BZ96" r:id="rId8" xr:uid="{3FB89D37-337A-F146-B8DB-9265EC83D667}"/>
    <hyperlink ref="BZ4" r:id="rId9" xr:uid="{52F417EE-BABA-6548-833A-82345CAEA30D}"/>
    <hyperlink ref="BZ32" r:id="rId10" xr:uid="{724AB48F-D102-5948-ACAE-3C5357C4AB27}"/>
    <hyperlink ref="BZ59" r:id="rId11" xr:uid="{6264D1DA-AAA9-4747-B842-DF544F50A3E9}"/>
    <hyperlink ref="BZ84" r:id="rId12" xr:uid="{31876017-C81A-7A4D-9B80-37D33A8208B5}"/>
    <hyperlink ref="BZ21" r:id="rId13" xr:uid="{5E608841-303D-6A40-BB8B-D74523B9A3BC}"/>
    <hyperlink ref="BZ48" r:id="rId14" xr:uid="{3B2EA1B2-801E-A34E-95D1-0691F7247374}"/>
    <hyperlink ref="BZ75" r:id="rId15" xr:uid="{A66F3953-B0B8-F84B-B803-A90B62B0AD81}"/>
    <hyperlink ref="BZ100" r:id="rId16" xr:uid="{B32F5BE8-2B93-2E49-88AB-EB50817492BC}"/>
    <hyperlink ref="BZ5" r:id="rId17" xr:uid="{510DCEB2-4FFB-9A41-820E-141F8F6F30D5}"/>
    <hyperlink ref="BZ33" r:id="rId18" xr:uid="{B3693333-7A62-7C49-ACB9-20D287C3BD31}"/>
    <hyperlink ref="BZ60" r:id="rId19" xr:uid="{B7DF13F8-7A2D-3742-809C-2543A9BC2D07}"/>
    <hyperlink ref="BZ85" r:id="rId20" xr:uid="{BD7BE1AF-CA4B-C74A-BE77-E8249CBCF35B}"/>
    <hyperlink ref="BZ22" r:id="rId21" xr:uid="{A1864E25-55B5-6944-982E-DB0D5CB7D73B}"/>
    <hyperlink ref="BZ49" r:id="rId22" xr:uid="{30D4AE0E-A2D2-9743-A55F-65DDF461A503}"/>
    <hyperlink ref="BZ76" r:id="rId23" xr:uid="{044BC00B-9F06-1945-89D9-84FCCDABA862}"/>
    <hyperlink ref="BZ23" r:id="rId24" xr:uid="{A68104AF-9A59-FC4A-9DF5-BFADA3E71C58}"/>
    <hyperlink ref="BZ50" r:id="rId25" xr:uid="{CE6F5E90-AF88-4A45-BC4D-1C77ACDB673A}"/>
    <hyperlink ref="BZ77" r:id="rId26" xr:uid="{EA2C7260-1A6D-C048-B482-0FA1D883F78D}"/>
    <hyperlink ref="BZ101" r:id="rId27" xr:uid="{0A450559-84E7-6F45-A773-99AE6223E5FF}"/>
    <hyperlink ref="BZ24" r:id="rId28" xr:uid="{B4DCFA11-C600-F74E-9450-7921713925CF}"/>
    <hyperlink ref="BZ51" r:id="rId29" xr:uid="{5ED1BACC-D981-BD4B-A6C9-57B11302C5B1}"/>
    <hyperlink ref="BZ78" r:id="rId30" xr:uid="{BAB63817-E375-B343-9848-46243AA99F07}"/>
    <hyperlink ref="BZ102" r:id="rId31" xr:uid="{760F9ADF-37D2-1C45-9FFF-1FC5D3DCAF1D}"/>
    <hyperlink ref="BZ25" r:id="rId32" xr:uid="{ACD17558-AC80-F64B-B34D-77771317EE6F}"/>
    <hyperlink ref="BZ52" r:id="rId33" xr:uid="{2F73601E-7DE6-5044-BCBF-8C73404F699B}"/>
    <hyperlink ref="BZ79" r:id="rId34" xr:uid="{38A872E4-22D4-2F42-A083-738B7BF29741}"/>
    <hyperlink ref="BZ9" r:id="rId35" xr:uid="{94AB146E-0FBE-034C-B036-32866B30DB70}"/>
    <hyperlink ref="BZ37" r:id="rId36" xr:uid="{49670BCC-BC8B-C742-8A46-16C7136A976A}"/>
    <hyperlink ref="BZ64" r:id="rId37" xr:uid="{FC530EDD-17E3-8548-8E47-ACA97C560384}"/>
    <hyperlink ref="BZ94" r:id="rId38" xr:uid="{F89F18B3-0D4E-B649-9E02-CC1CEFD13205}"/>
    <hyperlink ref="BZ18" r:id="rId39" xr:uid="{3681CC1F-8B2F-104F-B9E2-83F54405B724}"/>
    <hyperlink ref="BZ46" r:id="rId40" xr:uid="{CCE93968-442F-0F47-A0B1-00FE55A8FA29}"/>
    <hyperlink ref="BZ73" r:id="rId41" xr:uid="{4750E9F0-2E11-4640-9F26-643FE430298A}"/>
    <hyperlink ref="BZ97" r:id="rId42" xr:uid="{0BBA3DAB-9439-6647-98A4-9EDE5D52CD2F}"/>
    <hyperlink ref="BZ13" r:id="rId43" xr:uid="{1EE2BFB1-C875-C843-BA5F-53C19E8AD823}"/>
    <hyperlink ref="BZ41" r:id="rId44" xr:uid="{EB8A1D0F-06C5-C54A-9BFF-94E64A44E4D8}"/>
    <hyperlink ref="BZ68" r:id="rId45" xr:uid="{AD0BFFCE-6D25-5548-BAC6-0BC3CAD9D3F1}"/>
    <hyperlink ref="BZ91" r:id="rId46" xr:uid="{9D1F7DAB-9168-FC4A-A8FA-48A5224A1360}"/>
    <hyperlink ref="BZ15" r:id="rId47" xr:uid="{9A64ED77-9A0D-B445-BEB3-3E276E722FAB}"/>
    <hyperlink ref="BZ43" r:id="rId48" xr:uid="{CD673683-73B6-804F-BB02-CEC5EEEF57F1}"/>
    <hyperlink ref="BZ70" r:id="rId49" xr:uid="{AE07008A-4B20-3D48-9F8C-0018B3DD9489}"/>
    <hyperlink ref="BZ93" r:id="rId50" xr:uid="{9F5B6993-DB41-E740-AC65-018B18A45496}"/>
    <hyperlink ref="BZ26" r:id="rId51" xr:uid="{02769081-6501-624F-BD69-EC0D7FFD4A61}"/>
    <hyperlink ref="BZ53" r:id="rId52" xr:uid="{AB52A060-FA79-2D4F-9C69-18EC83BE9A19}"/>
    <hyperlink ref="BZ6" r:id="rId53" xr:uid="{E59449FD-7672-E34D-8CD4-93E31D5876B9}"/>
    <hyperlink ref="BZ34" r:id="rId54" xr:uid="{5E7856A9-B253-D441-9BE7-3FC9D07B9491}"/>
    <hyperlink ref="BZ61" r:id="rId55" xr:uid="{9951CABE-8A50-0D43-A223-E8935A31F169}"/>
    <hyperlink ref="BZ86" r:id="rId56" xr:uid="{D562D2E1-576A-6442-B390-8F716AE63583}"/>
    <hyperlink ref="BZ27" r:id="rId57" xr:uid="{6CAF9C31-D49F-A442-89FC-5220352B9FC2}"/>
    <hyperlink ref="BZ54" r:id="rId58" xr:uid="{C23963D4-5F71-1140-98CE-D903C4567F32}"/>
    <hyperlink ref="BZ80" r:id="rId59" xr:uid="{91AB7067-2C59-394C-AE8F-4E4320D24C94}"/>
    <hyperlink ref="BZ103" r:id="rId60" xr:uid="{C4D980C1-6F59-7B41-9B16-A4CE00E660B0}"/>
    <hyperlink ref="BZ11" r:id="rId61" xr:uid="{4BE9EA8A-822A-6448-83FF-EF9554354642}"/>
    <hyperlink ref="BZ39" r:id="rId62" xr:uid="{A3AEFA37-7FC2-884A-877F-7BD4B4B3656A}"/>
    <hyperlink ref="BZ66" r:id="rId63" xr:uid="{E6AC2174-3DB8-9249-83BB-04EC854331A6}"/>
    <hyperlink ref="BZ12" r:id="rId64" xr:uid="{6CBE8A67-EB34-9947-8E35-3295962C728B}"/>
    <hyperlink ref="BZ40" r:id="rId65" xr:uid="{12D8072A-70D6-C640-9E65-020EDA19D611}"/>
    <hyperlink ref="BZ67" r:id="rId66" xr:uid="{42B8309B-C8D5-3845-A979-D12128E430DD}"/>
    <hyperlink ref="BZ90" r:id="rId67" xr:uid="{7F9D3C16-AD70-2E4C-B525-370C362C8BFE}"/>
    <hyperlink ref="BZ10" r:id="rId68" xr:uid="{FB1B49C2-EF96-8A4C-8EFD-3725B1A4F766}"/>
    <hyperlink ref="BZ38" r:id="rId69" xr:uid="{CB420C1C-3155-504F-87D7-837D74613E3C}"/>
    <hyperlink ref="BZ65" r:id="rId70" xr:uid="{BC92250C-5371-3645-870B-5AE44D5CE5BA}"/>
    <hyperlink ref="BZ89" r:id="rId71" xr:uid="{2D39BB55-C296-FC4B-B0D1-A8CC9757021A}"/>
    <hyperlink ref="BZ28" r:id="rId72" xr:uid="{7AD51863-CEE3-CA42-9925-808A1A5A6824}"/>
    <hyperlink ref="BZ29" r:id="rId73" xr:uid="{B11CDB88-B567-D445-A0BE-785530632E25}"/>
    <hyperlink ref="BZ55" r:id="rId74" xr:uid="{81C429EB-B8CF-ED49-8399-457D31B6D05E}"/>
    <hyperlink ref="BZ56" r:id="rId75" xr:uid="{59D3F537-E513-2E48-85FD-73F0D7EA4137}"/>
    <hyperlink ref="BZ81" r:id="rId76" xr:uid="{38F40606-556E-D94C-84F6-C806E76F5517}"/>
    <hyperlink ref="BZ104" r:id="rId77" xr:uid="{62E8FA06-2DA9-4840-9440-72698B62C491}"/>
    <hyperlink ref="BZ8" r:id="rId78" xr:uid="{3DB27264-10B7-D945-B7A2-BCEBE52DE41B}"/>
    <hyperlink ref="BZ3" r:id="rId79" xr:uid="{040E88F9-15F4-8546-8268-8E04A26C26EA}"/>
    <hyperlink ref="BZ31" r:id="rId80" xr:uid="{A29EEA30-33EB-E74D-AE58-3C16C4290F4D}"/>
    <hyperlink ref="BZ58" r:id="rId81" xr:uid="{16CA3624-4EDE-B945-8F7C-1E428FBBC440}"/>
    <hyperlink ref="BZ83" r:id="rId82" xr:uid="{6C50E4FD-1E9A-F44E-ACCD-9EC8373B33E8}"/>
  </hyperlink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4E9BA-C4AC-3541-91D5-F1E48555315D}">
  <sheetPr codeName="Sheet12"/>
  <dimension ref="A1:BW75"/>
  <sheetViews>
    <sheetView topLeftCell="G1" zoomScale="141" zoomScaleNormal="100" workbookViewId="0">
      <selection activeCell="A87" sqref="A87:XFD87"/>
    </sheetView>
  </sheetViews>
  <sheetFormatPr baseColWidth="10" defaultRowHeight="13" x14ac:dyDescent="0.15"/>
  <cols>
    <col min="11" max="11" width="17" bestFit="1" customWidth="1"/>
    <col min="12" max="12" width="19.5" bestFit="1" customWidth="1"/>
    <col min="41" max="41" width="20.33203125" customWidth="1"/>
    <col min="73" max="73" width="106.1640625" bestFit="1" customWidth="1"/>
    <col min="74" max="74" width="24.83203125" customWidth="1"/>
  </cols>
  <sheetData>
    <row r="1" spans="1:75" ht="84" x14ac:dyDescent="0.15">
      <c r="A1" s="77" t="s">
        <v>254</v>
      </c>
      <c r="B1" s="77" t="s">
        <v>255</v>
      </c>
      <c r="C1" s="78" t="s">
        <v>154</v>
      </c>
      <c r="D1" s="79" t="s">
        <v>155</v>
      </c>
      <c r="E1" s="79" t="s">
        <v>156</v>
      </c>
      <c r="F1" s="79" t="s">
        <v>157</v>
      </c>
      <c r="G1" s="77" t="s">
        <v>256</v>
      </c>
      <c r="H1" s="80" t="s">
        <v>257</v>
      </c>
      <c r="I1" s="80" t="s">
        <v>165</v>
      </c>
      <c r="J1" s="80" t="s">
        <v>167</v>
      </c>
      <c r="K1" s="79" t="s">
        <v>168</v>
      </c>
      <c r="L1" s="81" t="s">
        <v>169</v>
      </c>
      <c r="M1" s="82" t="s">
        <v>174</v>
      </c>
      <c r="N1" s="83" t="s">
        <v>109</v>
      </c>
      <c r="O1" s="83" t="s">
        <v>110</v>
      </c>
      <c r="P1" s="83" t="s">
        <v>111</v>
      </c>
      <c r="Q1" s="83" t="s">
        <v>59</v>
      </c>
      <c r="R1" s="83" t="s">
        <v>114</v>
      </c>
      <c r="S1" s="83" t="s">
        <v>115</v>
      </c>
      <c r="T1" s="83" t="s">
        <v>116</v>
      </c>
      <c r="U1" s="83" t="s">
        <v>117</v>
      </c>
      <c r="V1" s="84" t="s">
        <v>279</v>
      </c>
      <c r="W1" s="85" t="s">
        <v>280</v>
      </c>
      <c r="X1" s="85" t="s">
        <v>207</v>
      </c>
      <c r="Y1" s="85" t="s">
        <v>108</v>
      </c>
      <c r="Z1" s="85" t="s">
        <v>320</v>
      </c>
      <c r="AA1" s="85" t="s">
        <v>321</v>
      </c>
      <c r="AB1" s="85" t="s">
        <v>281</v>
      </c>
      <c r="AC1" s="85" t="s">
        <v>282</v>
      </c>
      <c r="AD1" s="85" t="s">
        <v>208</v>
      </c>
      <c r="AE1" s="86" t="s">
        <v>209</v>
      </c>
      <c r="AF1" s="87" t="s">
        <v>223</v>
      </c>
      <c r="AG1" s="87" t="s">
        <v>125</v>
      </c>
      <c r="AH1" s="88" t="s">
        <v>38</v>
      </c>
      <c r="AI1" s="88" t="s">
        <v>39</v>
      </c>
      <c r="AJ1" s="88" t="s">
        <v>132</v>
      </c>
      <c r="AK1" s="88" t="s">
        <v>138</v>
      </c>
      <c r="AL1" s="154" t="s">
        <v>561</v>
      </c>
      <c r="AM1" s="154" t="s">
        <v>562</v>
      </c>
      <c r="AN1" s="154" t="s">
        <v>563</v>
      </c>
      <c r="AO1" s="89" t="s">
        <v>47</v>
      </c>
      <c r="AP1" s="90" t="s">
        <v>48</v>
      </c>
      <c r="AQ1" s="90" t="s">
        <v>143</v>
      </c>
      <c r="AR1" s="91" t="s">
        <v>144</v>
      </c>
      <c r="AS1" s="92" t="s">
        <v>564</v>
      </c>
      <c r="AT1" s="93" t="s">
        <v>146</v>
      </c>
      <c r="AU1" s="94" t="s">
        <v>62</v>
      </c>
      <c r="AV1" s="95" t="s">
        <v>63</v>
      </c>
      <c r="AW1" s="96" t="s">
        <v>64</v>
      </c>
      <c r="AX1" s="97" t="s">
        <v>0</v>
      </c>
      <c r="AY1" s="96" t="s">
        <v>1</v>
      </c>
      <c r="AZ1" s="97" t="s">
        <v>2</v>
      </c>
      <c r="BA1" s="96" t="s">
        <v>198</v>
      </c>
      <c r="BB1" s="97" t="s">
        <v>199</v>
      </c>
      <c r="BC1" s="96" t="s">
        <v>200</v>
      </c>
      <c r="BD1" s="98" t="s">
        <v>201</v>
      </c>
      <c r="BE1" s="155" t="s">
        <v>565</v>
      </c>
      <c r="BF1" s="156" t="s">
        <v>566</v>
      </c>
      <c r="BG1" s="96" t="s">
        <v>202</v>
      </c>
      <c r="BH1" s="98" t="s">
        <v>11</v>
      </c>
      <c r="BI1" s="80" t="s">
        <v>12</v>
      </c>
      <c r="BJ1" s="80" t="s">
        <v>13</v>
      </c>
      <c r="BK1" s="80" t="s">
        <v>14</v>
      </c>
      <c r="BL1" s="80" t="s">
        <v>15</v>
      </c>
      <c r="BM1" s="80" t="s">
        <v>567</v>
      </c>
      <c r="BN1" s="80" t="s">
        <v>568</v>
      </c>
      <c r="BO1" s="80" t="s">
        <v>569</v>
      </c>
      <c r="BP1" s="80" t="s">
        <v>570</v>
      </c>
      <c r="BQ1" s="78" t="s">
        <v>72</v>
      </c>
      <c r="BR1" s="78" t="s">
        <v>73</v>
      </c>
      <c r="BS1" s="80" t="s">
        <v>106</v>
      </c>
      <c r="BT1" s="80" t="s">
        <v>107</v>
      </c>
      <c r="BU1" s="78" t="s">
        <v>312</v>
      </c>
      <c r="BV1" s="80" t="s">
        <v>313</v>
      </c>
      <c r="BW1" s="77" t="s">
        <v>314</v>
      </c>
    </row>
    <row r="2" spans="1:75" x14ac:dyDescent="0.15">
      <c r="A2" s="99">
        <v>10422</v>
      </c>
      <c r="B2" s="157">
        <v>42202</v>
      </c>
      <c r="C2" s="100" t="s">
        <v>631</v>
      </c>
      <c r="D2" s="101" t="s">
        <v>632</v>
      </c>
      <c r="E2" s="101"/>
      <c r="F2" s="101" t="s">
        <v>641</v>
      </c>
      <c r="G2" s="157">
        <v>42187</v>
      </c>
      <c r="H2" s="103" t="s">
        <v>574</v>
      </c>
      <c r="I2" s="103" t="s">
        <v>390</v>
      </c>
      <c r="J2" s="103"/>
      <c r="K2" s="101" t="s">
        <v>642</v>
      </c>
      <c r="L2" s="101" t="s">
        <v>643</v>
      </c>
      <c r="M2" s="174">
        <v>97</v>
      </c>
      <c r="N2" s="174">
        <v>23.327272727272724</v>
      </c>
      <c r="O2" s="101"/>
      <c r="P2" s="101"/>
      <c r="Q2" s="175" t="s">
        <v>644</v>
      </c>
      <c r="R2" s="175"/>
      <c r="S2" s="175" t="s">
        <v>644</v>
      </c>
      <c r="T2" s="175"/>
      <c r="U2" s="175" t="s">
        <v>644</v>
      </c>
      <c r="V2" s="175" t="s">
        <v>644</v>
      </c>
      <c r="W2" s="175" t="s">
        <v>644</v>
      </c>
      <c r="X2" s="175"/>
      <c r="Y2" s="175"/>
      <c r="Z2" s="175"/>
      <c r="AA2" s="175"/>
      <c r="AB2" s="175"/>
      <c r="AC2" s="175"/>
      <c r="AD2" s="175" t="s">
        <v>644</v>
      </c>
      <c r="AE2" s="175" t="s">
        <v>644</v>
      </c>
      <c r="AF2" s="175"/>
      <c r="AG2" s="175"/>
      <c r="AH2" s="175" t="s">
        <v>644</v>
      </c>
      <c r="AI2" s="175"/>
      <c r="AJ2" s="101"/>
      <c r="AK2" s="101" t="s">
        <v>644</v>
      </c>
      <c r="AL2" s="101"/>
      <c r="AM2" s="101" t="s">
        <v>644</v>
      </c>
      <c r="AN2" s="101" t="s">
        <v>644</v>
      </c>
      <c r="AO2" s="101" t="s">
        <v>645</v>
      </c>
      <c r="AP2" s="103" t="s">
        <v>390</v>
      </c>
      <c r="AQ2" s="103"/>
      <c r="AR2" s="103"/>
      <c r="AS2" s="105"/>
      <c r="AT2" s="103">
        <v>10.6</v>
      </c>
      <c r="AU2" s="103" t="s">
        <v>635</v>
      </c>
      <c r="AV2" s="101"/>
      <c r="AW2" s="103">
        <v>6</v>
      </c>
      <c r="AX2" s="103">
        <v>0</v>
      </c>
      <c r="AY2" s="103">
        <v>0</v>
      </c>
      <c r="AZ2" s="103">
        <v>0</v>
      </c>
      <c r="BA2" s="103">
        <v>0</v>
      </c>
      <c r="BB2" s="103">
        <v>0</v>
      </c>
      <c r="BC2" s="103">
        <v>0</v>
      </c>
      <c r="BD2" s="103">
        <v>0</v>
      </c>
      <c r="BE2" s="103">
        <v>0</v>
      </c>
      <c r="BF2" s="103">
        <v>0</v>
      </c>
      <c r="BG2" s="103">
        <v>0</v>
      </c>
      <c r="BH2" s="103">
        <v>0</v>
      </c>
      <c r="BI2" s="103"/>
      <c r="BJ2" s="103" t="s">
        <v>390</v>
      </c>
      <c r="BK2" s="103">
        <v>12</v>
      </c>
      <c r="BL2" s="103" t="s">
        <v>390</v>
      </c>
      <c r="BM2" s="103"/>
      <c r="BN2" s="103"/>
      <c r="BO2" s="103"/>
      <c r="BP2" s="103"/>
      <c r="BQ2" s="158"/>
      <c r="BR2" s="106"/>
      <c r="BS2" s="103"/>
      <c r="BT2" s="103" t="s">
        <v>646</v>
      </c>
      <c r="BU2" s="106"/>
      <c r="BV2" t="s">
        <v>647</v>
      </c>
      <c r="BW2" s="159" t="s">
        <v>401</v>
      </c>
    </row>
    <row r="3" spans="1:75" x14ac:dyDescent="0.15">
      <c r="A3" s="99">
        <v>10613</v>
      </c>
      <c r="B3" s="157">
        <v>42202</v>
      </c>
      <c r="C3" s="100" t="s">
        <v>631</v>
      </c>
      <c r="D3" s="101" t="s">
        <v>632</v>
      </c>
      <c r="E3" s="101"/>
      <c r="F3" s="101" t="s">
        <v>641</v>
      </c>
      <c r="G3" s="102">
        <v>42188</v>
      </c>
      <c r="H3" s="103" t="s">
        <v>574</v>
      </c>
      <c r="I3" s="103" t="s">
        <v>390</v>
      </c>
      <c r="J3" s="103"/>
      <c r="K3" s="101" t="s">
        <v>648</v>
      </c>
      <c r="L3" s="101" t="s">
        <v>649</v>
      </c>
      <c r="M3" s="175">
        <v>92.363636363636346</v>
      </c>
      <c r="N3" s="175">
        <v>19.354545454545452</v>
      </c>
      <c r="O3" s="101"/>
      <c r="P3" s="101"/>
      <c r="Q3" s="101"/>
      <c r="R3" s="175"/>
      <c r="S3" s="175" t="s">
        <v>644</v>
      </c>
      <c r="T3" s="175"/>
      <c r="U3" s="175" t="s">
        <v>644</v>
      </c>
      <c r="V3" s="175" t="s">
        <v>644</v>
      </c>
      <c r="W3" s="175" t="s">
        <v>644</v>
      </c>
      <c r="X3" s="175"/>
      <c r="Y3" s="175"/>
      <c r="Z3" s="175"/>
      <c r="AA3" s="175"/>
      <c r="AB3" s="175"/>
      <c r="AC3" s="175"/>
      <c r="AD3" s="175" t="s">
        <v>644</v>
      </c>
      <c r="AE3" s="175" t="s">
        <v>644</v>
      </c>
      <c r="AF3" s="175"/>
      <c r="AG3" s="175"/>
      <c r="AH3" s="175" t="s">
        <v>644</v>
      </c>
      <c r="AI3" s="175"/>
      <c r="AJ3" s="101"/>
      <c r="AK3" s="101" t="s">
        <v>644</v>
      </c>
      <c r="AL3" s="101"/>
      <c r="AM3" s="101" t="s">
        <v>644</v>
      </c>
      <c r="AN3" s="101" t="s">
        <v>644</v>
      </c>
      <c r="AO3" s="101" t="s">
        <v>645</v>
      </c>
      <c r="AP3" s="103" t="s">
        <v>390</v>
      </c>
      <c r="AQ3" s="103"/>
      <c r="AR3" s="103"/>
      <c r="AS3" s="105"/>
      <c r="AT3" s="103">
        <v>8</v>
      </c>
      <c r="AU3" s="103" t="s">
        <v>390</v>
      </c>
      <c r="AV3" s="101"/>
      <c r="AW3" s="103">
        <v>0</v>
      </c>
      <c r="AX3" s="103">
        <v>0</v>
      </c>
      <c r="AY3" s="103">
        <v>0</v>
      </c>
      <c r="AZ3" s="103">
        <v>0</v>
      </c>
      <c r="BA3" s="103">
        <v>0</v>
      </c>
      <c r="BB3" s="103">
        <v>0</v>
      </c>
      <c r="BC3" s="103">
        <v>0</v>
      </c>
      <c r="BD3" s="103">
        <v>0</v>
      </c>
      <c r="BE3" s="103">
        <v>0</v>
      </c>
      <c r="BF3" s="103">
        <v>0</v>
      </c>
      <c r="BG3" s="103">
        <v>0</v>
      </c>
      <c r="BH3" s="103">
        <v>0</v>
      </c>
      <c r="BI3" s="103"/>
      <c r="BJ3" s="103" t="s">
        <v>390</v>
      </c>
      <c r="BK3" s="103"/>
      <c r="BL3" s="103" t="s">
        <v>390</v>
      </c>
      <c r="BM3" s="103"/>
      <c r="BN3" s="103"/>
      <c r="BO3" s="103"/>
      <c r="BP3" s="103"/>
      <c r="BQ3" s="101" t="s">
        <v>650</v>
      </c>
      <c r="BR3" s="101" t="s">
        <v>651</v>
      </c>
      <c r="BS3" s="103">
        <v>50</v>
      </c>
      <c r="BT3" s="103" t="s">
        <v>646</v>
      </c>
      <c r="BU3" s="106" t="s">
        <v>622</v>
      </c>
      <c r="BV3" t="s">
        <v>652</v>
      </c>
      <c r="BW3" s="159" t="s">
        <v>401</v>
      </c>
    </row>
    <row r="4" spans="1:75" x14ac:dyDescent="0.15">
      <c r="A4" s="99">
        <v>8804</v>
      </c>
      <c r="B4" s="157">
        <v>42202</v>
      </c>
      <c r="C4" s="100" t="s">
        <v>631</v>
      </c>
      <c r="D4" s="101" t="s">
        <v>632</v>
      </c>
      <c r="E4" s="101"/>
      <c r="F4" s="101" t="s">
        <v>641</v>
      </c>
      <c r="G4" s="113">
        <v>41851</v>
      </c>
      <c r="H4" s="103" t="s">
        <v>574</v>
      </c>
      <c r="I4" s="103" t="s">
        <v>390</v>
      </c>
      <c r="J4" s="103"/>
      <c r="K4" s="101" t="s">
        <v>653</v>
      </c>
      <c r="L4" s="101" t="s">
        <v>309</v>
      </c>
      <c r="M4" s="175">
        <v>124.5</v>
      </c>
      <c r="N4" s="175">
        <v>22.38</v>
      </c>
      <c r="O4" s="101"/>
      <c r="P4" s="101"/>
      <c r="Q4" s="101"/>
      <c r="R4" s="175"/>
      <c r="S4" s="175" t="s">
        <v>644</v>
      </c>
      <c r="T4" s="175"/>
      <c r="U4" s="175" t="s">
        <v>644</v>
      </c>
      <c r="V4" s="175" t="s">
        <v>644</v>
      </c>
      <c r="W4" s="175" t="s">
        <v>644</v>
      </c>
      <c r="X4" s="175"/>
      <c r="Y4" s="175"/>
      <c r="Z4" s="175"/>
      <c r="AA4" s="175"/>
      <c r="AB4" s="175"/>
      <c r="AC4" s="175"/>
      <c r="AD4" s="175" t="s">
        <v>644</v>
      </c>
      <c r="AE4" s="175" t="s">
        <v>644</v>
      </c>
      <c r="AF4" s="175"/>
      <c r="AG4" s="175"/>
      <c r="AH4" s="175" t="s">
        <v>644</v>
      </c>
      <c r="AI4" s="175"/>
      <c r="AJ4" s="101"/>
      <c r="AK4" s="101" t="s">
        <v>644</v>
      </c>
      <c r="AL4" s="101"/>
      <c r="AM4" s="101" t="s">
        <v>644</v>
      </c>
      <c r="AN4" s="101" t="s">
        <v>644</v>
      </c>
      <c r="AO4" s="101" t="s">
        <v>645</v>
      </c>
      <c r="AP4" s="103" t="s">
        <v>390</v>
      </c>
      <c r="AQ4" s="103"/>
      <c r="AR4" s="103"/>
      <c r="AS4" s="105">
        <v>10</v>
      </c>
      <c r="AT4" s="103">
        <v>12</v>
      </c>
      <c r="AU4" s="103" t="s">
        <v>635</v>
      </c>
      <c r="AV4" s="101"/>
      <c r="AW4" s="103">
        <v>0</v>
      </c>
      <c r="AX4" s="103">
        <v>0</v>
      </c>
      <c r="AY4" s="103">
        <v>7</v>
      </c>
      <c r="AZ4" s="103">
        <v>0</v>
      </c>
      <c r="BA4" s="103">
        <v>0</v>
      </c>
      <c r="BB4" s="103">
        <v>0</v>
      </c>
      <c r="BC4" s="103">
        <v>0</v>
      </c>
      <c r="BD4" s="103">
        <v>0</v>
      </c>
      <c r="BE4" s="103">
        <v>0</v>
      </c>
      <c r="BF4" s="103">
        <v>0</v>
      </c>
      <c r="BG4" s="103">
        <v>0</v>
      </c>
      <c r="BH4" s="103">
        <v>0</v>
      </c>
      <c r="BI4" s="103"/>
      <c r="BJ4" s="103" t="s">
        <v>390</v>
      </c>
      <c r="BK4" s="103"/>
      <c r="BL4" s="103" t="s">
        <v>390</v>
      </c>
      <c r="BM4" s="103"/>
      <c r="BN4" s="103"/>
      <c r="BO4" s="103"/>
      <c r="BP4" s="103"/>
      <c r="BQ4" s="101"/>
      <c r="BR4" s="101"/>
      <c r="BS4" s="103"/>
      <c r="BT4" s="103" t="s">
        <v>646</v>
      </c>
      <c r="BU4" s="101"/>
      <c r="BV4" t="s">
        <v>581</v>
      </c>
      <c r="BW4" s="159" t="s">
        <v>461</v>
      </c>
    </row>
    <row r="5" spans="1:75" x14ac:dyDescent="0.15">
      <c r="A5" s="99">
        <v>1690</v>
      </c>
      <c r="B5" s="157">
        <v>42202</v>
      </c>
      <c r="C5" s="100" t="s">
        <v>631</v>
      </c>
      <c r="D5" s="101" t="s">
        <v>632</v>
      </c>
      <c r="E5" s="101"/>
      <c r="F5" s="101" t="s">
        <v>641</v>
      </c>
      <c r="G5" s="102">
        <v>42185</v>
      </c>
      <c r="H5" s="103" t="s">
        <v>574</v>
      </c>
      <c r="I5" s="103" t="s">
        <v>390</v>
      </c>
      <c r="J5" s="103"/>
      <c r="K5" s="101" t="s">
        <v>654</v>
      </c>
      <c r="L5" s="101" t="s">
        <v>655</v>
      </c>
      <c r="M5" s="175">
        <v>99.554545454545448</v>
      </c>
      <c r="N5" s="175">
        <v>20.809090909090909</v>
      </c>
      <c r="O5" s="101"/>
      <c r="P5" s="101"/>
      <c r="Q5" s="101"/>
      <c r="R5" s="175"/>
      <c r="S5" s="175" t="s">
        <v>644</v>
      </c>
      <c r="T5" s="175"/>
      <c r="U5" s="175" t="s">
        <v>644</v>
      </c>
      <c r="V5" s="175" t="s">
        <v>644</v>
      </c>
      <c r="W5" s="175" t="s">
        <v>644</v>
      </c>
      <c r="X5" s="175"/>
      <c r="Y5" s="175"/>
      <c r="Z5" s="175"/>
      <c r="AA5" s="175"/>
      <c r="AB5" s="175"/>
      <c r="AC5" s="175"/>
      <c r="AD5" s="175" t="s">
        <v>644</v>
      </c>
      <c r="AE5" s="175" t="s">
        <v>644</v>
      </c>
      <c r="AF5" s="175"/>
      <c r="AG5" s="175"/>
      <c r="AH5" s="175" t="s">
        <v>644</v>
      </c>
      <c r="AI5" s="175"/>
      <c r="AJ5" s="101"/>
      <c r="AK5" s="101" t="s">
        <v>644</v>
      </c>
      <c r="AL5" s="101"/>
      <c r="AM5" s="101" t="s">
        <v>644</v>
      </c>
      <c r="AN5" s="101" t="s">
        <v>644</v>
      </c>
      <c r="AO5" s="101" t="s">
        <v>645</v>
      </c>
      <c r="AP5" s="103" t="s">
        <v>390</v>
      </c>
      <c r="AQ5" s="103"/>
      <c r="AR5" s="103"/>
      <c r="AS5" s="105"/>
      <c r="AT5" s="103">
        <v>8.5</v>
      </c>
      <c r="AU5" s="103" t="s">
        <v>635</v>
      </c>
      <c r="AV5" s="101"/>
      <c r="AW5" s="103">
        <v>0</v>
      </c>
      <c r="AX5" s="103">
        <v>0</v>
      </c>
      <c r="AY5" s="103">
        <v>0</v>
      </c>
      <c r="AZ5" s="103">
        <v>0</v>
      </c>
      <c r="BA5" s="103">
        <v>0</v>
      </c>
      <c r="BB5" s="103">
        <v>0</v>
      </c>
      <c r="BC5" s="103">
        <v>0</v>
      </c>
      <c r="BD5" s="103">
        <v>0</v>
      </c>
      <c r="BE5" s="103">
        <v>0</v>
      </c>
      <c r="BF5" s="103">
        <v>0</v>
      </c>
      <c r="BG5" s="103">
        <v>0</v>
      </c>
      <c r="BH5" s="103">
        <v>0</v>
      </c>
      <c r="BI5" s="103"/>
      <c r="BJ5" s="103" t="s">
        <v>390</v>
      </c>
      <c r="BK5" s="103"/>
      <c r="BL5" s="103" t="s">
        <v>390</v>
      </c>
      <c r="BM5" s="103"/>
      <c r="BN5" s="103"/>
      <c r="BO5" s="103"/>
      <c r="BP5" s="103"/>
      <c r="BQ5" s="101"/>
      <c r="BR5" s="101"/>
      <c r="BS5" s="103"/>
      <c r="BT5" s="103" t="s">
        <v>646</v>
      </c>
      <c r="BU5" s="101"/>
      <c r="BV5" s="160" t="s">
        <v>656</v>
      </c>
      <c r="BW5" s="18" t="s">
        <v>401</v>
      </c>
    </row>
    <row r="6" spans="1:75" x14ac:dyDescent="0.15">
      <c r="A6" s="99">
        <v>10256</v>
      </c>
      <c r="B6" s="157">
        <v>42202</v>
      </c>
      <c r="C6" s="100" t="s">
        <v>631</v>
      </c>
      <c r="D6" s="101" t="s">
        <v>632</v>
      </c>
      <c r="E6" s="101"/>
      <c r="F6" s="101" t="s">
        <v>641</v>
      </c>
      <c r="G6" s="102">
        <v>42195</v>
      </c>
      <c r="H6" s="103" t="s">
        <v>574</v>
      </c>
      <c r="I6" s="103" t="s">
        <v>390</v>
      </c>
      <c r="J6" s="103"/>
      <c r="K6" s="101" t="s">
        <v>657</v>
      </c>
      <c r="L6" s="101" t="s">
        <v>658</v>
      </c>
      <c r="M6" s="175">
        <v>89.999999999999986</v>
      </c>
      <c r="N6" s="175">
        <v>23.881818181818179</v>
      </c>
      <c r="O6" s="101"/>
      <c r="P6" s="101"/>
      <c r="Q6" s="101"/>
      <c r="R6" s="175"/>
      <c r="S6" s="175" t="s">
        <v>644</v>
      </c>
      <c r="T6" s="175"/>
      <c r="U6" s="175" t="s">
        <v>644</v>
      </c>
      <c r="V6" s="175" t="s">
        <v>644</v>
      </c>
      <c r="W6" s="175" t="s">
        <v>644</v>
      </c>
      <c r="X6" s="175"/>
      <c r="Y6" s="175"/>
      <c r="Z6" s="175"/>
      <c r="AA6" s="175"/>
      <c r="AB6" s="175"/>
      <c r="AC6" s="175"/>
      <c r="AD6" s="175" t="s">
        <v>644</v>
      </c>
      <c r="AE6" s="175" t="s">
        <v>644</v>
      </c>
      <c r="AF6" s="175"/>
      <c r="AG6" s="175"/>
      <c r="AH6" s="175" t="s">
        <v>644</v>
      </c>
      <c r="AI6" s="175"/>
      <c r="AJ6" s="101"/>
      <c r="AK6" s="101" t="s">
        <v>644</v>
      </c>
      <c r="AL6" s="101"/>
      <c r="AM6" s="101" t="s">
        <v>644</v>
      </c>
      <c r="AN6" s="101" t="s">
        <v>644</v>
      </c>
      <c r="AO6" s="101" t="s">
        <v>645</v>
      </c>
      <c r="AP6" s="103" t="s">
        <v>390</v>
      </c>
      <c r="AQ6" s="103"/>
      <c r="AR6" s="103"/>
      <c r="AS6" s="105"/>
      <c r="AT6" s="103">
        <v>16.100000000000001</v>
      </c>
      <c r="AU6" s="103" t="s">
        <v>635</v>
      </c>
      <c r="AV6" s="101"/>
      <c r="AW6" s="103">
        <v>11</v>
      </c>
      <c r="AX6" s="103">
        <v>0</v>
      </c>
      <c r="AY6" s="103">
        <v>0</v>
      </c>
      <c r="AZ6" s="103">
        <v>0</v>
      </c>
      <c r="BA6" s="103">
        <v>0</v>
      </c>
      <c r="BB6" s="103">
        <v>0</v>
      </c>
      <c r="BC6" s="103">
        <v>0</v>
      </c>
      <c r="BD6" s="103">
        <v>0</v>
      </c>
      <c r="BE6" s="103">
        <v>0</v>
      </c>
      <c r="BF6" s="103">
        <v>0</v>
      </c>
      <c r="BG6" s="103">
        <v>0</v>
      </c>
      <c r="BH6" s="103">
        <v>0</v>
      </c>
      <c r="BI6" s="103"/>
      <c r="BJ6" s="103" t="s">
        <v>390</v>
      </c>
      <c r="BK6" s="103">
        <v>12</v>
      </c>
      <c r="BL6" s="103" t="s">
        <v>390</v>
      </c>
      <c r="BM6" s="103"/>
      <c r="BN6" s="103"/>
      <c r="BO6" s="103">
        <v>12</v>
      </c>
      <c r="BP6" s="103"/>
      <c r="BQ6" s="106"/>
      <c r="BR6" s="106"/>
      <c r="BS6" s="103"/>
      <c r="BT6" s="103" t="s">
        <v>646</v>
      </c>
      <c r="BU6" s="101"/>
      <c r="BV6" t="s">
        <v>659</v>
      </c>
      <c r="BW6" s="18" t="s">
        <v>610</v>
      </c>
    </row>
    <row r="7" spans="1:75" x14ac:dyDescent="0.15">
      <c r="A7" s="99">
        <v>8899</v>
      </c>
      <c r="B7" s="157">
        <v>42203</v>
      </c>
      <c r="C7" s="100" t="s">
        <v>631</v>
      </c>
      <c r="D7" s="101" t="s">
        <v>632</v>
      </c>
      <c r="E7" s="101"/>
      <c r="F7" s="101" t="s">
        <v>641</v>
      </c>
      <c r="G7" s="102">
        <v>42187</v>
      </c>
      <c r="H7" s="103" t="s">
        <v>574</v>
      </c>
      <c r="I7" s="103" t="s">
        <v>390</v>
      </c>
      <c r="J7" s="103"/>
      <c r="K7" s="101" t="s">
        <v>660</v>
      </c>
      <c r="L7" s="101" t="s">
        <v>661</v>
      </c>
      <c r="M7" s="175">
        <v>116.81818181818181</v>
      </c>
      <c r="N7" s="175">
        <v>20.909090909090907</v>
      </c>
      <c r="O7" s="101"/>
      <c r="P7" s="101"/>
      <c r="Q7" s="101"/>
      <c r="R7" s="175"/>
      <c r="S7" s="175" t="s">
        <v>644</v>
      </c>
      <c r="T7" s="175"/>
      <c r="U7" s="175" t="s">
        <v>644</v>
      </c>
      <c r="V7" s="175" t="s">
        <v>644</v>
      </c>
      <c r="W7" s="175" t="s">
        <v>644</v>
      </c>
      <c r="X7" s="175"/>
      <c r="Y7" s="175"/>
      <c r="Z7" s="175"/>
      <c r="AA7" s="175"/>
      <c r="AB7" s="175"/>
      <c r="AC7" s="175"/>
      <c r="AD7" s="175" t="s">
        <v>644</v>
      </c>
      <c r="AE7" s="175" t="s">
        <v>644</v>
      </c>
      <c r="AF7" s="175"/>
      <c r="AG7" s="175"/>
      <c r="AH7" s="175" t="s">
        <v>644</v>
      </c>
      <c r="AI7" s="175"/>
      <c r="AJ7" s="101"/>
      <c r="AK7" s="101" t="s">
        <v>644</v>
      </c>
      <c r="AL7" s="101"/>
      <c r="AM7" s="101" t="s">
        <v>644</v>
      </c>
      <c r="AN7" s="101" t="s">
        <v>644</v>
      </c>
      <c r="AO7" s="101" t="s">
        <v>645</v>
      </c>
      <c r="AP7" s="103" t="s">
        <v>390</v>
      </c>
      <c r="AQ7" s="103"/>
      <c r="AR7" s="103"/>
      <c r="AS7" s="105"/>
      <c r="AT7" s="103">
        <v>10</v>
      </c>
      <c r="AU7" s="103" t="s">
        <v>635</v>
      </c>
      <c r="AV7" s="101"/>
      <c r="AW7" s="103">
        <v>0</v>
      </c>
      <c r="AX7" s="103">
        <v>0</v>
      </c>
      <c r="AY7" s="103">
        <v>0</v>
      </c>
      <c r="AZ7" s="103">
        <v>0</v>
      </c>
      <c r="BA7" s="103">
        <v>0</v>
      </c>
      <c r="BB7" s="103">
        <v>0</v>
      </c>
      <c r="BC7" s="103">
        <v>0</v>
      </c>
      <c r="BD7" s="103">
        <v>0</v>
      </c>
      <c r="BE7" s="103">
        <v>0</v>
      </c>
      <c r="BF7" s="103">
        <v>0</v>
      </c>
      <c r="BG7" s="103">
        <v>0</v>
      </c>
      <c r="BH7" s="103">
        <v>0</v>
      </c>
      <c r="BI7" s="103"/>
      <c r="BJ7" s="103" t="s">
        <v>390</v>
      </c>
      <c r="BK7" s="103"/>
      <c r="BL7" s="103" t="s">
        <v>390</v>
      </c>
      <c r="BM7" s="103"/>
      <c r="BN7" s="103"/>
      <c r="BO7" s="103"/>
      <c r="BP7" s="103"/>
      <c r="BQ7" s="101"/>
      <c r="BR7" s="101"/>
      <c r="BS7" s="103"/>
      <c r="BT7" s="103" t="s">
        <v>646</v>
      </c>
      <c r="BU7" s="106"/>
      <c r="BV7" t="s">
        <v>662</v>
      </c>
      <c r="BW7" s="159" t="s">
        <v>401</v>
      </c>
    </row>
    <row r="8" spans="1:75" x14ac:dyDescent="0.15">
      <c r="A8" s="99">
        <v>10561</v>
      </c>
      <c r="B8" s="157">
        <v>42202</v>
      </c>
      <c r="C8" s="100" t="s">
        <v>631</v>
      </c>
      <c r="D8" s="101" t="s">
        <v>632</v>
      </c>
      <c r="E8" s="101"/>
      <c r="F8" s="101" t="s">
        <v>641</v>
      </c>
      <c r="G8" s="113">
        <v>42186</v>
      </c>
      <c r="H8" s="103" t="s">
        <v>574</v>
      </c>
      <c r="I8" s="103" t="s">
        <v>390</v>
      </c>
      <c r="J8" s="103"/>
      <c r="K8" s="101" t="s">
        <v>663</v>
      </c>
      <c r="L8" s="158" t="s">
        <v>664</v>
      </c>
      <c r="M8" s="175">
        <v>105.5090909090909</v>
      </c>
      <c r="N8" s="175">
        <v>22.654545454545453</v>
      </c>
      <c r="O8" s="101"/>
      <c r="P8" s="101"/>
      <c r="Q8" s="101"/>
      <c r="R8" s="175"/>
      <c r="S8" s="175" t="s">
        <v>644</v>
      </c>
      <c r="T8" s="175"/>
      <c r="U8" s="175" t="s">
        <v>644</v>
      </c>
      <c r="V8" s="175" t="s">
        <v>644</v>
      </c>
      <c r="W8" s="175" t="s">
        <v>644</v>
      </c>
      <c r="X8" s="175"/>
      <c r="Y8" s="175"/>
      <c r="Z8" s="175"/>
      <c r="AA8" s="175"/>
      <c r="AB8" s="175"/>
      <c r="AC8" s="175"/>
      <c r="AD8" s="175" t="s">
        <v>644</v>
      </c>
      <c r="AE8" s="175" t="s">
        <v>644</v>
      </c>
      <c r="AF8" s="175"/>
      <c r="AG8" s="175"/>
      <c r="AH8" s="175" t="s">
        <v>644</v>
      </c>
      <c r="AI8" s="175"/>
      <c r="AJ8" s="101"/>
      <c r="AK8" s="101" t="s">
        <v>644</v>
      </c>
      <c r="AL8" s="101"/>
      <c r="AM8" s="101" t="s">
        <v>644</v>
      </c>
      <c r="AN8" s="101" t="s">
        <v>644</v>
      </c>
      <c r="AO8" s="101" t="s">
        <v>645</v>
      </c>
      <c r="AP8" s="103" t="s">
        <v>390</v>
      </c>
      <c r="AQ8" s="103"/>
      <c r="AR8" s="103"/>
      <c r="AS8" s="105"/>
      <c r="AT8" s="103">
        <v>7</v>
      </c>
      <c r="AU8" s="103" t="s">
        <v>635</v>
      </c>
      <c r="AV8" s="101"/>
      <c r="AW8" s="103">
        <v>9</v>
      </c>
      <c r="AX8" s="103">
        <v>0</v>
      </c>
      <c r="AY8" s="103">
        <v>0</v>
      </c>
      <c r="AZ8" s="103">
        <v>0</v>
      </c>
      <c r="BA8" s="103">
        <v>0</v>
      </c>
      <c r="BB8" s="103">
        <v>0</v>
      </c>
      <c r="BC8" s="103">
        <v>0</v>
      </c>
      <c r="BD8" s="103">
        <v>0</v>
      </c>
      <c r="BE8" s="103">
        <v>0</v>
      </c>
      <c r="BF8" s="103">
        <v>0</v>
      </c>
      <c r="BG8" s="103">
        <v>0</v>
      </c>
      <c r="BH8" s="103">
        <v>0</v>
      </c>
      <c r="BI8" s="103"/>
      <c r="BJ8" s="103" t="s">
        <v>390</v>
      </c>
      <c r="BK8" s="103">
        <v>12</v>
      </c>
      <c r="BL8" s="103" t="s">
        <v>390</v>
      </c>
      <c r="BM8" s="103"/>
      <c r="BN8" s="103"/>
      <c r="BO8" s="103"/>
      <c r="BP8" s="103"/>
      <c r="BQ8" s="106"/>
      <c r="BR8" s="106"/>
      <c r="BS8" s="103"/>
      <c r="BT8" s="103" t="s">
        <v>646</v>
      </c>
      <c r="BU8" s="106"/>
      <c r="BV8" s="160" t="s">
        <v>581</v>
      </c>
      <c r="BW8" s="160" t="s">
        <v>610</v>
      </c>
    </row>
    <row r="9" spans="1:75" x14ac:dyDescent="0.15">
      <c r="A9" s="99">
        <v>10341</v>
      </c>
      <c r="B9" s="157">
        <v>42202</v>
      </c>
      <c r="C9" s="100" t="s">
        <v>631</v>
      </c>
      <c r="D9" s="101" t="s">
        <v>632</v>
      </c>
      <c r="E9" s="101"/>
      <c r="F9" s="101" t="s">
        <v>641</v>
      </c>
      <c r="G9" s="102">
        <v>42187</v>
      </c>
      <c r="H9" s="103" t="s">
        <v>574</v>
      </c>
      <c r="I9" s="103" t="s">
        <v>390</v>
      </c>
      <c r="J9" s="103"/>
      <c r="K9" s="101" t="s">
        <v>665</v>
      </c>
      <c r="L9" s="101" t="s">
        <v>666</v>
      </c>
      <c r="M9" s="175">
        <v>97</v>
      </c>
      <c r="N9" s="175">
        <v>23.327272727272724</v>
      </c>
      <c r="O9" s="101"/>
      <c r="P9" s="101"/>
      <c r="Q9" s="101"/>
      <c r="R9" s="175"/>
      <c r="S9" s="175" t="s">
        <v>644</v>
      </c>
      <c r="T9" s="175"/>
      <c r="U9" s="175" t="s">
        <v>644</v>
      </c>
      <c r="V9" s="175" t="s">
        <v>644</v>
      </c>
      <c r="W9" s="175" t="s">
        <v>644</v>
      </c>
      <c r="X9" s="175"/>
      <c r="Y9" s="175"/>
      <c r="Z9" s="175"/>
      <c r="AA9" s="175"/>
      <c r="AB9" s="175"/>
      <c r="AC9" s="175"/>
      <c r="AD9" s="175" t="s">
        <v>644</v>
      </c>
      <c r="AE9" s="175" t="s">
        <v>644</v>
      </c>
      <c r="AF9" s="175"/>
      <c r="AG9" s="175"/>
      <c r="AH9" s="175" t="s">
        <v>644</v>
      </c>
      <c r="AI9" s="175"/>
      <c r="AJ9" s="101"/>
      <c r="AK9" s="101" t="s">
        <v>644</v>
      </c>
      <c r="AL9" s="101"/>
      <c r="AM9" s="101" t="s">
        <v>644</v>
      </c>
      <c r="AN9" s="101" t="s">
        <v>644</v>
      </c>
      <c r="AO9" s="101" t="s">
        <v>645</v>
      </c>
      <c r="AP9" s="103" t="s">
        <v>390</v>
      </c>
      <c r="AQ9" s="103"/>
      <c r="AR9" s="103"/>
      <c r="AS9" s="105"/>
      <c r="AT9" s="103">
        <v>8.6</v>
      </c>
      <c r="AU9" s="103" t="s">
        <v>635</v>
      </c>
      <c r="AV9" s="101"/>
      <c r="AW9" s="103">
        <v>11</v>
      </c>
      <c r="AX9" s="103">
        <v>0</v>
      </c>
      <c r="AY9" s="103">
        <v>0</v>
      </c>
      <c r="AZ9" s="103">
        <v>0</v>
      </c>
      <c r="BA9" s="103">
        <v>0</v>
      </c>
      <c r="BB9" s="103">
        <v>0</v>
      </c>
      <c r="BC9" s="103">
        <v>0</v>
      </c>
      <c r="BD9" s="103">
        <v>0</v>
      </c>
      <c r="BE9" s="103">
        <v>0</v>
      </c>
      <c r="BF9" s="103">
        <v>0</v>
      </c>
      <c r="BG9" s="103">
        <v>0</v>
      </c>
      <c r="BH9" s="103">
        <v>0</v>
      </c>
      <c r="BI9" s="103"/>
      <c r="BJ9" s="103" t="s">
        <v>390</v>
      </c>
      <c r="BK9" s="103">
        <v>24</v>
      </c>
      <c r="BL9" s="103" t="s">
        <v>390</v>
      </c>
      <c r="BM9" s="103"/>
      <c r="BN9" s="103"/>
      <c r="BO9" s="103"/>
      <c r="BP9" s="103"/>
      <c r="BQ9" s="101"/>
      <c r="BR9" s="101"/>
      <c r="BS9" s="103"/>
      <c r="BT9" s="103" t="s">
        <v>646</v>
      </c>
      <c r="BU9" s="101" t="s">
        <v>667</v>
      </c>
      <c r="BV9" t="s">
        <v>668</v>
      </c>
      <c r="BW9" s="160" t="s">
        <v>610</v>
      </c>
    </row>
    <row r="10" spans="1:75" x14ac:dyDescent="0.15">
      <c r="A10" s="99">
        <v>3617</v>
      </c>
      <c r="B10" s="157">
        <v>42202</v>
      </c>
      <c r="C10" s="100" t="s">
        <v>631</v>
      </c>
      <c r="D10" s="101" t="s">
        <v>632</v>
      </c>
      <c r="E10" s="101"/>
      <c r="F10" s="101" t="s">
        <v>641</v>
      </c>
      <c r="G10" s="102">
        <v>42185</v>
      </c>
      <c r="H10" s="103" t="s">
        <v>574</v>
      </c>
      <c r="I10" s="103" t="s">
        <v>390</v>
      </c>
      <c r="J10" s="103"/>
      <c r="K10" s="101" t="s">
        <v>669</v>
      </c>
      <c r="L10" s="101" t="s">
        <v>670</v>
      </c>
      <c r="M10" s="175">
        <v>92.627272727272725</v>
      </c>
      <c r="N10" s="175">
        <v>21.7</v>
      </c>
      <c r="O10" s="101"/>
      <c r="P10" s="101"/>
      <c r="Q10" s="101"/>
      <c r="R10" s="175"/>
      <c r="S10" s="175" t="s">
        <v>644</v>
      </c>
      <c r="T10" s="175"/>
      <c r="U10" s="175" t="s">
        <v>644</v>
      </c>
      <c r="V10" s="175" t="s">
        <v>644</v>
      </c>
      <c r="W10" s="175" t="s">
        <v>644</v>
      </c>
      <c r="X10" s="175"/>
      <c r="Y10" s="175"/>
      <c r="Z10" s="175"/>
      <c r="AA10" s="175"/>
      <c r="AB10" s="175"/>
      <c r="AC10" s="175"/>
      <c r="AD10" s="175" t="s">
        <v>644</v>
      </c>
      <c r="AE10" s="175" t="s">
        <v>644</v>
      </c>
      <c r="AF10" s="175"/>
      <c r="AG10" s="175"/>
      <c r="AH10" s="175" t="s">
        <v>644</v>
      </c>
      <c r="AI10" s="175"/>
      <c r="AJ10" s="101"/>
      <c r="AK10" s="101" t="s">
        <v>644</v>
      </c>
      <c r="AL10" s="101"/>
      <c r="AM10" s="101" t="s">
        <v>644</v>
      </c>
      <c r="AN10" s="101" t="s">
        <v>644</v>
      </c>
      <c r="AO10" s="101" t="s">
        <v>645</v>
      </c>
      <c r="AP10" s="103" t="s">
        <v>390</v>
      </c>
      <c r="AQ10" s="103"/>
      <c r="AR10" s="103"/>
      <c r="AS10" s="105"/>
      <c r="AT10" s="103">
        <v>10</v>
      </c>
      <c r="AU10" s="103" t="s">
        <v>635</v>
      </c>
      <c r="AV10" s="101"/>
      <c r="AW10" s="103">
        <v>0</v>
      </c>
      <c r="AX10" s="103">
        <v>0</v>
      </c>
      <c r="AY10" s="103">
        <v>0</v>
      </c>
      <c r="AZ10" s="103">
        <v>0</v>
      </c>
      <c r="BA10" s="103">
        <v>0</v>
      </c>
      <c r="BB10" s="103">
        <v>0</v>
      </c>
      <c r="BC10" s="103">
        <v>0</v>
      </c>
      <c r="BD10" s="103">
        <v>0</v>
      </c>
      <c r="BE10" s="103">
        <v>0</v>
      </c>
      <c r="BF10" s="103">
        <v>0</v>
      </c>
      <c r="BG10" s="103">
        <v>0</v>
      </c>
      <c r="BH10" s="103">
        <v>0</v>
      </c>
      <c r="BI10" s="103"/>
      <c r="BJ10" s="103" t="s">
        <v>390</v>
      </c>
      <c r="BK10" s="103"/>
      <c r="BL10" s="103" t="s">
        <v>390</v>
      </c>
      <c r="BM10" s="103"/>
      <c r="BN10" s="103"/>
      <c r="BO10" s="103"/>
      <c r="BP10" s="103"/>
      <c r="BQ10" s="106" t="s">
        <v>671</v>
      </c>
      <c r="BR10" s="106" t="s">
        <v>173</v>
      </c>
      <c r="BS10" s="103">
        <v>30</v>
      </c>
      <c r="BT10" s="103" t="s">
        <v>646</v>
      </c>
      <c r="BU10" s="101"/>
      <c r="BV10" t="s">
        <v>581</v>
      </c>
      <c r="BW10" s="160" t="s">
        <v>401</v>
      </c>
    </row>
    <row r="11" spans="1:75" x14ac:dyDescent="0.15">
      <c r="A11" s="99">
        <v>5652</v>
      </c>
      <c r="B11" s="157">
        <v>42202</v>
      </c>
      <c r="C11" s="100" t="s">
        <v>631</v>
      </c>
      <c r="D11" s="101" t="s">
        <v>632</v>
      </c>
      <c r="E11" s="101"/>
      <c r="F11" s="101" t="s">
        <v>641</v>
      </c>
      <c r="G11" s="102">
        <v>41820</v>
      </c>
      <c r="H11" s="103" t="s">
        <v>574</v>
      </c>
      <c r="I11" s="103" t="s">
        <v>390</v>
      </c>
      <c r="J11" s="103"/>
      <c r="K11" s="101" t="s">
        <v>672</v>
      </c>
      <c r="L11" s="101" t="s">
        <v>627</v>
      </c>
      <c r="M11" s="175">
        <v>176.29</v>
      </c>
      <c r="N11" s="175">
        <v>22.59</v>
      </c>
      <c r="O11" s="101"/>
      <c r="P11" s="101"/>
      <c r="Q11" s="175" t="s">
        <v>644</v>
      </c>
      <c r="R11" s="175"/>
      <c r="S11" s="175" t="s">
        <v>644</v>
      </c>
      <c r="T11" s="175"/>
      <c r="U11" s="175" t="s">
        <v>644</v>
      </c>
      <c r="V11" s="175" t="s">
        <v>644</v>
      </c>
      <c r="W11" s="175" t="s">
        <v>644</v>
      </c>
      <c r="X11" s="175"/>
      <c r="Y11" s="175"/>
      <c r="Z11" s="175"/>
      <c r="AA11" s="175"/>
      <c r="AB11" s="175"/>
      <c r="AC11" s="175"/>
      <c r="AD11" s="175" t="s">
        <v>644</v>
      </c>
      <c r="AE11" s="175" t="s">
        <v>644</v>
      </c>
      <c r="AF11" s="175"/>
      <c r="AG11" s="175"/>
      <c r="AH11" s="175" t="s">
        <v>644</v>
      </c>
      <c r="AI11" s="175"/>
      <c r="AJ11" s="101"/>
      <c r="AK11" s="101" t="s">
        <v>644</v>
      </c>
      <c r="AL11" s="101"/>
      <c r="AM11" s="101" t="s">
        <v>644</v>
      </c>
      <c r="AN11" s="101" t="s">
        <v>644</v>
      </c>
      <c r="AO11" s="101" t="s">
        <v>645</v>
      </c>
      <c r="AP11" s="103" t="s">
        <v>390</v>
      </c>
      <c r="AQ11" s="103"/>
      <c r="AR11" s="103"/>
      <c r="AS11" s="105"/>
      <c r="AT11" s="103">
        <v>20</v>
      </c>
      <c r="AU11" s="103" t="s">
        <v>390</v>
      </c>
      <c r="AV11" s="101"/>
      <c r="AW11" s="103">
        <v>0</v>
      </c>
      <c r="AX11" s="103">
        <v>0</v>
      </c>
      <c r="AY11" s="103">
        <v>0</v>
      </c>
      <c r="AZ11" s="103">
        <v>0</v>
      </c>
      <c r="BA11" s="103">
        <v>0</v>
      </c>
      <c r="BB11" s="103">
        <v>0</v>
      </c>
      <c r="BC11" s="103">
        <v>0</v>
      </c>
      <c r="BD11" s="103">
        <v>0</v>
      </c>
      <c r="BE11" s="103">
        <v>0</v>
      </c>
      <c r="BF11" s="103">
        <v>0</v>
      </c>
      <c r="BG11" s="103">
        <v>0</v>
      </c>
      <c r="BH11" s="103">
        <v>0</v>
      </c>
      <c r="BI11" s="103"/>
      <c r="BJ11" s="103" t="s">
        <v>390</v>
      </c>
      <c r="BK11" s="103"/>
      <c r="BL11" s="103" t="s">
        <v>390</v>
      </c>
      <c r="BM11" s="103"/>
      <c r="BN11" s="103"/>
      <c r="BO11" s="103"/>
      <c r="BP11" s="103"/>
      <c r="BQ11" s="101"/>
      <c r="BR11" s="101"/>
      <c r="BS11" s="103"/>
      <c r="BT11" s="103" t="s">
        <v>646</v>
      </c>
      <c r="BU11" s="101" t="s">
        <v>604</v>
      </c>
      <c r="BV11" t="s">
        <v>581</v>
      </c>
      <c r="BW11" s="159" t="s">
        <v>461</v>
      </c>
    </row>
    <row r="12" spans="1:75" x14ac:dyDescent="0.15">
      <c r="A12" s="99">
        <v>10683</v>
      </c>
      <c r="B12" s="157">
        <v>42202</v>
      </c>
      <c r="C12" s="100" t="s">
        <v>631</v>
      </c>
      <c r="D12" s="101" t="s">
        <v>632</v>
      </c>
      <c r="E12" s="101"/>
      <c r="F12" s="101" t="s">
        <v>641</v>
      </c>
      <c r="G12" s="102">
        <v>42185</v>
      </c>
      <c r="H12" s="103" t="s">
        <v>574</v>
      </c>
      <c r="I12" s="103" t="s">
        <v>390</v>
      </c>
      <c r="J12" s="103"/>
      <c r="K12" s="101" t="s">
        <v>673</v>
      </c>
      <c r="L12" s="158" t="s">
        <v>674</v>
      </c>
      <c r="M12" s="176">
        <v>101.06</v>
      </c>
      <c r="N12" s="175">
        <v>22.718181818181815</v>
      </c>
      <c r="O12" s="101"/>
      <c r="P12" s="101"/>
      <c r="Q12" s="175" t="s">
        <v>644</v>
      </c>
      <c r="R12" s="175"/>
      <c r="S12" s="175" t="s">
        <v>644</v>
      </c>
      <c r="T12" s="175"/>
      <c r="U12" s="175" t="s">
        <v>644</v>
      </c>
      <c r="V12" s="175" t="s">
        <v>644</v>
      </c>
      <c r="W12" s="175" t="s">
        <v>644</v>
      </c>
      <c r="X12" s="175"/>
      <c r="Y12" s="175"/>
      <c r="Z12" s="175"/>
      <c r="AA12" s="175"/>
      <c r="AB12" s="175"/>
      <c r="AC12" s="175"/>
      <c r="AD12" s="175" t="s">
        <v>644</v>
      </c>
      <c r="AE12" s="175" t="s">
        <v>644</v>
      </c>
      <c r="AF12" s="175"/>
      <c r="AG12" s="175"/>
      <c r="AH12" s="175" t="s">
        <v>644</v>
      </c>
      <c r="AI12" s="175"/>
      <c r="AJ12" s="101"/>
      <c r="AK12" s="101" t="s">
        <v>644</v>
      </c>
      <c r="AL12" s="101"/>
      <c r="AM12" s="101" t="s">
        <v>644</v>
      </c>
      <c r="AN12" s="101" t="s">
        <v>644</v>
      </c>
      <c r="AO12" s="101" t="s">
        <v>645</v>
      </c>
      <c r="AP12" s="103" t="s">
        <v>390</v>
      </c>
      <c r="AQ12" s="103"/>
      <c r="AR12" s="103"/>
      <c r="AS12" s="105"/>
      <c r="AT12" s="103">
        <v>9.5</v>
      </c>
      <c r="AU12" s="103" t="s">
        <v>635</v>
      </c>
      <c r="AV12" s="101"/>
      <c r="AW12" s="103">
        <v>0</v>
      </c>
      <c r="AX12" s="103">
        <v>0</v>
      </c>
      <c r="AY12" s="103">
        <v>15</v>
      </c>
      <c r="AZ12" s="103">
        <v>0</v>
      </c>
      <c r="BA12" s="103">
        <v>0</v>
      </c>
      <c r="BB12" s="103">
        <v>0</v>
      </c>
      <c r="BC12" s="103">
        <v>0</v>
      </c>
      <c r="BD12" s="103">
        <v>0</v>
      </c>
      <c r="BE12" s="103">
        <v>0</v>
      </c>
      <c r="BF12" s="103">
        <v>0</v>
      </c>
      <c r="BG12" s="103">
        <v>0</v>
      </c>
      <c r="BH12" s="103">
        <v>0</v>
      </c>
      <c r="BI12" s="103"/>
      <c r="BJ12" s="103" t="s">
        <v>390</v>
      </c>
      <c r="BK12" s="103"/>
      <c r="BL12" s="103" t="s">
        <v>390</v>
      </c>
      <c r="BM12" s="103"/>
      <c r="BN12" s="103"/>
      <c r="BO12" s="103"/>
      <c r="BP12" s="103"/>
      <c r="BQ12" s="101"/>
      <c r="BR12" s="101"/>
      <c r="BS12" s="103"/>
      <c r="BT12" s="103" t="s">
        <v>646</v>
      </c>
      <c r="BU12" s="106" t="s">
        <v>675</v>
      </c>
      <c r="BV12" t="s">
        <v>676</v>
      </c>
      <c r="BW12" s="159" t="s">
        <v>610</v>
      </c>
    </row>
    <row r="13" spans="1:75" ht="14" customHeight="1" x14ac:dyDescent="0.15">
      <c r="A13" s="99">
        <v>4102</v>
      </c>
      <c r="B13" s="157">
        <v>42202</v>
      </c>
      <c r="C13" s="100" t="s">
        <v>631</v>
      </c>
      <c r="D13" s="101" t="s">
        <v>632</v>
      </c>
      <c r="E13" s="101"/>
      <c r="F13" s="101" t="s">
        <v>641</v>
      </c>
      <c r="G13" s="102">
        <v>42185</v>
      </c>
      <c r="H13" s="103" t="s">
        <v>574</v>
      </c>
      <c r="I13" s="103" t="s">
        <v>390</v>
      </c>
      <c r="J13" s="103"/>
      <c r="K13" s="101" t="s">
        <v>677</v>
      </c>
      <c r="L13" s="101" t="s">
        <v>678</v>
      </c>
      <c r="M13" s="175">
        <v>104</v>
      </c>
      <c r="N13" s="175">
        <v>22.763636363636362</v>
      </c>
      <c r="O13" s="101"/>
      <c r="P13" s="101"/>
      <c r="Q13" s="175" t="s">
        <v>644</v>
      </c>
      <c r="R13" s="175"/>
      <c r="S13" s="175" t="s">
        <v>644</v>
      </c>
      <c r="T13" s="175"/>
      <c r="U13" s="175" t="s">
        <v>644</v>
      </c>
      <c r="V13" s="175" t="s">
        <v>644</v>
      </c>
      <c r="W13" s="175" t="s">
        <v>644</v>
      </c>
      <c r="X13" s="175"/>
      <c r="Y13" s="175"/>
      <c r="Z13" s="175"/>
      <c r="AA13" s="175"/>
      <c r="AB13" s="175"/>
      <c r="AC13" s="175"/>
      <c r="AD13" s="175" t="s">
        <v>644</v>
      </c>
      <c r="AE13" s="175" t="s">
        <v>644</v>
      </c>
      <c r="AF13" s="175"/>
      <c r="AG13" s="175"/>
      <c r="AH13" s="175" t="s">
        <v>644</v>
      </c>
      <c r="AI13" s="175"/>
      <c r="AJ13" s="101"/>
      <c r="AK13" s="101" t="s">
        <v>644</v>
      </c>
      <c r="AL13" s="101"/>
      <c r="AM13" s="101" t="s">
        <v>644</v>
      </c>
      <c r="AN13" s="101" t="s">
        <v>644</v>
      </c>
      <c r="AO13" s="101" t="s">
        <v>645</v>
      </c>
      <c r="AP13" s="103" t="s">
        <v>390</v>
      </c>
      <c r="AQ13" s="103"/>
      <c r="AR13" s="103"/>
      <c r="AS13" s="105"/>
      <c r="AT13" s="161">
        <v>17</v>
      </c>
      <c r="AU13" s="103" t="s">
        <v>635</v>
      </c>
      <c r="AV13" s="101"/>
      <c r="AW13" s="103">
        <v>0</v>
      </c>
      <c r="AX13" s="103">
        <v>0</v>
      </c>
      <c r="AY13" s="103">
        <v>10</v>
      </c>
      <c r="AZ13" s="103">
        <v>0</v>
      </c>
      <c r="BA13" s="103">
        <v>0</v>
      </c>
      <c r="BB13" s="103">
        <v>0</v>
      </c>
      <c r="BC13" s="103">
        <v>0</v>
      </c>
      <c r="BD13" s="103">
        <v>0</v>
      </c>
      <c r="BE13" s="103">
        <v>0</v>
      </c>
      <c r="BF13" s="103">
        <v>0</v>
      </c>
      <c r="BG13" s="103">
        <v>0</v>
      </c>
      <c r="BH13" s="103">
        <v>0</v>
      </c>
      <c r="BI13" s="103"/>
      <c r="BJ13" s="103" t="s">
        <v>390</v>
      </c>
      <c r="BK13" s="103"/>
      <c r="BL13" s="103" t="s">
        <v>390</v>
      </c>
      <c r="BM13" s="103"/>
      <c r="BN13" s="103"/>
      <c r="BO13" s="103"/>
      <c r="BP13" s="103"/>
      <c r="BQ13" s="106"/>
      <c r="BR13" s="106"/>
      <c r="BS13" s="103"/>
      <c r="BT13" s="103" t="s">
        <v>646</v>
      </c>
      <c r="BU13" s="158" t="s">
        <v>679</v>
      </c>
      <c r="BV13" t="s">
        <v>680</v>
      </c>
      <c r="BW13" s="160" t="s">
        <v>401</v>
      </c>
    </row>
    <row r="14" spans="1:75" x14ac:dyDescent="0.15">
      <c r="A14" s="99">
        <v>9698</v>
      </c>
      <c r="B14" s="157">
        <v>42202</v>
      </c>
      <c r="C14" s="100" t="s">
        <v>631</v>
      </c>
      <c r="D14" s="101" t="s">
        <v>632</v>
      </c>
      <c r="E14" s="101"/>
      <c r="F14" s="101" t="s">
        <v>641</v>
      </c>
      <c r="G14" s="102">
        <v>42188</v>
      </c>
      <c r="H14" s="103" t="s">
        <v>390</v>
      </c>
      <c r="I14" s="103" t="s">
        <v>391</v>
      </c>
      <c r="J14" s="103"/>
      <c r="K14" s="101" t="s">
        <v>620</v>
      </c>
      <c r="L14" s="101" t="s">
        <v>681</v>
      </c>
      <c r="M14" s="175">
        <v>100.83636363636363</v>
      </c>
      <c r="N14" s="175">
        <v>23.490909090909089</v>
      </c>
      <c r="O14" s="101"/>
      <c r="P14" s="101"/>
      <c r="Q14" s="175" t="s">
        <v>644</v>
      </c>
      <c r="R14" s="175"/>
      <c r="S14" s="175" t="s">
        <v>644</v>
      </c>
      <c r="T14" s="175"/>
      <c r="U14" s="175" t="s">
        <v>644</v>
      </c>
      <c r="V14" s="175" t="s">
        <v>644</v>
      </c>
      <c r="W14" s="175" t="s">
        <v>644</v>
      </c>
      <c r="X14" s="175"/>
      <c r="Y14" s="175"/>
      <c r="Z14" s="175"/>
      <c r="AA14" s="175"/>
      <c r="AB14" s="175"/>
      <c r="AC14" s="175"/>
      <c r="AD14" s="175" t="s">
        <v>644</v>
      </c>
      <c r="AE14" s="175" t="s">
        <v>644</v>
      </c>
      <c r="AF14" s="175"/>
      <c r="AG14" s="175"/>
      <c r="AH14" s="175" t="s">
        <v>644</v>
      </c>
      <c r="AI14" s="175"/>
      <c r="AJ14" s="101"/>
      <c r="AK14" s="101" t="s">
        <v>644</v>
      </c>
      <c r="AL14" s="101"/>
      <c r="AM14" s="101" t="s">
        <v>644</v>
      </c>
      <c r="AN14" s="101" t="s">
        <v>644</v>
      </c>
      <c r="AO14" s="101" t="s">
        <v>645</v>
      </c>
      <c r="AP14" s="103" t="s">
        <v>390</v>
      </c>
      <c r="AQ14" s="103"/>
      <c r="AR14" s="103"/>
      <c r="AS14" s="105"/>
      <c r="AT14" s="103"/>
      <c r="AU14" s="103" t="s">
        <v>390</v>
      </c>
      <c r="AV14" s="101"/>
      <c r="AW14" s="103">
        <v>0</v>
      </c>
      <c r="AX14" s="103">
        <v>0</v>
      </c>
      <c r="AY14" s="103">
        <v>0</v>
      </c>
      <c r="AZ14" s="103">
        <v>0</v>
      </c>
      <c r="BA14" s="103">
        <v>0</v>
      </c>
      <c r="BB14" s="103">
        <v>0</v>
      </c>
      <c r="BC14" s="103">
        <v>0</v>
      </c>
      <c r="BD14" s="103">
        <v>0</v>
      </c>
      <c r="BE14" s="103">
        <v>0</v>
      </c>
      <c r="BF14" s="103">
        <v>0</v>
      </c>
      <c r="BG14" s="103">
        <v>0</v>
      </c>
      <c r="BH14" s="103">
        <v>0</v>
      </c>
      <c r="BI14" s="103"/>
      <c r="BJ14" s="103" t="s">
        <v>390</v>
      </c>
      <c r="BK14" s="103"/>
      <c r="BL14" s="103" t="s">
        <v>390</v>
      </c>
      <c r="BM14" s="103"/>
      <c r="BN14" s="103"/>
      <c r="BO14" s="103"/>
      <c r="BP14" s="103"/>
      <c r="BQ14" s="106"/>
      <c r="BR14" s="106"/>
      <c r="BS14" s="103"/>
      <c r="BT14" s="103" t="s">
        <v>646</v>
      </c>
      <c r="BU14" s="106" t="s">
        <v>622</v>
      </c>
      <c r="BV14" s="160" t="s">
        <v>682</v>
      </c>
      <c r="BW14" s="160" t="s">
        <v>401</v>
      </c>
    </row>
    <row r="15" spans="1:75" x14ac:dyDescent="0.15">
      <c r="A15" s="99">
        <v>10489</v>
      </c>
      <c r="B15" s="157">
        <v>42202</v>
      </c>
      <c r="C15" s="100" t="s">
        <v>631</v>
      </c>
      <c r="D15" s="101" t="s">
        <v>632</v>
      </c>
      <c r="E15" s="101"/>
      <c r="F15" s="101" t="s">
        <v>641</v>
      </c>
      <c r="G15" s="102">
        <v>42185</v>
      </c>
      <c r="H15" s="103" t="s">
        <v>390</v>
      </c>
      <c r="I15" s="103" t="s">
        <v>391</v>
      </c>
      <c r="J15" s="103"/>
      <c r="K15" s="101" t="s">
        <v>629</v>
      </c>
      <c r="L15" s="101" t="s">
        <v>683</v>
      </c>
      <c r="M15" s="174">
        <v>99</v>
      </c>
      <c r="N15" s="174">
        <v>18.627272727272725</v>
      </c>
      <c r="O15" s="101"/>
      <c r="P15" s="101"/>
      <c r="Q15" s="175" t="s">
        <v>644</v>
      </c>
      <c r="R15" s="175"/>
      <c r="S15" s="175" t="s">
        <v>644</v>
      </c>
      <c r="T15" s="175"/>
      <c r="U15" s="175" t="s">
        <v>644</v>
      </c>
      <c r="V15" s="175" t="s">
        <v>644</v>
      </c>
      <c r="W15" s="175" t="s">
        <v>644</v>
      </c>
      <c r="X15" s="175"/>
      <c r="Y15" s="175"/>
      <c r="Z15" s="175"/>
      <c r="AA15" s="175"/>
      <c r="AB15" s="175"/>
      <c r="AC15" s="175"/>
      <c r="AD15" s="175" t="s">
        <v>644</v>
      </c>
      <c r="AE15" s="175" t="s">
        <v>644</v>
      </c>
      <c r="AF15" s="175"/>
      <c r="AG15" s="175"/>
      <c r="AH15" s="175" t="s">
        <v>644</v>
      </c>
      <c r="AI15" s="175"/>
      <c r="AJ15" s="101"/>
      <c r="AK15" s="101" t="s">
        <v>644</v>
      </c>
      <c r="AL15" s="101"/>
      <c r="AM15" s="101" t="s">
        <v>644</v>
      </c>
      <c r="AN15" s="101" t="s">
        <v>644</v>
      </c>
      <c r="AO15" s="101" t="s">
        <v>645</v>
      </c>
      <c r="AP15" s="103" t="s">
        <v>390</v>
      </c>
      <c r="AQ15" s="103"/>
      <c r="AR15" s="103"/>
      <c r="AS15" s="105"/>
      <c r="AT15" s="103"/>
      <c r="AU15" s="103" t="s">
        <v>390</v>
      </c>
      <c r="AV15" s="101"/>
      <c r="AW15" s="103">
        <v>0</v>
      </c>
      <c r="AX15" s="103">
        <v>0</v>
      </c>
      <c r="AY15" s="103">
        <v>0</v>
      </c>
      <c r="AZ15" s="103">
        <v>0</v>
      </c>
      <c r="BA15" s="103">
        <v>0</v>
      </c>
      <c r="BB15" s="103">
        <v>0</v>
      </c>
      <c r="BC15" s="103">
        <v>0</v>
      </c>
      <c r="BD15" s="103">
        <v>0</v>
      </c>
      <c r="BE15" s="103">
        <v>0</v>
      </c>
      <c r="BF15" s="103">
        <v>0</v>
      </c>
      <c r="BG15" s="103">
        <v>0</v>
      </c>
      <c r="BH15" s="103">
        <v>0</v>
      </c>
      <c r="BI15" s="103"/>
      <c r="BJ15" s="103" t="s">
        <v>390</v>
      </c>
      <c r="BK15" s="103"/>
      <c r="BL15" s="103" t="s">
        <v>390</v>
      </c>
      <c r="BM15" s="103"/>
      <c r="BN15" s="103"/>
      <c r="BO15" s="103"/>
      <c r="BP15" s="103"/>
      <c r="BQ15" s="106"/>
      <c r="BR15" s="106"/>
      <c r="BS15" s="103"/>
      <c r="BT15" s="103" t="s">
        <v>646</v>
      </c>
      <c r="BU15" s="101" t="s">
        <v>622</v>
      </c>
      <c r="BV15" t="s">
        <v>581</v>
      </c>
      <c r="BW15" s="160" t="s">
        <v>610</v>
      </c>
    </row>
    <row r="16" spans="1:75" x14ac:dyDescent="0.15">
      <c r="A16" s="99">
        <v>9781</v>
      </c>
      <c r="B16" s="157">
        <v>42202</v>
      </c>
      <c r="C16" s="100" t="s">
        <v>631</v>
      </c>
      <c r="D16" s="101" t="s">
        <v>632</v>
      </c>
      <c r="E16" s="101"/>
      <c r="F16" s="101" t="s">
        <v>641</v>
      </c>
      <c r="G16" s="102">
        <v>42089</v>
      </c>
      <c r="H16" s="103" t="s">
        <v>574</v>
      </c>
      <c r="I16" s="103" t="s">
        <v>390</v>
      </c>
      <c r="J16" s="103"/>
      <c r="K16" s="101" t="s">
        <v>633</v>
      </c>
      <c r="L16" s="101" t="s">
        <v>684</v>
      </c>
      <c r="M16" s="174">
        <v>99</v>
      </c>
      <c r="N16" s="174">
        <v>19.11</v>
      </c>
      <c r="O16" s="101"/>
      <c r="P16" s="101"/>
      <c r="Q16" s="175" t="s">
        <v>644</v>
      </c>
      <c r="R16" s="175"/>
      <c r="S16" s="175" t="s">
        <v>644</v>
      </c>
      <c r="T16" s="175"/>
      <c r="U16" s="175" t="s">
        <v>644</v>
      </c>
      <c r="V16" s="175" t="s">
        <v>644</v>
      </c>
      <c r="W16" s="175" t="s">
        <v>644</v>
      </c>
      <c r="X16" s="175"/>
      <c r="Y16" s="175"/>
      <c r="Z16" s="175"/>
      <c r="AA16" s="175"/>
      <c r="AB16" s="175"/>
      <c r="AC16" s="175"/>
      <c r="AD16" s="175" t="s">
        <v>644</v>
      </c>
      <c r="AE16" s="175" t="s">
        <v>644</v>
      </c>
      <c r="AF16" s="175"/>
      <c r="AG16" s="175"/>
      <c r="AH16" s="175" t="s">
        <v>644</v>
      </c>
      <c r="AI16" s="175"/>
      <c r="AJ16" s="101"/>
      <c r="AK16" s="101" t="s">
        <v>644</v>
      </c>
      <c r="AL16" s="101"/>
      <c r="AM16" s="101" t="s">
        <v>644</v>
      </c>
      <c r="AN16" s="101" t="s">
        <v>644</v>
      </c>
      <c r="AO16" s="101" t="s">
        <v>645</v>
      </c>
      <c r="AP16" s="103" t="s">
        <v>390</v>
      </c>
      <c r="AQ16" s="103"/>
      <c r="AR16" s="103"/>
      <c r="AS16" s="105"/>
      <c r="AT16" s="103">
        <v>8</v>
      </c>
      <c r="AU16" s="103" t="s">
        <v>635</v>
      </c>
      <c r="AV16" s="101"/>
      <c r="AW16" s="103">
        <v>0</v>
      </c>
      <c r="AX16" s="103">
        <v>0</v>
      </c>
      <c r="AY16" s="103">
        <v>0</v>
      </c>
      <c r="AZ16" s="103">
        <v>0</v>
      </c>
      <c r="BA16" s="103">
        <v>0</v>
      </c>
      <c r="BB16" s="103">
        <v>0</v>
      </c>
      <c r="BC16" s="103">
        <v>0</v>
      </c>
      <c r="BD16" s="103">
        <v>0</v>
      </c>
      <c r="BE16" s="103">
        <v>0</v>
      </c>
      <c r="BF16" s="103">
        <v>0</v>
      </c>
      <c r="BG16" s="103">
        <v>0</v>
      </c>
      <c r="BH16" s="103">
        <v>0</v>
      </c>
      <c r="BI16" s="103">
        <v>24</v>
      </c>
      <c r="BJ16" s="103" t="s">
        <v>390</v>
      </c>
      <c r="BK16" s="103"/>
      <c r="BL16" s="103" t="s">
        <v>390</v>
      </c>
      <c r="BM16" s="103"/>
      <c r="BN16" s="103"/>
      <c r="BO16" s="103"/>
      <c r="BP16" s="103"/>
      <c r="BQ16" s="106"/>
      <c r="BR16" s="106"/>
      <c r="BS16" s="103"/>
      <c r="BT16" s="103" t="s">
        <v>646</v>
      </c>
      <c r="BU16" s="106" t="s">
        <v>685</v>
      </c>
      <c r="BV16" s="160" t="s">
        <v>686</v>
      </c>
      <c r="BW16" s="18" t="s">
        <v>461</v>
      </c>
    </row>
    <row r="17" spans="1:75" x14ac:dyDescent="0.15">
      <c r="A17" s="99">
        <v>10394</v>
      </c>
      <c r="B17" s="157">
        <v>42202</v>
      </c>
      <c r="C17" s="100" t="s">
        <v>631</v>
      </c>
      <c r="D17" s="101" t="s">
        <v>632</v>
      </c>
      <c r="E17" s="101"/>
      <c r="F17" s="101" t="s">
        <v>641</v>
      </c>
      <c r="G17" s="102">
        <v>42185</v>
      </c>
      <c r="H17" s="103" t="s">
        <v>574</v>
      </c>
      <c r="I17" s="103" t="s">
        <v>390</v>
      </c>
      <c r="J17" s="103"/>
      <c r="K17" s="101" t="s">
        <v>687</v>
      </c>
      <c r="L17" s="101" t="s">
        <v>688</v>
      </c>
      <c r="M17" s="175">
        <v>114</v>
      </c>
      <c r="N17" s="175">
        <v>21.781818181818181</v>
      </c>
      <c r="O17" s="101" t="s">
        <v>689</v>
      </c>
      <c r="P17" s="101">
        <v>1350</v>
      </c>
      <c r="Q17" s="175">
        <v>24.972727272727269</v>
      </c>
      <c r="R17" s="175"/>
      <c r="S17" s="175" t="s">
        <v>644</v>
      </c>
      <c r="T17" s="175"/>
      <c r="U17" s="175" t="s">
        <v>644</v>
      </c>
      <c r="V17" s="175" t="s">
        <v>644</v>
      </c>
      <c r="W17" s="175" t="s">
        <v>644</v>
      </c>
      <c r="X17" s="175"/>
      <c r="Y17" s="175"/>
      <c r="Z17" s="175"/>
      <c r="AA17" s="175"/>
      <c r="AB17" s="175"/>
      <c r="AC17" s="175"/>
      <c r="AD17" s="175" t="s">
        <v>644</v>
      </c>
      <c r="AE17" s="175" t="s">
        <v>644</v>
      </c>
      <c r="AF17" s="175"/>
      <c r="AG17" s="175"/>
      <c r="AH17" s="175" t="s">
        <v>644</v>
      </c>
      <c r="AI17" s="175"/>
      <c r="AJ17" s="101"/>
      <c r="AK17" s="101" t="s">
        <v>644</v>
      </c>
      <c r="AL17" s="101"/>
      <c r="AM17" s="101" t="s">
        <v>644</v>
      </c>
      <c r="AN17" s="101" t="s">
        <v>644</v>
      </c>
      <c r="AO17" t="s">
        <v>645</v>
      </c>
      <c r="AP17" s="103" t="s">
        <v>390</v>
      </c>
      <c r="AQ17" s="103"/>
      <c r="AR17" s="103"/>
      <c r="AS17" s="105"/>
      <c r="AT17" s="103">
        <v>6</v>
      </c>
      <c r="AU17" s="103" t="s">
        <v>635</v>
      </c>
      <c r="AV17" s="101"/>
      <c r="AW17" s="103">
        <v>0</v>
      </c>
      <c r="AX17" s="103">
        <v>0</v>
      </c>
      <c r="AY17" s="103">
        <v>5</v>
      </c>
      <c r="AZ17" s="103">
        <v>0</v>
      </c>
      <c r="BA17" s="103">
        <v>0</v>
      </c>
      <c r="BB17" s="103">
        <v>0</v>
      </c>
      <c r="BC17" s="103">
        <v>0</v>
      </c>
      <c r="BD17" s="103">
        <v>0</v>
      </c>
      <c r="BE17" s="103">
        <v>0</v>
      </c>
      <c r="BF17" s="103">
        <v>0</v>
      </c>
      <c r="BG17" s="103">
        <v>0</v>
      </c>
      <c r="BH17" s="103">
        <v>0</v>
      </c>
      <c r="BI17" s="103"/>
      <c r="BJ17" s="103" t="s">
        <v>390</v>
      </c>
      <c r="BK17" s="103"/>
      <c r="BL17" s="103" t="s">
        <v>390</v>
      </c>
      <c r="BM17" s="103"/>
      <c r="BN17" s="103"/>
      <c r="BO17" s="103"/>
      <c r="BP17" s="103"/>
      <c r="BQ17" s="101"/>
      <c r="BR17" s="101"/>
      <c r="BS17" s="103"/>
      <c r="BT17" s="103" t="s">
        <v>646</v>
      </c>
      <c r="BU17" s="106" t="s">
        <v>622</v>
      </c>
      <c r="BV17" s="160" t="s">
        <v>581</v>
      </c>
      <c r="BW17" t="s">
        <v>610</v>
      </c>
    </row>
    <row r="18" spans="1:75" x14ac:dyDescent="0.15">
      <c r="A18" s="99">
        <v>9928</v>
      </c>
      <c r="B18" s="157">
        <v>42202</v>
      </c>
      <c r="C18" s="100" t="s">
        <v>631</v>
      </c>
      <c r="D18" s="101" t="s">
        <v>632</v>
      </c>
      <c r="E18" s="101"/>
      <c r="F18" s="101" t="s">
        <v>641</v>
      </c>
      <c r="G18" s="102">
        <v>42185</v>
      </c>
      <c r="H18" s="103" t="s">
        <v>574</v>
      </c>
      <c r="I18" s="103" t="s">
        <v>390</v>
      </c>
      <c r="J18" s="103"/>
      <c r="K18" s="101" t="s">
        <v>690</v>
      </c>
      <c r="L18" s="101" t="s">
        <v>655</v>
      </c>
      <c r="M18" s="175">
        <v>91.872727272727261</v>
      </c>
      <c r="N18" s="175">
        <v>27.754545454545454</v>
      </c>
      <c r="O18" s="101"/>
      <c r="P18" s="101"/>
      <c r="Q18" s="175" t="s">
        <v>644</v>
      </c>
      <c r="R18" s="175"/>
      <c r="S18" s="175" t="s">
        <v>644</v>
      </c>
      <c r="T18" s="175"/>
      <c r="U18" s="175" t="s">
        <v>644</v>
      </c>
      <c r="V18" s="175" t="s">
        <v>644</v>
      </c>
      <c r="W18" s="175" t="s">
        <v>644</v>
      </c>
      <c r="X18" s="175"/>
      <c r="Y18" s="175"/>
      <c r="Z18" s="175"/>
      <c r="AA18" s="175"/>
      <c r="AB18" s="175"/>
      <c r="AC18" s="175"/>
      <c r="AD18" s="175" t="s">
        <v>644</v>
      </c>
      <c r="AE18" s="175" t="s">
        <v>644</v>
      </c>
      <c r="AF18" s="175"/>
      <c r="AG18" s="175"/>
      <c r="AH18" s="175" t="s">
        <v>644</v>
      </c>
      <c r="AI18" s="175"/>
      <c r="AJ18" s="101"/>
      <c r="AK18" s="101" t="s">
        <v>644</v>
      </c>
      <c r="AL18" s="101"/>
      <c r="AM18" s="101" t="s">
        <v>644</v>
      </c>
      <c r="AN18" s="101" t="s">
        <v>644</v>
      </c>
      <c r="AO18" t="s">
        <v>645</v>
      </c>
      <c r="AP18" s="103" t="s">
        <v>390</v>
      </c>
      <c r="AQ18" s="103"/>
      <c r="AR18" s="103"/>
      <c r="AS18" s="105"/>
      <c r="AT18" s="103">
        <v>15</v>
      </c>
      <c r="AU18" s="103" t="s">
        <v>390</v>
      </c>
      <c r="AV18" s="101"/>
      <c r="AW18" s="103">
        <v>0</v>
      </c>
      <c r="AX18" s="103">
        <v>0</v>
      </c>
      <c r="AY18" s="103">
        <v>0</v>
      </c>
      <c r="AZ18" s="103">
        <v>0</v>
      </c>
      <c r="BA18" s="103">
        <v>0</v>
      </c>
      <c r="BB18" s="103">
        <v>0</v>
      </c>
      <c r="BC18" s="103">
        <v>0</v>
      </c>
      <c r="BD18" s="103">
        <v>0</v>
      </c>
      <c r="BE18" s="103">
        <v>0</v>
      </c>
      <c r="BF18" s="103">
        <v>0</v>
      </c>
      <c r="BG18" s="103">
        <v>0</v>
      </c>
      <c r="BH18" s="103">
        <v>0</v>
      </c>
      <c r="BI18" s="103"/>
      <c r="BJ18" s="103" t="s">
        <v>390</v>
      </c>
      <c r="BK18" s="103"/>
      <c r="BL18" s="103" t="s">
        <v>390</v>
      </c>
      <c r="BM18" s="103">
        <v>120</v>
      </c>
      <c r="BN18" s="103"/>
      <c r="BO18" s="103"/>
      <c r="BP18" s="103"/>
      <c r="BQ18" s="101"/>
      <c r="BR18" s="101"/>
      <c r="BS18" s="103"/>
      <c r="BT18" s="103" t="s">
        <v>646</v>
      </c>
      <c r="BU18" s="106" t="s">
        <v>667</v>
      </c>
      <c r="BV18" s="160" t="s">
        <v>691</v>
      </c>
      <c r="BW18" t="s">
        <v>401</v>
      </c>
    </row>
    <row r="19" spans="1:75" x14ac:dyDescent="0.15">
      <c r="A19" s="99">
        <v>9912</v>
      </c>
      <c r="B19" s="157">
        <v>42202</v>
      </c>
      <c r="C19" s="100" t="s">
        <v>631</v>
      </c>
      <c r="D19" s="101" t="s">
        <v>632</v>
      </c>
      <c r="E19" s="101"/>
      <c r="F19" s="101" t="s">
        <v>641</v>
      </c>
      <c r="G19" s="102">
        <v>42066</v>
      </c>
      <c r="H19" s="103" t="s">
        <v>574</v>
      </c>
      <c r="I19" s="103" t="s">
        <v>390</v>
      </c>
      <c r="J19" s="103"/>
      <c r="K19" s="101" t="s">
        <v>692</v>
      </c>
      <c r="L19" s="101" t="s">
        <v>655</v>
      </c>
      <c r="M19" s="175">
        <v>89</v>
      </c>
      <c r="N19" s="175">
        <v>18.799999999999997</v>
      </c>
      <c r="O19" s="101"/>
      <c r="P19" s="101"/>
      <c r="Q19" s="175" t="s">
        <v>644</v>
      </c>
      <c r="R19" s="175"/>
      <c r="S19" s="175" t="s">
        <v>644</v>
      </c>
      <c r="T19" s="175"/>
      <c r="U19" s="175" t="s">
        <v>644</v>
      </c>
      <c r="V19" s="175" t="s">
        <v>644</v>
      </c>
      <c r="W19" s="175" t="s">
        <v>644</v>
      </c>
      <c r="X19" s="175"/>
      <c r="Y19" s="175"/>
      <c r="Z19" s="175"/>
      <c r="AA19" s="175"/>
      <c r="AB19" s="175"/>
      <c r="AC19" s="175"/>
      <c r="AD19" s="175" t="s">
        <v>644</v>
      </c>
      <c r="AE19" s="175" t="s">
        <v>644</v>
      </c>
      <c r="AF19" s="175"/>
      <c r="AG19" s="175"/>
      <c r="AH19" s="175" t="s">
        <v>644</v>
      </c>
      <c r="AI19" s="175"/>
      <c r="AJ19" s="101"/>
      <c r="AK19" s="101" t="s">
        <v>644</v>
      </c>
      <c r="AL19" s="101"/>
      <c r="AM19" s="101" t="s">
        <v>644</v>
      </c>
      <c r="AN19" s="101" t="s">
        <v>644</v>
      </c>
      <c r="AO19" t="s">
        <v>645</v>
      </c>
      <c r="AP19" s="103" t="s">
        <v>390</v>
      </c>
      <c r="AQ19" s="103"/>
      <c r="AR19" s="103"/>
      <c r="AS19" s="105"/>
      <c r="AT19" s="103">
        <v>8</v>
      </c>
      <c r="AU19" s="103" t="s">
        <v>390</v>
      </c>
      <c r="AV19" s="101"/>
      <c r="AW19" s="103">
        <v>0</v>
      </c>
      <c r="AX19" s="103">
        <v>0</v>
      </c>
      <c r="AY19" s="103">
        <v>0</v>
      </c>
      <c r="AZ19" s="103">
        <v>0</v>
      </c>
      <c r="BA19" s="103">
        <v>0</v>
      </c>
      <c r="BB19" s="103">
        <v>0</v>
      </c>
      <c r="BC19" s="103">
        <v>0</v>
      </c>
      <c r="BD19" s="103">
        <v>0</v>
      </c>
      <c r="BE19" s="103">
        <v>0</v>
      </c>
      <c r="BF19" s="103">
        <v>0</v>
      </c>
      <c r="BG19" s="103">
        <v>0</v>
      </c>
      <c r="BH19" s="103">
        <v>0</v>
      </c>
      <c r="BI19" s="103"/>
      <c r="BJ19" s="103" t="s">
        <v>390</v>
      </c>
      <c r="BK19" s="103"/>
      <c r="BL19" s="103" t="s">
        <v>390</v>
      </c>
      <c r="BM19" s="103"/>
      <c r="BN19" s="103"/>
      <c r="BO19" s="103"/>
      <c r="BP19" s="103"/>
      <c r="BQ19" s="101"/>
      <c r="BR19" s="101"/>
      <c r="BS19" s="103"/>
      <c r="BT19" s="103" t="s">
        <v>646</v>
      </c>
      <c r="BU19" s="106" t="s">
        <v>667</v>
      </c>
      <c r="BV19" s="160" t="s">
        <v>581</v>
      </c>
      <c r="BW19" t="s">
        <v>461</v>
      </c>
    </row>
    <row r="20" spans="1:75" x14ac:dyDescent="0.15">
      <c r="A20" s="99">
        <v>10046</v>
      </c>
      <c r="B20" s="157">
        <v>42202</v>
      </c>
      <c r="C20" s="100" t="s">
        <v>631</v>
      </c>
      <c r="D20" s="101" t="s">
        <v>632</v>
      </c>
      <c r="E20" s="101"/>
      <c r="F20" s="101" t="s">
        <v>641</v>
      </c>
      <c r="G20" s="102">
        <v>42184</v>
      </c>
      <c r="H20" s="103" t="s">
        <v>390</v>
      </c>
      <c r="I20" s="103" t="s">
        <v>391</v>
      </c>
      <c r="J20" s="103"/>
      <c r="K20" s="101" t="s">
        <v>693</v>
      </c>
      <c r="L20" s="101" t="s">
        <v>694</v>
      </c>
      <c r="M20" s="175">
        <v>84.563636363636348</v>
      </c>
      <c r="N20" s="175">
        <v>18.36363636363636</v>
      </c>
      <c r="O20" s="101"/>
      <c r="P20" s="101"/>
      <c r="Q20" s="175" t="s">
        <v>644</v>
      </c>
      <c r="R20" s="175"/>
      <c r="S20" s="175" t="s">
        <v>644</v>
      </c>
      <c r="T20" s="175"/>
      <c r="U20" s="175" t="s">
        <v>644</v>
      </c>
      <c r="V20" s="175" t="s">
        <v>644</v>
      </c>
      <c r="W20" s="175" t="s">
        <v>644</v>
      </c>
      <c r="X20" s="175"/>
      <c r="Y20" s="175"/>
      <c r="Z20" s="175"/>
      <c r="AA20" s="175"/>
      <c r="AB20" s="175"/>
      <c r="AC20" s="175"/>
      <c r="AD20" s="175" t="s">
        <v>644</v>
      </c>
      <c r="AE20" s="175" t="s">
        <v>644</v>
      </c>
      <c r="AF20" s="175"/>
      <c r="AG20" s="175"/>
      <c r="AH20" s="175" t="s">
        <v>644</v>
      </c>
      <c r="AI20" s="175"/>
      <c r="AJ20" s="101"/>
      <c r="AK20" s="101" t="s">
        <v>644</v>
      </c>
      <c r="AL20" s="101"/>
      <c r="AM20" s="101" t="s">
        <v>644</v>
      </c>
      <c r="AN20" s="101" t="s">
        <v>644</v>
      </c>
      <c r="AO20" t="s">
        <v>645</v>
      </c>
      <c r="AP20" s="103" t="s">
        <v>390</v>
      </c>
      <c r="AQ20" s="103"/>
      <c r="AR20" s="103"/>
      <c r="AS20" s="105"/>
      <c r="AT20" s="103"/>
      <c r="AU20" s="103" t="s">
        <v>390</v>
      </c>
      <c r="AV20" s="101"/>
      <c r="AW20" s="103">
        <v>0</v>
      </c>
      <c r="AX20" s="103">
        <v>0</v>
      </c>
      <c r="AY20" s="103">
        <v>0</v>
      </c>
      <c r="AZ20" s="103">
        <v>0</v>
      </c>
      <c r="BA20" s="103">
        <v>0</v>
      </c>
      <c r="BB20" s="103">
        <v>0</v>
      </c>
      <c r="BC20" s="103">
        <v>0</v>
      </c>
      <c r="BD20" s="103">
        <v>0</v>
      </c>
      <c r="BE20" s="103">
        <v>0</v>
      </c>
      <c r="BF20" s="103">
        <v>0</v>
      </c>
      <c r="BG20" s="103">
        <v>0</v>
      </c>
      <c r="BH20" s="103">
        <v>0</v>
      </c>
      <c r="BI20" s="103"/>
      <c r="BJ20" s="103" t="s">
        <v>390</v>
      </c>
      <c r="BK20" s="103"/>
      <c r="BL20" s="103" t="s">
        <v>390</v>
      </c>
      <c r="BM20" s="103">
        <v>39</v>
      </c>
      <c r="BN20" s="103"/>
      <c r="BO20" s="103"/>
      <c r="BP20" s="103"/>
      <c r="BQ20" s="101"/>
      <c r="BR20" s="101"/>
      <c r="BS20" s="103"/>
      <c r="BT20" s="103" t="s">
        <v>646</v>
      </c>
      <c r="BU20" s="106" t="s">
        <v>695</v>
      </c>
      <c r="BV20" s="160" t="s">
        <v>696</v>
      </c>
      <c r="BW20" t="s">
        <v>401</v>
      </c>
    </row>
    <row r="21" spans="1:75" x14ac:dyDescent="0.15">
      <c r="A21" s="99">
        <v>10423</v>
      </c>
      <c r="B21" s="157">
        <v>42202</v>
      </c>
      <c r="C21" s="100" t="s">
        <v>631</v>
      </c>
      <c r="D21" s="101" t="s">
        <v>632</v>
      </c>
      <c r="E21" s="101"/>
      <c r="F21" s="101" t="s">
        <v>697</v>
      </c>
      <c r="G21" s="157">
        <v>42187</v>
      </c>
      <c r="H21" s="103" t="s">
        <v>574</v>
      </c>
      <c r="I21" s="103" t="s">
        <v>390</v>
      </c>
      <c r="J21" s="103"/>
      <c r="K21" s="101" t="s">
        <v>642</v>
      </c>
      <c r="L21" s="101" t="s">
        <v>643</v>
      </c>
      <c r="M21" s="174">
        <v>99.999999999999986</v>
      </c>
      <c r="N21" s="174">
        <v>23.327272727272724</v>
      </c>
      <c r="O21" s="101"/>
      <c r="P21" s="101"/>
      <c r="Q21" s="175" t="s">
        <v>644</v>
      </c>
      <c r="R21" s="175"/>
      <c r="S21" s="175" t="s">
        <v>644</v>
      </c>
      <c r="T21" s="175"/>
      <c r="U21" s="175" t="s">
        <v>644</v>
      </c>
      <c r="V21" s="175" t="s">
        <v>644</v>
      </c>
      <c r="W21" s="175" t="s">
        <v>644</v>
      </c>
      <c r="X21" s="175"/>
      <c r="Y21" s="175"/>
      <c r="Z21" s="175"/>
      <c r="AA21" s="175"/>
      <c r="AB21" s="175"/>
      <c r="AC21" s="175"/>
      <c r="AD21" s="175" t="s">
        <v>644</v>
      </c>
      <c r="AE21" s="175">
        <v>16.8</v>
      </c>
      <c r="AF21" s="175"/>
      <c r="AG21" s="175"/>
      <c r="AH21" s="175" t="s">
        <v>644</v>
      </c>
      <c r="AI21" s="175"/>
      <c r="AJ21" s="101"/>
      <c r="AK21" s="101" t="s">
        <v>644</v>
      </c>
      <c r="AL21" s="101"/>
      <c r="AM21" s="101" t="s">
        <v>644</v>
      </c>
      <c r="AN21" s="101" t="s">
        <v>644</v>
      </c>
      <c r="AO21" s="101" t="s">
        <v>698</v>
      </c>
      <c r="AP21" s="103" t="s">
        <v>390</v>
      </c>
      <c r="AQ21" s="103"/>
      <c r="AR21" s="103"/>
      <c r="AS21" s="105"/>
      <c r="AT21" s="103">
        <v>10.6</v>
      </c>
      <c r="AU21" s="103" t="s">
        <v>635</v>
      </c>
      <c r="AV21" s="101"/>
      <c r="AW21" s="103">
        <v>6</v>
      </c>
      <c r="AX21" s="103">
        <v>0</v>
      </c>
      <c r="AY21" s="103">
        <v>0</v>
      </c>
      <c r="AZ21" s="103">
        <v>0</v>
      </c>
      <c r="BA21" s="103">
        <v>0</v>
      </c>
      <c r="BB21" s="103">
        <v>0</v>
      </c>
      <c r="BC21" s="103">
        <v>0</v>
      </c>
      <c r="BD21" s="103">
        <v>0</v>
      </c>
      <c r="BE21" s="103">
        <v>0</v>
      </c>
      <c r="BF21" s="103">
        <v>0</v>
      </c>
      <c r="BG21" s="103">
        <v>0</v>
      </c>
      <c r="BH21" s="103">
        <v>0</v>
      </c>
      <c r="BI21" s="103"/>
      <c r="BJ21" s="103" t="s">
        <v>390</v>
      </c>
      <c r="BK21" s="103">
        <v>12</v>
      </c>
      <c r="BL21" s="103" t="s">
        <v>390</v>
      </c>
      <c r="BM21" s="103"/>
      <c r="BN21" s="103"/>
      <c r="BO21" s="103"/>
      <c r="BP21" s="103"/>
      <c r="BQ21" s="158"/>
      <c r="BR21" s="106"/>
      <c r="BS21" s="103"/>
      <c r="BT21" s="103" t="s">
        <v>646</v>
      </c>
      <c r="BU21" s="106"/>
      <c r="BV21" t="s">
        <v>699</v>
      </c>
      <c r="BW21" s="159" t="s">
        <v>401</v>
      </c>
    </row>
    <row r="22" spans="1:75" x14ac:dyDescent="0.15">
      <c r="A22" s="99">
        <v>10614</v>
      </c>
      <c r="B22" s="157">
        <v>42202</v>
      </c>
      <c r="C22" s="100" t="s">
        <v>631</v>
      </c>
      <c r="D22" s="101" t="s">
        <v>632</v>
      </c>
      <c r="E22" s="101"/>
      <c r="F22" s="101" t="s">
        <v>697</v>
      </c>
      <c r="G22" s="102">
        <v>42188</v>
      </c>
      <c r="H22" s="103" t="s">
        <v>574</v>
      </c>
      <c r="I22" s="103" t="s">
        <v>390</v>
      </c>
      <c r="J22" s="103"/>
      <c r="K22" s="101" t="s">
        <v>648</v>
      </c>
      <c r="L22" s="101" t="s">
        <v>649</v>
      </c>
      <c r="M22" s="175">
        <v>92.363636363636346</v>
      </c>
      <c r="N22" s="175">
        <v>19.354545454545452</v>
      </c>
      <c r="O22" s="101"/>
      <c r="P22" s="101"/>
      <c r="Q22" s="175" t="s">
        <v>644</v>
      </c>
      <c r="R22" s="175"/>
      <c r="S22" s="175" t="s">
        <v>644</v>
      </c>
      <c r="T22" s="175"/>
      <c r="U22" s="175" t="s">
        <v>644</v>
      </c>
      <c r="V22" s="175" t="s">
        <v>644</v>
      </c>
      <c r="W22" s="175" t="s">
        <v>644</v>
      </c>
      <c r="X22" s="175"/>
      <c r="Y22" s="175"/>
      <c r="Z22" s="175"/>
      <c r="AA22" s="175"/>
      <c r="AB22" s="175"/>
      <c r="AC22" s="175"/>
      <c r="AD22" s="175" t="s">
        <v>644</v>
      </c>
      <c r="AE22" s="175">
        <v>16.727272727272723</v>
      </c>
      <c r="AF22" s="175"/>
      <c r="AG22" s="175"/>
      <c r="AH22" s="175" t="s">
        <v>644</v>
      </c>
      <c r="AI22" s="175"/>
      <c r="AJ22" s="101"/>
      <c r="AK22" s="101" t="s">
        <v>644</v>
      </c>
      <c r="AL22" s="101"/>
      <c r="AM22" s="101" t="s">
        <v>644</v>
      </c>
      <c r="AN22" s="101" t="s">
        <v>644</v>
      </c>
      <c r="AO22" s="101" t="s">
        <v>698</v>
      </c>
      <c r="AP22" s="103" t="s">
        <v>390</v>
      </c>
      <c r="AQ22" s="103"/>
      <c r="AR22" s="103"/>
      <c r="AS22" s="105"/>
      <c r="AT22" s="103">
        <v>8</v>
      </c>
      <c r="AU22" s="103" t="s">
        <v>390</v>
      </c>
      <c r="AV22" s="101"/>
      <c r="AW22" s="103">
        <v>0</v>
      </c>
      <c r="AX22" s="103">
        <v>0</v>
      </c>
      <c r="AY22" s="103">
        <v>0</v>
      </c>
      <c r="AZ22" s="103">
        <v>0</v>
      </c>
      <c r="BA22" s="103">
        <v>0</v>
      </c>
      <c r="BB22" s="103">
        <v>0</v>
      </c>
      <c r="BC22" s="103">
        <v>0</v>
      </c>
      <c r="BD22" s="103">
        <v>0</v>
      </c>
      <c r="BE22" s="103">
        <v>0</v>
      </c>
      <c r="BF22" s="103">
        <v>0</v>
      </c>
      <c r="BG22" s="103">
        <v>0</v>
      </c>
      <c r="BH22" s="103">
        <v>0</v>
      </c>
      <c r="BI22" s="103"/>
      <c r="BJ22" s="103" t="s">
        <v>390</v>
      </c>
      <c r="BK22" s="103"/>
      <c r="BL22" s="103" t="s">
        <v>390</v>
      </c>
      <c r="BM22" s="103"/>
      <c r="BN22" s="103"/>
      <c r="BO22" s="103"/>
      <c r="BP22" s="103"/>
      <c r="BQ22" s="101" t="s">
        <v>650</v>
      </c>
      <c r="BR22" s="101" t="s">
        <v>651</v>
      </c>
      <c r="BS22" s="103">
        <v>50</v>
      </c>
      <c r="BT22" s="103" t="s">
        <v>646</v>
      </c>
      <c r="BU22" s="106" t="s">
        <v>622</v>
      </c>
      <c r="BV22" t="s">
        <v>700</v>
      </c>
      <c r="BW22" s="159" t="s">
        <v>401</v>
      </c>
    </row>
    <row r="23" spans="1:75" x14ac:dyDescent="0.15">
      <c r="A23" s="99">
        <v>8805</v>
      </c>
      <c r="B23" s="157">
        <v>42202</v>
      </c>
      <c r="C23" s="100" t="s">
        <v>631</v>
      </c>
      <c r="D23" s="101" t="s">
        <v>632</v>
      </c>
      <c r="E23" s="101"/>
      <c r="F23" s="101" t="s">
        <v>697</v>
      </c>
      <c r="G23" s="113">
        <v>41851</v>
      </c>
      <c r="H23" s="103" t="s">
        <v>574</v>
      </c>
      <c r="I23" s="103" t="s">
        <v>390</v>
      </c>
      <c r="J23" s="103"/>
      <c r="K23" s="101" t="s">
        <v>653</v>
      </c>
      <c r="L23" s="101" t="s">
        <v>309</v>
      </c>
      <c r="M23" s="175">
        <v>128.47999999999999</v>
      </c>
      <c r="N23" s="175">
        <v>22.38</v>
      </c>
      <c r="O23" s="101"/>
      <c r="P23" s="101"/>
      <c r="Q23" s="175" t="s">
        <v>644</v>
      </c>
      <c r="R23" s="175"/>
      <c r="S23" s="175" t="s">
        <v>644</v>
      </c>
      <c r="T23" s="175"/>
      <c r="U23" s="175" t="s">
        <v>644</v>
      </c>
      <c r="V23" s="175" t="s">
        <v>644</v>
      </c>
      <c r="W23" s="175" t="s">
        <v>644</v>
      </c>
      <c r="X23" s="175"/>
      <c r="Y23" s="175"/>
      <c r="Z23" s="175"/>
      <c r="AA23" s="175"/>
      <c r="AB23" s="175"/>
      <c r="AC23" s="175"/>
      <c r="AD23" s="175" t="s">
        <v>644</v>
      </c>
      <c r="AE23" s="175">
        <v>14.47</v>
      </c>
      <c r="AF23" s="175"/>
      <c r="AG23" s="175"/>
      <c r="AH23" s="175" t="s">
        <v>644</v>
      </c>
      <c r="AI23" s="175"/>
      <c r="AJ23" s="101"/>
      <c r="AK23" s="101" t="s">
        <v>644</v>
      </c>
      <c r="AL23" s="101"/>
      <c r="AM23" s="101" t="s">
        <v>644</v>
      </c>
      <c r="AN23" s="101" t="s">
        <v>644</v>
      </c>
      <c r="AO23" s="101" t="s">
        <v>698</v>
      </c>
      <c r="AP23" s="103" t="s">
        <v>390</v>
      </c>
      <c r="AQ23" s="103"/>
      <c r="AR23" s="103"/>
      <c r="AS23" s="105">
        <v>10</v>
      </c>
      <c r="AT23" s="103">
        <v>12</v>
      </c>
      <c r="AU23" s="103" t="s">
        <v>635</v>
      </c>
      <c r="AV23" s="101"/>
      <c r="AW23" s="103">
        <v>0</v>
      </c>
      <c r="AX23" s="103">
        <v>0</v>
      </c>
      <c r="AY23" s="103">
        <v>7</v>
      </c>
      <c r="AZ23" s="103">
        <v>0</v>
      </c>
      <c r="BA23" s="103">
        <v>0</v>
      </c>
      <c r="BB23" s="103">
        <v>0</v>
      </c>
      <c r="BC23" s="103">
        <v>0</v>
      </c>
      <c r="BD23" s="103">
        <v>0</v>
      </c>
      <c r="BE23" s="103">
        <v>0</v>
      </c>
      <c r="BF23" s="103">
        <v>0</v>
      </c>
      <c r="BG23" s="103">
        <v>0</v>
      </c>
      <c r="BH23" s="103">
        <v>0</v>
      </c>
      <c r="BI23" s="103"/>
      <c r="BJ23" s="103" t="s">
        <v>390</v>
      </c>
      <c r="BK23" s="103"/>
      <c r="BL23" s="103" t="s">
        <v>390</v>
      </c>
      <c r="BM23" s="103"/>
      <c r="BN23" s="103"/>
      <c r="BO23" s="103"/>
      <c r="BP23" s="103"/>
      <c r="BQ23" s="101"/>
      <c r="BR23" s="101"/>
      <c r="BS23" s="103"/>
      <c r="BT23" s="103" t="s">
        <v>646</v>
      </c>
      <c r="BU23" s="101"/>
      <c r="BV23" t="s">
        <v>581</v>
      </c>
      <c r="BW23" s="159" t="s">
        <v>461</v>
      </c>
    </row>
    <row r="24" spans="1:75" x14ac:dyDescent="0.15">
      <c r="A24" s="99">
        <v>1691</v>
      </c>
      <c r="B24" s="157">
        <v>42202</v>
      </c>
      <c r="C24" s="100" t="s">
        <v>631</v>
      </c>
      <c r="D24" s="101" t="s">
        <v>632</v>
      </c>
      <c r="E24" s="101"/>
      <c r="F24" s="101" t="s">
        <v>697</v>
      </c>
      <c r="G24" s="102">
        <v>42185</v>
      </c>
      <c r="H24" s="103" t="s">
        <v>574</v>
      </c>
      <c r="I24" s="103" t="s">
        <v>390</v>
      </c>
      <c r="J24" s="103"/>
      <c r="K24" s="101" t="s">
        <v>654</v>
      </c>
      <c r="L24" s="101" t="s">
        <v>655</v>
      </c>
      <c r="M24" s="175">
        <v>110.0090909090909</v>
      </c>
      <c r="N24" s="175">
        <v>20.809090909090909</v>
      </c>
      <c r="O24" s="101"/>
      <c r="P24" s="101"/>
      <c r="Q24" s="175" t="s">
        <v>644</v>
      </c>
      <c r="R24" s="175"/>
      <c r="S24" s="175" t="s">
        <v>644</v>
      </c>
      <c r="T24" s="175"/>
      <c r="U24" s="175" t="s">
        <v>644</v>
      </c>
      <c r="V24" s="175" t="s">
        <v>644</v>
      </c>
      <c r="W24" s="175" t="s">
        <v>644</v>
      </c>
      <c r="X24" s="175"/>
      <c r="Y24" s="175"/>
      <c r="Z24" s="175"/>
      <c r="AA24" s="175"/>
      <c r="AB24" s="175"/>
      <c r="AC24" s="175"/>
      <c r="AD24" s="175" t="s">
        <v>644</v>
      </c>
      <c r="AE24" s="175">
        <v>15.754545454545452</v>
      </c>
      <c r="AF24" s="175"/>
      <c r="AG24" s="175"/>
      <c r="AH24" s="175" t="s">
        <v>644</v>
      </c>
      <c r="AI24" s="175"/>
      <c r="AJ24" s="101"/>
      <c r="AK24" s="101" t="s">
        <v>644</v>
      </c>
      <c r="AL24" s="101"/>
      <c r="AM24" s="101" t="s">
        <v>644</v>
      </c>
      <c r="AN24" s="101" t="s">
        <v>644</v>
      </c>
      <c r="AO24" s="101" t="s">
        <v>698</v>
      </c>
      <c r="AP24" s="103" t="s">
        <v>390</v>
      </c>
      <c r="AQ24" s="103"/>
      <c r="AR24" s="103"/>
      <c r="AS24" s="105"/>
      <c r="AT24" s="103">
        <v>8.5</v>
      </c>
      <c r="AU24" s="103" t="s">
        <v>635</v>
      </c>
      <c r="AV24" s="101"/>
      <c r="AW24" s="103">
        <v>0</v>
      </c>
      <c r="AX24" s="103">
        <v>0</v>
      </c>
      <c r="AY24" s="103">
        <v>0</v>
      </c>
      <c r="AZ24" s="103">
        <v>0</v>
      </c>
      <c r="BA24" s="103">
        <v>0</v>
      </c>
      <c r="BB24" s="103">
        <v>0</v>
      </c>
      <c r="BC24" s="103">
        <v>0</v>
      </c>
      <c r="BD24" s="103">
        <v>0</v>
      </c>
      <c r="BE24" s="103">
        <v>0</v>
      </c>
      <c r="BF24" s="103">
        <v>0</v>
      </c>
      <c r="BG24" s="103">
        <v>0</v>
      </c>
      <c r="BH24" s="103">
        <v>0</v>
      </c>
      <c r="BI24" s="103"/>
      <c r="BJ24" s="103" t="s">
        <v>390</v>
      </c>
      <c r="BK24" s="103"/>
      <c r="BL24" s="103" t="s">
        <v>390</v>
      </c>
      <c r="BM24" s="103"/>
      <c r="BN24" s="103"/>
      <c r="BO24" s="103"/>
      <c r="BP24" s="103"/>
      <c r="BQ24" s="101"/>
      <c r="BR24" s="101"/>
      <c r="BS24" s="103"/>
      <c r="BT24" s="103" t="s">
        <v>646</v>
      </c>
      <c r="BU24" s="101"/>
      <c r="BV24" s="160" t="s">
        <v>701</v>
      </c>
      <c r="BW24" s="18" t="s">
        <v>401</v>
      </c>
    </row>
    <row r="25" spans="1:75" x14ac:dyDescent="0.15">
      <c r="A25" s="99">
        <v>10257</v>
      </c>
      <c r="B25" s="157">
        <v>42202</v>
      </c>
      <c r="C25" s="100" t="s">
        <v>631</v>
      </c>
      <c r="D25" s="101" t="s">
        <v>632</v>
      </c>
      <c r="E25" s="101"/>
      <c r="F25" s="101" t="s">
        <v>697</v>
      </c>
      <c r="G25" s="102">
        <v>42195</v>
      </c>
      <c r="H25" s="103" t="s">
        <v>574</v>
      </c>
      <c r="I25" s="103" t="s">
        <v>390</v>
      </c>
      <c r="J25" s="103"/>
      <c r="K25" s="101" t="s">
        <v>657</v>
      </c>
      <c r="L25" s="101" t="s">
        <v>658</v>
      </c>
      <c r="M25" s="175">
        <v>92.999999999999986</v>
      </c>
      <c r="N25" s="175">
        <v>23.881818181818179</v>
      </c>
      <c r="O25" s="101"/>
      <c r="P25" s="101"/>
      <c r="Q25" s="175" t="s">
        <v>644</v>
      </c>
      <c r="R25" s="175"/>
      <c r="S25" s="175" t="s">
        <v>644</v>
      </c>
      <c r="T25" s="175"/>
      <c r="U25" s="175" t="s">
        <v>644</v>
      </c>
      <c r="V25" s="175" t="s">
        <v>644</v>
      </c>
      <c r="W25" s="175" t="s">
        <v>644</v>
      </c>
      <c r="X25" s="175"/>
      <c r="Y25" s="175"/>
      <c r="Z25" s="175"/>
      <c r="AA25" s="175"/>
      <c r="AB25" s="175"/>
      <c r="AC25" s="175"/>
      <c r="AD25" s="175" t="s">
        <v>644</v>
      </c>
      <c r="AE25" s="175">
        <v>15.590909090909088</v>
      </c>
      <c r="AF25" s="175"/>
      <c r="AG25" s="175"/>
      <c r="AH25" s="175" t="s">
        <v>644</v>
      </c>
      <c r="AI25" s="175"/>
      <c r="AJ25" s="101"/>
      <c r="AK25" s="101" t="s">
        <v>644</v>
      </c>
      <c r="AL25" s="101"/>
      <c r="AM25" s="101" t="s">
        <v>644</v>
      </c>
      <c r="AN25" s="101" t="s">
        <v>644</v>
      </c>
      <c r="AO25" s="101" t="s">
        <v>698</v>
      </c>
      <c r="AP25" s="103" t="s">
        <v>390</v>
      </c>
      <c r="AQ25" s="103"/>
      <c r="AR25" s="103"/>
      <c r="AS25" s="105"/>
      <c r="AT25" s="103">
        <v>16.100000000000001</v>
      </c>
      <c r="AU25" s="103" t="s">
        <v>635</v>
      </c>
      <c r="AV25" s="101"/>
      <c r="AW25" s="103">
        <v>11</v>
      </c>
      <c r="AX25" s="103">
        <v>0</v>
      </c>
      <c r="AY25" s="103">
        <v>0</v>
      </c>
      <c r="AZ25" s="103">
        <v>0</v>
      </c>
      <c r="BA25" s="103">
        <v>0</v>
      </c>
      <c r="BB25" s="103">
        <v>0</v>
      </c>
      <c r="BC25" s="103">
        <v>0</v>
      </c>
      <c r="BD25" s="103">
        <v>0</v>
      </c>
      <c r="BE25" s="103">
        <v>0</v>
      </c>
      <c r="BF25" s="103">
        <v>0</v>
      </c>
      <c r="BG25" s="103">
        <v>0</v>
      </c>
      <c r="BH25" s="103">
        <v>0</v>
      </c>
      <c r="BI25" s="103"/>
      <c r="BJ25" s="103" t="s">
        <v>390</v>
      </c>
      <c r="BK25" s="103">
        <v>12</v>
      </c>
      <c r="BL25" s="103" t="s">
        <v>390</v>
      </c>
      <c r="BM25" s="103"/>
      <c r="BN25" s="103"/>
      <c r="BO25" s="103">
        <v>12</v>
      </c>
      <c r="BP25" s="103"/>
      <c r="BQ25" s="106"/>
      <c r="BR25" s="106"/>
      <c r="BS25" s="103"/>
      <c r="BT25" s="103" t="s">
        <v>646</v>
      </c>
      <c r="BU25" s="101"/>
      <c r="BV25" t="s">
        <v>702</v>
      </c>
      <c r="BW25" s="18" t="s">
        <v>610</v>
      </c>
    </row>
    <row r="26" spans="1:75" x14ac:dyDescent="0.15">
      <c r="A26" s="99">
        <v>8900</v>
      </c>
      <c r="B26" s="157">
        <v>42203</v>
      </c>
      <c r="C26" s="100" t="s">
        <v>631</v>
      </c>
      <c r="D26" s="101" t="s">
        <v>632</v>
      </c>
      <c r="E26" s="101"/>
      <c r="F26" s="101" t="s">
        <v>697</v>
      </c>
      <c r="G26" s="102">
        <v>42187</v>
      </c>
      <c r="H26" s="103" t="s">
        <v>574</v>
      </c>
      <c r="I26" s="103" t="s">
        <v>390</v>
      </c>
      <c r="J26" s="103"/>
      <c r="K26" s="101" t="s">
        <v>660</v>
      </c>
      <c r="L26" s="101" t="s">
        <v>661</v>
      </c>
      <c r="M26" s="175">
        <v>119.09090909090908</v>
      </c>
      <c r="N26" s="175">
        <v>20.909090909090907</v>
      </c>
      <c r="O26" s="101"/>
      <c r="P26" s="101"/>
      <c r="Q26" s="175" t="s">
        <v>644</v>
      </c>
      <c r="R26" s="175"/>
      <c r="S26" s="175" t="s">
        <v>644</v>
      </c>
      <c r="T26" s="175"/>
      <c r="U26" s="175" t="s">
        <v>644</v>
      </c>
      <c r="V26" s="175" t="s">
        <v>644</v>
      </c>
      <c r="W26" s="175" t="s">
        <v>644</v>
      </c>
      <c r="X26" s="175"/>
      <c r="Y26" s="175"/>
      <c r="Z26" s="175"/>
      <c r="AA26" s="175"/>
      <c r="AB26" s="175"/>
      <c r="AC26" s="175"/>
      <c r="AD26" s="175" t="s">
        <v>644</v>
      </c>
      <c r="AE26" s="175">
        <v>18.636363636363633</v>
      </c>
      <c r="AF26" s="175"/>
      <c r="AG26" s="175"/>
      <c r="AH26" s="175" t="s">
        <v>644</v>
      </c>
      <c r="AI26" s="175"/>
      <c r="AJ26" s="101"/>
      <c r="AK26" s="101" t="s">
        <v>644</v>
      </c>
      <c r="AL26" s="101"/>
      <c r="AM26" s="101" t="s">
        <v>644</v>
      </c>
      <c r="AN26" s="101" t="s">
        <v>644</v>
      </c>
      <c r="AO26" s="101" t="s">
        <v>698</v>
      </c>
      <c r="AP26" s="103" t="s">
        <v>390</v>
      </c>
      <c r="AQ26" s="103"/>
      <c r="AR26" s="103"/>
      <c r="AS26" s="105"/>
      <c r="AT26" s="103">
        <v>10</v>
      </c>
      <c r="AU26" s="103" t="s">
        <v>635</v>
      </c>
      <c r="AV26" s="101"/>
      <c r="AW26" s="103">
        <v>0</v>
      </c>
      <c r="AX26" s="103">
        <v>0</v>
      </c>
      <c r="AY26" s="103">
        <v>0</v>
      </c>
      <c r="AZ26" s="103">
        <v>0</v>
      </c>
      <c r="BA26" s="103">
        <v>0</v>
      </c>
      <c r="BB26" s="103">
        <v>0</v>
      </c>
      <c r="BC26" s="103">
        <v>0</v>
      </c>
      <c r="BD26" s="103">
        <v>0</v>
      </c>
      <c r="BE26" s="103">
        <v>0</v>
      </c>
      <c r="BF26" s="103">
        <v>0</v>
      </c>
      <c r="BG26" s="103">
        <v>0</v>
      </c>
      <c r="BH26" s="103">
        <v>0</v>
      </c>
      <c r="BI26" s="103"/>
      <c r="BJ26" s="103" t="s">
        <v>390</v>
      </c>
      <c r="BK26" s="103"/>
      <c r="BL26" s="103" t="s">
        <v>390</v>
      </c>
      <c r="BM26" s="103"/>
      <c r="BN26" s="103"/>
      <c r="BO26" s="103"/>
      <c r="BP26" s="103"/>
      <c r="BQ26" s="101"/>
      <c r="BR26" s="101"/>
      <c r="BS26" s="103"/>
      <c r="BT26" s="103" t="s">
        <v>646</v>
      </c>
      <c r="BU26" s="106"/>
      <c r="BV26" t="s">
        <v>581</v>
      </c>
      <c r="BW26" s="159" t="s">
        <v>401</v>
      </c>
    </row>
    <row r="27" spans="1:75" x14ac:dyDescent="0.15">
      <c r="A27" s="99">
        <v>10562</v>
      </c>
      <c r="B27" s="157">
        <v>42202</v>
      </c>
      <c r="C27" s="100" t="s">
        <v>631</v>
      </c>
      <c r="D27" s="101" t="s">
        <v>632</v>
      </c>
      <c r="E27" s="101"/>
      <c r="F27" s="101" t="s">
        <v>697</v>
      </c>
      <c r="G27" s="113">
        <v>42186</v>
      </c>
      <c r="H27" s="103" t="s">
        <v>574</v>
      </c>
      <c r="I27" s="103" t="s">
        <v>390</v>
      </c>
      <c r="J27" s="103"/>
      <c r="K27" s="101" t="s">
        <v>663</v>
      </c>
      <c r="L27" s="158" t="s">
        <v>664</v>
      </c>
      <c r="M27" s="175">
        <v>108.22727272727272</v>
      </c>
      <c r="N27" s="175">
        <v>22.654545454545453</v>
      </c>
      <c r="O27" s="101"/>
      <c r="P27" s="101"/>
      <c r="Q27" s="175" t="s">
        <v>644</v>
      </c>
      <c r="R27" s="175"/>
      <c r="S27" s="175" t="s">
        <v>644</v>
      </c>
      <c r="T27" s="175"/>
      <c r="U27" s="175" t="s">
        <v>644</v>
      </c>
      <c r="V27" s="175" t="s">
        <v>644</v>
      </c>
      <c r="W27" s="175" t="s">
        <v>644</v>
      </c>
      <c r="X27" s="175"/>
      <c r="Y27" s="175"/>
      <c r="Z27" s="175"/>
      <c r="AA27" s="175"/>
      <c r="AB27" s="175"/>
      <c r="AC27" s="175"/>
      <c r="AD27" s="175" t="s">
        <v>644</v>
      </c>
      <c r="AE27" s="175">
        <v>18.954545454545453</v>
      </c>
      <c r="AF27" s="175"/>
      <c r="AG27" s="175"/>
      <c r="AH27" s="175" t="s">
        <v>644</v>
      </c>
      <c r="AI27" s="175"/>
      <c r="AJ27" s="101"/>
      <c r="AK27" s="101" t="s">
        <v>644</v>
      </c>
      <c r="AL27" s="101"/>
      <c r="AM27" s="101" t="s">
        <v>644</v>
      </c>
      <c r="AN27" s="101" t="s">
        <v>644</v>
      </c>
      <c r="AO27" s="101" t="s">
        <v>698</v>
      </c>
      <c r="AP27" s="103" t="s">
        <v>390</v>
      </c>
      <c r="AQ27" s="103"/>
      <c r="AR27" s="103"/>
      <c r="AS27" s="105"/>
      <c r="AT27" s="103">
        <v>7</v>
      </c>
      <c r="AU27" s="103" t="s">
        <v>635</v>
      </c>
      <c r="AV27" s="101"/>
      <c r="AW27" s="103">
        <v>9</v>
      </c>
      <c r="AX27" s="103">
        <v>0</v>
      </c>
      <c r="AY27" s="103">
        <v>0</v>
      </c>
      <c r="AZ27" s="103">
        <v>0</v>
      </c>
      <c r="BA27" s="103">
        <v>0</v>
      </c>
      <c r="BB27" s="103">
        <v>0</v>
      </c>
      <c r="BC27" s="103">
        <v>0</v>
      </c>
      <c r="BD27" s="103">
        <v>0</v>
      </c>
      <c r="BE27" s="103">
        <v>0</v>
      </c>
      <c r="BF27" s="103">
        <v>0</v>
      </c>
      <c r="BG27" s="103">
        <v>0</v>
      </c>
      <c r="BH27" s="103">
        <v>0</v>
      </c>
      <c r="BI27" s="103"/>
      <c r="BJ27" s="103" t="s">
        <v>390</v>
      </c>
      <c r="BK27" s="103">
        <v>12</v>
      </c>
      <c r="BL27" s="103" t="s">
        <v>390</v>
      </c>
      <c r="BM27" s="103"/>
      <c r="BN27" s="103"/>
      <c r="BO27" s="103"/>
      <c r="BP27" s="103"/>
      <c r="BQ27" s="106"/>
      <c r="BR27" s="106"/>
      <c r="BS27" s="103"/>
      <c r="BT27" s="103" t="s">
        <v>646</v>
      </c>
      <c r="BU27" s="106"/>
      <c r="BV27" s="160" t="s">
        <v>581</v>
      </c>
      <c r="BW27" s="160" t="s">
        <v>610</v>
      </c>
    </row>
    <row r="28" spans="1:75" x14ac:dyDescent="0.15">
      <c r="A28" s="99">
        <v>10342</v>
      </c>
      <c r="B28" s="157">
        <v>42202</v>
      </c>
      <c r="C28" s="100" t="s">
        <v>631</v>
      </c>
      <c r="D28" s="101" t="s">
        <v>632</v>
      </c>
      <c r="E28" s="101"/>
      <c r="F28" s="101" t="s">
        <v>697</v>
      </c>
      <c r="G28" s="102">
        <v>42187</v>
      </c>
      <c r="H28" s="103" t="s">
        <v>574</v>
      </c>
      <c r="I28" s="103" t="s">
        <v>390</v>
      </c>
      <c r="J28" s="103"/>
      <c r="K28" s="101" t="s">
        <v>665</v>
      </c>
      <c r="L28" s="101" t="s">
        <v>666</v>
      </c>
      <c r="M28" s="175">
        <v>99.999999999999986</v>
      </c>
      <c r="N28" s="175">
        <v>23.327272727272724</v>
      </c>
      <c r="O28" s="101"/>
      <c r="P28" s="101"/>
      <c r="Q28" s="175" t="s">
        <v>644</v>
      </c>
      <c r="R28" s="175"/>
      <c r="S28" s="175" t="s">
        <v>644</v>
      </c>
      <c r="T28" s="175"/>
      <c r="U28" s="175" t="s">
        <v>644</v>
      </c>
      <c r="V28" s="175" t="s">
        <v>644</v>
      </c>
      <c r="W28" s="175" t="s">
        <v>644</v>
      </c>
      <c r="X28" s="175"/>
      <c r="Y28" s="175"/>
      <c r="Z28" s="175"/>
      <c r="AA28" s="175"/>
      <c r="AB28" s="175"/>
      <c r="AC28" s="175"/>
      <c r="AD28" s="175" t="s">
        <v>644</v>
      </c>
      <c r="AE28" s="175">
        <v>16.8</v>
      </c>
      <c r="AF28" s="175"/>
      <c r="AG28" s="175"/>
      <c r="AH28" s="175" t="s">
        <v>644</v>
      </c>
      <c r="AI28" s="175"/>
      <c r="AJ28" s="101"/>
      <c r="AK28" s="101" t="s">
        <v>644</v>
      </c>
      <c r="AL28" s="101"/>
      <c r="AM28" s="101" t="s">
        <v>644</v>
      </c>
      <c r="AN28" s="101" t="s">
        <v>644</v>
      </c>
      <c r="AO28" s="101" t="s">
        <v>698</v>
      </c>
      <c r="AP28" s="103" t="s">
        <v>390</v>
      </c>
      <c r="AQ28" s="103"/>
      <c r="AR28" s="103"/>
      <c r="AS28" s="105"/>
      <c r="AT28" s="103">
        <v>8.6</v>
      </c>
      <c r="AU28" s="103" t="s">
        <v>635</v>
      </c>
      <c r="AV28" s="101"/>
      <c r="AW28" s="103">
        <v>11</v>
      </c>
      <c r="AX28" s="103">
        <v>0</v>
      </c>
      <c r="AY28" s="103">
        <v>0</v>
      </c>
      <c r="AZ28" s="103">
        <v>0</v>
      </c>
      <c r="BA28" s="103">
        <v>0</v>
      </c>
      <c r="BB28" s="103">
        <v>0</v>
      </c>
      <c r="BC28" s="103">
        <v>0</v>
      </c>
      <c r="BD28" s="103">
        <v>0</v>
      </c>
      <c r="BE28" s="103">
        <v>0</v>
      </c>
      <c r="BF28" s="103">
        <v>0</v>
      </c>
      <c r="BG28" s="103">
        <v>0</v>
      </c>
      <c r="BH28" s="103">
        <v>0</v>
      </c>
      <c r="BI28" s="103"/>
      <c r="BJ28" s="103" t="s">
        <v>390</v>
      </c>
      <c r="BK28" s="103">
        <v>24</v>
      </c>
      <c r="BL28" s="103" t="s">
        <v>390</v>
      </c>
      <c r="BM28" s="103"/>
      <c r="BN28" s="103"/>
      <c r="BO28" s="103"/>
      <c r="BP28" s="103"/>
      <c r="BQ28" s="101"/>
      <c r="BR28" s="101"/>
      <c r="BS28" s="103"/>
      <c r="BT28" s="103" t="s">
        <v>646</v>
      </c>
      <c r="BU28" s="101" t="s">
        <v>667</v>
      </c>
      <c r="BV28" t="s">
        <v>703</v>
      </c>
      <c r="BW28" s="160" t="s">
        <v>610</v>
      </c>
    </row>
    <row r="29" spans="1:75" x14ac:dyDescent="0.15">
      <c r="A29" s="99">
        <v>3618</v>
      </c>
      <c r="B29" s="157">
        <v>42202</v>
      </c>
      <c r="C29" s="100" t="s">
        <v>631</v>
      </c>
      <c r="D29" s="101" t="s">
        <v>632</v>
      </c>
      <c r="E29" s="101"/>
      <c r="F29" s="101" t="s">
        <v>697</v>
      </c>
      <c r="G29" s="102">
        <v>42185</v>
      </c>
      <c r="H29" s="103" t="s">
        <v>574</v>
      </c>
      <c r="I29" s="103" t="s">
        <v>390</v>
      </c>
      <c r="J29" s="103"/>
      <c r="K29" s="101" t="s">
        <v>669</v>
      </c>
      <c r="L29" s="101" t="s">
        <v>670</v>
      </c>
      <c r="M29" s="175">
        <v>96.036363636363632</v>
      </c>
      <c r="N29" s="175">
        <v>21.7</v>
      </c>
      <c r="O29" s="101"/>
      <c r="P29" s="101"/>
      <c r="Q29" s="175" t="s">
        <v>644</v>
      </c>
      <c r="R29" s="175"/>
      <c r="S29" s="175" t="s">
        <v>644</v>
      </c>
      <c r="T29" s="175"/>
      <c r="U29" s="175" t="s">
        <v>644</v>
      </c>
      <c r="V29" s="175" t="s">
        <v>644</v>
      </c>
      <c r="W29" s="175" t="s">
        <v>644</v>
      </c>
      <c r="X29" s="175"/>
      <c r="Y29" s="175"/>
      <c r="Z29" s="175"/>
      <c r="AA29" s="175"/>
      <c r="AB29" s="175"/>
      <c r="AC29" s="175"/>
      <c r="AD29" s="175" t="s">
        <v>644</v>
      </c>
      <c r="AE29" s="175">
        <v>17.136363636363637</v>
      </c>
      <c r="AF29" s="175"/>
      <c r="AG29" s="175"/>
      <c r="AH29" s="175" t="s">
        <v>644</v>
      </c>
      <c r="AI29" s="175"/>
      <c r="AJ29" s="101"/>
      <c r="AK29" s="101" t="s">
        <v>644</v>
      </c>
      <c r="AL29" s="101"/>
      <c r="AM29" s="101" t="s">
        <v>644</v>
      </c>
      <c r="AN29" s="101" t="s">
        <v>644</v>
      </c>
      <c r="AO29" s="101" t="s">
        <v>698</v>
      </c>
      <c r="AP29" s="103" t="s">
        <v>390</v>
      </c>
      <c r="AQ29" s="103"/>
      <c r="AR29" s="103"/>
      <c r="AS29" s="105"/>
      <c r="AT29" s="103">
        <v>10</v>
      </c>
      <c r="AU29" s="103" t="s">
        <v>635</v>
      </c>
      <c r="AV29" s="101"/>
      <c r="AW29" s="103">
        <v>0</v>
      </c>
      <c r="AX29" s="103">
        <v>0</v>
      </c>
      <c r="AY29" s="103">
        <v>0</v>
      </c>
      <c r="AZ29" s="103">
        <v>0</v>
      </c>
      <c r="BA29" s="103">
        <v>0</v>
      </c>
      <c r="BB29" s="103">
        <v>0</v>
      </c>
      <c r="BC29" s="103">
        <v>0</v>
      </c>
      <c r="BD29" s="103">
        <v>0</v>
      </c>
      <c r="BE29" s="103">
        <v>0</v>
      </c>
      <c r="BF29" s="103">
        <v>0</v>
      </c>
      <c r="BG29" s="103">
        <v>0</v>
      </c>
      <c r="BH29" s="103">
        <v>0</v>
      </c>
      <c r="BI29" s="103"/>
      <c r="BJ29" s="103" t="s">
        <v>390</v>
      </c>
      <c r="BK29" s="103"/>
      <c r="BL29" s="103" t="s">
        <v>390</v>
      </c>
      <c r="BM29" s="103"/>
      <c r="BN29" s="103"/>
      <c r="BO29" s="103"/>
      <c r="BP29" s="103"/>
      <c r="BQ29" s="106" t="s">
        <v>671</v>
      </c>
      <c r="BR29" s="106" t="s">
        <v>173</v>
      </c>
      <c r="BS29" s="103">
        <v>30</v>
      </c>
      <c r="BT29" s="103" t="s">
        <v>646</v>
      </c>
      <c r="BU29" s="101"/>
      <c r="BV29" t="s">
        <v>581</v>
      </c>
      <c r="BW29" s="160" t="s">
        <v>401</v>
      </c>
    </row>
    <row r="30" spans="1:75" x14ac:dyDescent="0.15">
      <c r="A30" s="99">
        <v>5653</v>
      </c>
      <c r="B30" s="157">
        <v>42202</v>
      </c>
      <c r="C30" s="100" t="s">
        <v>631</v>
      </c>
      <c r="D30" s="101" t="s">
        <v>632</v>
      </c>
      <c r="E30" s="101"/>
      <c r="F30" s="101" t="s">
        <v>697</v>
      </c>
      <c r="G30" s="102">
        <v>41820</v>
      </c>
      <c r="H30" s="103" t="s">
        <v>574</v>
      </c>
      <c r="I30" s="103" t="s">
        <v>390</v>
      </c>
      <c r="J30" s="103"/>
      <c r="K30" s="101" t="s">
        <v>672</v>
      </c>
      <c r="L30" s="101" t="s">
        <v>627</v>
      </c>
      <c r="M30" s="175">
        <v>179.05</v>
      </c>
      <c r="N30" s="175">
        <v>22.59</v>
      </c>
      <c r="O30" s="101"/>
      <c r="P30" s="101"/>
      <c r="Q30" s="175" t="s">
        <v>644</v>
      </c>
      <c r="R30" s="175"/>
      <c r="S30" s="175" t="s">
        <v>644</v>
      </c>
      <c r="T30" s="175"/>
      <c r="U30" s="175" t="s">
        <v>644</v>
      </c>
      <c r="V30" s="175" t="s">
        <v>644</v>
      </c>
      <c r="W30" s="175" t="s">
        <v>644</v>
      </c>
      <c r="X30" s="175"/>
      <c r="Y30" s="175"/>
      <c r="Z30" s="175"/>
      <c r="AA30" s="175"/>
      <c r="AB30" s="175"/>
      <c r="AC30" s="175"/>
      <c r="AD30" s="175" t="s">
        <v>644</v>
      </c>
      <c r="AE30" s="175">
        <v>15.330000000000002</v>
      </c>
      <c r="AF30" s="175"/>
      <c r="AG30" s="175"/>
      <c r="AH30" s="175" t="s">
        <v>644</v>
      </c>
      <c r="AI30" s="175"/>
      <c r="AJ30" s="101"/>
      <c r="AK30" s="101" t="s">
        <v>644</v>
      </c>
      <c r="AL30" s="101"/>
      <c r="AM30" s="101" t="s">
        <v>644</v>
      </c>
      <c r="AN30" s="101" t="s">
        <v>644</v>
      </c>
      <c r="AO30" s="101" t="s">
        <v>698</v>
      </c>
      <c r="AP30" s="103" t="s">
        <v>390</v>
      </c>
      <c r="AQ30" s="103"/>
      <c r="AR30" s="103"/>
      <c r="AS30" s="105"/>
      <c r="AT30" s="103">
        <v>20</v>
      </c>
      <c r="AU30" s="103" t="s">
        <v>390</v>
      </c>
      <c r="AV30" s="101"/>
      <c r="AW30" s="103">
        <v>0</v>
      </c>
      <c r="AX30" s="103">
        <v>0</v>
      </c>
      <c r="AY30" s="103">
        <v>0</v>
      </c>
      <c r="AZ30" s="103">
        <v>0</v>
      </c>
      <c r="BA30" s="103">
        <v>0</v>
      </c>
      <c r="BB30" s="103">
        <v>0</v>
      </c>
      <c r="BC30" s="103">
        <v>0</v>
      </c>
      <c r="BD30" s="103">
        <v>0</v>
      </c>
      <c r="BE30" s="103">
        <v>0</v>
      </c>
      <c r="BF30" s="103">
        <v>0</v>
      </c>
      <c r="BG30" s="103">
        <v>0</v>
      </c>
      <c r="BH30" s="103">
        <v>0</v>
      </c>
      <c r="BI30" s="103"/>
      <c r="BJ30" s="103" t="s">
        <v>390</v>
      </c>
      <c r="BK30" s="103"/>
      <c r="BL30" s="103" t="s">
        <v>390</v>
      </c>
      <c r="BM30" s="103"/>
      <c r="BN30" s="103"/>
      <c r="BO30" s="103"/>
      <c r="BP30" s="103"/>
      <c r="BQ30" s="101"/>
      <c r="BR30" s="101"/>
      <c r="BS30" s="103"/>
      <c r="BT30" s="103" t="s">
        <v>646</v>
      </c>
      <c r="BU30" s="101" t="s">
        <v>604</v>
      </c>
      <c r="BV30" t="s">
        <v>581</v>
      </c>
      <c r="BW30" s="159" t="s">
        <v>461</v>
      </c>
    </row>
    <row r="31" spans="1:75" x14ac:dyDescent="0.15">
      <c r="A31" s="99">
        <v>10684</v>
      </c>
      <c r="B31" s="157">
        <v>42202</v>
      </c>
      <c r="C31" s="100" t="s">
        <v>631</v>
      </c>
      <c r="D31" s="101" t="s">
        <v>632</v>
      </c>
      <c r="E31" s="101"/>
      <c r="F31" s="101" t="s">
        <v>697</v>
      </c>
      <c r="G31" s="102">
        <v>42185</v>
      </c>
      <c r="H31" s="103" t="s">
        <v>574</v>
      </c>
      <c r="I31" s="103" t="s">
        <v>390</v>
      </c>
      <c r="J31" s="103"/>
      <c r="K31" s="101" t="s">
        <v>673</v>
      </c>
      <c r="L31" s="158" t="s">
        <v>674</v>
      </c>
      <c r="M31" s="175">
        <v>105.06363636363635</v>
      </c>
      <c r="N31" s="175">
        <v>22.718181818181815</v>
      </c>
      <c r="O31" s="101"/>
      <c r="P31" s="101"/>
      <c r="Q31" s="175" t="s">
        <v>644</v>
      </c>
      <c r="R31" s="175"/>
      <c r="S31" s="175" t="s">
        <v>644</v>
      </c>
      <c r="T31" s="175"/>
      <c r="U31" s="175" t="s">
        <v>644</v>
      </c>
      <c r="V31" s="175" t="s">
        <v>644</v>
      </c>
      <c r="W31" s="175" t="s">
        <v>644</v>
      </c>
      <c r="X31" s="175"/>
      <c r="Y31" s="175"/>
      <c r="Z31" s="175"/>
      <c r="AA31" s="175"/>
      <c r="AB31" s="175"/>
      <c r="AC31" s="175"/>
      <c r="AD31" s="175" t="s">
        <v>644</v>
      </c>
      <c r="AE31" s="175">
        <v>18.7</v>
      </c>
      <c r="AF31" s="175"/>
      <c r="AG31" s="175"/>
      <c r="AH31" s="175" t="s">
        <v>644</v>
      </c>
      <c r="AI31" s="175"/>
      <c r="AJ31" s="101"/>
      <c r="AK31" s="101" t="s">
        <v>644</v>
      </c>
      <c r="AL31" s="101"/>
      <c r="AM31" s="101" t="s">
        <v>644</v>
      </c>
      <c r="AN31" s="101" t="s">
        <v>644</v>
      </c>
      <c r="AO31" s="101" t="s">
        <v>698</v>
      </c>
      <c r="AP31" s="103" t="s">
        <v>390</v>
      </c>
      <c r="AQ31" s="103"/>
      <c r="AR31" s="103"/>
      <c r="AS31" s="105"/>
      <c r="AT31" s="103">
        <v>9.5</v>
      </c>
      <c r="AU31" s="103" t="s">
        <v>635</v>
      </c>
      <c r="AV31" s="101"/>
      <c r="AW31" s="103">
        <v>0</v>
      </c>
      <c r="AX31" s="103">
        <v>0</v>
      </c>
      <c r="AY31" s="103">
        <v>15</v>
      </c>
      <c r="AZ31" s="103">
        <v>0</v>
      </c>
      <c r="BA31" s="103">
        <v>0</v>
      </c>
      <c r="BB31" s="103">
        <v>0</v>
      </c>
      <c r="BC31" s="103">
        <v>0</v>
      </c>
      <c r="BD31" s="103">
        <v>0</v>
      </c>
      <c r="BE31" s="103">
        <v>0</v>
      </c>
      <c r="BF31" s="103">
        <v>0</v>
      </c>
      <c r="BG31" s="103">
        <v>0</v>
      </c>
      <c r="BH31" s="103">
        <v>0</v>
      </c>
      <c r="BI31" s="103"/>
      <c r="BJ31" s="103" t="s">
        <v>390</v>
      </c>
      <c r="BK31" s="103"/>
      <c r="BL31" s="103" t="s">
        <v>390</v>
      </c>
      <c r="BM31" s="103"/>
      <c r="BN31" s="103"/>
      <c r="BO31" s="103"/>
      <c r="BP31" s="103"/>
      <c r="BQ31" s="101"/>
      <c r="BR31" s="101"/>
      <c r="BS31" s="103"/>
      <c r="BT31" s="103" t="s">
        <v>646</v>
      </c>
      <c r="BU31" s="106" t="s">
        <v>675</v>
      </c>
      <c r="BV31" t="s">
        <v>676</v>
      </c>
      <c r="BW31" s="159" t="s">
        <v>610</v>
      </c>
    </row>
    <row r="32" spans="1:75" x14ac:dyDescent="0.15">
      <c r="A32" s="99">
        <v>4103</v>
      </c>
      <c r="B32" s="157">
        <v>42202</v>
      </c>
      <c r="C32" s="100" t="s">
        <v>631</v>
      </c>
      <c r="D32" s="101" t="s">
        <v>632</v>
      </c>
      <c r="E32" s="101"/>
      <c r="F32" s="101" t="s">
        <v>697</v>
      </c>
      <c r="G32" s="102">
        <v>42185</v>
      </c>
      <c r="H32" s="103" t="s">
        <v>574</v>
      </c>
      <c r="I32" s="103" t="s">
        <v>390</v>
      </c>
      <c r="J32" s="103"/>
      <c r="K32" s="101" t="s">
        <v>677</v>
      </c>
      <c r="L32" s="101" t="s">
        <v>678</v>
      </c>
      <c r="M32" s="175">
        <v>107</v>
      </c>
      <c r="N32" s="175">
        <v>22.763636363636362</v>
      </c>
      <c r="O32" s="101"/>
      <c r="P32" s="101"/>
      <c r="Q32" s="175" t="s">
        <v>644</v>
      </c>
      <c r="R32" s="175"/>
      <c r="S32" s="175" t="s">
        <v>644</v>
      </c>
      <c r="T32" s="175"/>
      <c r="U32" s="175" t="s">
        <v>644</v>
      </c>
      <c r="V32" s="175" t="s">
        <v>644</v>
      </c>
      <c r="W32" s="175" t="s">
        <v>644</v>
      </c>
      <c r="X32" s="175"/>
      <c r="Y32" s="175"/>
      <c r="Z32" s="175"/>
      <c r="AA32" s="175"/>
      <c r="AB32" s="175"/>
      <c r="AC32" s="175"/>
      <c r="AD32" s="175" t="s">
        <v>644</v>
      </c>
      <c r="AE32" s="175">
        <v>18.318181818181817</v>
      </c>
      <c r="AF32" s="175"/>
      <c r="AG32" s="175"/>
      <c r="AH32" s="175" t="s">
        <v>644</v>
      </c>
      <c r="AI32" s="175"/>
      <c r="AJ32" s="101"/>
      <c r="AK32" s="101" t="s">
        <v>644</v>
      </c>
      <c r="AL32" s="101"/>
      <c r="AM32" s="101" t="s">
        <v>644</v>
      </c>
      <c r="AN32" s="101" t="s">
        <v>644</v>
      </c>
      <c r="AO32" s="101" t="s">
        <v>698</v>
      </c>
      <c r="AP32" s="103" t="s">
        <v>390</v>
      </c>
      <c r="AQ32" s="103"/>
      <c r="AR32" s="103"/>
      <c r="AS32" s="105"/>
      <c r="AT32" s="161">
        <v>17</v>
      </c>
      <c r="AU32" s="103" t="s">
        <v>635</v>
      </c>
      <c r="AV32" s="101"/>
      <c r="AW32" s="103">
        <v>0</v>
      </c>
      <c r="AX32" s="103">
        <v>0</v>
      </c>
      <c r="AY32" s="103">
        <v>10</v>
      </c>
      <c r="AZ32" s="103">
        <v>0</v>
      </c>
      <c r="BA32" s="103">
        <v>0</v>
      </c>
      <c r="BB32" s="103">
        <v>0</v>
      </c>
      <c r="BC32" s="103">
        <v>0</v>
      </c>
      <c r="BD32" s="103">
        <v>0</v>
      </c>
      <c r="BE32" s="103">
        <v>0</v>
      </c>
      <c r="BF32" s="103">
        <v>0</v>
      </c>
      <c r="BG32" s="103">
        <v>0</v>
      </c>
      <c r="BH32" s="103">
        <v>0</v>
      </c>
      <c r="BI32" s="103"/>
      <c r="BJ32" s="103" t="s">
        <v>390</v>
      </c>
      <c r="BK32" s="103"/>
      <c r="BL32" s="103" t="s">
        <v>390</v>
      </c>
      <c r="BM32" s="103"/>
      <c r="BN32" s="103"/>
      <c r="BO32" s="103"/>
      <c r="BP32" s="103"/>
      <c r="BQ32" s="106"/>
      <c r="BR32" s="106"/>
      <c r="BS32" s="103"/>
      <c r="BT32" s="103" t="s">
        <v>646</v>
      </c>
      <c r="BU32" s="158" t="s">
        <v>679</v>
      </c>
      <c r="BV32" t="s">
        <v>704</v>
      </c>
      <c r="BW32" s="160" t="s">
        <v>401</v>
      </c>
    </row>
    <row r="33" spans="1:75" x14ac:dyDescent="0.15">
      <c r="A33" s="99">
        <v>9699</v>
      </c>
      <c r="B33" s="157">
        <v>42202</v>
      </c>
      <c r="C33" s="100" t="s">
        <v>631</v>
      </c>
      <c r="D33" s="101" t="s">
        <v>632</v>
      </c>
      <c r="E33" s="101"/>
      <c r="F33" s="101" t="s">
        <v>697</v>
      </c>
      <c r="G33" s="102">
        <v>42188</v>
      </c>
      <c r="H33" s="103" t="s">
        <v>390</v>
      </c>
      <c r="I33" s="103" t="s">
        <v>391</v>
      </c>
      <c r="J33" s="103"/>
      <c r="K33" s="101" t="s">
        <v>620</v>
      </c>
      <c r="L33" s="101" t="s">
        <v>681</v>
      </c>
      <c r="M33" s="175">
        <v>104.31818181818181</v>
      </c>
      <c r="N33" s="175">
        <v>23.490909090909089</v>
      </c>
      <c r="O33" s="101"/>
      <c r="P33" s="101"/>
      <c r="Q33" s="175" t="s">
        <v>644</v>
      </c>
      <c r="R33" s="175"/>
      <c r="S33" s="175" t="s">
        <v>644</v>
      </c>
      <c r="T33" s="175"/>
      <c r="U33" s="175" t="s">
        <v>644</v>
      </c>
      <c r="V33" s="175" t="s">
        <v>644</v>
      </c>
      <c r="W33" s="175" t="s">
        <v>644</v>
      </c>
      <c r="X33" s="175"/>
      <c r="Y33" s="175"/>
      <c r="Z33" s="175"/>
      <c r="AA33" s="175"/>
      <c r="AB33" s="175"/>
      <c r="AC33" s="175"/>
      <c r="AD33" s="175" t="s">
        <v>644</v>
      </c>
      <c r="AE33" s="175">
        <v>20.009090909090908</v>
      </c>
      <c r="AF33" s="175"/>
      <c r="AG33" s="175"/>
      <c r="AH33" s="175" t="s">
        <v>644</v>
      </c>
      <c r="AI33" s="175"/>
      <c r="AJ33" s="101"/>
      <c r="AK33" s="101" t="s">
        <v>644</v>
      </c>
      <c r="AL33" s="101"/>
      <c r="AM33" s="101" t="s">
        <v>644</v>
      </c>
      <c r="AN33" s="101" t="s">
        <v>644</v>
      </c>
      <c r="AO33" s="101" t="s">
        <v>698</v>
      </c>
      <c r="AP33" s="103" t="s">
        <v>390</v>
      </c>
      <c r="AQ33" s="103"/>
      <c r="AR33" s="103"/>
      <c r="AS33" s="105"/>
      <c r="AT33" s="103"/>
      <c r="AU33" s="103" t="s">
        <v>390</v>
      </c>
      <c r="AV33" s="101"/>
      <c r="AW33" s="103">
        <v>0</v>
      </c>
      <c r="AX33" s="103">
        <v>0</v>
      </c>
      <c r="AY33" s="103">
        <v>0</v>
      </c>
      <c r="AZ33" s="103">
        <v>0</v>
      </c>
      <c r="BA33" s="103">
        <v>0</v>
      </c>
      <c r="BB33" s="103">
        <v>0</v>
      </c>
      <c r="BC33" s="103">
        <v>0</v>
      </c>
      <c r="BD33" s="103">
        <v>0</v>
      </c>
      <c r="BE33" s="103">
        <v>0</v>
      </c>
      <c r="BF33" s="103">
        <v>0</v>
      </c>
      <c r="BG33" s="103">
        <v>0</v>
      </c>
      <c r="BH33" s="103">
        <v>0</v>
      </c>
      <c r="BI33" s="103"/>
      <c r="BJ33" s="103" t="s">
        <v>390</v>
      </c>
      <c r="BK33" s="103"/>
      <c r="BL33" s="103" t="s">
        <v>390</v>
      </c>
      <c r="BM33" s="103"/>
      <c r="BN33" s="103"/>
      <c r="BO33" s="103"/>
      <c r="BP33" s="103"/>
      <c r="BQ33" s="106"/>
      <c r="BR33" s="106"/>
      <c r="BS33" s="103"/>
      <c r="BT33" s="103" t="s">
        <v>646</v>
      </c>
      <c r="BU33" s="106" t="s">
        <v>622</v>
      </c>
      <c r="BV33" s="160" t="s">
        <v>705</v>
      </c>
      <c r="BW33" s="160" t="s">
        <v>401</v>
      </c>
    </row>
    <row r="34" spans="1:75" x14ac:dyDescent="0.15">
      <c r="A34" s="99">
        <v>10490</v>
      </c>
      <c r="B34" s="157">
        <v>42202</v>
      </c>
      <c r="C34" s="100" t="s">
        <v>631</v>
      </c>
      <c r="D34" s="101" t="s">
        <v>632</v>
      </c>
      <c r="E34" s="101"/>
      <c r="F34" s="101" t="s">
        <v>697</v>
      </c>
      <c r="G34" s="102">
        <v>42185</v>
      </c>
      <c r="H34" s="103" t="s">
        <v>390</v>
      </c>
      <c r="I34" s="103" t="s">
        <v>391</v>
      </c>
      <c r="J34" s="103"/>
      <c r="K34" s="101" t="s">
        <v>629</v>
      </c>
      <c r="L34" s="101" t="s">
        <v>683</v>
      </c>
      <c r="M34" s="174">
        <v>101.7</v>
      </c>
      <c r="N34" s="174">
        <v>18.627272727272725</v>
      </c>
      <c r="O34" s="101"/>
      <c r="P34" s="101"/>
      <c r="Q34" s="175" t="s">
        <v>644</v>
      </c>
      <c r="R34" s="175"/>
      <c r="S34" s="175" t="s">
        <v>644</v>
      </c>
      <c r="T34" s="175"/>
      <c r="U34" s="175" t="s">
        <v>644</v>
      </c>
      <c r="V34" s="175" t="s">
        <v>644</v>
      </c>
      <c r="W34" s="175" t="s">
        <v>644</v>
      </c>
      <c r="X34" s="175"/>
      <c r="Y34" s="175"/>
      <c r="Z34" s="175"/>
      <c r="AA34" s="175"/>
      <c r="AB34" s="175"/>
      <c r="AC34" s="175"/>
      <c r="AD34" s="175" t="s">
        <v>644</v>
      </c>
      <c r="AE34" s="175">
        <v>12.254545454545454</v>
      </c>
      <c r="AF34" s="175"/>
      <c r="AG34" s="175"/>
      <c r="AH34" s="175" t="s">
        <v>644</v>
      </c>
      <c r="AI34" s="175"/>
      <c r="AJ34" s="101"/>
      <c r="AK34" s="101" t="s">
        <v>644</v>
      </c>
      <c r="AL34" s="101"/>
      <c r="AM34" s="101" t="s">
        <v>644</v>
      </c>
      <c r="AN34" s="101" t="s">
        <v>644</v>
      </c>
      <c r="AO34" s="101" t="s">
        <v>698</v>
      </c>
      <c r="AP34" s="103" t="s">
        <v>390</v>
      </c>
      <c r="AQ34" s="103"/>
      <c r="AR34" s="103"/>
      <c r="AS34" s="105"/>
      <c r="AT34" s="103"/>
      <c r="AU34" s="103" t="s">
        <v>390</v>
      </c>
      <c r="AV34" s="101"/>
      <c r="AW34" s="103">
        <v>0</v>
      </c>
      <c r="AX34" s="103">
        <v>0</v>
      </c>
      <c r="AY34" s="103">
        <v>0</v>
      </c>
      <c r="AZ34" s="103">
        <v>0</v>
      </c>
      <c r="BA34" s="103">
        <v>0</v>
      </c>
      <c r="BB34" s="103">
        <v>0</v>
      </c>
      <c r="BC34" s="103">
        <v>0</v>
      </c>
      <c r="BD34" s="103">
        <v>0</v>
      </c>
      <c r="BE34" s="103">
        <v>0</v>
      </c>
      <c r="BF34" s="103">
        <v>0</v>
      </c>
      <c r="BG34" s="103">
        <v>0</v>
      </c>
      <c r="BH34" s="103">
        <v>0</v>
      </c>
      <c r="BI34" s="103"/>
      <c r="BJ34" s="103" t="s">
        <v>390</v>
      </c>
      <c r="BK34" s="103"/>
      <c r="BL34" s="103" t="s">
        <v>390</v>
      </c>
      <c r="BM34" s="103"/>
      <c r="BN34" s="103"/>
      <c r="BO34" s="103"/>
      <c r="BP34" s="103"/>
      <c r="BQ34" s="106"/>
      <c r="BR34" s="106"/>
      <c r="BS34" s="103"/>
      <c r="BT34" s="103" t="s">
        <v>646</v>
      </c>
      <c r="BU34" s="101" t="s">
        <v>622</v>
      </c>
      <c r="BV34" t="s">
        <v>581</v>
      </c>
      <c r="BW34" s="160" t="s">
        <v>610</v>
      </c>
    </row>
    <row r="35" spans="1:75" x14ac:dyDescent="0.15">
      <c r="A35" s="99">
        <v>9782</v>
      </c>
      <c r="B35" s="157">
        <v>42202</v>
      </c>
      <c r="C35" s="100" t="s">
        <v>631</v>
      </c>
      <c r="D35" s="101" t="s">
        <v>632</v>
      </c>
      <c r="E35" s="101"/>
      <c r="F35" s="101" t="s">
        <v>697</v>
      </c>
      <c r="G35" s="102">
        <v>42089</v>
      </c>
      <c r="H35" s="103" t="s">
        <v>574</v>
      </c>
      <c r="I35" s="103" t="s">
        <v>390</v>
      </c>
      <c r="J35" s="103"/>
      <c r="K35" s="101" t="s">
        <v>633</v>
      </c>
      <c r="L35" s="101" t="s">
        <v>684</v>
      </c>
      <c r="M35" s="174">
        <v>99</v>
      </c>
      <c r="N35" s="174">
        <v>19.11</v>
      </c>
      <c r="O35" s="101"/>
      <c r="P35" s="101"/>
      <c r="Q35" s="175" t="s">
        <v>644</v>
      </c>
      <c r="R35" s="175"/>
      <c r="S35" s="175" t="s">
        <v>644</v>
      </c>
      <c r="T35" s="175"/>
      <c r="U35" s="175" t="s">
        <v>644</v>
      </c>
      <c r="V35" s="175" t="s">
        <v>644</v>
      </c>
      <c r="W35" s="175" t="s">
        <v>644</v>
      </c>
      <c r="X35" s="175"/>
      <c r="Y35" s="175"/>
      <c r="Z35" s="175"/>
      <c r="AA35" s="175"/>
      <c r="AB35" s="175"/>
      <c r="AC35" s="175"/>
      <c r="AD35" s="175" t="s">
        <v>644</v>
      </c>
      <c r="AE35" s="175">
        <v>11.052</v>
      </c>
      <c r="AF35" s="175"/>
      <c r="AG35" s="175"/>
      <c r="AH35" s="175" t="s">
        <v>644</v>
      </c>
      <c r="AI35" s="175"/>
      <c r="AJ35" s="101"/>
      <c r="AK35" s="101" t="s">
        <v>644</v>
      </c>
      <c r="AL35" s="101"/>
      <c r="AM35" s="101" t="s">
        <v>644</v>
      </c>
      <c r="AN35" s="101" t="s">
        <v>644</v>
      </c>
      <c r="AO35" s="101" t="s">
        <v>698</v>
      </c>
      <c r="AP35" s="103" t="s">
        <v>390</v>
      </c>
      <c r="AQ35" s="103"/>
      <c r="AR35" s="103"/>
      <c r="AS35" s="105"/>
      <c r="AT35" s="103">
        <v>8</v>
      </c>
      <c r="AU35" s="103" t="s">
        <v>635</v>
      </c>
      <c r="AV35" s="101"/>
      <c r="AW35" s="103">
        <v>0</v>
      </c>
      <c r="AX35" s="103">
        <v>0</v>
      </c>
      <c r="AY35" s="103">
        <v>0</v>
      </c>
      <c r="AZ35" s="103">
        <v>0</v>
      </c>
      <c r="BA35" s="103">
        <v>0</v>
      </c>
      <c r="BB35" s="103">
        <v>0</v>
      </c>
      <c r="BC35" s="103">
        <v>0</v>
      </c>
      <c r="BD35" s="103">
        <v>0</v>
      </c>
      <c r="BE35" s="103">
        <v>0</v>
      </c>
      <c r="BF35" s="103">
        <v>0</v>
      </c>
      <c r="BG35" s="103">
        <v>0</v>
      </c>
      <c r="BH35" s="103">
        <v>0</v>
      </c>
      <c r="BI35" s="103">
        <v>24</v>
      </c>
      <c r="BJ35" s="103" t="s">
        <v>390</v>
      </c>
      <c r="BK35" s="103"/>
      <c r="BL35" s="103" t="s">
        <v>390</v>
      </c>
      <c r="BM35" s="103"/>
      <c r="BN35" s="103"/>
      <c r="BO35" s="103"/>
      <c r="BP35" s="103"/>
      <c r="BQ35" s="106"/>
      <c r="BR35" s="106"/>
      <c r="BS35" s="103"/>
      <c r="BT35" s="103" t="s">
        <v>646</v>
      </c>
      <c r="BU35" s="106" t="s">
        <v>685</v>
      </c>
      <c r="BV35" s="160" t="s">
        <v>686</v>
      </c>
      <c r="BW35" s="18" t="s">
        <v>461</v>
      </c>
    </row>
    <row r="36" spans="1:75" x14ac:dyDescent="0.15">
      <c r="A36" s="99">
        <v>10395</v>
      </c>
      <c r="B36" s="157">
        <v>42202</v>
      </c>
      <c r="C36" s="100" t="s">
        <v>631</v>
      </c>
      <c r="D36" s="101" t="s">
        <v>632</v>
      </c>
      <c r="E36" s="101"/>
      <c r="F36" s="101" t="s">
        <v>697</v>
      </c>
      <c r="G36" s="102">
        <v>42185</v>
      </c>
      <c r="H36" s="103" t="s">
        <v>574</v>
      </c>
      <c r="I36" s="103" t="s">
        <v>390</v>
      </c>
      <c r="J36" s="103"/>
      <c r="K36" s="101" t="s">
        <v>687</v>
      </c>
      <c r="L36" s="101" t="s">
        <v>688</v>
      </c>
      <c r="M36" s="175">
        <v>119</v>
      </c>
      <c r="N36" s="175">
        <v>21.781818181818181</v>
      </c>
      <c r="O36" s="101" t="s">
        <v>689</v>
      </c>
      <c r="P36" s="101">
        <v>1350</v>
      </c>
      <c r="Q36" s="175">
        <v>24.972727272727269</v>
      </c>
      <c r="R36" s="175"/>
      <c r="S36" s="175" t="s">
        <v>644</v>
      </c>
      <c r="T36" s="175"/>
      <c r="U36" s="175" t="s">
        <v>644</v>
      </c>
      <c r="V36" s="175" t="s">
        <v>644</v>
      </c>
      <c r="W36" s="175" t="s">
        <v>644</v>
      </c>
      <c r="X36" s="175"/>
      <c r="Y36" s="175"/>
      <c r="Z36" s="175"/>
      <c r="AA36" s="175"/>
      <c r="AB36" s="175"/>
      <c r="AC36" s="175"/>
      <c r="AD36" s="175" t="s">
        <v>644</v>
      </c>
      <c r="AE36" s="175">
        <v>15.463636363636363</v>
      </c>
      <c r="AF36" s="175"/>
      <c r="AG36" s="175"/>
      <c r="AH36" s="175" t="s">
        <v>644</v>
      </c>
      <c r="AI36" s="175"/>
      <c r="AJ36" s="101"/>
      <c r="AK36" s="101" t="s">
        <v>644</v>
      </c>
      <c r="AL36" s="101"/>
      <c r="AM36" s="101" t="s">
        <v>644</v>
      </c>
      <c r="AN36" s="101" t="s">
        <v>644</v>
      </c>
      <c r="AO36" s="101" t="s">
        <v>698</v>
      </c>
      <c r="AP36" s="103" t="s">
        <v>390</v>
      </c>
      <c r="AQ36" s="103"/>
      <c r="AR36" s="103"/>
      <c r="AS36" s="105"/>
      <c r="AT36" s="103">
        <v>6</v>
      </c>
      <c r="AU36" s="103" t="s">
        <v>635</v>
      </c>
      <c r="AV36" s="101"/>
      <c r="AW36" s="103">
        <v>0</v>
      </c>
      <c r="AX36" s="103">
        <v>0</v>
      </c>
      <c r="AY36" s="103">
        <v>5</v>
      </c>
      <c r="AZ36" s="103">
        <v>0</v>
      </c>
      <c r="BA36" s="103">
        <v>0</v>
      </c>
      <c r="BB36" s="103">
        <v>0</v>
      </c>
      <c r="BC36" s="103">
        <v>0</v>
      </c>
      <c r="BD36" s="103">
        <v>0</v>
      </c>
      <c r="BE36" s="103">
        <v>0</v>
      </c>
      <c r="BF36" s="103">
        <v>0</v>
      </c>
      <c r="BG36" s="103">
        <v>0</v>
      </c>
      <c r="BH36" s="103">
        <v>0</v>
      </c>
      <c r="BI36" s="103"/>
      <c r="BJ36" s="103" t="s">
        <v>390</v>
      </c>
      <c r="BK36" s="103"/>
      <c r="BL36" s="103" t="s">
        <v>390</v>
      </c>
      <c r="BM36" s="103"/>
      <c r="BN36" s="103"/>
      <c r="BO36" s="103"/>
      <c r="BP36" s="103"/>
      <c r="BQ36" s="101"/>
      <c r="BR36" s="101"/>
      <c r="BS36" s="103"/>
      <c r="BT36" s="103" t="s">
        <v>646</v>
      </c>
      <c r="BU36" s="106" t="s">
        <v>622</v>
      </c>
      <c r="BV36" s="160" t="s">
        <v>581</v>
      </c>
      <c r="BW36" t="s">
        <v>610</v>
      </c>
    </row>
    <row r="37" spans="1:75" x14ac:dyDescent="0.15">
      <c r="A37" s="99">
        <v>9929</v>
      </c>
      <c r="B37" s="157">
        <v>42202</v>
      </c>
      <c r="C37" s="100" t="s">
        <v>631</v>
      </c>
      <c r="D37" s="101" t="s">
        <v>632</v>
      </c>
      <c r="E37" s="101"/>
      <c r="F37" s="101" t="s">
        <v>697</v>
      </c>
      <c r="G37" s="102">
        <v>42185</v>
      </c>
      <c r="H37" s="103" t="s">
        <v>574</v>
      </c>
      <c r="I37" s="103" t="s">
        <v>390</v>
      </c>
      <c r="J37" s="103"/>
      <c r="K37" s="101" t="s">
        <v>690</v>
      </c>
      <c r="L37" s="101" t="s">
        <v>655</v>
      </c>
      <c r="M37" s="175">
        <v>94.8</v>
      </c>
      <c r="N37" s="175">
        <v>27.754545454545454</v>
      </c>
      <c r="O37" s="101"/>
      <c r="P37" s="101"/>
      <c r="Q37" s="175" t="s">
        <v>644</v>
      </c>
      <c r="R37" s="175"/>
      <c r="S37" s="175" t="s">
        <v>644</v>
      </c>
      <c r="T37" s="175"/>
      <c r="U37" s="175" t="s">
        <v>644</v>
      </c>
      <c r="V37" s="175" t="s">
        <v>644</v>
      </c>
      <c r="W37" s="175" t="s">
        <v>644</v>
      </c>
      <c r="X37" s="175"/>
      <c r="Y37" s="175"/>
      <c r="Z37" s="175"/>
      <c r="AA37" s="175"/>
      <c r="AB37" s="175"/>
      <c r="AC37" s="175"/>
      <c r="AD37" s="175" t="s">
        <v>644</v>
      </c>
      <c r="AE37" s="175">
        <v>25.318181818181817</v>
      </c>
      <c r="AF37" s="175"/>
      <c r="AG37" s="175"/>
      <c r="AH37" s="175" t="s">
        <v>644</v>
      </c>
      <c r="AI37" s="175"/>
      <c r="AJ37" s="101"/>
      <c r="AK37" s="101" t="s">
        <v>644</v>
      </c>
      <c r="AL37" s="101"/>
      <c r="AM37" s="101" t="s">
        <v>644</v>
      </c>
      <c r="AN37" s="101" t="s">
        <v>644</v>
      </c>
      <c r="AO37" s="101" t="s">
        <v>698</v>
      </c>
      <c r="AP37" s="103" t="s">
        <v>390</v>
      </c>
      <c r="AQ37" s="103"/>
      <c r="AR37" s="103"/>
      <c r="AS37" s="105"/>
      <c r="AT37" s="103">
        <v>15</v>
      </c>
      <c r="AU37" s="103" t="s">
        <v>390</v>
      </c>
      <c r="AV37" s="101"/>
      <c r="AW37" s="103">
        <v>0</v>
      </c>
      <c r="AX37" s="103">
        <v>0</v>
      </c>
      <c r="AY37" s="103">
        <v>0</v>
      </c>
      <c r="AZ37" s="103">
        <v>0</v>
      </c>
      <c r="BA37" s="103">
        <v>0</v>
      </c>
      <c r="BB37" s="103">
        <v>0</v>
      </c>
      <c r="BC37" s="103">
        <v>0</v>
      </c>
      <c r="BD37" s="103">
        <v>0</v>
      </c>
      <c r="BE37" s="103">
        <v>0</v>
      </c>
      <c r="BF37" s="103">
        <v>0</v>
      </c>
      <c r="BG37" s="103">
        <v>0</v>
      </c>
      <c r="BH37" s="103">
        <v>0</v>
      </c>
      <c r="BI37" s="103"/>
      <c r="BJ37" s="103" t="s">
        <v>390</v>
      </c>
      <c r="BK37" s="103"/>
      <c r="BL37" s="103" t="s">
        <v>390</v>
      </c>
      <c r="BM37" s="103">
        <v>120</v>
      </c>
      <c r="BN37" s="103"/>
      <c r="BO37" s="103"/>
      <c r="BP37" s="103"/>
      <c r="BQ37" s="101"/>
      <c r="BR37" s="101"/>
      <c r="BS37" s="103"/>
      <c r="BT37" s="103" t="s">
        <v>646</v>
      </c>
      <c r="BU37" s="106" t="s">
        <v>667</v>
      </c>
      <c r="BV37" s="160" t="s">
        <v>691</v>
      </c>
      <c r="BW37" t="s">
        <v>401</v>
      </c>
    </row>
    <row r="38" spans="1:75" x14ac:dyDescent="0.15">
      <c r="A38" s="99">
        <v>9913</v>
      </c>
      <c r="B38" s="157">
        <v>42202</v>
      </c>
      <c r="C38" s="100" t="s">
        <v>631</v>
      </c>
      <c r="D38" s="101" t="s">
        <v>632</v>
      </c>
      <c r="E38" s="101"/>
      <c r="F38" s="101" t="s">
        <v>697</v>
      </c>
      <c r="G38" s="102">
        <v>42066</v>
      </c>
      <c r="H38" s="103" t="s">
        <v>574</v>
      </c>
      <c r="I38" s="103" t="s">
        <v>390</v>
      </c>
      <c r="J38" s="103"/>
      <c r="K38" s="101" t="s">
        <v>692</v>
      </c>
      <c r="L38" s="101" t="s">
        <v>655</v>
      </c>
      <c r="M38" s="175">
        <v>89</v>
      </c>
      <c r="N38" s="175">
        <v>18.799999999999997</v>
      </c>
      <c r="O38" s="101"/>
      <c r="P38" s="101"/>
      <c r="Q38" s="175" t="s">
        <v>644</v>
      </c>
      <c r="R38" s="175"/>
      <c r="S38" s="175" t="s">
        <v>644</v>
      </c>
      <c r="T38" s="175"/>
      <c r="U38" s="175" t="s">
        <v>644</v>
      </c>
      <c r="V38" s="175" t="s">
        <v>644</v>
      </c>
      <c r="W38" s="175" t="s">
        <v>644</v>
      </c>
      <c r="X38" s="175"/>
      <c r="Y38" s="175"/>
      <c r="Z38" s="175"/>
      <c r="AA38" s="175"/>
      <c r="AB38" s="175"/>
      <c r="AC38" s="175"/>
      <c r="AD38" s="175" t="s">
        <v>644</v>
      </c>
      <c r="AE38" s="175">
        <v>11.8</v>
      </c>
      <c r="AF38" s="175"/>
      <c r="AG38" s="175"/>
      <c r="AH38" s="175" t="s">
        <v>644</v>
      </c>
      <c r="AI38" s="175"/>
      <c r="AJ38" s="101"/>
      <c r="AK38" s="101" t="s">
        <v>644</v>
      </c>
      <c r="AL38" s="101"/>
      <c r="AM38" s="101" t="s">
        <v>644</v>
      </c>
      <c r="AN38" s="101" t="s">
        <v>644</v>
      </c>
      <c r="AO38" s="101" t="s">
        <v>698</v>
      </c>
      <c r="AP38" s="103" t="s">
        <v>390</v>
      </c>
      <c r="AQ38" s="103"/>
      <c r="AR38" s="103"/>
      <c r="AS38" s="105"/>
      <c r="AT38" s="103">
        <v>8</v>
      </c>
      <c r="AU38" s="103" t="s">
        <v>390</v>
      </c>
      <c r="AV38" s="101"/>
      <c r="AW38" s="103">
        <v>0</v>
      </c>
      <c r="AX38" s="103">
        <v>0</v>
      </c>
      <c r="AY38" s="103">
        <v>0</v>
      </c>
      <c r="AZ38" s="103">
        <v>0</v>
      </c>
      <c r="BA38" s="103">
        <v>0</v>
      </c>
      <c r="BB38" s="103">
        <v>0</v>
      </c>
      <c r="BC38" s="103">
        <v>0</v>
      </c>
      <c r="BD38" s="103">
        <v>0</v>
      </c>
      <c r="BE38" s="103">
        <v>0</v>
      </c>
      <c r="BF38" s="103">
        <v>0</v>
      </c>
      <c r="BG38" s="103">
        <v>0</v>
      </c>
      <c r="BH38" s="103">
        <v>0</v>
      </c>
      <c r="BI38" s="103"/>
      <c r="BJ38" s="103" t="s">
        <v>390</v>
      </c>
      <c r="BK38" s="103"/>
      <c r="BL38" s="103" t="s">
        <v>390</v>
      </c>
      <c r="BM38" s="103"/>
      <c r="BN38" s="103"/>
      <c r="BO38" s="103"/>
      <c r="BP38" s="103"/>
      <c r="BQ38" s="101"/>
      <c r="BR38" s="101"/>
      <c r="BS38" s="103"/>
      <c r="BT38" s="103" t="s">
        <v>646</v>
      </c>
      <c r="BU38" s="106" t="s">
        <v>667</v>
      </c>
      <c r="BV38" s="160" t="s">
        <v>581</v>
      </c>
      <c r="BW38" t="s">
        <v>461</v>
      </c>
    </row>
    <row r="39" spans="1:75" x14ac:dyDescent="0.15">
      <c r="A39" s="99">
        <v>10424</v>
      </c>
      <c r="B39" s="157">
        <v>42202</v>
      </c>
      <c r="C39" s="100" t="s">
        <v>631</v>
      </c>
      <c r="D39" s="101" t="s">
        <v>632</v>
      </c>
      <c r="E39" s="101"/>
      <c r="F39" s="101" t="s">
        <v>697</v>
      </c>
      <c r="G39" s="157">
        <v>42187</v>
      </c>
      <c r="H39" s="103" t="s">
        <v>574</v>
      </c>
      <c r="I39" s="103" t="s">
        <v>390</v>
      </c>
      <c r="J39" s="103"/>
      <c r="K39" s="101" t="s">
        <v>642</v>
      </c>
      <c r="L39" s="101" t="s">
        <v>643</v>
      </c>
      <c r="M39" s="174">
        <v>99.999999999999986</v>
      </c>
      <c r="N39" s="174">
        <v>23.327272727272724</v>
      </c>
      <c r="O39" s="101"/>
      <c r="P39" s="101"/>
      <c r="Q39" s="175" t="s">
        <v>644</v>
      </c>
      <c r="R39" s="175"/>
      <c r="S39" s="175" t="s">
        <v>644</v>
      </c>
      <c r="T39" s="175"/>
      <c r="U39" s="175" t="s">
        <v>644</v>
      </c>
      <c r="V39" s="175" t="s">
        <v>644</v>
      </c>
      <c r="W39" s="175" t="s">
        <v>644</v>
      </c>
      <c r="X39" s="175"/>
      <c r="Y39" s="175"/>
      <c r="Z39" s="175"/>
      <c r="AA39" s="175"/>
      <c r="AB39" s="175"/>
      <c r="AC39" s="175"/>
      <c r="AD39" s="175" t="s">
        <v>644</v>
      </c>
      <c r="AE39" s="175">
        <v>18.954545454545453</v>
      </c>
      <c r="AF39" s="175"/>
      <c r="AG39" s="175"/>
      <c r="AH39" s="175" t="s">
        <v>644</v>
      </c>
      <c r="AI39" s="175"/>
      <c r="AJ39" s="101"/>
      <c r="AK39" s="101" t="s">
        <v>644</v>
      </c>
      <c r="AL39" s="101"/>
      <c r="AM39" s="101" t="s">
        <v>644</v>
      </c>
      <c r="AN39" s="101" t="s">
        <v>644</v>
      </c>
      <c r="AO39" s="101" t="s">
        <v>706</v>
      </c>
      <c r="AP39" s="103" t="s">
        <v>390</v>
      </c>
      <c r="AQ39" s="103"/>
      <c r="AR39" s="103"/>
      <c r="AS39" s="105"/>
      <c r="AT39" s="103">
        <v>10.6</v>
      </c>
      <c r="AU39" s="103" t="s">
        <v>635</v>
      </c>
      <c r="AV39" s="101"/>
      <c r="AW39" s="103">
        <v>6</v>
      </c>
      <c r="AX39" s="103">
        <v>0</v>
      </c>
      <c r="AY39" s="103">
        <v>0</v>
      </c>
      <c r="AZ39" s="103">
        <v>0</v>
      </c>
      <c r="BA39" s="103">
        <v>0</v>
      </c>
      <c r="BB39" s="103">
        <v>0</v>
      </c>
      <c r="BC39" s="103">
        <v>0</v>
      </c>
      <c r="BD39" s="103">
        <v>0</v>
      </c>
      <c r="BE39" s="103">
        <v>0</v>
      </c>
      <c r="BF39" s="103">
        <v>0</v>
      </c>
      <c r="BG39" s="103">
        <v>0</v>
      </c>
      <c r="BH39" s="103">
        <v>0</v>
      </c>
      <c r="BI39" s="103"/>
      <c r="BJ39" s="103" t="s">
        <v>390</v>
      </c>
      <c r="BK39" s="103">
        <v>12</v>
      </c>
      <c r="BL39" s="103" t="s">
        <v>390</v>
      </c>
      <c r="BM39" s="103"/>
      <c r="BN39" s="103"/>
      <c r="BO39" s="103"/>
      <c r="BP39" s="103"/>
      <c r="BQ39" s="158"/>
      <c r="BR39" s="106"/>
      <c r="BS39" s="103"/>
      <c r="BT39" s="103" t="s">
        <v>646</v>
      </c>
      <c r="BU39" s="106"/>
      <c r="BV39" t="s">
        <v>581</v>
      </c>
      <c r="BW39" s="159" t="s">
        <v>401</v>
      </c>
    </row>
    <row r="40" spans="1:75" x14ac:dyDescent="0.15">
      <c r="A40" s="99">
        <v>10615</v>
      </c>
      <c r="B40" s="157">
        <v>42202</v>
      </c>
      <c r="C40" s="100" t="s">
        <v>631</v>
      </c>
      <c r="D40" s="101" t="s">
        <v>632</v>
      </c>
      <c r="E40" s="101"/>
      <c r="F40" s="101" t="s">
        <v>697</v>
      </c>
      <c r="G40" s="102">
        <v>42188</v>
      </c>
      <c r="H40" s="103" t="s">
        <v>574</v>
      </c>
      <c r="I40" s="103" t="s">
        <v>390</v>
      </c>
      <c r="J40" s="103"/>
      <c r="K40" s="101" t="s">
        <v>648</v>
      </c>
      <c r="L40" s="101" t="s">
        <v>649</v>
      </c>
      <c r="M40" s="175">
        <v>92.363636363636346</v>
      </c>
      <c r="N40" s="175">
        <v>19.354545454545452</v>
      </c>
      <c r="O40" s="101"/>
      <c r="P40" s="101"/>
      <c r="Q40" s="175" t="s">
        <v>644</v>
      </c>
      <c r="R40" s="175"/>
      <c r="S40" s="175" t="s">
        <v>644</v>
      </c>
      <c r="T40" s="175"/>
      <c r="U40" s="175" t="s">
        <v>644</v>
      </c>
      <c r="V40" s="175" t="s">
        <v>644</v>
      </c>
      <c r="W40" s="175" t="s">
        <v>644</v>
      </c>
      <c r="X40" s="175"/>
      <c r="Y40" s="175"/>
      <c r="Z40" s="175"/>
      <c r="AA40" s="175"/>
      <c r="AB40" s="175"/>
      <c r="AC40" s="175"/>
      <c r="AD40" s="175" t="s">
        <v>644</v>
      </c>
      <c r="AE40" s="175">
        <v>16.727272727272723</v>
      </c>
      <c r="AF40" s="175"/>
      <c r="AG40" s="175"/>
      <c r="AH40" s="175" t="s">
        <v>644</v>
      </c>
      <c r="AI40" s="175"/>
      <c r="AJ40" s="101"/>
      <c r="AK40" s="101" t="s">
        <v>644</v>
      </c>
      <c r="AL40" s="101"/>
      <c r="AM40" s="101" t="s">
        <v>644</v>
      </c>
      <c r="AN40" s="101" t="s">
        <v>644</v>
      </c>
      <c r="AO40" s="101" t="s">
        <v>706</v>
      </c>
      <c r="AP40" s="103" t="s">
        <v>390</v>
      </c>
      <c r="AQ40" s="103"/>
      <c r="AR40" s="103"/>
      <c r="AS40" s="105"/>
      <c r="AT40" s="103">
        <v>8</v>
      </c>
      <c r="AU40" s="103" t="s">
        <v>390</v>
      </c>
      <c r="AV40" s="101"/>
      <c r="AW40" s="103">
        <v>0</v>
      </c>
      <c r="AX40" s="103">
        <v>0</v>
      </c>
      <c r="AY40" s="103">
        <v>0</v>
      </c>
      <c r="AZ40" s="103">
        <v>0</v>
      </c>
      <c r="BA40" s="103">
        <v>0</v>
      </c>
      <c r="BB40" s="103">
        <v>0</v>
      </c>
      <c r="BC40" s="103">
        <v>0</v>
      </c>
      <c r="BD40" s="103">
        <v>0</v>
      </c>
      <c r="BE40" s="103">
        <v>0</v>
      </c>
      <c r="BF40" s="103">
        <v>0</v>
      </c>
      <c r="BG40" s="103">
        <v>0</v>
      </c>
      <c r="BH40" s="103">
        <v>0</v>
      </c>
      <c r="BI40" s="103"/>
      <c r="BJ40" s="103" t="s">
        <v>390</v>
      </c>
      <c r="BK40" s="103"/>
      <c r="BL40" s="103" t="s">
        <v>390</v>
      </c>
      <c r="BM40" s="103"/>
      <c r="BN40" s="103"/>
      <c r="BO40" s="103"/>
      <c r="BP40" s="103"/>
      <c r="BQ40" s="101" t="s">
        <v>650</v>
      </c>
      <c r="BR40" s="101" t="s">
        <v>651</v>
      </c>
      <c r="BS40" s="103">
        <v>50</v>
      </c>
      <c r="BT40" s="103" t="s">
        <v>646</v>
      </c>
      <c r="BU40" s="106" t="s">
        <v>622</v>
      </c>
      <c r="BV40" t="s">
        <v>581</v>
      </c>
      <c r="BW40" s="159" t="s">
        <v>401</v>
      </c>
    </row>
    <row r="41" spans="1:75" x14ac:dyDescent="0.15">
      <c r="A41" s="99">
        <v>8806</v>
      </c>
      <c r="B41" s="157">
        <v>42202</v>
      </c>
      <c r="C41" s="100" t="s">
        <v>631</v>
      </c>
      <c r="D41" s="101" t="s">
        <v>632</v>
      </c>
      <c r="E41" s="101"/>
      <c r="F41" s="101" t="s">
        <v>697</v>
      </c>
      <c r="G41" s="113">
        <v>41851</v>
      </c>
      <c r="H41" s="103" t="s">
        <v>574</v>
      </c>
      <c r="I41" s="103" t="s">
        <v>390</v>
      </c>
      <c r="J41" s="103"/>
      <c r="K41" s="101" t="s">
        <v>653</v>
      </c>
      <c r="L41" s="101" t="s">
        <v>309</v>
      </c>
      <c r="M41" s="175">
        <v>128.47999999999999</v>
      </c>
      <c r="N41" s="175">
        <v>22.38</v>
      </c>
      <c r="O41" s="101"/>
      <c r="P41" s="101"/>
      <c r="Q41" s="175" t="s">
        <v>644</v>
      </c>
      <c r="R41" s="175"/>
      <c r="S41" s="175" t="s">
        <v>644</v>
      </c>
      <c r="T41" s="175"/>
      <c r="U41" s="175" t="s">
        <v>644</v>
      </c>
      <c r="V41" s="175" t="s">
        <v>644</v>
      </c>
      <c r="W41" s="175" t="s">
        <v>644</v>
      </c>
      <c r="X41" s="175"/>
      <c r="Y41" s="175"/>
      <c r="Z41" s="175"/>
      <c r="AA41" s="175"/>
      <c r="AB41" s="175"/>
      <c r="AC41" s="175"/>
      <c r="AD41" s="175" t="s">
        <v>644</v>
      </c>
      <c r="AE41" s="175">
        <v>18.61</v>
      </c>
      <c r="AF41" s="175"/>
      <c r="AG41" s="175"/>
      <c r="AH41" s="175" t="s">
        <v>644</v>
      </c>
      <c r="AI41" s="175"/>
      <c r="AJ41" s="101"/>
      <c r="AK41" s="101" t="s">
        <v>644</v>
      </c>
      <c r="AL41" s="101"/>
      <c r="AM41" s="101" t="s">
        <v>644</v>
      </c>
      <c r="AN41" s="101" t="s">
        <v>644</v>
      </c>
      <c r="AO41" s="101" t="s">
        <v>706</v>
      </c>
      <c r="AP41" s="103" t="s">
        <v>390</v>
      </c>
      <c r="AQ41" s="103"/>
      <c r="AR41" s="103"/>
      <c r="AS41" s="105">
        <v>10</v>
      </c>
      <c r="AT41" s="103">
        <v>12</v>
      </c>
      <c r="AU41" s="103" t="s">
        <v>635</v>
      </c>
      <c r="AV41" s="101"/>
      <c r="AW41" s="103">
        <v>0</v>
      </c>
      <c r="AX41" s="103">
        <v>0</v>
      </c>
      <c r="AY41" s="103">
        <v>7</v>
      </c>
      <c r="AZ41" s="103">
        <v>0</v>
      </c>
      <c r="BA41" s="103">
        <v>0</v>
      </c>
      <c r="BB41" s="103">
        <v>0</v>
      </c>
      <c r="BC41" s="103">
        <v>0</v>
      </c>
      <c r="BD41" s="103">
        <v>0</v>
      </c>
      <c r="BE41" s="103">
        <v>0</v>
      </c>
      <c r="BF41" s="103">
        <v>0</v>
      </c>
      <c r="BG41" s="103">
        <v>0</v>
      </c>
      <c r="BH41" s="103">
        <v>0</v>
      </c>
      <c r="BI41" s="103"/>
      <c r="BJ41" s="103" t="s">
        <v>390</v>
      </c>
      <c r="BK41" s="103"/>
      <c r="BL41" s="103" t="s">
        <v>390</v>
      </c>
      <c r="BM41" s="103"/>
      <c r="BN41" s="103"/>
      <c r="BO41" s="103"/>
      <c r="BP41" s="103"/>
      <c r="BQ41" s="101"/>
      <c r="BR41" s="101"/>
      <c r="BS41" s="103"/>
      <c r="BT41" s="103" t="s">
        <v>646</v>
      </c>
      <c r="BU41" s="101"/>
      <c r="BV41" t="s">
        <v>581</v>
      </c>
      <c r="BW41" s="159" t="s">
        <v>461</v>
      </c>
    </row>
    <row r="42" spans="1:75" x14ac:dyDescent="0.15">
      <c r="A42" s="99">
        <v>1692</v>
      </c>
      <c r="B42" s="157">
        <v>42202</v>
      </c>
      <c r="C42" s="100" t="s">
        <v>631</v>
      </c>
      <c r="D42" s="101" t="s">
        <v>632</v>
      </c>
      <c r="E42" s="101"/>
      <c r="F42" s="101" t="s">
        <v>697</v>
      </c>
      <c r="G42" s="102">
        <v>42185</v>
      </c>
      <c r="H42" s="103" t="s">
        <v>574</v>
      </c>
      <c r="I42" s="103" t="s">
        <v>390</v>
      </c>
      <c r="J42" s="103"/>
      <c r="K42" s="101" t="s">
        <v>654</v>
      </c>
      <c r="L42" s="101" t="s">
        <v>655</v>
      </c>
      <c r="M42" s="175">
        <v>110.0090909090909</v>
      </c>
      <c r="N42" s="175">
        <v>20.809090909090909</v>
      </c>
      <c r="O42" s="101"/>
      <c r="P42" s="101"/>
      <c r="Q42" s="175" t="s">
        <v>644</v>
      </c>
      <c r="R42" s="175"/>
      <c r="S42" s="175" t="s">
        <v>644</v>
      </c>
      <c r="T42" s="175"/>
      <c r="U42" s="175" t="s">
        <v>644</v>
      </c>
      <c r="V42" s="175" t="s">
        <v>644</v>
      </c>
      <c r="W42" s="175" t="s">
        <v>644</v>
      </c>
      <c r="X42" s="175"/>
      <c r="Y42" s="175"/>
      <c r="Z42" s="175"/>
      <c r="AA42" s="175"/>
      <c r="AB42" s="175"/>
      <c r="AC42" s="175"/>
      <c r="AD42" s="175" t="s">
        <v>644</v>
      </c>
      <c r="AE42" s="175">
        <v>15.754545454545452</v>
      </c>
      <c r="AF42" s="175"/>
      <c r="AG42" s="175"/>
      <c r="AH42" s="175" t="s">
        <v>644</v>
      </c>
      <c r="AI42" s="175"/>
      <c r="AJ42" s="101"/>
      <c r="AK42" s="101" t="s">
        <v>644</v>
      </c>
      <c r="AL42" s="101"/>
      <c r="AM42" s="101" t="s">
        <v>644</v>
      </c>
      <c r="AN42" s="101" t="s">
        <v>644</v>
      </c>
      <c r="AO42" s="101" t="s">
        <v>706</v>
      </c>
      <c r="AP42" s="103" t="s">
        <v>390</v>
      </c>
      <c r="AQ42" s="103"/>
      <c r="AR42" s="103"/>
      <c r="AS42" s="105"/>
      <c r="AT42" s="103">
        <v>8.5</v>
      </c>
      <c r="AU42" s="103" t="s">
        <v>635</v>
      </c>
      <c r="AV42" s="101"/>
      <c r="AW42" s="103">
        <v>0</v>
      </c>
      <c r="AX42" s="103">
        <v>0</v>
      </c>
      <c r="AY42" s="103">
        <v>0</v>
      </c>
      <c r="AZ42" s="103">
        <v>0</v>
      </c>
      <c r="BA42" s="103">
        <v>0</v>
      </c>
      <c r="BB42" s="103">
        <v>0</v>
      </c>
      <c r="BC42" s="103">
        <v>0</v>
      </c>
      <c r="BD42" s="103">
        <v>0</v>
      </c>
      <c r="BE42" s="103">
        <v>0</v>
      </c>
      <c r="BF42" s="103">
        <v>0</v>
      </c>
      <c r="BG42" s="103">
        <v>0</v>
      </c>
      <c r="BH42" s="103">
        <v>0</v>
      </c>
      <c r="BI42" s="103"/>
      <c r="BJ42" s="103" t="s">
        <v>390</v>
      </c>
      <c r="BK42" s="103"/>
      <c r="BL42" s="103" t="s">
        <v>390</v>
      </c>
      <c r="BM42" s="103"/>
      <c r="BN42" s="103"/>
      <c r="BO42" s="103"/>
      <c r="BP42" s="103"/>
      <c r="BQ42" s="101"/>
      <c r="BR42" s="101"/>
      <c r="BS42" s="103"/>
      <c r="BT42" s="103" t="s">
        <v>646</v>
      </c>
      <c r="BU42" s="101"/>
      <c r="BV42" s="160" t="s">
        <v>701</v>
      </c>
      <c r="BW42" s="18" t="s">
        <v>401</v>
      </c>
    </row>
    <row r="43" spans="1:75" x14ac:dyDescent="0.15">
      <c r="A43" s="99">
        <v>10258</v>
      </c>
      <c r="B43" s="157">
        <v>42202</v>
      </c>
      <c r="C43" s="100" t="s">
        <v>631</v>
      </c>
      <c r="D43" s="101" t="s">
        <v>632</v>
      </c>
      <c r="E43" s="101"/>
      <c r="F43" s="101" t="s">
        <v>697</v>
      </c>
      <c r="G43" s="102">
        <v>42195</v>
      </c>
      <c r="H43" s="103" t="s">
        <v>574</v>
      </c>
      <c r="I43" s="103" t="s">
        <v>390</v>
      </c>
      <c r="J43" s="103"/>
      <c r="K43" s="101" t="s">
        <v>657</v>
      </c>
      <c r="L43" s="101" t="s">
        <v>658</v>
      </c>
      <c r="M43" s="175">
        <v>92.999999999999986</v>
      </c>
      <c r="N43" s="175">
        <v>23.881818181818179</v>
      </c>
      <c r="O43" s="101"/>
      <c r="P43" s="101"/>
      <c r="Q43" s="175" t="s">
        <v>644</v>
      </c>
      <c r="R43" s="175"/>
      <c r="S43" s="175" t="s">
        <v>644</v>
      </c>
      <c r="T43" s="175"/>
      <c r="U43" s="175" t="s">
        <v>644</v>
      </c>
      <c r="V43" s="175" t="s">
        <v>644</v>
      </c>
      <c r="W43" s="175" t="s">
        <v>644</v>
      </c>
      <c r="X43" s="175"/>
      <c r="Y43" s="175"/>
      <c r="Z43" s="175"/>
      <c r="AA43" s="175"/>
      <c r="AB43" s="175"/>
      <c r="AC43" s="175"/>
      <c r="AD43" s="175" t="s">
        <v>644</v>
      </c>
      <c r="AE43" s="175">
        <v>19.018181818181819</v>
      </c>
      <c r="AF43" s="175"/>
      <c r="AG43" s="175"/>
      <c r="AH43" s="175" t="s">
        <v>644</v>
      </c>
      <c r="AI43" s="175"/>
      <c r="AJ43" s="101"/>
      <c r="AK43" s="101" t="s">
        <v>644</v>
      </c>
      <c r="AL43" s="101"/>
      <c r="AM43" s="101" t="s">
        <v>644</v>
      </c>
      <c r="AN43" s="101" t="s">
        <v>644</v>
      </c>
      <c r="AO43" s="101" t="s">
        <v>706</v>
      </c>
      <c r="AP43" s="103" t="s">
        <v>390</v>
      </c>
      <c r="AQ43" s="103"/>
      <c r="AR43" s="103"/>
      <c r="AS43" s="105"/>
      <c r="AT43" s="103">
        <v>16.100000000000001</v>
      </c>
      <c r="AU43" s="103" t="s">
        <v>635</v>
      </c>
      <c r="AV43" s="101"/>
      <c r="AW43" s="103">
        <v>11</v>
      </c>
      <c r="AX43" s="103">
        <v>0</v>
      </c>
      <c r="AY43" s="103">
        <v>0</v>
      </c>
      <c r="AZ43" s="103">
        <v>0</v>
      </c>
      <c r="BA43" s="103">
        <v>0</v>
      </c>
      <c r="BB43" s="103">
        <v>0</v>
      </c>
      <c r="BC43" s="103">
        <v>0</v>
      </c>
      <c r="BD43" s="103">
        <v>0</v>
      </c>
      <c r="BE43" s="103">
        <v>0</v>
      </c>
      <c r="BF43" s="103">
        <v>0</v>
      </c>
      <c r="BG43" s="103">
        <v>0</v>
      </c>
      <c r="BH43" s="103">
        <v>0</v>
      </c>
      <c r="BI43" s="103"/>
      <c r="BJ43" s="103" t="s">
        <v>390</v>
      </c>
      <c r="BK43" s="103">
        <v>12</v>
      </c>
      <c r="BL43" s="103" t="s">
        <v>390</v>
      </c>
      <c r="BM43" s="103"/>
      <c r="BN43" s="103"/>
      <c r="BO43" s="103">
        <v>12</v>
      </c>
      <c r="BP43" s="103"/>
      <c r="BQ43" s="106"/>
      <c r="BR43" s="106"/>
      <c r="BS43" s="103"/>
      <c r="BT43" s="103" t="s">
        <v>646</v>
      </c>
      <c r="BU43" s="101"/>
      <c r="BV43" t="s">
        <v>707</v>
      </c>
      <c r="BW43" s="18" t="s">
        <v>610</v>
      </c>
    </row>
    <row r="44" spans="1:75" x14ac:dyDescent="0.15">
      <c r="A44" s="99">
        <v>8901</v>
      </c>
      <c r="B44" s="157">
        <v>42203</v>
      </c>
      <c r="C44" s="100" t="s">
        <v>631</v>
      </c>
      <c r="D44" s="101" t="s">
        <v>632</v>
      </c>
      <c r="E44" s="101"/>
      <c r="F44" s="101" t="s">
        <v>697</v>
      </c>
      <c r="G44" s="102">
        <v>42187</v>
      </c>
      <c r="H44" s="103" t="s">
        <v>574</v>
      </c>
      <c r="I44" s="103" t="s">
        <v>390</v>
      </c>
      <c r="J44" s="103"/>
      <c r="K44" s="101" t="s">
        <v>660</v>
      </c>
      <c r="L44" s="101" t="s">
        <v>661</v>
      </c>
      <c r="M44" s="175">
        <v>119.09090909090908</v>
      </c>
      <c r="N44" s="175">
        <v>20.909090909090907</v>
      </c>
      <c r="O44" s="101"/>
      <c r="P44" s="101"/>
      <c r="Q44" s="175" t="s">
        <v>644</v>
      </c>
      <c r="R44" s="175"/>
      <c r="S44" s="175" t="s">
        <v>644</v>
      </c>
      <c r="T44" s="175"/>
      <c r="U44" s="175" t="s">
        <v>644</v>
      </c>
      <c r="V44" s="175" t="s">
        <v>644</v>
      </c>
      <c r="W44" s="175" t="s">
        <v>644</v>
      </c>
      <c r="X44" s="175"/>
      <c r="Y44" s="175"/>
      <c r="Z44" s="175"/>
      <c r="AA44" s="175"/>
      <c r="AB44" s="175"/>
      <c r="AC44" s="175"/>
      <c r="AD44" s="175" t="s">
        <v>644</v>
      </c>
      <c r="AE44" s="175">
        <v>18.636363636363633</v>
      </c>
      <c r="AF44" s="175"/>
      <c r="AG44" s="175"/>
      <c r="AH44" s="175" t="s">
        <v>644</v>
      </c>
      <c r="AI44" s="175"/>
      <c r="AJ44" s="101"/>
      <c r="AK44" s="101" t="s">
        <v>644</v>
      </c>
      <c r="AL44" s="101"/>
      <c r="AM44" s="101" t="s">
        <v>644</v>
      </c>
      <c r="AN44" s="101" t="s">
        <v>644</v>
      </c>
      <c r="AO44" s="101" t="s">
        <v>706</v>
      </c>
      <c r="AP44" s="103" t="s">
        <v>390</v>
      </c>
      <c r="AQ44" s="103"/>
      <c r="AR44" s="103"/>
      <c r="AS44" s="105"/>
      <c r="AT44" s="103">
        <v>10</v>
      </c>
      <c r="AU44" s="103" t="s">
        <v>635</v>
      </c>
      <c r="AV44" s="101"/>
      <c r="AW44" s="103">
        <v>0</v>
      </c>
      <c r="AX44" s="103">
        <v>0</v>
      </c>
      <c r="AY44" s="103">
        <v>0</v>
      </c>
      <c r="AZ44" s="103">
        <v>0</v>
      </c>
      <c r="BA44" s="103">
        <v>0</v>
      </c>
      <c r="BB44" s="103">
        <v>0</v>
      </c>
      <c r="BC44" s="103">
        <v>0</v>
      </c>
      <c r="BD44" s="103">
        <v>0</v>
      </c>
      <c r="BE44" s="103">
        <v>0</v>
      </c>
      <c r="BF44" s="103">
        <v>0</v>
      </c>
      <c r="BG44" s="103">
        <v>0</v>
      </c>
      <c r="BH44" s="103">
        <v>0</v>
      </c>
      <c r="BI44" s="103"/>
      <c r="BJ44" s="103" t="s">
        <v>390</v>
      </c>
      <c r="BK44" s="103"/>
      <c r="BL44" s="103" t="s">
        <v>390</v>
      </c>
      <c r="BM44" s="103"/>
      <c r="BN44" s="103"/>
      <c r="BO44" s="103"/>
      <c r="BP44" s="103"/>
      <c r="BQ44" s="101"/>
      <c r="BR44" s="101"/>
      <c r="BS44" s="103"/>
      <c r="BT44" s="103" t="s">
        <v>646</v>
      </c>
      <c r="BU44" s="106"/>
      <c r="BV44" t="s">
        <v>581</v>
      </c>
      <c r="BW44" s="159" t="s">
        <v>401</v>
      </c>
    </row>
    <row r="45" spans="1:75" x14ac:dyDescent="0.15">
      <c r="A45" s="99">
        <v>10563</v>
      </c>
      <c r="B45" s="157">
        <v>42202</v>
      </c>
      <c r="C45" s="100" t="s">
        <v>631</v>
      </c>
      <c r="D45" s="101" t="s">
        <v>632</v>
      </c>
      <c r="E45" s="101"/>
      <c r="F45" s="101" t="s">
        <v>697</v>
      </c>
      <c r="G45" s="113">
        <v>42186</v>
      </c>
      <c r="H45" s="103" t="s">
        <v>574</v>
      </c>
      <c r="I45" s="103" t="s">
        <v>390</v>
      </c>
      <c r="J45" s="103"/>
      <c r="K45" s="101" t="s">
        <v>663</v>
      </c>
      <c r="L45" s="158" t="s">
        <v>664</v>
      </c>
      <c r="M45" s="175">
        <v>108.22727272727272</v>
      </c>
      <c r="N45" s="175">
        <v>22.654545454545453</v>
      </c>
      <c r="O45" s="101"/>
      <c r="P45" s="101"/>
      <c r="Q45" s="175" t="s">
        <v>644</v>
      </c>
      <c r="R45" s="175"/>
      <c r="S45" s="175" t="s">
        <v>644</v>
      </c>
      <c r="T45" s="175"/>
      <c r="U45" s="175" t="s">
        <v>644</v>
      </c>
      <c r="V45" s="175" t="s">
        <v>644</v>
      </c>
      <c r="W45" s="175" t="s">
        <v>644</v>
      </c>
      <c r="X45" s="175"/>
      <c r="Y45" s="175"/>
      <c r="Z45" s="175"/>
      <c r="AA45" s="175"/>
      <c r="AB45" s="175"/>
      <c r="AC45" s="175"/>
      <c r="AD45" s="175" t="s">
        <v>644</v>
      </c>
      <c r="AE45" s="175">
        <v>18.954545454545453</v>
      </c>
      <c r="AF45" s="175"/>
      <c r="AG45" s="175"/>
      <c r="AH45" s="175" t="s">
        <v>644</v>
      </c>
      <c r="AI45" s="175"/>
      <c r="AJ45" s="101"/>
      <c r="AK45" s="101" t="s">
        <v>644</v>
      </c>
      <c r="AL45" s="101"/>
      <c r="AM45" s="101" t="s">
        <v>644</v>
      </c>
      <c r="AN45" s="101" t="s">
        <v>644</v>
      </c>
      <c r="AO45" s="101" t="s">
        <v>706</v>
      </c>
      <c r="AP45" s="103" t="s">
        <v>390</v>
      </c>
      <c r="AQ45" s="103"/>
      <c r="AR45" s="103"/>
      <c r="AS45" s="105"/>
      <c r="AT45" s="103">
        <v>7</v>
      </c>
      <c r="AU45" s="103" t="s">
        <v>635</v>
      </c>
      <c r="AV45" s="101"/>
      <c r="AW45" s="103">
        <v>9</v>
      </c>
      <c r="AX45" s="103">
        <v>0</v>
      </c>
      <c r="AY45" s="103">
        <v>0</v>
      </c>
      <c r="AZ45" s="103">
        <v>0</v>
      </c>
      <c r="BA45" s="103">
        <v>0</v>
      </c>
      <c r="BB45" s="103">
        <v>0</v>
      </c>
      <c r="BC45" s="103">
        <v>0</v>
      </c>
      <c r="BD45" s="103">
        <v>0</v>
      </c>
      <c r="BE45" s="103">
        <v>0</v>
      </c>
      <c r="BF45" s="103">
        <v>0</v>
      </c>
      <c r="BG45" s="103">
        <v>0</v>
      </c>
      <c r="BH45" s="103">
        <v>0</v>
      </c>
      <c r="BI45" s="103"/>
      <c r="BJ45" s="103" t="s">
        <v>390</v>
      </c>
      <c r="BK45" s="103">
        <v>12</v>
      </c>
      <c r="BL45" s="103" t="s">
        <v>390</v>
      </c>
      <c r="BM45" s="103"/>
      <c r="BN45" s="103"/>
      <c r="BO45" s="103"/>
      <c r="BP45" s="103"/>
      <c r="BQ45" s="106"/>
      <c r="BR45" s="106"/>
      <c r="BS45" s="103"/>
      <c r="BT45" s="103" t="s">
        <v>646</v>
      </c>
      <c r="BU45" s="106"/>
      <c r="BV45" s="160" t="s">
        <v>581</v>
      </c>
      <c r="BW45" s="160" t="s">
        <v>610</v>
      </c>
    </row>
    <row r="46" spans="1:75" x14ac:dyDescent="0.15">
      <c r="A46" s="99">
        <v>10343</v>
      </c>
      <c r="B46" s="157">
        <v>42202</v>
      </c>
      <c r="C46" s="100" t="s">
        <v>631</v>
      </c>
      <c r="D46" s="101" t="s">
        <v>632</v>
      </c>
      <c r="E46" s="101"/>
      <c r="F46" s="101" t="s">
        <v>697</v>
      </c>
      <c r="G46" s="102">
        <v>42187</v>
      </c>
      <c r="H46" s="103" t="s">
        <v>574</v>
      </c>
      <c r="I46" s="103" t="s">
        <v>390</v>
      </c>
      <c r="J46" s="103"/>
      <c r="K46" s="101" t="s">
        <v>665</v>
      </c>
      <c r="L46" s="101" t="s">
        <v>666</v>
      </c>
      <c r="M46" s="175">
        <v>99.999999999999986</v>
      </c>
      <c r="N46" s="175">
        <v>23.327272727272724</v>
      </c>
      <c r="O46" s="101"/>
      <c r="P46" s="101"/>
      <c r="Q46" s="175" t="s">
        <v>644</v>
      </c>
      <c r="R46" s="175"/>
      <c r="S46" s="175" t="s">
        <v>644</v>
      </c>
      <c r="T46" s="175"/>
      <c r="U46" s="175" t="s">
        <v>644</v>
      </c>
      <c r="V46" s="175" t="s">
        <v>644</v>
      </c>
      <c r="W46" s="175" t="s">
        <v>644</v>
      </c>
      <c r="X46" s="175"/>
      <c r="Y46" s="175"/>
      <c r="Z46" s="175"/>
      <c r="AA46" s="175"/>
      <c r="AB46" s="175"/>
      <c r="AC46" s="175"/>
      <c r="AD46" s="175" t="s">
        <v>644</v>
      </c>
      <c r="AE46" s="175">
        <v>18.954545454545453</v>
      </c>
      <c r="AF46" s="175"/>
      <c r="AG46" s="175"/>
      <c r="AH46" s="175" t="s">
        <v>644</v>
      </c>
      <c r="AI46" s="175"/>
      <c r="AJ46" s="101"/>
      <c r="AK46" s="101" t="s">
        <v>644</v>
      </c>
      <c r="AL46" s="101"/>
      <c r="AM46" s="101" t="s">
        <v>644</v>
      </c>
      <c r="AN46" s="101" t="s">
        <v>644</v>
      </c>
      <c r="AO46" s="101" t="s">
        <v>706</v>
      </c>
      <c r="AP46" s="103" t="s">
        <v>390</v>
      </c>
      <c r="AQ46" s="103"/>
      <c r="AR46" s="103"/>
      <c r="AS46" s="105"/>
      <c r="AT46" s="103">
        <v>8.6</v>
      </c>
      <c r="AU46" s="103" t="s">
        <v>635</v>
      </c>
      <c r="AV46" s="101"/>
      <c r="AW46" s="103">
        <v>11</v>
      </c>
      <c r="AX46" s="103">
        <v>0</v>
      </c>
      <c r="AY46" s="103">
        <v>0</v>
      </c>
      <c r="AZ46" s="103">
        <v>0</v>
      </c>
      <c r="BA46" s="103">
        <v>0</v>
      </c>
      <c r="BB46" s="103">
        <v>0</v>
      </c>
      <c r="BC46" s="103">
        <v>0</v>
      </c>
      <c r="BD46" s="103">
        <v>0</v>
      </c>
      <c r="BE46" s="103">
        <v>0</v>
      </c>
      <c r="BF46" s="103">
        <v>0</v>
      </c>
      <c r="BG46" s="103">
        <v>0</v>
      </c>
      <c r="BH46" s="103">
        <v>0</v>
      </c>
      <c r="BI46" s="103"/>
      <c r="BJ46" s="103" t="s">
        <v>390</v>
      </c>
      <c r="BK46" s="103">
        <v>24</v>
      </c>
      <c r="BL46" s="103" t="s">
        <v>390</v>
      </c>
      <c r="BM46" s="103"/>
      <c r="BN46" s="103"/>
      <c r="BO46" s="103"/>
      <c r="BP46" s="103"/>
      <c r="BQ46" s="101"/>
      <c r="BR46" s="101"/>
      <c r="BS46" s="103"/>
      <c r="BT46" s="103" t="s">
        <v>646</v>
      </c>
      <c r="BU46" s="101" t="s">
        <v>667</v>
      </c>
      <c r="BV46" t="s">
        <v>703</v>
      </c>
      <c r="BW46" s="160" t="s">
        <v>610</v>
      </c>
    </row>
    <row r="47" spans="1:75" x14ac:dyDescent="0.15">
      <c r="A47" s="99">
        <v>3619</v>
      </c>
      <c r="B47" s="157">
        <v>42202</v>
      </c>
      <c r="C47" s="100" t="s">
        <v>631</v>
      </c>
      <c r="D47" s="101" t="s">
        <v>632</v>
      </c>
      <c r="E47" s="101"/>
      <c r="F47" s="101" t="s">
        <v>697</v>
      </c>
      <c r="G47" s="102">
        <v>42185</v>
      </c>
      <c r="H47" s="103" t="s">
        <v>574</v>
      </c>
      <c r="I47" s="103" t="s">
        <v>390</v>
      </c>
      <c r="J47" s="103"/>
      <c r="K47" s="101" t="s">
        <v>669</v>
      </c>
      <c r="L47" s="101" t="s">
        <v>670</v>
      </c>
      <c r="M47" s="175">
        <v>96.036363636363632</v>
      </c>
      <c r="N47" s="175">
        <v>21.7</v>
      </c>
      <c r="O47" s="101"/>
      <c r="P47" s="101"/>
      <c r="Q47" s="175" t="s">
        <v>644</v>
      </c>
      <c r="R47" s="175"/>
      <c r="S47" s="175" t="s">
        <v>644</v>
      </c>
      <c r="T47" s="175"/>
      <c r="U47" s="175" t="s">
        <v>644</v>
      </c>
      <c r="V47" s="175" t="s">
        <v>644</v>
      </c>
      <c r="W47" s="175" t="s">
        <v>644</v>
      </c>
      <c r="X47" s="175"/>
      <c r="Y47" s="175"/>
      <c r="Z47" s="175"/>
      <c r="AA47" s="175"/>
      <c r="AB47" s="175"/>
      <c r="AC47" s="175"/>
      <c r="AD47" s="175" t="s">
        <v>644</v>
      </c>
      <c r="AE47" s="175">
        <v>19.763636363636362</v>
      </c>
      <c r="AF47" s="175"/>
      <c r="AG47" s="175"/>
      <c r="AH47" s="175" t="s">
        <v>644</v>
      </c>
      <c r="AI47" s="175"/>
      <c r="AJ47" s="101"/>
      <c r="AK47" s="101" t="s">
        <v>644</v>
      </c>
      <c r="AL47" s="101"/>
      <c r="AM47" s="101" t="s">
        <v>644</v>
      </c>
      <c r="AN47" s="101" t="s">
        <v>644</v>
      </c>
      <c r="AO47" s="101" t="s">
        <v>706</v>
      </c>
      <c r="AP47" s="103" t="s">
        <v>390</v>
      </c>
      <c r="AQ47" s="103"/>
      <c r="AR47" s="103"/>
      <c r="AS47" s="105"/>
      <c r="AT47" s="103">
        <v>10</v>
      </c>
      <c r="AU47" s="103" t="s">
        <v>635</v>
      </c>
      <c r="AV47" s="101"/>
      <c r="AW47" s="103">
        <v>0</v>
      </c>
      <c r="AX47" s="103">
        <v>0</v>
      </c>
      <c r="AY47" s="103">
        <v>0</v>
      </c>
      <c r="AZ47" s="103">
        <v>0</v>
      </c>
      <c r="BA47" s="103">
        <v>0</v>
      </c>
      <c r="BB47" s="103">
        <v>0</v>
      </c>
      <c r="BC47" s="103">
        <v>0</v>
      </c>
      <c r="BD47" s="103">
        <v>0</v>
      </c>
      <c r="BE47" s="103">
        <v>0</v>
      </c>
      <c r="BF47" s="103">
        <v>0</v>
      </c>
      <c r="BG47" s="103">
        <v>0</v>
      </c>
      <c r="BH47" s="103">
        <v>0</v>
      </c>
      <c r="BI47" s="103"/>
      <c r="BJ47" s="103" t="s">
        <v>390</v>
      </c>
      <c r="BK47" s="103"/>
      <c r="BL47" s="103" t="s">
        <v>390</v>
      </c>
      <c r="BM47" s="103"/>
      <c r="BN47" s="103"/>
      <c r="BO47" s="103"/>
      <c r="BP47" s="103"/>
      <c r="BQ47" s="106" t="s">
        <v>671</v>
      </c>
      <c r="BR47" s="106" t="s">
        <v>173</v>
      </c>
      <c r="BS47" s="103">
        <v>30</v>
      </c>
      <c r="BT47" s="103" t="s">
        <v>646</v>
      </c>
      <c r="BU47" s="101"/>
      <c r="BV47" t="s">
        <v>581</v>
      </c>
      <c r="BW47" s="160" t="s">
        <v>401</v>
      </c>
    </row>
    <row r="48" spans="1:75" x14ac:dyDescent="0.15">
      <c r="A48" s="99">
        <v>5654</v>
      </c>
      <c r="B48" s="157">
        <v>42202</v>
      </c>
      <c r="C48" s="100" t="s">
        <v>631</v>
      </c>
      <c r="D48" s="101" t="s">
        <v>632</v>
      </c>
      <c r="E48" s="101"/>
      <c r="F48" s="101" t="s">
        <v>697</v>
      </c>
      <c r="G48" s="102">
        <v>41820</v>
      </c>
      <c r="H48" s="103" t="s">
        <v>574</v>
      </c>
      <c r="I48" s="103" t="s">
        <v>390</v>
      </c>
      <c r="J48" s="103"/>
      <c r="K48" s="101" t="s">
        <v>672</v>
      </c>
      <c r="L48" s="101" t="s">
        <v>627</v>
      </c>
      <c r="M48" s="175">
        <v>179.05</v>
      </c>
      <c r="N48" s="175">
        <v>22.59</v>
      </c>
      <c r="O48" s="101"/>
      <c r="P48" s="101"/>
      <c r="Q48" s="175" t="s">
        <v>644</v>
      </c>
      <c r="R48" s="175"/>
      <c r="S48" s="175" t="s">
        <v>644</v>
      </c>
      <c r="T48" s="175"/>
      <c r="U48" s="175" t="s">
        <v>644</v>
      </c>
      <c r="V48" s="175" t="s">
        <v>644</v>
      </c>
      <c r="W48" s="175" t="s">
        <v>644</v>
      </c>
      <c r="X48" s="175"/>
      <c r="Y48" s="175"/>
      <c r="Z48" s="175"/>
      <c r="AA48" s="175"/>
      <c r="AB48" s="175"/>
      <c r="AC48" s="175"/>
      <c r="AD48" s="175" t="s">
        <v>644</v>
      </c>
      <c r="AE48" s="175">
        <v>17.38</v>
      </c>
      <c r="AF48" s="175"/>
      <c r="AG48" s="175"/>
      <c r="AH48" s="175" t="s">
        <v>644</v>
      </c>
      <c r="AI48" s="175"/>
      <c r="AJ48" s="101"/>
      <c r="AK48" s="101" t="s">
        <v>644</v>
      </c>
      <c r="AL48" s="101"/>
      <c r="AM48" s="101" t="s">
        <v>644</v>
      </c>
      <c r="AN48" s="101" t="s">
        <v>644</v>
      </c>
      <c r="AO48" s="101" t="s">
        <v>706</v>
      </c>
      <c r="AP48" s="103" t="s">
        <v>390</v>
      </c>
      <c r="AQ48" s="103"/>
      <c r="AR48" s="103"/>
      <c r="AS48" s="105"/>
      <c r="AT48" s="103">
        <v>20</v>
      </c>
      <c r="AU48" s="103" t="s">
        <v>390</v>
      </c>
      <c r="AV48" s="101"/>
      <c r="AW48" s="103">
        <v>0</v>
      </c>
      <c r="AX48" s="103">
        <v>0</v>
      </c>
      <c r="AY48" s="103">
        <v>0</v>
      </c>
      <c r="AZ48" s="103">
        <v>0</v>
      </c>
      <c r="BA48" s="103">
        <v>0</v>
      </c>
      <c r="BB48" s="103">
        <v>0</v>
      </c>
      <c r="BC48" s="103">
        <v>0</v>
      </c>
      <c r="BD48" s="103">
        <v>0</v>
      </c>
      <c r="BE48" s="103">
        <v>0</v>
      </c>
      <c r="BF48" s="103">
        <v>0</v>
      </c>
      <c r="BG48" s="103">
        <v>0</v>
      </c>
      <c r="BH48" s="103">
        <v>0</v>
      </c>
      <c r="BI48" s="103"/>
      <c r="BJ48" s="103" t="s">
        <v>390</v>
      </c>
      <c r="BK48" s="103"/>
      <c r="BL48" s="103" t="s">
        <v>390</v>
      </c>
      <c r="BM48" s="103"/>
      <c r="BN48" s="103"/>
      <c r="BO48" s="103"/>
      <c r="BP48" s="103"/>
      <c r="BQ48" s="101"/>
      <c r="BR48" s="101"/>
      <c r="BS48" s="103"/>
      <c r="BT48" s="103" t="s">
        <v>646</v>
      </c>
      <c r="BU48" s="101" t="s">
        <v>604</v>
      </c>
      <c r="BV48" t="s">
        <v>581</v>
      </c>
      <c r="BW48" s="159" t="s">
        <v>461</v>
      </c>
    </row>
    <row r="49" spans="1:75" x14ac:dyDescent="0.15">
      <c r="A49" s="99">
        <v>10685</v>
      </c>
      <c r="B49" s="157">
        <v>42202</v>
      </c>
      <c r="C49" s="100" t="s">
        <v>631</v>
      </c>
      <c r="D49" s="101" t="s">
        <v>632</v>
      </c>
      <c r="E49" s="101"/>
      <c r="F49" s="101" t="s">
        <v>697</v>
      </c>
      <c r="G49" s="102">
        <v>42185</v>
      </c>
      <c r="H49" s="103" t="s">
        <v>574</v>
      </c>
      <c r="I49" s="103" t="s">
        <v>390</v>
      </c>
      <c r="J49" s="103"/>
      <c r="K49" s="101" t="s">
        <v>673</v>
      </c>
      <c r="L49" s="158" t="s">
        <v>674</v>
      </c>
      <c r="M49" s="175">
        <v>105.06363636363635</v>
      </c>
      <c r="N49" s="175">
        <v>22.718181818181815</v>
      </c>
      <c r="O49" s="101"/>
      <c r="P49" s="101"/>
      <c r="Q49" s="175" t="s">
        <v>644</v>
      </c>
      <c r="R49" s="175"/>
      <c r="S49" s="175" t="s">
        <v>644</v>
      </c>
      <c r="T49" s="175"/>
      <c r="U49" s="175" t="s">
        <v>644</v>
      </c>
      <c r="V49" s="175" t="s">
        <v>644</v>
      </c>
      <c r="W49" s="175" t="s">
        <v>644</v>
      </c>
      <c r="X49" s="175"/>
      <c r="Y49" s="175"/>
      <c r="Z49" s="175"/>
      <c r="AA49" s="175"/>
      <c r="AB49" s="175"/>
      <c r="AC49" s="175"/>
      <c r="AD49" s="175" t="s">
        <v>644</v>
      </c>
      <c r="AE49" s="175">
        <v>18.7</v>
      </c>
      <c r="AF49" s="175"/>
      <c r="AG49" s="175"/>
      <c r="AH49" s="175" t="s">
        <v>644</v>
      </c>
      <c r="AI49" s="175"/>
      <c r="AJ49" s="101"/>
      <c r="AK49" s="101" t="s">
        <v>644</v>
      </c>
      <c r="AL49" s="101"/>
      <c r="AM49" s="101" t="s">
        <v>644</v>
      </c>
      <c r="AN49" s="101" t="s">
        <v>644</v>
      </c>
      <c r="AO49" s="101" t="s">
        <v>706</v>
      </c>
      <c r="AP49" s="103" t="s">
        <v>390</v>
      </c>
      <c r="AQ49" s="103"/>
      <c r="AR49" s="103"/>
      <c r="AS49" s="105"/>
      <c r="AT49" s="103">
        <v>9.5</v>
      </c>
      <c r="AU49" s="103" t="s">
        <v>635</v>
      </c>
      <c r="AV49" s="101"/>
      <c r="AW49" s="103">
        <v>0</v>
      </c>
      <c r="AX49" s="103">
        <v>0</v>
      </c>
      <c r="AY49" s="103">
        <v>15</v>
      </c>
      <c r="AZ49" s="103">
        <v>0</v>
      </c>
      <c r="BA49" s="103">
        <v>0</v>
      </c>
      <c r="BB49" s="103">
        <v>0</v>
      </c>
      <c r="BC49" s="103">
        <v>0</v>
      </c>
      <c r="BD49" s="103">
        <v>0</v>
      </c>
      <c r="BE49" s="103">
        <v>0</v>
      </c>
      <c r="BF49" s="103">
        <v>0</v>
      </c>
      <c r="BG49" s="103">
        <v>0</v>
      </c>
      <c r="BH49" s="103">
        <v>0</v>
      </c>
      <c r="BI49" s="103"/>
      <c r="BJ49" s="103" t="s">
        <v>390</v>
      </c>
      <c r="BK49" s="103"/>
      <c r="BL49" s="103" t="s">
        <v>390</v>
      </c>
      <c r="BM49" s="103"/>
      <c r="BN49" s="103"/>
      <c r="BO49" s="103"/>
      <c r="BP49" s="103"/>
      <c r="BQ49" s="101"/>
      <c r="BR49" s="101"/>
      <c r="BS49" s="103"/>
      <c r="BT49" s="103" t="s">
        <v>646</v>
      </c>
      <c r="BU49" s="106" t="s">
        <v>675</v>
      </c>
      <c r="BV49" t="s">
        <v>676</v>
      </c>
      <c r="BW49" s="159" t="s">
        <v>610</v>
      </c>
    </row>
    <row r="50" spans="1:75" x14ac:dyDescent="0.15">
      <c r="A50" s="99">
        <v>4104</v>
      </c>
      <c r="B50" s="157">
        <v>42202</v>
      </c>
      <c r="C50" s="100" t="s">
        <v>631</v>
      </c>
      <c r="D50" s="101" t="s">
        <v>632</v>
      </c>
      <c r="E50" s="101"/>
      <c r="F50" s="101" t="s">
        <v>697</v>
      </c>
      <c r="G50" s="102">
        <v>42185</v>
      </c>
      <c r="H50" s="103" t="s">
        <v>574</v>
      </c>
      <c r="I50" s="103" t="s">
        <v>390</v>
      </c>
      <c r="J50" s="103"/>
      <c r="K50" s="101" t="s">
        <v>677</v>
      </c>
      <c r="L50" s="101" t="s">
        <v>678</v>
      </c>
      <c r="M50" s="175">
        <v>107</v>
      </c>
      <c r="N50" s="175">
        <v>22.763636363636362</v>
      </c>
      <c r="O50" s="101"/>
      <c r="P50" s="101"/>
      <c r="Q50" s="175" t="s">
        <v>644</v>
      </c>
      <c r="R50" s="175"/>
      <c r="S50" s="175" t="s">
        <v>644</v>
      </c>
      <c r="T50" s="175"/>
      <c r="U50" s="175" t="s">
        <v>644</v>
      </c>
      <c r="V50" s="175" t="s">
        <v>644</v>
      </c>
      <c r="W50" s="175" t="s">
        <v>644</v>
      </c>
      <c r="X50" s="175"/>
      <c r="Y50" s="175"/>
      <c r="Z50" s="175"/>
      <c r="AA50" s="175"/>
      <c r="AB50" s="175"/>
      <c r="AC50" s="175"/>
      <c r="AD50" s="175" t="s">
        <v>644</v>
      </c>
      <c r="AE50" s="175">
        <v>18.318181818181817</v>
      </c>
      <c r="AF50" s="175"/>
      <c r="AG50" s="175"/>
      <c r="AH50" s="175" t="s">
        <v>644</v>
      </c>
      <c r="AI50" s="175"/>
      <c r="AJ50" s="101"/>
      <c r="AK50" s="101" t="s">
        <v>644</v>
      </c>
      <c r="AL50" s="101"/>
      <c r="AM50" s="101" t="s">
        <v>644</v>
      </c>
      <c r="AN50" s="101" t="s">
        <v>644</v>
      </c>
      <c r="AO50" s="101" t="s">
        <v>706</v>
      </c>
      <c r="AP50" s="103" t="s">
        <v>390</v>
      </c>
      <c r="AQ50" s="103"/>
      <c r="AR50" s="103"/>
      <c r="AS50" s="105"/>
      <c r="AT50" s="161">
        <v>17</v>
      </c>
      <c r="AU50" s="103" t="s">
        <v>635</v>
      </c>
      <c r="AV50" s="101"/>
      <c r="AW50" s="103">
        <v>0</v>
      </c>
      <c r="AX50" s="103">
        <v>0</v>
      </c>
      <c r="AY50" s="103">
        <v>10</v>
      </c>
      <c r="AZ50" s="103">
        <v>0</v>
      </c>
      <c r="BA50" s="103">
        <v>0</v>
      </c>
      <c r="BB50" s="103">
        <v>0</v>
      </c>
      <c r="BC50" s="103">
        <v>0</v>
      </c>
      <c r="BD50" s="103">
        <v>0</v>
      </c>
      <c r="BE50" s="103">
        <v>0</v>
      </c>
      <c r="BF50" s="103">
        <v>0</v>
      </c>
      <c r="BG50" s="103">
        <v>0</v>
      </c>
      <c r="BH50" s="103">
        <v>0</v>
      </c>
      <c r="BI50" s="103"/>
      <c r="BJ50" s="103" t="s">
        <v>390</v>
      </c>
      <c r="BK50" s="103"/>
      <c r="BL50" s="103" t="s">
        <v>390</v>
      </c>
      <c r="BM50" s="103"/>
      <c r="BN50" s="103"/>
      <c r="BO50" s="103"/>
      <c r="BP50" s="103"/>
      <c r="BQ50" s="106"/>
      <c r="BR50" s="106"/>
      <c r="BS50" s="103"/>
      <c r="BT50" s="103" t="s">
        <v>646</v>
      </c>
      <c r="BU50" s="158" t="s">
        <v>679</v>
      </c>
      <c r="BV50" t="s">
        <v>708</v>
      </c>
      <c r="BW50" s="160" t="s">
        <v>401</v>
      </c>
    </row>
    <row r="51" spans="1:75" x14ac:dyDescent="0.15">
      <c r="A51" s="99">
        <v>9700</v>
      </c>
      <c r="B51" s="157">
        <v>42202</v>
      </c>
      <c r="C51" s="100" t="s">
        <v>631</v>
      </c>
      <c r="D51" s="101" t="s">
        <v>632</v>
      </c>
      <c r="E51" s="101"/>
      <c r="F51" s="101" t="s">
        <v>697</v>
      </c>
      <c r="G51" s="102">
        <v>42188</v>
      </c>
      <c r="H51" s="103" t="s">
        <v>390</v>
      </c>
      <c r="I51" s="103" t="s">
        <v>391</v>
      </c>
      <c r="J51" s="103"/>
      <c r="K51" s="101" t="s">
        <v>620</v>
      </c>
      <c r="L51" s="101" t="s">
        <v>681</v>
      </c>
      <c r="M51" s="175">
        <v>104.31818181818181</v>
      </c>
      <c r="N51" s="175">
        <v>23.490909090909089</v>
      </c>
      <c r="O51" s="101"/>
      <c r="P51" s="101"/>
      <c r="Q51" s="175" t="s">
        <v>644</v>
      </c>
      <c r="R51" s="175"/>
      <c r="S51" s="175" t="s">
        <v>644</v>
      </c>
      <c r="T51" s="175"/>
      <c r="U51" s="175" t="s">
        <v>644</v>
      </c>
      <c r="V51" s="175" t="s">
        <v>644</v>
      </c>
      <c r="W51" s="175" t="s">
        <v>644</v>
      </c>
      <c r="X51" s="175"/>
      <c r="Y51" s="175"/>
      <c r="Z51" s="175"/>
      <c r="AA51" s="175"/>
      <c r="AB51" s="175"/>
      <c r="AC51" s="175"/>
      <c r="AD51" s="175" t="s">
        <v>644</v>
      </c>
      <c r="AE51" s="175">
        <v>21.836363636363636</v>
      </c>
      <c r="AF51" s="175"/>
      <c r="AG51" s="175"/>
      <c r="AH51" s="175" t="s">
        <v>644</v>
      </c>
      <c r="AI51" s="175"/>
      <c r="AJ51" s="101"/>
      <c r="AK51" s="101" t="s">
        <v>644</v>
      </c>
      <c r="AL51" s="101"/>
      <c r="AM51" s="101" t="s">
        <v>644</v>
      </c>
      <c r="AN51" s="101" t="s">
        <v>644</v>
      </c>
      <c r="AO51" s="101" t="s">
        <v>706</v>
      </c>
      <c r="AP51" s="103" t="s">
        <v>390</v>
      </c>
      <c r="AQ51" s="103"/>
      <c r="AR51" s="103"/>
      <c r="AS51" s="105"/>
      <c r="AT51" s="103"/>
      <c r="AU51" s="103" t="s">
        <v>390</v>
      </c>
      <c r="AV51" s="101"/>
      <c r="AW51" s="103">
        <v>0</v>
      </c>
      <c r="AX51" s="103">
        <v>0</v>
      </c>
      <c r="AY51" s="103">
        <v>0</v>
      </c>
      <c r="AZ51" s="103">
        <v>0</v>
      </c>
      <c r="BA51" s="103">
        <v>0</v>
      </c>
      <c r="BB51" s="103">
        <v>0</v>
      </c>
      <c r="BC51" s="103">
        <v>0</v>
      </c>
      <c r="BD51" s="103">
        <v>0</v>
      </c>
      <c r="BE51" s="103">
        <v>0</v>
      </c>
      <c r="BF51" s="103">
        <v>0</v>
      </c>
      <c r="BG51" s="103">
        <v>0</v>
      </c>
      <c r="BH51" s="103">
        <v>0</v>
      </c>
      <c r="BI51" s="103"/>
      <c r="BJ51" s="103" t="s">
        <v>390</v>
      </c>
      <c r="BK51" s="103"/>
      <c r="BL51" s="103" t="s">
        <v>390</v>
      </c>
      <c r="BM51" s="103"/>
      <c r="BN51" s="103"/>
      <c r="BO51" s="103"/>
      <c r="BP51" s="103"/>
      <c r="BQ51" s="106"/>
      <c r="BR51" s="106"/>
      <c r="BS51" s="103"/>
      <c r="BT51" s="103" t="s">
        <v>646</v>
      </c>
      <c r="BU51" s="106" t="s">
        <v>622</v>
      </c>
      <c r="BV51" s="160" t="s">
        <v>705</v>
      </c>
      <c r="BW51" s="160" t="s">
        <v>401</v>
      </c>
    </row>
    <row r="52" spans="1:75" x14ac:dyDescent="0.15">
      <c r="A52" s="99">
        <v>10491</v>
      </c>
      <c r="B52" s="157">
        <v>42202</v>
      </c>
      <c r="C52" s="100" t="s">
        <v>631</v>
      </c>
      <c r="D52" s="101" t="s">
        <v>632</v>
      </c>
      <c r="E52" s="101"/>
      <c r="F52" s="101" t="s">
        <v>697</v>
      </c>
      <c r="G52" s="102">
        <v>42185</v>
      </c>
      <c r="H52" s="103" t="s">
        <v>390</v>
      </c>
      <c r="I52" s="103" t="s">
        <v>391</v>
      </c>
      <c r="J52" s="103"/>
      <c r="K52" s="101" t="s">
        <v>629</v>
      </c>
      <c r="L52" s="101" t="s">
        <v>683</v>
      </c>
      <c r="M52" s="174">
        <v>101.7</v>
      </c>
      <c r="N52" s="174">
        <v>18.627272727272725</v>
      </c>
      <c r="O52" s="101"/>
      <c r="P52" s="101"/>
      <c r="Q52" s="175" t="s">
        <v>644</v>
      </c>
      <c r="R52" s="175"/>
      <c r="S52" s="175" t="s">
        <v>644</v>
      </c>
      <c r="T52" s="175"/>
      <c r="U52" s="175" t="s">
        <v>644</v>
      </c>
      <c r="V52" s="175" t="s">
        <v>644</v>
      </c>
      <c r="W52" s="175" t="s">
        <v>644</v>
      </c>
      <c r="X52" s="175"/>
      <c r="Y52" s="175"/>
      <c r="Z52" s="175"/>
      <c r="AA52" s="175"/>
      <c r="AB52" s="175"/>
      <c r="AC52" s="175"/>
      <c r="AD52" s="175" t="s">
        <v>644</v>
      </c>
      <c r="AE52" s="175">
        <v>15.690909090909091</v>
      </c>
      <c r="AF52" s="175"/>
      <c r="AG52" s="175"/>
      <c r="AH52" s="175" t="s">
        <v>644</v>
      </c>
      <c r="AI52" s="175"/>
      <c r="AJ52" s="101"/>
      <c r="AK52" s="101" t="s">
        <v>644</v>
      </c>
      <c r="AL52" s="101"/>
      <c r="AM52" s="101" t="s">
        <v>644</v>
      </c>
      <c r="AN52" s="101" t="s">
        <v>644</v>
      </c>
      <c r="AO52" s="101" t="s">
        <v>706</v>
      </c>
      <c r="AP52" s="103" t="s">
        <v>390</v>
      </c>
      <c r="AQ52" s="103"/>
      <c r="AR52" s="103"/>
      <c r="AS52" s="105"/>
      <c r="AT52" s="103"/>
      <c r="AU52" s="103" t="s">
        <v>390</v>
      </c>
      <c r="AV52" s="101"/>
      <c r="AW52" s="103">
        <v>0</v>
      </c>
      <c r="AX52" s="103">
        <v>0</v>
      </c>
      <c r="AY52" s="103">
        <v>0</v>
      </c>
      <c r="AZ52" s="103">
        <v>0</v>
      </c>
      <c r="BA52" s="103">
        <v>0</v>
      </c>
      <c r="BB52" s="103">
        <v>0</v>
      </c>
      <c r="BC52" s="103">
        <v>0</v>
      </c>
      <c r="BD52" s="103">
        <v>0</v>
      </c>
      <c r="BE52" s="103">
        <v>0</v>
      </c>
      <c r="BF52" s="103">
        <v>0</v>
      </c>
      <c r="BG52" s="103">
        <v>0</v>
      </c>
      <c r="BH52" s="103">
        <v>0</v>
      </c>
      <c r="BI52" s="103"/>
      <c r="BJ52" s="103" t="s">
        <v>390</v>
      </c>
      <c r="BK52" s="103"/>
      <c r="BL52" s="103" t="s">
        <v>390</v>
      </c>
      <c r="BM52" s="103"/>
      <c r="BN52" s="103"/>
      <c r="BO52" s="103"/>
      <c r="BP52" s="103"/>
      <c r="BQ52" s="106"/>
      <c r="BR52" s="106"/>
      <c r="BS52" s="103"/>
      <c r="BT52" s="103" t="s">
        <v>646</v>
      </c>
      <c r="BU52" s="101" t="s">
        <v>622</v>
      </c>
      <c r="BV52" t="s">
        <v>581</v>
      </c>
      <c r="BW52" s="160" t="s">
        <v>610</v>
      </c>
    </row>
    <row r="53" spans="1:75" x14ac:dyDescent="0.15">
      <c r="A53" s="99">
        <v>9783</v>
      </c>
      <c r="B53" s="157">
        <v>42202</v>
      </c>
      <c r="C53" s="100" t="s">
        <v>631</v>
      </c>
      <c r="D53" s="101" t="s">
        <v>632</v>
      </c>
      <c r="E53" s="101"/>
      <c r="F53" s="101" t="s">
        <v>697</v>
      </c>
      <c r="G53" s="102">
        <v>42089</v>
      </c>
      <c r="H53" s="103" t="s">
        <v>574</v>
      </c>
      <c r="I53" s="103" t="s">
        <v>390</v>
      </c>
      <c r="J53" s="103"/>
      <c r="K53" s="101" t="s">
        <v>633</v>
      </c>
      <c r="L53" s="101" t="s">
        <v>684</v>
      </c>
      <c r="M53" s="174">
        <v>99</v>
      </c>
      <c r="N53" s="174">
        <v>19.11</v>
      </c>
      <c r="O53" s="101"/>
      <c r="P53" s="101"/>
      <c r="Q53" s="175" t="s">
        <v>644</v>
      </c>
      <c r="R53" s="175"/>
      <c r="S53" s="175" t="s">
        <v>644</v>
      </c>
      <c r="T53" s="175"/>
      <c r="U53" s="175" t="s">
        <v>644</v>
      </c>
      <c r="V53" s="175" t="s">
        <v>644</v>
      </c>
      <c r="W53" s="175" t="s">
        <v>644</v>
      </c>
      <c r="X53" s="175"/>
      <c r="Y53" s="175"/>
      <c r="Z53" s="175"/>
      <c r="AA53" s="175"/>
      <c r="AB53" s="175"/>
      <c r="AC53" s="175"/>
      <c r="AD53" s="175" t="s">
        <v>644</v>
      </c>
      <c r="AE53" s="175">
        <v>14.175000000000001</v>
      </c>
      <c r="AF53" s="175"/>
      <c r="AG53" s="175"/>
      <c r="AH53" s="175" t="s">
        <v>644</v>
      </c>
      <c r="AI53" s="175"/>
      <c r="AJ53" s="101"/>
      <c r="AK53" s="101" t="s">
        <v>644</v>
      </c>
      <c r="AL53" s="101"/>
      <c r="AM53" s="101" t="s">
        <v>644</v>
      </c>
      <c r="AN53" s="101" t="s">
        <v>644</v>
      </c>
      <c r="AO53" s="101" t="s">
        <v>706</v>
      </c>
      <c r="AP53" s="103" t="s">
        <v>390</v>
      </c>
      <c r="AQ53" s="103"/>
      <c r="AR53" s="103"/>
      <c r="AS53" s="105"/>
      <c r="AT53" s="103">
        <v>8</v>
      </c>
      <c r="AU53" s="103" t="s">
        <v>635</v>
      </c>
      <c r="AV53" s="101"/>
      <c r="AW53" s="103">
        <v>0</v>
      </c>
      <c r="AX53" s="103">
        <v>0</v>
      </c>
      <c r="AY53" s="103">
        <v>0</v>
      </c>
      <c r="AZ53" s="103">
        <v>0</v>
      </c>
      <c r="BA53" s="103">
        <v>0</v>
      </c>
      <c r="BB53" s="103">
        <v>0</v>
      </c>
      <c r="BC53" s="103">
        <v>0</v>
      </c>
      <c r="BD53" s="103">
        <v>0</v>
      </c>
      <c r="BE53" s="103">
        <v>0</v>
      </c>
      <c r="BF53" s="103">
        <v>0</v>
      </c>
      <c r="BG53" s="103">
        <v>0</v>
      </c>
      <c r="BH53" s="103">
        <v>0</v>
      </c>
      <c r="BI53" s="103">
        <v>24</v>
      </c>
      <c r="BJ53" s="103" t="s">
        <v>390</v>
      </c>
      <c r="BK53" s="103"/>
      <c r="BL53" s="103" t="s">
        <v>390</v>
      </c>
      <c r="BM53" s="103"/>
      <c r="BN53" s="103"/>
      <c r="BO53" s="103"/>
      <c r="BP53" s="103"/>
      <c r="BQ53" s="106"/>
      <c r="BR53" s="106"/>
      <c r="BS53" s="103"/>
      <c r="BT53" s="103" t="s">
        <v>646</v>
      </c>
      <c r="BU53" s="106" t="s">
        <v>685</v>
      </c>
      <c r="BV53" s="160" t="s">
        <v>686</v>
      </c>
      <c r="BW53" s="18" t="s">
        <v>461</v>
      </c>
    </row>
    <row r="54" spans="1:75" x14ac:dyDescent="0.15">
      <c r="A54" s="99">
        <v>10396</v>
      </c>
      <c r="B54" s="157">
        <v>42202</v>
      </c>
      <c r="C54" s="100" t="s">
        <v>631</v>
      </c>
      <c r="D54" s="101" t="s">
        <v>632</v>
      </c>
      <c r="E54" s="101"/>
      <c r="F54" s="101" t="s">
        <v>697</v>
      </c>
      <c r="G54" s="102">
        <v>42185</v>
      </c>
      <c r="H54" s="103" t="s">
        <v>574</v>
      </c>
      <c r="I54" s="103" t="s">
        <v>390</v>
      </c>
      <c r="J54" s="103"/>
      <c r="K54" s="101" t="s">
        <v>687</v>
      </c>
      <c r="L54" s="101" t="s">
        <v>688</v>
      </c>
      <c r="M54" s="175">
        <v>119</v>
      </c>
      <c r="N54" s="175">
        <v>21.781818181818181</v>
      </c>
      <c r="O54" s="101" t="s">
        <v>689</v>
      </c>
      <c r="P54" s="101">
        <v>1350</v>
      </c>
      <c r="Q54" s="175">
        <v>24.972727272727269</v>
      </c>
      <c r="R54" s="175"/>
      <c r="S54" s="175" t="s">
        <v>644</v>
      </c>
      <c r="T54" s="175"/>
      <c r="U54" s="175" t="s">
        <v>644</v>
      </c>
      <c r="V54" s="175" t="s">
        <v>644</v>
      </c>
      <c r="W54" s="175" t="s">
        <v>644</v>
      </c>
      <c r="X54" s="175"/>
      <c r="Y54" s="175"/>
      <c r="Z54" s="175"/>
      <c r="AA54" s="175"/>
      <c r="AB54" s="175"/>
      <c r="AC54" s="175"/>
      <c r="AD54" s="175" t="s">
        <v>644</v>
      </c>
      <c r="AE54" s="175">
        <v>18.472727272727273</v>
      </c>
      <c r="AF54" s="175"/>
      <c r="AG54" s="175"/>
      <c r="AH54" s="175" t="s">
        <v>644</v>
      </c>
      <c r="AI54" s="175"/>
      <c r="AJ54" s="101"/>
      <c r="AK54" s="101" t="s">
        <v>644</v>
      </c>
      <c r="AL54" s="101"/>
      <c r="AM54" s="101" t="s">
        <v>644</v>
      </c>
      <c r="AN54" s="101" t="s">
        <v>644</v>
      </c>
      <c r="AO54" s="101" t="s">
        <v>706</v>
      </c>
      <c r="AP54" s="103" t="s">
        <v>390</v>
      </c>
      <c r="AQ54" s="103"/>
      <c r="AR54" s="103"/>
      <c r="AS54" s="105"/>
      <c r="AT54" s="103">
        <v>6</v>
      </c>
      <c r="AU54" s="103" t="s">
        <v>635</v>
      </c>
      <c r="AV54" s="101"/>
      <c r="AW54" s="103">
        <v>0</v>
      </c>
      <c r="AX54" s="103">
        <v>0</v>
      </c>
      <c r="AY54" s="103">
        <v>5</v>
      </c>
      <c r="AZ54" s="103">
        <v>0</v>
      </c>
      <c r="BA54" s="103">
        <v>0</v>
      </c>
      <c r="BB54" s="103">
        <v>0</v>
      </c>
      <c r="BC54" s="103">
        <v>0</v>
      </c>
      <c r="BD54" s="103">
        <v>0</v>
      </c>
      <c r="BE54" s="103">
        <v>0</v>
      </c>
      <c r="BF54" s="103">
        <v>0</v>
      </c>
      <c r="BG54" s="103">
        <v>0</v>
      </c>
      <c r="BH54" s="103">
        <v>0</v>
      </c>
      <c r="BI54" s="103"/>
      <c r="BJ54" s="103" t="s">
        <v>390</v>
      </c>
      <c r="BK54" s="103"/>
      <c r="BL54" s="103" t="s">
        <v>390</v>
      </c>
      <c r="BM54" s="103"/>
      <c r="BN54" s="103"/>
      <c r="BO54" s="103"/>
      <c r="BP54" s="103"/>
      <c r="BQ54" s="101"/>
      <c r="BR54" s="101"/>
      <c r="BS54" s="103"/>
      <c r="BT54" s="103" t="s">
        <v>646</v>
      </c>
      <c r="BU54" s="106" t="s">
        <v>622</v>
      </c>
      <c r="BV54" s="160" t="s">
        <v>581</v>
      </c>
      <c r="BW54" t="s">
        <v>610</v>
      </c>
    </row>
    <row r="55" spans="1:75" x14ac:dyDescent="0.15">
      <c r="A55" s="99">
        <v>9930</v>
      </c>
      <c r="B55" s="157">
        <v>42202</v>
      </c>
      <c r="C55" s="100" t="s">
        <v>631</v>
      </c>
      <c r="D55" s="101" t="s">
        <v>632</v>
      </c>
      <c r="E55" s="101"/>
      <c r="F55" s="101" t="s">
        <v>697</v>
      </c>
      <c r="G55" s="102">
        <v>42185</v>
      </c>
      <c r="H55" s="103" t="s">
        <v>574</v>
      </c>
      <c r="I55" s="103" t="s">
        <v>390</v>
      </c>
      <c r="J55" s="103"/>
      <c r="K55" s="101" t="s">
        <v>690</v>
      </c>
      <c r="L55" s="101" t="s">
        <v>655</v>
      </c>
      <c r="M55" s="175">
        <v>94.8</v>
      </c>
      <c r="N55" s="175">
        <v>27.754545454545454</v>
      </c>
      <c r="O55" s="101"/>
      <c r="P55" s="101"/>
      <c r="Q55" s="175" t="s">
        <v>644</v>
      </c>
      <c r="R55" s="175"/>
      <c r="S55" s="175" t="s">
        <v>644</v>
      </c>
      <c r="T55" s="175"/>
      <c r="U55" s="175" t="s">
        <v>644</v>
      </c>
      <c r="V55" s="175" t="s">
        <v>644</v>
      </c>
      <c r="W55" s="175" t="s">
        <v>644</v>
      </c>
      <c r="X55" s="175"/>
      <c r="Y55" s="175"/>
      <c r="Z55" s="175"/>
      <c r="AA55" s="175"/>
      <c r="AB55" s="175"/>
      <c r="AC55" s="175"/>
      <c r="AD55" s="175" t="s">
        <v>644</v>
      </c>
      <c r="AE55" s="175">
        <v>25.709090909090907</v>
      </c>
      <c r="AF55" s="175"/>
      <c r="AG55" s="175"/>
      <c r="AH55" s="175" t="s">
        <v>644</v>
      </c>
      <c r="AI55" s="175"/>
      <c r="AJ55" s="101"/>
      <c r="AK55" s="101" t="s">
        <v>644</v>
      </c>
      <c r="AL55" s="101"/>
      <c r="AM55" s="101" t="s">
        <v>644</v>
      </c>
      <c r="AN55" s="101" t="s">
        <v>644</v>
      </c>
      <c r="AO55" s="101" t="s">
        <v>706</v>
      </c>
      <c r="AP55" s="103" t="s">
        <v>390</v>
      </c>
      <c r="AQ55" s="103"/>
      <c r="AR55" s="103"/>
      <c r="AS55" s="105"/>
      <c r="AT55" s="103">
        <v>15</v>
      </c>
      <c r="AU55" s="103" t="s">
        <v>390</v>
      </c>
      <c r="AV55" s="101"/>
      <c r="AW55" s="103">
        <v>0</v>
      </c>
      <c r="AX55" s="103">
        <v>0</v>
      </c>
      <c r="AY55" s="103">
        <v>0</v>
      </c>
      <c r="AZ55" s="103">
        <v>0</v>
      </c>
      <c r="BA55" s="103">
        <v>0</v>
      </c>
      <c r="BB55" s="103">
        <v>0</v>
      </c>
      <c r="BC55" s="103">
        <v>0</v>
      </c>
      <c r="BD55" s="103">
        <v>0</v>
      </c>
      <c r="BE55" s="103">
        <v>0</v>
      </c>
      <c r="BF55" s="103">
        <v>0</v>
      </c>
      <c r="BG55" s="103">
        <v>0</v>
      </c>
      <c r="BH55" s="103">
        <v>0</v>
      </c>
      <c r="BI55" s="103"/>
      <c r="BJ55" s="103" t="s">
        <v>390</v>
      </c>
      <c r="BK55" s="103"/>
      <c r="BL55" s="103" t="s">
        <v>390</v>
      </c>
      <c r="BM55" s="103">
        <v>120</v>
      </c>
      <c r="BN55" s="103"/>
      <c r="BO55" s="103"/>
      <c r="BP55" s="103"/>
      <c r="BQ55" s="101"/>
      <c r="BR55" s="101"/>
      <c r="BS55" s="103"/>
      <c r="BT55" s="103" t="s">
        <v>646</v>
      </c>
      <c r="BU55" s="106" t="s">
        <v>667</v>
      </c>
      <c r="BV55" s="160" t="s">
        <v>691</v>
      </c>
      <c r="BW55" t="s">
        <v>401</v>
      </c>
    </row>
    <row r="56" spans="1:75" x14ac:dyDescent="0.15">
      <c r="A56" s="99">
        <v>9914</v>
      </c>
      <c r="B56" s="157">
        <v>42202</v>
      </c>
      <c r="C56" s="100" t="s">
        <v>631</v>
      </c>
      <c r="D56" s="101" t="s">
        <v>632</v>
      </c>
      <c r="E56" s="101"/>
      <c r="F56" s="101" t="s">
        <v>697</v>
      </c>
      <c r="G56" s="102">
        <v>42066</v>
      </c>
      <c r="H56" s="103" t="s">
        <v>574</v>
      </c>
      <c r="I56" s="103" t="s">
        <v>390</v>
      </c>
      <c r="J56" s="103"/>
      <c r="K56" s="101" t="s">
        <v>692</v>
      </c>
      <c r="L56" s="101" t="s">
        <v>655</v>
      </c>
      <c r="M56" s="175">
        <v>89</v>
      </c>
      <c r="N56" s="175">
        <v>18.799999999999997</v>
      </c>
      <c r="O56" s="101"/>
      <c r="P56" s="101"/>
      <c r="Q56" s="175" t="s">
        <v>644</v>
      </c>
      <c r="R56" s="175"/>
      <c r="S56" s="175" t="s">
        <v>644</v>
      </c>
      <c r="T56" s="175"/>
      <c r="U56" s="175" t="s">
        <v>644</v>
      </c>
      <c r="V56" s="175" t="s">
        <v>644</v>
      </c>
      <c r="W56" s="175" t="s">
        <v>644</v>
      </c>
      <c r="X56" s="175"/>
      <c r="Y56" s="175"/>
      <c r="Z56" s="175"/>
      <c r="AA56" s="175"/>
      <c r="AB56" s="175"/>
      <c r="AC56" s="175"/>
      <c r="AD56" s="175" t="s">
        <v>644</v>
      </c>
      <c r="AE56" s="175">
        <v>16.600000000000001</v>
      </c>
      <c r="AF56" s="175"/>
      <c r="AG56" s="175"/>
      <c r="AH56" s="175" t="s">
        <v>644</v>
      </c>
      <c r="AI56" s="175"/>
      <c r="AJ56" s="101"/>
      <c r="AK56" s="101" t="s">
        <v>644</v>
      </c>
      <c r="AL56" s="101"/>
      <c r="AM56" s="101" t="s">
        <v>644</v>
      </c>
      <c r="AN56" s="101" t="s">
        <v>644</v>
      </c>
      <c r="AO56" s="101" t="s">
        <v>706</v>
      </c>
      <c r="AP56" s="103" t="s">
        <v>390</v>
      </c>
      <c r="AQ56" s="103"/>
      <c r="AR56" s="103"/>
      <c r="AS56" s="105"/>
      <c r="AT56" s="103">
        <v>8</v>
      </c>
      <c r="AU56" s="103" t="s">
        <v>390</v>
      </c>
      <c r="AV56" s="101"/>
      <c r="AW56" s="103">
        <v>0</v>
      </c>
      <c r="AX56" s="103">
        <v>0</v>
      </c>
      <c r="AY56" s="103">
        <v>0</v>
      </c>
      <c r="AZ56" s="103">
        <v>0</v>
      </c>
      <c r="BA56" s="103">
        <v>0</v>
      </c>
      <c r="BB56" s="103">
        <v>0</v>
      </c>
      <c r="BC56" s="103">
        <v>0</v>
      </c>
      <c r="BD56" s="103">
        <v>0</v>
      </c>
      <c r="BE56" s="103">
        <v>0</v>
      </c>
      <c r="BF56" s="103">
        <v>0</v>
      </c>
      <c r="BG56" s="103">
        <v>0</v>
      </c>
      <c r="BH56" s="103">
        <v>0</v>
      </c>
      <c r="BI56" s="103"/>
      <c r="BJ56" s="103" t="s">
        <v>390</v>
      </c>
      <c r="BK56" s="103"/>
      <c r="BL56" s="103" t="s">
        <v>390</v>
      </c>
      <c r="BM56" s="103"/>
      <c r="BN56" s="103"/>
      <c r="BO56" s="103"/>
      <c r="BP56" s="103"/>
      <c r="BQ56" s="101"/>
      <c r="BR56" s="101"/>
      <c r="BS56" s="103"/>
      <c r="BT56" s="103" t="s">
        <v>646</v>
      </c>
      <c r="BU56" s="106" t="s">
        <v>667</v>
      </c>
      <c r="BV56" s="160" t="s">
        <v>581</v>
      </c>
      <c r="BW56" t="s">
        <v>461</v>
      </c>
    </row>
    <row r="57" spans="1:75" x14ac:dyDescent="0.15">
      <c r="A57" s="99">
        <v>10425</v>
      </c>
      <c r="B57" s="157">
        <v>42202</v>
      </c>
      <c r="C57" s="100" t="s">
        <v>631</v>
      </c>
      <c r="D57" s="101" t="s">
        <v>632</v>
      </c>
      <c r="E57" s="101"/>
      <c r="F57" s="101" t="s">
        <v>709</v>
      </c>
      <c r="G57" s="157">
        <v>42187</v>
      </c>
      <c r="H57" s="103" t="s">
        <v>574</v>
      </c>
      <c r="I57" s="103" t="s">
        <v>390</v>
      </c>
      <c r="J57" s="103"/>
      <c r="K57" s="101" t="s">
        <v>642</v>
      </c>
      <c r="L57" s="101" t="s">
        <v>643</v>
      </c>
      <c r="M57" s="175">
        <v>97</v>
      </c>
      <c r="N57" s="175">
        <v>31.563636363636359</v>
      </c>
      <c r="O57" s="101"/>
      <c r="P57" s="101"/>
      <c r="Q57" s="175" t="s">
        <v>644</v>
      </c>
      <c r="R57" s="175"/>
      <c r="S57" s="175" t="s">
        <v>644</v>
      </c>
      <c r="T57" s="175"/>
      <c r="U57" s="175" t="s">
        <v>644</v>
      </c>
      <c r="V57" s="175" t="s">
        <v>644</v>
      </c>
      <c r="W57" s="175">
        <v>19.672727272727272</v>
      </c>
      <c r="X57" s="175"/>
      <c r="Y57" s="175"/>
      <c r="Z57" s="175"/>
      <c r="AA57" s="175"/>
      <c r="AB57" s="175"/>
      <c r="AC57" s="175"/>
      <c r="AD57" s="175" t="s">
        <v>644</v>
      </c>
      <c r="AE57" s="175" t="s">
        <v>644</v>
      </c>
      <c r="AF57" s="175"/>
      <c r="AG57" s="175"/>
      <c r="AH57" s="175">
        <v>23.327272727272724</v>
      </c>
      <c r="AI57" s="175"/>
      <c r="AJ57" s="101"/>
      <c r="AK57" s="101" t="s">
        <v>644</v>
      </c>
      <c r="AL57" s="101"/>
      <c r="AM57" s="101" t="s">
        <v>644</v>
      </c>
      <c r="AN57" s="101" t="s">
        <v>644</v>
      </c>
      <c r="AO57" s="101" t="s">
        <v>710</v>
      </c>
      <c r="AP57" s="103" t="s">
        <v>390</v>
      </c>
      <c r="AQ57" s="103"/>
      <c r="AR57" s="103"/>
      <c r="AS57" s="105"/>
      <c r="AT57" s="103">
        <v>10.6</v>
      </c>
      <c r="AU57" s="103" t="s">
        <v>635</v>
      </c>
      <c r="AV57" s="101"/>
      <c r="AW57" s="103">
        <v>6</v>
      </c>
      <c r="AX57" s="103">
        <v>0</v>
      </c>
      <c r="AY57" s="103">
        <v>0</v>
      </c>
      <c r="AZ57" s="103">
        <v>0</v>
      </c>
      <c r="BA57" s="103">
        <v>0</v>
      </c>
      <c r="BB57" s="103">
        <v>0</v>
      </c>
      <c r="BC57" s="103">
        <v>0</v>
      </c>
      <c r="BD57" s="103">
        <v>0</v>
      </c>
      <c r="BE57" s="103">
        <v>0</v>
      </c>
      <c r="BF57" s="103">
        <v>0</v>
      </c>
      <c r="BG57" s="103">
        <v>0</v>
      </c>
      <c r="BH57" s="103">
        <v>0</v>
      </c>
      <c r="BI57" s="103"/>
      <c r="BJ57" s="103" t="s">
        <v>390</v>
      </c>
      <c r="BK57" s="103">
        <v>12</v>
      </c>
      <c r="BL57" s="103" t="s">
        <v>390</v>
      </c>
      <c r="BM57" s="103"/>
      <c r="BN57" s="103"/>
      <c r="BO57" s="103"/>
      <c r="BP57" s="103"/>
      <c r="BQ57" s="158"/>
      <c r="BR57" s="106"/>
      <c r="BS57" s="103"/>
      <c r="BT57" s="103" t="s">
        <v>646</v>
      </c>
      <c r="BU57" s="106"/>
      <c r="BV57" t="s">
        <v>711</v>
      </c>
      <c r="BW57" s="159" t="s">
        <v>401</v>
      </c>
    </row>
    <row r="58" spans="1:75" x14ac:dyDescent="0.15">
      <c r="A58" s="99">
        <v>10616</v>
      </c>
      <c r="B58" s="157">
        <v>42202</v>
      </c>
      <c r="C58" s="100" t="s">
        <v>631</v>
      </c>
      <c r="D58" s="101" t="s">
        <v>632</v>
      </c>
      <c r="E58" s="101"/>
      <c r="F58" s="101" t="s">
        <v>709</v>
      </c>
      <c r="G58" s="102">
        <v>42188</v>
      </c>
      <c r="H58" s="103" t="s">
        <v>574</v>
      </c>
      <c r="I58" s="103" t="s">
        <v>390</v>
      </c>
      <c r="J58" s="103"/>
      <c r="K58" s="101" t="s">
        <v>648</v>
      </c>
      <c r="L58" s="101" t="s">
        <v>649</v>
      </c>
      <c r="M58" s="175">
        <v>92.363636363636346</v>
      </c>
      <c r="N58" s="175">
        <v>25.372727272727271</v>
      </c>
      <c r="O58" s="101"/>
      <c r="P58" s="101"/>
      <c r="Q58" s="175" t="s">
        <v>644</v>
      </c>
      <c r="R58" s="175"/>
      <c r="S58" s="175" t="s">
        <v>644</v>
      </c>
      <c r="T58" s="175"/>
      <c r="U58" s="175" t="s">
        <v>644</v>
      </c>
      <c r="V58" s="175" t="s">
        <v>644</v>
      </c>
      <c r="W58" s="175">
        <v>15.481818181818182</v>
      </c>
      <c r="X58" s="175"/>
      <c r="Y58" s="175"/>
      <c r="Z58" s="175"/>
      <c r="AA58" s="175"/>
      <c r="AB58" s="175"/>
      <c r="AC58" s="175"/>
      <c r="AD58" s="175" t="s">
        <v>644</v>
      </c>
      <c r="AE58" s="175" t="s">
        <v>644</v>
      </c>
      <c r="AF58" s="175"/>
      <c r="AG58" s="175"/>
      <c r="AH58" s="175">
        <v>16.745454545454546</v>
      </c>
      <c r="AI58" s="175"/>
      <c r="AJ58" s="101"/>
      <c r="AK58" s="101" t="s">
        <v>644</v>
      </c>
      <c r="AL58" s="101"/>
      <c r="AM58" s="101" t="s">
        <v>644</v>
      </c>
      <c r="AN58" s="101" t="s">
        <v>644</v>
      </c>
      <c r="AO58" s="101" t="s">
        <v>710</v>
      </c>
      <c r="AP58" s="103" t="s">
        <v>390</v>
      </c>
      <c r="AQ58" s="103"/>
      <c r="AR58" s="103"/>
      <c r="AS58" s="105"/>
      <c r="AT58" s="103">
        <v>8</v>
      </c>
      <c r="AU58" s="103" t="s">
        <v>390</v>
      </c>
      <c r="AV58" s="101"/>
      <c r="AW58" s="103">
        <v>0</v>
      </c>
      <c r="AX58" s="103">
        <v>0</v>
      </c>
      <c r="AY58" s="103">
        <v>0</v>
      </c>
      <c r="AZ58" s="103">
        <v>0</v>
      </c>
      <c r="BA58" s="103">
        <v>0</v>
      </c>
      <c r="BB58" s="103">
        <v>0</v>
      </c>
      <c r="BC58" s="103">
        <v>0</v>
      </c>
      <c r="BD58" s="103">
        <v>0</v>
      </c>
      <c r="BE58" s="103">
        <v>0</v>
      </c>
      <c r="BF58" s="103">
        <v>0</v>
      </c>
      <c r="BG58" s="103">
        <v>0</v>
      </c>
      <c r="BH58" s="103">
        <v>0</v>
      </c>
      <c r="BI58" s="103"/>
      <c r="BJ58" s="103" t="s">
        <v>390</v>
      </c>
      <c r="BK58" s="103"/>
      <c r="BL58" s="103" t="s">
        <v>390</v>
      </c>
      <c r="BM58" s="103"/>
      <c r="BN58" s="103"/>
      <c r="BO58" s="103"/>
      <c r="BP58" s="103"/>
      <c r="BQ58" s="101" t="s">
        <v>650</v>
      </c>
      <c r="BR58" s="101" t="s">
        <v>651</v>
      </c>
      <c r="BS58" s="103">
        <v>50</v>
      </c>
      <c r="BT58" s="103" t="s">
        <v>646</v>
      </c>
      <c r="BU58" s="106" t="s">
        <v>622</v>
      </c>
      <c r="BV58" t="s">
        <v>712</v>
      </c>
      <c r="BW58" s="159" t="s">
        <v>401</v>
      </c>
    </row>
    <row r="59" spans="1:75" x14ac:dyDescent="0.15">
      <c r="A59" s="99">
        <v>8807</v>
      </c>
      <c r="B59" s="157">
        <v>42202</v>
      </c>
      <c r="C59" s="100" t="s">
        <v>631</v>
      </c>
      <c r="D59" s="101" t="s">
        <v>632</v>
      </c>
      <c r="E59" s="101"/>
      <c r="F59" s="101" t="s">
        <v>709</v>
      </c>
      <c r="G59" s="113">
        <v>41851</v>
      </c>
      <c r="H59" s="103" t="s">
        <v>574</v>
      </c>
      <c r="I59" s="103" t="s">
        <v>390</v>
      </c>
      <c r="J59" s="103"/>
      <c r="K59" s="101" t="s">
        <v>653</v>
      </c>
      <c r="L59" s="101" t="s">
        <v>309</v>
      </c>
      <c r="M59" s="175">
        <v>134.9</v>
      </c>
      <c r="N59" s="175">
        <v>28.37</v>
      </c>
      <c r="O59" s="101"/>
      <c r="P59" s="101"/>
      <c r="Q59" s="175" t="s">
        <v>644</v>
      </c>
      <c r="R59" s="175"/>
      <c r="S59" s="175" t="s">
        <v>644</v>
      </c>
      <c r="T59" s="175"/>
      <c r="U59" s="175" t="s">
        <v>644</v>
      </c>
      <c r="V59" s="175" t="s">
        <v>644</v>
      </c>
      <c r="W59" s="175">
        <v>19.850000000000001</v>
      </c>
      <c r="X59" s="175"/>
      <c r="Y59" s="175"/>
      <c r="Z59" s="175"/>
      <c r="AA59" s="175"/>
      <c r="AB59" s="175"/>
      <c r="AC59" s="175"/>
      <c r="AD59" s="175" t="s">
        <v>644</v>
      </c>
      <c r="AE59" s="175" t="s">
        <v>644</v>
      </c>
      <c r="AF59" s="175"/>
      <c r="AG59" s="175"/>
      <c r="AH59" s="175">
        <v>23.09</v>
      </c>
      <c r="AI59" s="175"/>
      <c r="AJ59" s="101"/>
      <c r="AK59" s="101" t="s">
        <v>644</v>
      </c>
      <c r="AL59" s="101"/>
      <c r="AM59" s="101" t="s">
        <v>644</v>
      </c>
      <c r="AN59" s="101" t="s">
        <v>644</v>
      </c>
      <c r="AO59" s="101" t="s">
        <v>710</v>
      </c>
      <c r="AP59" s="103" t="s">
        <v>390</v>
      </c>
      <c r="AQ59" s="103"/>
      <c r="AR59" s="103"/>
      <c r="AS59" s="105">
        <v>10</v>
      </c>
      <c r="AT59" s="103">
        <v>12</v>
      </c>
      <c r="AU59" s="103" t="s">
        <v>635</v>
      </c>
      <c r="AV59" s="101"/>
      <c r="AW59" s="103">
        <v>0</v>
      </c>
      <c r="AX59" s="103">
        <v>0</v>
      </c>
      <c r="AY59" s="103">
        <v>7</v>
      </c>
      <c r="AZ59" s="103">
        <v>0</v>
      </c>
      <c r="BA59" s="103">
        <v>0</v>
      </c>
      <c r="BB59" s="103">
        <v>0</v>
      </c>
      <c r="BC59" s="103">
        <v>0</v>
      </c>
      <c r="BD59" s="103">
        <v>0</v>
      </c>
      <c r="BE59" s="103">
        <v>0</v>
      </c>
      <c r="BF59" s="103">
        <v>0</v>
      </c>
      <c r="BG59" s="103">
        <v>0</v>
      </c>
      <c r="BH59" s="103">
        <v>0</v>
      </c>
      <c r="BI59" s="103"/>
      <c r="BJ59" s="103" t="s">
        <v>390</v>
      </c>
      <c r="BK59" s="103"/>
      <c r="BL59" s="103" t="s">
        <v>390</v>
      </c>
      <c r="BM59" s="103"/>
      <c r="BN59" s="103"/>
      <c r="BO59" s="103"/>
      <c r="BP59" s="103"/>
      <c r="BQ59" s="101"/>
      <c r="BR59" s="101"/>
      <c r="BS59" s="103"/>
      <c r="BT59" s="103" t="s">
        <v>646</v>
      </c>
      <c r="BU59" s="101"/>
      <c r="BV59" t="s">
        <v>581</v>
      </c>
      <c r="BW59" s="159" t="s">
        <v>461</v>
      </c>
    </row>
    <row r="60" spans="1:75" x14ac:dyDescent="0.15">
      <c r="A60" s="99">
        <v>1693</v>
      </c>
      <c r="B60" s="157">
        <v>42202</v>
      </c>
      <c r="C60" s="100" t="s">
        <v>631</v>
      </c>
      <c r="D60" s="101" t="s">
        <v>632</v>
      </c>
      <c r="E60" s="101"/>
      <c r="F60" s="101" t="s">
        <v>709</v>
      </c>
      <c r="G60" s="102">
        <v>42185</v>
      </c>
      <c r="H60" s="103" t="s">
        <v>574</v>
      </c>
      <c r="I60" s="103" t="s">
        <v>390</v>
      </c>
      <c r="J60" s="103"/>
      <c r="K60" s="101" t="s">
        <v>654</v>
      </c>
      <c r="L60" s="101" t="s">
        <v>655</v>
      </c>
      <c r="M60" s="175">
        <v>99.554545454545448</v>
      </c>
      <c r="N60" s="175">
        <v>29.390909090909087</v>
      </c>
      <c r="O60" s="101"/>
      <c r="P60" s="101"/>
      <c r="Q60" s="175" t="s">
        <v>644</v>
      </c>
      <c r="R60" s="175"/>
      <c r="S60" s="175" t="s">
        <v>644</v>
      </c>
      <c r="T60" s="175"/>
      <c r="U60" s="175" t="s">
        <v>644</v>
      </c>
      <c r="V60" s="175" t="s">
        <v>644</v>
      </c>
      <c r="W60" s="175">
        <v>17.581818181818182</v>
      </c>
      <c r="X60" s="175"/>
      <c r="Y60" s="175"/>
      <c r="Z60" s="175"/>
      <c r="AA60" s="175"/>
      <c r="AB60" s="175"/>
      <c r="AC60" s="175"/>
      <c r="AD60" s="175" t="s">
        <v>644</v>
      </c>
      <c r="AE60" s="175" t="s">
        <v>644</v>
      </c>
      <c r="AF60" s="175"/>
      <c r="AG60" s="175"/>
      <c r="AH60" s="175">
        <v>19.109090909090906</v>
      </c>
      <c r="AI60" s="175"/>
      <c r="AJ60" s="101"/>
      <c r="AK60" s="101" t="s">
        <v>644</v>
      </c>
      <c r="AL60" s="101"/>
      <c r="AM60" s="101" t="s">
        <v>644</v>
      </c>
      <c r="AN60" s="101" t="s">
        <v>644</v>
      </c>
      <c r="AO60" s="101" t="s">
        <v>710</v>
      </c>
      <c r="AP60" s="103" t="s">
        <v>390</v>
      </c>
      <c r="AQ60" s="103"/>
      <c r="AR60" s="103"/>
      <c r="AS60" s="105"/>
      <c r="AT60" s="103">
        <v>8.5</v>
      </c>
      <c r="AU60" s="103" t="s">
        <v>635</v>
      </c>
      <c r="AV60" s="101"/>
      <c r="AW60" s="103">
        <v>0</v>
      </c>
      <c r="AX60" s="103">
        <v>0</v>
      </c>
      <c r="AY60" s="103">
        <v>0</v>
      </c>
      <c r="AZ60" s="103">
        <v>0</v>
      </c>
      <c r="BA60" s="103">
        <v>0</v>
      </c>
      <c r="BB60" s="103">
        <v>0</v>
      </c>
      <c r="BC60" s="103">
        <v>0</v>
      </c>
      <c r="BD60" s="103">
        <v>0</v>
      </c>
      <c r="BE60" s="103">
        <v>0</v>
      </c>
      <c r="BF60" s="103">
        <v>0</v>
      </c>
      <c r="BG60" s="103">
        <v>0</v>
      </c>
      <c r="BH60" s="103">
        <v>0</v>
      </c>
      <c r="BI60" s="103"/>
      <c r="BJ60" s="103" t="s">
        <v>390</v>
      </c>
      <c r="BK60" s="103"/>
      <c r="BL60" s="103" t="s">
        <v>390</v>
      </c>
      <c r="BM60" s="103"/>
      <c r="BN60" s="103"/>
      <c r="BO60" s="103"/>
      <c r="BP60" s="103"/>
      <c r="BQ60" s="101"/>
      <c r="BR60" s="101"/>
      <c r="BS60" s="103"/>
      <c r="BT60" s="103" t="s">
        <v>646</v>
      </c>
      <c r="BU60" s="101"/>
      <c r="BV60" s="160" t="s">
        <v>713</v>
      </c>
      <c r="BW60" s="18" t="s">
        <v>401</v>
      </c>
    </row>
    <row r="61" spans="1:75" x14ac:dyDescent="0.15">
      <c r="A61" s="99">
        <v>10259</v>
      </c>
      <c r="B61" s="157">
        <v>42202</v>
      </c>
      <c r="C61" s="100" t="s">
        <v>631</v>
      </c>
      <c r="D61" s="101" t="s">
        <v>632</v>
      </c>
      <c r="E61" s="101"/>
      <c r="F61" s="101" t="s">
        <v>709</v>
      </c>
      <c r="G61" s="102">
        <v>42195</v>
      </c>
      <c r="H61" s="103" t="s">
        <v>574</v>
      </c>
      <c r="I61" s="103" t="s">
        <v>390</v>
      </c>
      <c r="J61" s="103"/>
      <c r="K61" s="101" t="s">
        <v>657</v>
      </c>
      <c r="L61" s="101" t="s">
        <v>658</v>
      </c>
      <c r="M61" s="175">
        <v>89.999999999999986</v>
      </c>
      <c r="N61" s="175">
        <v>34.799999999999997</v>
      </c>
      <c r="O61" s="101"/>
      <c r="P61" s="101"/>
      <c r="Q61" s="175" t="s">
        <v>644</v>
      </c>
      <c r="R61" s="175"/>
      <c r="S61" s="175" t="s">
        <v>644</v>
      </c>
      <c r="T61" s="175"/>
      <c r="U61" s="175" t="s">
        <v>644</v>
      </c>
      <c r="V61" s="175" t="s">
        <v>644</v>
      </c>
      <c r="W61" s="175">
        <v>18.290909090909089</v>
      </c>
      <c r="X61" s="175"/>
      <c r="Y61" s="175"/>
      <c r="Z61" s="175"/>
      <c r="AA61" s="175"/>
      <c r="AB61" s="175"/>
      <c r="AC61" s="175"/>
      <c r="AD61" s="175" t="s">
        <v>644</v>
      </c>
      <c r="AE61" s="175" t="s">
        <v>644</v>
      </c>
      <c r="AF61" s="175"/>
      <c r="AG61" s="175"/>
      <c r="AH61" s="175">
        <v>22.081818181818178</v>
      </c>
      <c r="AI61" s="175"/>
      <c r="AJ61" s="101"/>
      <c r="AK61" s="101" t="s">
        <v>644</v>
      </c>
      <c r="AL61" s="101"/>
      <c r="AM61" s="101" t="s">
        <v>644</v>
      </c>
      <c r="AN61" s="101" t="s">
        <v>644</v>
      </c>
      <c r="AO61" t="s">
        <v>710</v>
      </c>
      <c r="AP61" s="103" t="s">
        <v>390</v>
      </c>
      <c r="AQ61" s="103"/>
      <c r="AR61" s="103"/>
      <c r="AS61" s="105"/>
      <c r="AT61" s="103">
        <v>16.100000000000001</v>
      </c>
      <c r="AU61" s="103" t="s">
        <v>635</v>
      </c>
      <c r="AV61" s="101"/>
      <c r="AW61" s="103">
        <v>11</v>
      </c>
      <c r="AX61" s="103">
        <v>0</v>
      </c>
      <c r="AY61" s="103">
        <v>0</v>
      </c>
      <c r="AZ61" s="103">
        <v>0</v>
      </c>
      <c r="BA61" s="103">
        <v>0</v>
      </c>
      <c r="BB61" s="103">
        <v>0</v>
      </c>
      <c r="BC61" s="103">
        <v>0</v>
      </c>
      <c r="BD61" s="103">
        <v>0</v>
      </c>
      <c r="BE61" s="103">
        <v>0</v>
      </c>
      <c r="BF61" s="103">
        <v>0</v>
      </c>
      <c r="BG61" s="103">
        <v>0</v>
      </c>
      <c r="BH61" s="103">
        <v>0</v>
      </c>
      <c r="BI61" s="103"/>
      <c r="BJ61" s="103" t="s">
        <v>390</v>
      </c>
      <c r="BK61" s="103">
        <v>12</v>
      </c>
      <c r="BL61" s="103" t="s">
        <v>390</v>
      </c>
      <c r="BM61" s="103"/>
      <c r="BN61" s="103"/>
      <c r="BO61" s="103">
        <v>12</v>
      </c>
      <c r="BP61" s="103"/>
      <c r="BQ61" s="106"/>
      <c r="BR61" s="106"/>
      <c r="BS61" s="103"/>
      <c r="BT61" s="103" t="s">
        <v>646</v>
      </c>
      <c r="BU61" s="101"/>
      <c r="BV61" t="s">
        <v>714</v>
      </c>
      <c r="BW61" s="18" t="s">
        <v>610</v>
      </c>
    </row>
    <row r="62" spans="1:75" x14ac:dyDescent="0.15">
      <c r="A62" s="99">
        <v>8902</v>
      </c>
      <c r="B62" s="157">
        <v>42203</v>
      </c>
      <c r="C62" s="100" t="s">
        <v>631</v>
      </c>
      <c r="D62" s="101" t="s">
        <v>632</v>
      </c>
      <c r="E62" s="101"/>
      <c r="F62" s="101" t="s">
        <v>709</v>
      </c>
      <c r="G62" s="102">
        <v>42187</v>
      </c>
      <c r="H62" s="103" t="s">
        <v>574</v>
      </c>
      <c r="I62" s="103" t="s">
        <v>390</v>
      </c>
      <c r="J62" s="103"/>
      <c r="K62" s="101" t="s">
        <v>660</v>
      </c>
      <c r="L62" s="101" t="s">
        <v>661</v>
      </c>
      <c r="M62" s="175">
        <v>102.27272727272727</v>
      </c>
      <c r="N62" s="175">
        <v>29.554545454545451</v>
      </c>
      <c r="O62" s="101"/>
      <c r="P62" s="101"/>
      <c r="Q62" s="175" t="s">
        <v>644</v>
      </c>
      <c r="R62" s="175"/>
      <c r="S62" s="175" t="s">
        <v>644</v>
      </c>
      <c r="T62" s="175"/>
      <c r="U62" s="175" t="s">
        <v>644</v>
      </c>
      <c r="V62" s="175" t="s">
        <v>644</v>
      </c>
      <c r="W62" s="175">
        <v>18.636363636363633</v>
      </c>
      <c r="X62" s="175"/>
      <c r="Y62" s="175"/>
      <c r="Z62" s="175"/>
      <c r="AA62" s="175"/>
      <c r="AB62" s="175"/>
      <c r="AC62" s="175"/>
      <c r="AD62" s="175" t="s">
        <v>644</v>
      </c>
      <c r="AE62" s="175" t="s">
        <v>644</v>
      </c>
      <c r="AF62" s="175"/>
      <c r="AG62" s="175"/>
      <c r="AH62" s="175">
        <v>20</v>
      </c>
      <c r="AI62" s="175"/>
      <c r="AJ62" s="101"/>
      <c r="AK62" s="101" t="s">
        <v>644</v>
      </c>
      <c r="AL62" s="101"/>
      <c r="AM62" s="101" t="s">
        <v>644</v>
      </c>
      <c r="AN62" s="101" t="s">
        <v>644</v>
      </c>
      <c r="AO62" s="101" t="s">
        <v>710</v>
      </c>
      <c r="AP62" s="103" t="s">
        <v>390</v>
      </c>
      <c r="AQ62" s="103"/>
      <c r="AR62" s="103"/>
      <c r="AS62" s="105"/>
      <c r="AT62" s="103">
        <v>10</v>
      </c>
      <c r="AU62" s="103" t="s">
        <v>635</v>
      </c>
      <c r="AV62" s="101"/>
      <c r="AW62" s="103">
        <v>0</v>
      </c>
      <c r="AX62" s="103">
        <v>0</v>
      </c>
      <c r="AY62" s="103">
        <v>0</v>
      </c>
      <c r="AZ62" s="103">
        <v>0</v>
      </c>
      <c r="BA62" s="103">
        <v>0</v>
      </c>
      <c r="BB62" s="103">
        <v>0</v>
      </c>
      <c r="BC62" s="103">
        <v>0</v>
      </c>
      <c r="BD62" s="103">
        <v>0</v>
      </c>
      <c r="BE62" s="103">
        <v>0</v>
      </c>
      <c r="BF62" s="103">
        <v>0</v>
      </c>
      <c r="BG62" s="103">
        <v>0</v>
      </c>
      <c r="BH62" s="103">
        <v>0</v>
      </c>
      <c r="BI62" s="103"/>
      <c r="BJ62" s="103" t="s">
        <v>390</v>
      </c>
      <c r="BK62" s="103"/>
      <c r="BL62" s="103" t="s">
        <v>390</v>
      </c>
      <c r="BM62" s="103"/>
      <c r="BN62" s="103"/>
      <c r="BO62" s="103"/>
      <c r="BP62" s="103"/>
      <c r="BQ62" s="101"/>
      <c r="BR62" s="101"/>
      <c r="BS62" s="103"/>
      <c r="BT62" s="103" t="s">
        <v>646</v>
      </c>
      <c r="BU62" s="106"/>
      <c r="BV62" t="s">
        <v>581</v>
      </c>
      <c r="BW62" s="159" t="s">
        <v>401</v>
      </c>
    </row>
    <row r="63" spans="1:75" x14ac:dyDescent="0.15">
      <c r="A63" s="99">
        <v>10564</v>
      </c>
      <c r="B63" s="157">
        <v>42202</v>
      </c>
      <c r="C63" s="100" t="s">
        <v>631</v>
      </c>
      <c r="D63" s="101" t="s">
        <v>632</v>
      </c>
      <c r="E63" s="101"/>
      <c r="F63" s="101" t="s">
        <v>709</v>
      </c>
      <c r="G63" s="113">
        <v>42186</v>
      </c>
      <c r="H63" s="103" t="s">
        <v>574</v>
      </c>
      <c r="I63" s="103" t="s">
        <v>390</v>
      </c>
      <c r="J63" s="103"/>
      <c r="K63" s="101" t="s">
        <v>663</v>
      </c>
      <c r="L63" s="158" t="s">
        <v>664</v>
      </c>
      <c r="M63" s="175">
        <v>105.5090909090909</v>
      </c>
      <c r="N63" s="175">
        <v>29.918181818181814</v>
      </c>
      <c r="O63" s="101"/>
      <c r="P63" s="101"/>
      <c r="Q63" s="175" t="s">
        <v>644</v>
      </c>
      <c r="R63" s="175"/>
      <c r="S63" s="175" t="s">
        <v>644</v>
      </c>
      <c r="T63" s="175"/>
      <c r="U63" s="175" t="s">
        <v>644</v>
      </c>
      <c r="V63" s="175" t="s">
        <v>644</v>
      </c>
      <c r="W63" s="175">
        <v>17.5</v>
      </c>
      <c r="X63" s="175"/>
      <c r="Y63" s="175"/>
      <c r="Z63" s="175"/>
      <c r="AA63" s="175"/>
      <c r="AB63" s="175"/>
      <c r="AC63" s="175"/>
      <c r="AD63" s="175" t="s">
        <v>644</v>
      </c>
      <c r="AE63" s="175" t="s">
        <v>644</v>
      </c>
      <c r="AF63" s="175"/>
      <c r="AG63" s="175"/>
      <c r="AH63" s="175">
        <v>21.563636363636363</v>
      </c>
      <c r="AI63" s="175"/>
      <c r="AJ63" s="101"/>
      <c r="AK63" s="101" t="s">
        <v>644</v>
      </c>
      <c r="AL63" s="101"/>
      <c r="AM63" s="101" t="s">
        <v>644</v>
      </c>
      <c r="AN63" s="101" t="s">
        <v>644</v>
      </c>
      <c r="AO63" t="s">
        <v>710</v>
      </c>
      <c r="AP63" s="103" t="s">
        <v>390</v>
      </c>
      <c r="AQ63" s="103"/>
      <c r="AR63" s="103"/>
      <c r="AS63" s="105"/>
      <c r="AT63" s="103">
        <v>7</v>
      </c>
      <c r="AU63" s="103" t="s">
        <v>635</v>
      </c>
      <c r="AV63" s="101"/>
      <c r="AW63" s="103">
        <v>9</v>
      </c>
      <c r="AX63" s="103">
        <v>0</v>
      </c>
      <c r="AY63" s="103">
        <v>0</v>
      </c>
      <c r="AZ63" s="103">
        <v>0</v>
      </c>
      <c r="BA63" s="103">
        <v>0</v>
      </c>
      <c r="BB63" s="103">
        <v>0</v>
      </c>
      <c r="BC63" s="103">
        <v>0</v>
      </c>
      <c r="BD63" s="103">
        <v>0</v>
      </c>
      <c r="BE63" s="103">
        <v>0</v>
      </c>
      <c r="BF63" s="103">
        <v>0</v>
      </c>
      <c r="BG63" s="103">
        <v>0</v>
      </c>
      <c r="BH63" s="103">
        <v>0</v>
      </c>
      <c r="BI63" s="103"/>
      <c r="BJ63" s="103" t="s">
        <v>390</v>
      </c>
      <c r="BK63" s="103">
        <v>12</v>
      </c>
      <c r="BL63" s="103" t="s">
        <v>390</v>
      </c>
      <c r="BM63" s="103"/>
      <c r="BN63" s="103"/>
      <c r="BO63" s="103"/>
      <c r="BP63" s="103"/>
      <c r="BQ63" s="106"/>
      <c r="BR63" s="106"/>
      <c r="BS63" s="103"/>
      <c r="BT63" s="103" t="s">
        <v>646</v>
      </c>
      <c r="BU63" s="106"/>
      <c r="BV63" s="160" t="s">
        <v>581</v>
      </c>
      <c r="BW63" s="160" t="s">
        <v>610</v>
      </c>
    </row>
    <row r="64" spans="1:75" x14ac:dyDescent="0.15">
      <c r="A64" s="99">
        <v>3620</v>
      </c>
      <c r="B64" s="157">
        <v>42202</v>
      </c>
      <c r="C64" s="100" t="s">
        <v>631</v>
      </c>
      <c r="D64" s="101" t="s">
        <v>632</v>
      </c>
      <c r="E64" s="101"/>
      <c r="F64" s="101" t="s">
        <v>709</v>
      </c>
      <c r="G64" s="102">
        <v>42185</v>
      </c>
      <c r="H64" s="103" t="s">
        <v>574</v>
      </c>
      <c r="I64" s="103" t="s">
        <v>390</v>
      </c>
      <c r="J64" s="103"/>
      <c r="K64" s="101" t="s">
        <v>669</v>
      </c>
      <c r="L64" s="101" t="s">
        <v>670</v>
      </c>
      <c r="M64" s="175">
        <v>92.627272727272725</v>
      </c>
      <c r="N64" s="175">
        <v>32.527272727272724</v>
      </c>
      <c r="O64" s="101"/>
      <c r="P64" s="101"/>
      <c r="Q64" s="175" t="s">
        <v>644</v>
      </c>
      <c r="R64" s="175"/>
      <c r="S64" s="175" t="s">
        <v>644</v>
      </c>
      <c r="T64" s="175"/>
      <c r="U64" s="175" t="s">
        <v>644</v>
      </c>
      <c r="V64" s="175" t="s">
        <v>644</v>
      </c>
      <c r="W64" s="175">
        <v>17.018181818181816</v>
      </c>
      <c r="X64" s="175"/>
      <c r="Y64" s="175"/>
      <c r="Z64" s="175"/>
      <c r="AA64" s="175"/>
      <c r="AB64" s="175"/>
      <c r="AC64" s="175"/>
      <c r="AD64" s="175" t="s">
        <v>644</v>
      </c>
      <c r="AE64" s="175" t="s">
        <v>644</v>
      </c>
      <c r="AF64" s="175"/>
      <c r="AG64" s="175"/>
      <c r="AH64" s="175">
        <v>20.68181818181818</v>
      </c>
      <c r="AI64" s="175"/>
      <c r="AJ64" s="101"/>
      <c r="AK64" s="101" t="s">
        <v>644</v>
      </c>
      <c r="AL64" s="101"/>
      <c r="AM64" s="101" t="s">
        <v>644</v>
      </c>
      <c r="AN64" s="101" t="s">
        <v>644</v>
      </c>
      <c r="AO64" s="101" t="s">
        <v>710</v>
      </c>
      <c r="AP64" s="103" t="s">
        <v>390</v>
      </c>
      <c r="AQ64" s="103"/>
      <c r="AR64" s="103"/>
      <c r="AS64" s="105"/>
      <c r="AT64" s="103">
        <v>10</v>
      </c>
      <c r="AU64" s="103" t="s">
        <v>635</v>
      </c>
      <c r="AV64" s="101"/>
      <c r="AW64" s="103">
        <v>0</v>
      </c>
      <c r="AX64" s="103">
        <v>0</v>
      </c>
      <c r="AY64" s="103">
        <v>0</v>
      </c>
      <c r="AZ64" s="103">
        <v>0</v>
      </c>
      <c r="BA64" s="103">
        <v>0</v>
      </c>
      <c r="BB64" s="103">
        <v>0</v>
      </c>
      <c r="BC64" s="103">
        <v>0</v>
      </c>
      <c r="BD64" s="103">
        <v>0</v>
      </c>
      <c r="BE64" s="103">
        <v>0</v>
      </c>
      <c r="BF64" s="103">
        <v>0</v>
      </c>
      <c r="BG64" s="103">
        <v>0</v>
      </c>
      <c r="BH64" s="103">
        <v>0</v>
      </c>
      <c r="BI64" s="103"/>
      <c r="BJ64" s="103" t="s">
        <v>390</v>
      </c>
      <c r="BK64" s="103"/>
      <c r="BL64" s="103" t="s">
        <v>390</v>
      </c>
      <c r="BM64" s="103"/>
      <c r="BN64" s="103"/>
      <c r="BO64" s="103"/>
      <c r="BP64" s="103"/>
      <c r="BQ64" s="106" t="s">
        <v>671</v>
      </c>
      <c r="BR64" s="106" t="s">
        <v>173</v>
      </c>
      <c r="BS64" s="103">
        <v>30</v>
      </c>
      <c r="BT64" s="103" t="s">
        <v>646</v>
      </c>
      <c r="BU64" s="101"/>
      <c r="BV64" t="s">
        <v>581</v>
      </c>
      <c r="BW64" s="160" t="s">
        <v>401</v>
      </c>
    </row>
    <row r="65" spans="1:75" x14ac:dyDescent="0.15">
      <c r="A65" s="99">
        <v>5655</v>
      </c>
      <c r="B65" s="157">
        <v>42202</v>
      </c>
      <c r="C65" s="100" t="s">
        <v>631</v>
      </c>
      <c r="D65" s="101" t="s">
        <v>632</v>
      </c>
      <c r="E65" s="101"/>
      <c r="F65" s="101" t="s">
        <v>709</v>
      </c>
      <c r="G65" s="102">
        <v>41820</v>
      </c>
      <c r="H65" s="103" t="s">
        <v>574</v>
      </c>
      <c r="I65" s="103" t="s">
        <v>390</v>
      </c>
      <c r="J65" s="103"/>
      <c r="K65" s="101" t="s">
        <v>672</v>
      </c>
      <c r="L65" s="101" t="s">
        <v>627</v>
      </c>
      <c r="M65" s="175">
        <v>176.29</v>
      </c>
      <c r="N65" s="175">
        <v>34.869999999999997</v>
      </c>
      <c r="O65" s="101"/>
      <c r="P65" s="101"/>
      <c r="Q65" s="175" t="s">
        <v>644</v>
      </c>
      <c r="R65" s="175"/>
      <c r="S65" s="175" t="s">
        <v>644</v>
      </c>
      <c r="T65" s="175"/>
      <c r="U65" s="175" t="s">
        <v>644</v>
      </c>
      <c r="V65" s="175" t="s">
        <v>644</v>
      </c>
      <c r="W65" s="175">
        <v>15.739999999999998</v>
      </c>
      <c r="X65" s="175"/>
      <c r="Y65" s="175"/>
      <c r="Z65" s="175"/>
      <c r="AA65" s="175"/>
      <c r="AB65" s="175"/>
      <c r="AC65" s="175"/>
      <c r="AD65" s="175" t="s">
        <v>644</v>
      </c>
      <c r="AE65" s="175" t="s">
        <v>644</v>
      </c>
      <c r="AF65" s="175"/>
      <c r="AG65" s="175"/>
      <c r="AH65" s="175">
        <v>23.42</v>
      </c>
      <c r="AI65" s="175"/>
      <c r="AJ65" s="101"/>
      <c r="AK65" s="101" t="s">
        <v>644</v>
      </c>
      <c r="AL65" s="101"/>
      <c r="AM65" s="101" t="s">
        <v>644</v>
      </c>
      <c r="AN65" s="101" t="s">
        <v>644</v>
      </c>
      <c r="AO65" s="101" t="s">
        <v>710</v>
      </c>
      <c r="AP65" s="103" t="s">
        <v>390</v>
      </c>
      <c r="AQ65" s="103"/>
      <c r="AR65" s="103"/>
      <c r="AS65" s="105"/>
      <c r="AT65" s="103">
        <v>20</v>
      </c>
      <c r="AU65" s="103" t="s">
        <v>390</v>
      </c>
      <c r="AV65" s="101"/>
      <c r="AW65" s="103">
        <v>0</v>
      </c>
      <c r="AX65" s="103">
        <v>0</v>
      </c>
      <c r="AY65" s="103">
        <v>0</v>
      </c>
      <c r="AZ65" s="103">
        <v>0</v>
      </c>
      <c r="BA65" s="103">
        <v>0</v>
      </c>
      <c r="BB65" s="103">
        <v>0</v>
      </c>
      <c r="BC65" s="103">
        <v>0</v>
      </c>
      <c r="BD65" s="103">
        <v>0</v>
      </c>
      <c r="BE65" s="103">
        <v>0</v>
      </c>
      <c r="BF65" s="103">
        <v>0</v>
      </c>
      <c r="BG65" s="103">
        <v>0</v>
      </c>
      <c r="BH65" s="103">
        <v>0</v>
      </c>
      <c r="BI65" s="103"/>
      <c r="BJ65" s="103" t="s">
        <v>390</v>
      </c>
      <c r="BK65" s="103"/>
      <c r="BL65" s="103" t="s">
        <v>390</v>
      </c>
      <c r="BM65" s="103"/>
      <c r="BN65" s="103"/>
      <c r="BO65" s="103"/>
      <c r="BP65" s="103"/>
      <c r="BQ65" s="101"/>
      <c r="BR65" s="101"/>
      <c r="BS65" s="103"/>
      <c r="BT65" s="103" t="s">
        <v>646</v>
      </c>
      <c r="BU65" s="101" t="s">
        <v>604</v>
      </c>
      <c r="BV65" t="s">
        <v>581</v>
      </c>
      <c r="BW65" s="159" t="s">
        <v>461</v>
      </c>
    </row>
    <row r="66" spans="1:75" x14ac:dyDescent="0.15">
      <c r="A66" s="99">
        <v>10686</v>
      </c>
      <c r="B66" s="157">
        <v>42202</v>
      </c>
      <c r="C66" s="100" t="s">
        <v>631</v>
      </c>
      <c r="D66" s="101" t="s">
        <v>632</v>
      </c>
      <c r="E66" s="101"/>
      <c r="F66" s="101" t="s">
        <v>709</v>
      </c>
      <c r="G66" s="102">
        <v>42185</v>
      </c>
      <c r="H66" s="103" t="s">
        <v>574</v>
      </c>
      <c r="I66" s="103" t="s">
        <v>390</v>
      </c>
      <c r="J66" s="103"/>
      <c r="K66" s="101" t="s">
        <v>673</v>
      </c>
      <c r="L66" s="158" t="s">
        <v>674</v>
      </c>
      <c r="M66" s="175">
        <v>101.06363636363636</v>
      </c>
      <c r="N66" s="175">
        <v>30.072727272727267</v>
      </c>
      <c r="O66" s="101"/>
      <c r="P66" s="101"/>
      <c r="Q66" s="175" t="s">
        <v>644</v>
      </c>
      <c r="R66" s="175"/>
      <c r="S66" s="175" t="s">
        <v>644</v>
      </c>
      <c r="T66" s="175"/>
      <c r="U66" s="175" t="s">
        <v>644</v>
      </c>
      <c r="V66" s="175" t="s">
        <v>644</v>
      </c>
      <c r="W66" s="175">
        <v>17.318181818181817</v>
      </c>
      <c r="X66" s="175"/>
      <c r="Y66" s="175"/>
      <c r="Z66" s="175"/>
      <c r="AA66" s="175"/>
      <c r="AB66" s="175"/>
      <c r="AC66" s="175"/>
      <c r="AD66" s="175" t="s">
        <v>644</v>
      </c>
      <c r="AE66" s="175" t="s">
        <v>644</v>
      </c>
      <c r="AF66" s="175"/>
      <c r="AG66" s="175"/>
      <c r="AH66" s="175">
        <v>20.009090909090908</v>
      </c>
      <c r="AI66" s="175"/>
      <c r="AJ66" s="101"/>
      <c r="AK66" s="101" t="s">
        <v>644</v>
      </c>
      <c r="AL66" s="101"/>
      <c r="AM66" s="101" t="s">
        <v>644</v>
      </c>
      <c r="AN66" s="101" t="s">
        <v>644</v>
      </c>
      <c r="AO66" s="101" t="s">
        <v>710</v>
      </c>
      <c r="AP66" s="103" t="s">
        <v>390</v>
      </c>
      <c r="AQ66" s="103"/>
      <c r="AR66" s="103"/>
      <c r="AS66" s="105"/>
      <c r="AT66" s="103">
        <v>9.5</v>
      </c>
      <c r="AU66" s="103" t="s">
        <v>635</v>
      </c>
      <c r="AV66" s="101"/>
      <c r="AW66" s="103">
        <v>0</v>
      </c>
      <c r="AX66" s="103">
        <v>0</v>
      </c>
      <c r="AY66" s="103">
        <v>15</v>
      </c>
      <c r="AZ66" s="103">
        <v>0</v>
      </c>
      <c r="BA66" s="103">
        <v>0</v>
      </c>
      <c r="BB66" s="103">
        <v>0</v>
      </c>
      <c r="BC66" s="103">
        <v>0</v>
      </c>
      <c r="BD66" s="103">
        <v>0</v>
      </c>
      <c r="BE66" s="103">
        <v>0</v>
      </c>
      <c r="BF66" s="103">
        <v>0</v>
      </c>
      <c r="BG66" s="103">
        <v>0</v>
      </c>
      <c r="BH66" s="103">
        <v>0</v>
      </c>
      <c r="BI66" s="103"/>
      <c r="BJ66" s="103" t="s">
        <v>390</v>
      </c>
      <c r="BK66" s="103"/>
      <c r="BL66" s="103" t="s">
        <v>390</v>
      </c>
      <c r="BM66" s="103"/>
      <c r="BN66" s="103"/>
      <c r="BO66" s="103"/>
      <c r="BP66" s="103"/>
      <c r="BQ66" s="101"/>
      <c r="BR66" s="101"/>
      <c r="BS66" s="103"/>
      <c r="BT66" s="103" t="s">
        <v>646</v>
      </c>
      <c r="BU66" s="106" t="s">
        <v>675</v>
      </c>
      <c r="BV66" t="s">
        <v>676</v>
      </c>
      <c r="BW66" s="159" t="s">
        <v>610</v>
      </c>
    </row>
    <row r="67" spans="1:75" x14ac:dyDescent="0.15">
      <c r="A67" s="99">
        <v>4105</v>
      </c>
      <c r="B67" s="157">
        <v>42202</v>
      </c>
      <c r="C67" s="100" t="s">
        <v>631</v>
      </c>
      <c r="D67" s="101" t="s">
        <v>632</v>
      </c>
      <c r="E67" s="101"/>
      <c r="F67" s="101" t="s">
        <v>709</v>
      </c>
      <c r="G67" s="102">
        <v>42185</v>
      </c>
      <c r="H67" s="103" t="s">
        <v>574</v>
      </c>
      <c r="I67" s="103" t="s">
        <v>390</v>
      </c>
      <c r="J67" s="103"/>
      <c r="K67" s="101" t="s">
        <v>677</v>
      </c>
      <c r="L67" s="101" t="s">
        <v>678</v>
      </c>
      <c r="M67" s="175">
        <v>104.99999999999999</v>
      </c>
      <c r="N67" s="175">
        <v>29.999999999999996</v>
      </c>
      <c r="O67" s="101"/>
      <c r="P67" s="101"/>
      <c r="Q67" s="175" t="s">
        <v>644</v>
      </c>
      <c r="R67" s="175"/>
      <c r="S67" s="175" t="s">
        <v>644</v>
      </c>
      <c r="T67" s="175"/>
      <c r="U67" s="175" t="s">
        <v>644</v>
      </c>
      <c r="V67" s="175" t="s">
        <v>644</v>
      </c>
      <c r="W67" s="175">
        <v>18</v>
      </c>
      <c r="X67" s="175"/>
      <c r="Y67" s="175"/>
      <c r="Z67" s="175"/>
      <c r="AA67" s="175"/>
      <c r="AB67" s="175"/>
      <c r="AC67" s="175"/>
      <c r="AD67" s="175" t="s">
        <v>644</v>
      </c>
      <c r="AE67" s="175" t="s">
        <v>644</v>
      </c>
      <c r="AF67" s="175"/>
      <c r="AG67" s="175"/>
      <c r="AH67" s="175">
        <v>19.499999999999996</v>
      </c>
      <c r="AI67" s="175"/>
      <c r="AJ67" s="101"/>
      <c r="AK67" s="101" t="s">
        <v>644</v>
      </c>
      <c r="AL67" s="101"/>
      <c r="AM67" s="101" t="s">
        <v>644</v>
      </c>
      <c r="AN67" s="101" t="s">
        <v>644</v>
      </c>
      <c r="AO67" s="101" t="s">
        <v>710</v>
      </c>
      <c r="AP67" s="103" t="s">
        <v>390</v>
      </c>
      <c r="AQ67" s="103"/>
      <c r="AR67" s="103"/>
      <c r="AS67" s="105"/>
      <c r="AT67" s="161">
        <v>17</v>
      </c>
      <c r="AU67" s="103" t="s">
        <v>635</v>
      </c>
      <c r="AV67" s="101"/>
      <c r="AW67" s="103">
        <v>0</v>
      </c>
      <c r="AX67" s="103">
        <v>0</v>
      </c>
      <c r="AY67" s="103">
        <v>10</v>
      </c>
      <c r="AZ67" s="103">
        <v>0</v>
      </c>
      <c r="BA67" s="103">
        <v>0</v>
      </c>
      <c r="BB67" s="103">
        <v>0</v>
      </c>
      <c r="BC67" s="103">
        <v>0</v>
      </c>
      <c r="BD67" s="103">
        <v>0</v>
      </c>
      <c r="BE67" s="103">
        <v>0</v>
      </c>
      <c r="BF67" s="103">
        <v>0</v>
      </c>
      <c r="BG67" s="103">
        <v>0</v>
      </c>
      <c r="BH67" s="103">
        <v>0</v>
      </c>
      <c r="BI67" s="103"/>
      <c r="BJ67" s="103" t="s">
        <v>390</v>
      </c>
      <c r="BK67" s="103"/>
      <c r="BL67" s="103" t="s">
        <v>390</v>
      </c>
      <c r="BM67" s="103"/>
      <c r="BN67" s="103"/>
      <c r="BO67" s="103"/>
      <c r="BP67" s="103"/>
      <c r="BQ67" s="106"/>
      <c r="BR67" s="106"/>
      <c r="BS67" s="103"/>
      <c r="BT67" s="103" t="s">
        <v>646</v>
      </c>
      <c r="BU67" s="158" t="s">
        <v>679</v>
      </c>
      <c r="BV67" t="s">
        <v>715</v>
      </c>
      <c r="BW67" s="160" t="s">
        <v>401</v>
      </c>
    </row>
    <row r="68" spans="1:75" x14ac:dyDescent="0.15">
      <c r="A68" s="99">
        <v>9701</v>
      </c>
      <c r="B68" s="157">
        <v>42202</v>
      </c>
      <c r="C68" s="100" t="s">
        <v>631</v>
      </c>
      <c r="D68" s="101" t="s">
        <v>632</v>
      </c>
      <c r="E68" s="101"/>
      <c r="F68" s="101" t="s">
        <v>709</v>
      </c>
      <c r="G68" s="102">
        <v>42188</v>
      </c>
      <c r="H68" s="103" t="s">
        <v>390</v>
      </c>
      <c r="I68" s="103" t="s">
        <v>391</v>
      </c>
      <c r="J68" s="103"/>
      <c r="K68" s="101" t="s">
        <v>620</v>
      </c>
      <c r="L68" s="101" t="s">
        <v>681</v>
      </c>
      <c r="M68" s="175">
        <v>100.83636363636363</v>
      </c>
      <c r="N68" s="175">
        <v>30.972727272727269</v>
      </c>
      <c r="O68" s="101"/>
      <c r="P68" s="101"/>
      <c r="Q68" s="175" t="s">
        <v>644</v>
      </c>
      <c r="R68" s="175"/>
      <c r="S68" s="175" t="s">
        <v>644</v>
      </c>
      <c r="T68" s="175"/>
      <c r="U68" s="175" t="s">
        <v>644</v>
      </c>
      <c r="V68" s="175" t="s">
        <v>644</v>
      </c>
      <c r="W68" s="175">
        <v>21.145454545454545</v>
      </c>
      <c r="X68" s="175"/>
      <c r="Y68" s="175"/>
      <c r="Z68" s="175"/>
      <c r="AA68" s="175"/>
      <c r="AB68" s="175"/>
      <c r="AC68" s="175"/>
      <c r="AD68" s="175" t="s">
        <v>644</v>
      </c>
      <c r="AE68" s="175" t="s">
        <v>644</v>
      </c>
      <c r="AF68" s="175"/>
      <c r="AG68" s="175"/>
      <c r="AH68" s="175">
        <v>22.881818181818183</v>
      </c>
      <c r="AI68" s="175"/>
      <c r="AJ68" s="101"/>
      <c r="AK68" s="101" t="s">
        <v>644</v>
      </c>
      <c r="AL68" s="101"/>
      <c r="AM68" s="101" t="s">
        <v>644</v>
      </c>
      <c r="AN68" s="101" t="s">
        <v>644</v>
      </c>
      <c r="AO68" s="101" t="s">
        <v>710</v>
      </c>
      <c r="AP68" s="103" t="s">
        <v>390</v>
      </c>
      <c r="AQ68" s="103"/>
      <c r="AR68" s="103"/>
      <c r="AS68" s="105"/>
      <c r="AT68" s="103"/>
      <c r="AU68" s="103" t="s">
        <v>390</v>
      </c>
      <c r="AV68" s="101"/>
      <c r="AW68" s="103">
        <v>0</v>
      </c>
      <c r="AX68" s="103">
        <v>0</v>
      </c>
      <c r="AY68" s="103">
        <v>0</v>
      </c>
      <c r="AZ68" s="103">
        <v>0</v>
      </c>
      <c r="BA68" s="103">
        <v>0</v>
      </c>
      <c r="BB68" s="103">
        <v>0</v>
      </c>
      <c r="BC68" s="103">
        <v>0</v>
      </c>
      <c r="BD68" s="103">
        <v>0</v>
      </c>
      <c r="BE68" s="103">
        <v>0</v>
      </c>
      <c r="BF68" s="103">
        <v>0</v>
      </c>
      <c r="BG68" s="103">
        <v>0</v>
      </c>
      <c r="BH68" s="103">
        <v>0</v>
      </c>
      <c r="BI68" s="103"/>
      <c r="BJ68" s="103" t="s">
        <v>390</v>
      </c>
      <c r="BK68" s="103"/>
      <c r="BL68" s="103" t="s">
        <v>390</v>
      </c>
      <c r="BM68" s="103"/>
      <c r="BN68" s="103"/>
      <c r="BO68" s="103"/>
      <c r="BP68" s="103"/>
      <c r="BQ68" s="106"/>
      <c r="BR68" s="106"/>
      <c r="BS68" s="103"/>
      <c r="BT68" s="103" t="s">
        <v>646</v>
      </c>
      <c r="BU68" s="106" t="s">
        <v>622</v>
      </c>
      <c r="BV68" s="160" t="s">
        <v>716</v>
      </c>
      <c r="BW68" s="160" t="s">
        <v>401</v>
      </c>
    </row>
    <row r="69" spans="1:75" x14ac:dyDescent="0.15">
      <c r="A69" s="99">
        <v>10492</v>
      </c>
      <c r="B69" s="157">
        <v>42202</v>
      </c>
      <c r="C69" s="100" t="s">
        <v>631</v>
      </c>
      <c r="D69" s="101" t="s">
        <v>632</v>
      </c>
      <c r="E69" s="101"/>
      <c r="F69" s="101" t="s">
        <v>709</v>
      </c>
      <c r="G69" s="102">
        <v>42185</v>
      </c>
      <c r="H69" s="103" t="s">
        <v>390</v>
      </c>
      <c r="I69" s="103" t="s">
        <v>391</v>
      </c>
      <c r="J69" s="103"/>
      <c r="K69" s="101" t="s">
        <v>629</v>
      </c>
      <c r="L69" s="101" t="s">
        <v>683</v>
      </c>
      <c r="M69" s="175">
        <v>99</v>
      </c>
      <c r="N69" s="175">
        <v>25.072727272727271</v>
      </c>
      <c r="O69" s="101"/>
      <c r="P69" s="101"/>
      <c r="Q69" s="175" t="s">
        <v>644</v>
      </c>
      <c r="R69" s="175"/>
      <c r="S69" s="175" t="s">
        <v>644</v>
      </c>
      <c r="T69" s="175"/>
      <c r="U69" s="175" t="s">
        <v>644</v>
      </c>
      <c r="V69" s="175" t="s">
        <v>644</v>
      </c>
      <c r="W69" s="175">
        <v>15.763636363636362</v>
      </c>
      <c r="X69" s="175"/>
      <c r="Y69" s="175"/>
      <c r="Z69" s="175"/>
      <c r="AA69" s="175"/>
      <c r="AB69" s="175"/>
      <c r="AC69" s="175"/>
      <c r="AD69" s="175" t="s">
        <v>644</v>
      </c>
      <c r="AE69" s="175" t="s">
        <v>644</v>
      </c>
      <c r="AF69" s="175"/>
      <c r="AG69" s="175"/>
      <c r="AH69" s="175">
        <v>18.627272727272725</v>
      </c>
      <c r="AI69" s="175"/>
      <c r="AJ69" s="101"/>
      <c r="AK69" s="101" t="s">
        <v>644</v>
      </c>
      <c r="AL69" s="101"/>
      <c r="AM69" s="101" t="s">
        <v>644</v>
      </c>
      <c r="AN69" s="101" t="s">
        <v>644</v>
      </c>
      <c r="AO69" s="101" t="s">
        <v>710</v>
      </c>
      <c r="AP69" s="103" t="s">
        <v>390</v>
      </c>
      <c r="AQ69" s="103"/>
      <c r="AR69" s="103"/>
      <c r="AS69" s="105"/>
      <c r="AT69" s="103"/>
      <c r="AU69" s="103" t="s">
        <v>390</v>
      </c>
      <c r="AV69" s="101"/>
      <c r="AW69" s="103">
        <v>0</v>
      </c>
      <c r="AX69" s="103">
        <v>0</v>
      </c>
      <c r="AY69" s="103">
        <v>0</v>
      </c>
      <c r="AZ69" s="103">
        <v>0</v>
      </c>
      <c r="BA69" s="103">
        <v>0</v>
      </c>
      <c r="BB69" s="103">
        <v>0</v>
      </c>
      <c r="BC69" s="103">
        <v>0</v>
      </c>
      <c r="BD69" s="103">
        <v>0</v>
      </c>
      <c r="BE69" s="103">
        <v>0</v>
      </c>
      <c r="BF69" s="103">
        <v>0</v>
      </c>
      <c r="BG69" s="103">
        <v>0</v>
      </c>
      <c r="BH69" s="103">
        <v>0</v>
      </c>
      <c r="BI69" s="103"/>
      <c r="BJ69" s="103" t="s">
        <v>390</v>
      </c>
      <c r="BK69" s="103"/>
      <c r="BL69" s="103" t="s">
        <v>390</v>
      </c>
      <c r="BM69" s="103"/>
      <c r="BN69" s="103"/>
      <c r="BO69" s="103"/>
      <c r="BP69" s="103"/>
      <c r="BQ69" s="106"/>
      <c r="BR69" s="106"/>
      <c r="BS69" s="103"/>
      <c r="BT69" s="103" t="s">
        <v>646</v>
      </c>
      <c r="BU69" s="101" t="s">
        <v>622</v>
      </c>
      <c r="BV69" t="s">
        <v>581</v>
      </c>
      <c r="BW69" s="160" t="s">
        <v>610</v>
      </c>
    </row>
    <row r="70" spans="1:75" x14ac:dyDescent="0.15">
      <c r="A70" s="99">
        <v>10344</v>
      </c>
      <c r="B70" s="157">
        <v>42202</v>
      </c>
      <c r="C70" s="100" t="s">
        <v>631</v>
      </c>
      <c r="D70" s="101" t="s">
        <v>632</v>
      </c>
      <c r="E70" s="101"/>
      <c r="F70" s="101" t="s">
        <v>709</v>
      </c>
      <c r="G70" s="102">
        <v>42187</v>
      </c>
      <c r="H70" s="103" t="s">
        <v>574</v>
      </c>
      <c r="I70" s="103" t="s">
        <v>390</v>
      </c>
      <c r="J70" s="103"/>
      <c r="K70" s="101" t="s">
        <v>665</v>
      </c>
      <c r="L70" s="101" t="s">
        <v>666</v>
      </c>
      <c r="M70" s="175">
        <v>97</v>
      </c>
      <c r="N70" s="175">
        <v>31.563636363636359</v>
      </c>
      <c r="O70" s="101"/>
      <c r="P70" s="101"/>
      <c r="Q70" s="175" t="s">
        <v>644</v>
      </c>
      <c r="R70" s="175"/>
      <c r="S70" s="175" t="s">
        <v>644</v>
      </c>
      <c r="T70" s="175"/>
      <c r="U70" s="175" t="s">
        <v>644</v>
      </c>
      <c r="V70" s="175" t="s">
        <v>644</v>
      </c>
      <c r="W70" s="175">
        <v>19.672727272727272</v>
      </c>
      <c r="X70" s="175"/>
      <c r="Y70" s="175"/>
      <c r="Z70" s="175"/>
      <c r="AA70" s="175"/>
      <c r="AB70" s="175"/>
      <c r="AC70" s="175"/>
      <c r="AD70" s="175" t="s">
        <v>644</v>
      </c>
      <c r="AE70" s="175" t="s">
        <v>644</v>
      </c>
      <c r="AF70" s="175"/>
      <c r="AG70" s="175"/>
      <c r="AH70" s="175">
        <v>23.327272727272724</v>
      </c>
      <c r="AI70" s="175"/>
      <c r="AJ70" s="101"/>
      <c r="AK70" s="101" t="s">
        <v>644</v>
      </c>
      <c r="AL70" s="101"/>
      <c r="AM70" s="101" t="s">
        <v>644</v>
      </c>
      <c r="AN70" s="101" t="s">
        <v>644</v>
      </c>
      <c r="AO70" s="101" t="s">
        <v>710</v>
      </c>
      <c r="AP70" s="103" t="s">
        <v>390</v>
      </c>
      <c r="AQ70" s="103"/>
      <c r="AR70" s="103"/>
      <c r="AS70" s="105"/>
      <c r="AT70" s="103">
        <v>8.6</v>
      </c>
      <c r="AU70" s="103" t="s">
        <v>635</v>
      </c>
      <c r="AV70" s="101"/>
      <c r="AW70" s="103">
        <v>11</v>
      </c>
      <c r="AX70" s="103">
        <v>0</v>
      </c>
      <c r="AY70" s="103">
        <v>0</v>
      </c>
      <c r="AZ70" s="103">
        <v>0</v>
      </c>
      <c r="BA70" s="103">
        <v>0</v>
      </c>
      <c r="BB70" s="103">
        <v>0</v>
      </c>
      <c r="BC70" s="103">
        <v>0</v>
      </c>
      <c r="BD70" s="103">
        <v>0</v>
      </c>
      <c r="BE70" s="103">
        <v>0</v>
      </c>
      <c r="BF70" s="103">
        <v>0</v>
      </c>
      <c r="BG70" s="103">
        <v>0</v>
      </c>
      <c r="BH70" s="103">
        <v>0</v>
      </c>
      <c r="BI70" s="103"/>
      <c r="BJ70" s="103" t="s">
        <v>390</v>
      </c>
      <c r="BK70" s="103">
        <v>24</v>
      </c>
      <c r="BL70" s="103" t="s">
        <v>390</v>
      </c>
      <c r="BM70" s="103"/>
      <c r="BN70" s="103"/>
      <c r="BO70" s="103"/>
      <c r="BP70" s="103"/>
      <c r="BQ70" s="106"/>
      <c r="BR70" s="106"/>
      <c r="BS70" s="103"/>
      <c r="BT70" s="103" t="s">
        <v>646</v>
      </c>
      <c r="BU70" s="106" t="s">
        <v>667</v>
      </c>
      <c r="BV70" s="160" t="s">
        <v>717</v>
      </c>
      <c r="BW70" s="18" t="s">
        <v>610</v>
      </c>
    </row>
    <row r="71" spans="1:75" x14ac:dyDescent="0.15">
      <c r="A71" s="99">
        <v>9784</v>
      </c>
      <c r="B71" s="157">
        <v>42202</v>
      </c>
      <c r="C71" s="100" t="s">
        <v>631</v>
      </c>
      <c r="D71" s="101" t="s">
        <v>632</v>
      </c>
      <c r="E71" s="101"/>
      <c r="F71" s="101" t="s">
        <v>709</v>
      </c>
      <c r="G71" s="102">
        <v>42089</v>
      </c>
      <c r="H71" s="103" t="s">
        <v>574</v>
      </c>
      <c r="I71" s="103" t="s">
        <v>390</v>
      </c>
      <c r="J71" s="103"/>
      <c r="K71" s="101" t="s">
        <v>633</v>
      </c>
      <c r="L71" s="101" t="s">
        <v>684</v>
      </c>
      <c r="M71" s="175">
        <v>110</v>
      </c>
      <c r="N71" s="175">
        <v>26.513000000000002</v>
      </c>
      <c r="O71" s="101"/>
      <c r="P71" s="101"/>
      <c r="Q71" s="175" t="s">
        <v>644</v>
      </c>
      <c r="R71" s="175"/>
      <c r="S71" s="175" t="s">
        <v>644</v>
      </c>
      <c r="T71" s="175"/>
      <c r="U71" s="175" t="s">
        <v>644</v>
      </c>
      <c r="V71" s="175" t="s">
        <v>644</v>
      </c>
      <c r="W71" s="175">
        <v>12.6</v>
      </c>
      <c r="X71" s="175"/>
      <c r="Y71" s="175"/>
      <c r="Z71" s="175"/>
      <c r="AA71" s="175"/>
      <c r="AB71" s="175"/>
      <c r="AC71" s="175"/>
      <c r="AD71" s="175" t="s">
        <v>644</v>
      </c>
      <c r="AE71" s="175" t="s">
        <v>644</v>
      </c>
      <c r="AF71" s="175"/>
      <c r="AG71" s="175"/>
      <c r="AH71" s="175">
        <v>18.899999999999999</v>
      </c>
      <c r="AI71" s="175"/>
      <c r="AJ71" s="101"/>
      <c r="AK71" s="101" t="s">
        <v>644</v>
      </c>
      <c r="AL71" s="101"/>
      <c r="AM71" s="101" t="s">
        <v>644</v>
      </c>
      <c r="AN71" s="101" t="s">
        <v>644</v>
      </c>
      <c r="AO71" s="101" t="s">
        <v>710</v>
      </c>
      <c r="AP71" s="103" t="s">
        <v>390</v>
      </c>
      <c r="AQ71" s="103"/>
      <c r="AR71" s="103"/>
      <c r="AS71" s="105"/>
      <c r="AT71" s="103">
        <v>8</v>
      </c>
      <c r="AU71" s="103" t="s">
        <v>635</v>
      </c>
      <c r="AV71" s="101"/>
      <c r="AW71" s="103">
        <v>0</v>
      </c>
      <c r="AX71" s="103">
        <v>0</v>
      </c>
      <c r="AY71" s="103">
        <v>0</v>
      </c>
      <c r="AZ71" s="103">
        <v>0</v>
      </c>
      <c r="BA71" s="103">
        <v>0</v>
      </c>
      <c r="BB71" s="103">
        <v>0</v>
      </c>
      <c r="BC71" s="103">
        <v>0</v>
      </c>
      <c r="BD71" s="103">
        <v>0</v>
      </c>
      <c r="BE71" s="103">
        <v>0</v>
      </c>
      <c r="BF71" s="103">
        <v>0</v>
      </c>
      <c r="BG71" s="103">
        <v>0</v>
      </c>
      <c r="BH71" s="103">
        <v>0</v>
      </c>
      <c r="BI71" s="103">
        <v>24</v>
      </c>
      <c r="BJ71" s="103" t="s">
        <v>390</v>
      </c>
      <c r="BK71" s="103"/>
      <c r="BL71" s="103" t="s">
        <v>390</v>
      </c>
      <c r="BM71" s="103"/>
      <c r="BN71" s="103"/>
      <c r="BO71" s="103"/>
      <c r="BP71" s="103"/>
      <c r="BQ71" s="106"/>
      <c r="BR71" s="106"/>
      <c r="BS71" s="103"/>
      <c r="BT71" s="103" t="s">
        <v>646</v>
      </c>
      <c r="BU71" s="106" t="s">
        <v>685</v>
      </c>
      <c r="BV71" s="160" t="s">
        <v>686</v>
      </c>
      <c r="BW71" s="18" t="s">
        <v>461</v>
      </c>
    </row>
    <row r="72" spans="1:75" x14ac:dyDescent="0.15">
      <c r="A72" s="99">
        <v>10397</v>
      </c>
      <c r="B72" s="157">
        <v>42202</v>
      </c>
      <c r="C72" s="100" t="s">
        <v>631</v>
      </c>
      <c r="D72" s="101" t="s">
        <v>632</v>
      </c>
      <c r="E72" s="101"/>
      <c r="F72" s="101" t="s">
        <v>709</v>
      </c>
      <c r="G72" s="102">
        <v>42185</v>
      </c>
      <c r="H72" s="103" t="s">
        <v>574</v>
      </c>
      <c r="I72" s="103" t="s">
        <v>390</v>
      </c>
      <c r="J72" s="103"/>
      <c r="K72" s="101" t="s">
        <v>687</v>
      </c>
      <c r="L72" s="101" t="s">
        <v>688</v>
      </c>
      <c r="M72" s="175">
        <v>114</v>
      </c>
      <c r="N72" s="175">
        <v>31.081818181818178</v>
      </c>
      <c r="O72" s="101"/>
      <c r="P72" s="101"/>
      <c r="Q72" s="175" t="s">
        <v>644</v>
      </c>
      <c r="R72" s="175"/>
      <c r="S72" s="175" t="s">
        <v>644</v>
      </c>
      <c r="T72" s="175"/>
      <c r="U72" s="175" t="s">
        <v>644</v>
      </c>
      <c r="V72" s="175" t="s">
        <v>644</v>
      </c>
      <c r="W72" s="175">
        <v>19.481818181818181</v>
      </c>
      <c r="X72" s="175"/>
      <c r="Y72" s="175"/>
      <c r="Z72" s="175"/>
      <c r="AA72" s="175"/>
      <c r="AB72" s="175"/>
      <c r="AC72" s="175"/>
      <c r="AD72" s="175" t="s">
        <v>644</v>
      </c>
      <c r="AE72" s="175" t="s">
        <v>644</v>
      </c>
      <c r="AF72" s="175"/>
      <c r="AG72" s="175"/>
      <c r="AH72" s="175">
        <v>20.972727272727273</v>
      </c>
      <c r="AI72" s="175"/>
      <c r="AJ72" s="101"/>
      <c r="AK72" s="101" t="s">
        <v>644</v>
      </c>
      <c r="AL72" s="101"/>
      <c r="AM72" s="101" t="s">
        <v>644</v>
      </c>
      <c r="AN72" s="101" t="s">
        <v>644</v>
      </c>
      <c r="AO72" s="101" t="s">
        <v>710</v>
      </c>
      <c r="AP72" s="103" t="s">
        <v>390</v>
      </c>
      <c r="AQ72" s="103"/>
      <c r="AR72" s="103"/>
      <c r="AS72" s="105"/>
      <c r="AT72" s="103">
        <v>6</v>
      </c>
      <c r="AU72" s="103" t="s">
        <v>635</v>
      </c>
      <c r="AV72" s="101"/>
      <c r="AW72" s="103">
        <v>0</v>
      </c>
      <c r="AX72" s="103">
        <v>0</v>
      </c>
      <c r="AY72" s="103">
        <v>5</v>
      </c>
      <c r="AZ72" s="103">
        <v>0</v>
      </c>
      <c r="BA72" s="103">
        <v>0</v>
      </c>
      <c r="BB72" s="103">
        <v>0</v>
      </c>
      <c r="BC72" s="103">
        <v>0</v>
      </c>
      <c r="BD72" s="103">
        <v>0</v>
      </c>
      <c r="BE72" s="103">
        <v>0</v>
      </c>
      <c r="BF72" s="103">
        <v>0</v>
      </c>
      <c r="BG72" s="103">
        <v>0</v>
      </c>
      <c r="BH72" s="103">
        <v>0</v>
      </c>
      <c r="BI72" s="103"/>
      <c r="BJ72" s="103" t="s">
        <v>390</v>
      </c>
      <c r="BK72" s="103"/>
      <c r="BL72" s="103" t="s">
        <v>390</v>
      </c>
      <c r="BM72" s="103"/>
      <c r="BN72" s="103"/>
      <c r="BO72" s="103"/>
      <c r="BP72" s="103"/>
      <c r="BQ72" s="106"/>
      <c r="BR72" s="106"/>
      <c r="BS72" s="103"/>
      <c r="BT72" s="103" t="s">
        <v>646</v>
      </c>
      <c r="BU72" s="106" t="s">
        <v>622</v>
      </c>
      <c r="BV72" s="160" t="s">
        <v>581</v>
      </c>
      <c r="BW72" s="18" t="s">
        <v>610</v>
      </c>
    </row>
    <row r="73" spans="1:75" x14ac:dyDescent="0.15">
      <c r="A73" s="99">
        <v>9931</v>
      </c>
      <c r="B73" s="157">
        <v>42202</v>
      </c>
      <c r="C73" s="100" t="s">
        <v>631</v>
      </c>
      <c r="D73" s="101" t="s">
        <v>632</v>
      </c>
      <c r="E73" s="101"/>
      <c r="F73" s="101" t="s">
        <v>709</v>
      </c>
      <c r="G73" s="102">
        <v>42185</v>
      </c>
      <c r="H73" s="103" t="s">
        <v>574</v>
      </c>
      <c r="I73" s="103" t="s">
        <v>390</v>
      </c>
      <c r="J73" s="103"/>
      <c r="K73" s="101" t="s">
        <v>690</v>
      </c>
      <c r="L73" s="101" t="s">
        <v>655</v>
      </c>
      <c r="M73" s="175">
        <v>91.872727272727261</v>
      </c>
      <c r="N73" s="175">
        <v>36.081818181818178</v>
      </c>
      <c r="O73" s="101"/>
      <c r="P73" s="101"/>
      <c r="Q73" s="175" t="s">
        <v>644</v>
      </c>
      <c r="R73" s="175"/>
      <c r="S73" s="175" t="s">
        <v>644</v>
      </c>
      <c r="T73" s="175"/>
      <c r="U73" s="175" t="s">
        <v>644</v>
      </c>
      <c r="V73" s="175" t="s">
        <v>644</v>
      </c>
      <c r="W73" s="175">
        <v>25.372727272727271</v>
      </c>
      <c r="X73" s="175"/>
      <c r="Y73" s="175"/>
      <c r="Z73" s="175"/>
      <c r="AA73" s="175"/>
      <c r="AB73" s="175"/>
      <c r="AC73" s="175"/>
      <c r="AD73" s="175" t="s">
        <v>644</v>
      </c>
      <c r="AE73" s="175" t="s">
        <v>644</v>
      </c>
      <c r="AF73" s="175"/>
      <c r="AG73" s="175"/>
      <c r="AH73" s="175">
        <v>26.75454545454545</v>
      </c>
      <c r="AI73" s="175"/>
      <c r="AJ73" s="101"/>
      <c r="AK73" s="101" t="s">
        <v>644</v>
      </c>
      <c r="AL73" s="101"/>
      <c r="AM73" s="101" t="s">
        <v>644</v>
      </c>
      <c r="AN73" s="101" t="s">
        <v>644</v>
      </c>
      <c r="AO73" s="101" t="s">
        <v>710</v>
      </c>
      <c r="AP73" s="103" t="s">
        <v>390</v>
      </c>
      <c r="AQ73" s="103"/>
      <c r="AR73" s="103"/>
      <c r="AS73" s="105"/>
      <c r="AT73" s="103">
        <v>15</v>
      </c>
      <c r="AU73" s="103" t="s">
        <v>390</v>
      </c>
      <c r="AV73" s="101"/>
      <c r="AW73" s="103">
        <v>0</v>
      </c>
      <c r="AX73" s="103">
        <v>0</v>
      </c>
      <c r="AY73" s="103">
        <v>0</v>
      </c>
      <c r="AZ73" s="103">
        <v>0</v>
      </c>
      <c r="BA73" s="103">
        <v>0</v>
      </c>
      <c r="BB73" s="103">
        <v>0</v>
      </c>
      <c r="BC73" s="103">
        <v>0</v>
      </c>
      <c r="BD73" s="103">
        <v>0</v>
      </c>
      <c r="BE73" s="103">
        <v>0</v>
      </c>
      <c r="BF73" s="103">
        <v>0</v>
      </c>
      <c r="BG73" s="103">
        <v>0</v>
      </c>
      <c r="BH73" s="103">
        <v>0</v>
      </c>
      <c r="BI73" s="103"/>
      <c r="BJ73" s="103" t="s">
        <v>390</v>
      </c>
      <c r="BK73" s="103"/>
      <c r="BL73" s="103" t="s">
        <v>390</v>
      </c>
      <c r="BM73" s="103">
        <v>120</v>
      </c>
      <c r="BN73" s="103"/>
      <c r="BO73" s="103"/>
      <c r="BP73" s="103"/>
      <c r="BQ73" s="106"/>
      <c r="BR73" s="106"/>
      <c r="BS73" s="103"/>
      <c r="BT73" s="103" t="s">
        <v>646</v>
      </c>
      <c r="BU73" s="106" t="s">
        <v>667</v>
      </c>
      <c r="BV73" s="160" t="s">
        <v>691</v>
      </c>
      <c r="BW73" s="18" t="s">
        <v>401</v>
      </c>
    </row>
    <row r="74" spans="1:75" x14ac:dyDescent="0.15">
      <c r="A74" s="99">
        <v>9915</v>
      </c>
      <c r="B74" s="157">
        <v>42202</v>
      </c>
      <c r="C74" s="100" t="s">
        <v>631</v>
      </c>
      <c r="D74" s="101" t="s">
        <v>632</v>
      </c>
      <c r="E74" s="101"/>
      <c r="F74" s="101" t="s">
        <v>709</v>
      </c>
      <c r="G74" s="102">
        <v>42066</v>
      </c>
      <c r="H74" s="103" t="s">
        <v>574</v>
      </c>
      <c r="I74" s="103" t="s">
        <v>390</v>
      </c>
      <c r="J74" s="103"/>
      <c r="K74" s="101" t="s">
        <v>692</v>
      </c>
      <c r="L74" s="101" t="s">
        <v>655</v>
      </c>
      <c r="M74" s="175">
        <v>91.5</v>
      </c>
      <c r="N74" s="175">
        <v>24.999999999999996</v>
      </c>
      <c r="O74" s="101"/>
      <c r="P74" s="101"/>
      <c r="Q74" s="175" t="s">
        <v>644</v>
      </c>
      <c r="R74" s="175"/>
      <c r="S74" s="175" t="s">
        <v>644</v>
      </c>
      <c r="T74" s="175"/>
      <c r="U74" s="175" t="s">
        <v>644</v>
      </c>
      <c r="V74" s="175" t="s">
        <v>644</v>
      </c>
      <c r="W74" s="175">
        <v>14.899999999999999</v>
      </c>
      <c r="X74" s="175"/>
      <c r="Y74" s="175"/>
      <c r="Z74" s="175"/>
      <c r="AA74" s="175"/>
      <c r="AB74" s="175"/>
      <c r="AC74" s="175"/>
      <c r="AD74" s="175" t="s">
        <v>644</v>
      </c>
      <c r="AE74" s="175" t="s">
        <v>644</v>
      </c>
      <c r="AF74" s="175"/>
      <c r="AG74" s="175"/>
      <c r="AH74" s="175">
        <v>17.600000000000001</v>
      </c>
      <c r="AI74" s="175"/>
      <c r="AJ74" s="101"/>
      <c r="AK74" s="101" t="s">
        <v>644</v>
      </c>
      <c r="AL74" s="101"/>
      <c r="AM74" s="101" t="s">
        <v>644</v>
      </c>
      <c r="AN74" s="101" t="s">
        <v>644</v>
      </c>
      <c r="AO74" s="101" t="s">
        <v>710</v>
      </c>
      <c r="AP74" s="103" t="s">
        <v>390</v>
      </c>
      <c r="AQ74" s="103"/>
      <c r="AR74" s="103"/>
      <c r="AS74" s="105"/>
      <c r="AT74" s="103">
        <v>8</v>
      </c>
      <c r="AU74" s="103" t="s">
        <v>390</v>
      </c>
      <c r="AV74" s="101"/>
      <c r="AW74" s="103">
        <v>0</v>
      </c>
      <c r="AX74" s="103">
        <v>0</v>
      </c>
      <c r="AY74" s="103">
        <v>0</v>
      </c>
      <c r="AZ74" s="103">
        <v>0</v>
      </c>
      <c r="BA74" s="103">
        <v>0</v>
      </c>
      <c r="BB74" s="103">
        <v>0</v>
      </c>
      <c r="BC74" s="103">
        <v>0</v>
      </c>
      <c r="BD74" s="103">
        <v>0</v>
      </c>
      <c r="BE74" s="103">
        <v>0</v>
      </c>
      <c r="BF74" s="103">
        <v>0</v>
      </c>
      <c r="BG74" s="103">
        <v>0</v>
      </c>
      <c r="BH74" s="103">
        <v>0</v>
      </c>
      <c r="BI74" s="103"/>
      <c r="BJ74" s="103" t="s">
        <v>390</v>
      </c>
      <c r="BK74" s="103"/>
      <c r="BL74" s="103" t="s">
        <v>390</v>
      </c>
      <c r="BM74" s="103"/>
      <c r="BN74" s="103"/>
      <c r="BO74" s="103"/>
      <c r="BP74" s="103"/>
      <c r="BQ74" s="106"/>
      <c r="BR74" s="106"/>
      <c r="BS74" s="103"/>
      <c r="BT74" s="103" t="s">
        <v>646</v>
      </c>
      <c r="BU74" s="106" t="s">
        <v>667</v>
      </c>
      <c r="BV74" s="160" t="s">
        <v>581</v>
      </c>
      <c r="BW74" s="18" t="s">
        <v>461</v>
      </c>
    </row>
    <row r="75" spans="1:75" x14ac:dyDescent="0.15">
      <c r="A75" s="99">
        <v>10048</v>
      </c>
      <c r="B75" s="157">
        <v>42202</v>
      </c>
      <c r="C75" s="100" t="s">
        <v>631</v>
      </c>
      <c r="D75" s="101" t="s">
        <v>632</v>
      </c>
      <c r="E75" s="101"/>
      <c r="F75" s="101" t="s">
        <v>709</v>
      </c>
      <c r="G75" s="102">
        <v>42184</v>
      </c>
      <c r="H75" s="103" t="s">
        <v>390</v>
      </c>
      <c r="I75" s="103" t="s">
        <v>391</v>
      </c>
      <c r="J75" s="103"/>
      <c r="K75" s="101" t="s">
        <v>693</v>
      </c>
      <c r="L75" s="101" t="s">
        <v>694</v>
      </c>
      <c r="M75" s="175">
        <v>79.599999999999994</v>
      </c>
      <c r="N75" s="175">
        <v>26.690909090909088</v>
      </c>
      <c r="O75" s="101"/>
      <c r="P75" s="101"/>
      <c r="Q75" s="175" t="s">
        <v>644</v>
      </c>
      <c r="R75" s="175"/>
      <c r="S75" s="175" t="s">
        <v>644</v>
      </c>
      <c r="T75" s="175"/>
      <c r="U75" s="175" t="s">
        <v>644</v>
      </c>
      <c r="V75" s="175" t="s">
        <v>644</v>
      </c>
      <c r="W75" s="175">
        <v>15.981818181818179</v>
      </c>
      <c r="X75" s="175"/>
      <c r="Y75" s="175"/>
      <c r="Z75" s="175"/>
      <c r="AA75" s="175"/>
      <c r="AB75" s="175"/>
      <c r="AC75" s="175"/>
      <c r="AD75" s="175" t="s">
        <v>644</v>
      </c>
      <c r="AE75" s="175" t="s">
        <v>644</v>
      </c>
      <c r="AF75" s="175"/>
      <c r="AG75" s="175"/>
      <c r="AH75" s="175">
        <v>17.363636363636363</v>
      </c>
      <c r="AI75" s="175"/>
      <c r="AJ75" s="101"/>
      <c r="AK75" s="101" t="s">
        <v>644</v>
      </c>
      <c r="AL75" s="101"/>
      <c r="AM75" s="101" t="s">
        <v>644</v>
      </c>
      <c r="AN75" s="101" t="s">
        <v>644</v>
      </c>
      <c r="AO75" s="101" t="s">
        <v>710</v>
      </c>
      <c r="AP75" s="103" t="s">
        <v>390</v>
      </c>
      <c r="AQ75" s="103"/>
      <c r="AR75" s="103"/>
      <c r="AS75" s="105"/>
      <c r="AT75" s="103"/>
      <c r="AU75" s="103" t="s">
        <v>390</v>
      </c>
      <c r="AV75" s="101"/>
      <c r="AW75" s="103">
        <v>0</v>
      </c>
      <c r="AX75" s="103">
        <v>0</v>
      </c>
      <c r="AY75" s="103">
        <v>0</v>
      </c>
      <c r="AZ75" s="103">
        <v>0</v>
      </c>
      <c r="BA75" s="103">
        <v>0</v>
      </c>
      <c r="BB75" s="103">
        <v>0</v>
      </c>
      <c r="BC75" s="103">
        <v>0</v>
      </c>
      <c r="BD75" s="103">
        <v>0</v>
      </c>
      <c r="BE75" s="103">
        <v>0</v>
      </c>
      <c r="BF75" s="103">
        <v>0</v>
      </c>
      <c r="BG75" s="103">
        <v>0</v>
      </c>
      <c r="BH75" s="103">
        <v>0</v>
      </c>
      <c r="BI75" s="103"/>
      <c r="BJ75" s="103" t="s">
        <v>390</v>
      </c>
      <c r="BK75" s="103"/>
      <c r="BL75" s="103" t="s">
        <v>390</v>
      </c>
      <c r="BM75" s="103">
        <v>39</v>
      </c>
      <c r="BN75" s="103"/>
      <c r="BO75" s="103"/>
      <c r="BP75" s="103"/>
      <c r="BQ75" s="106"/>
      <c r="BR75" s="106"/>
      <c r="BS75" s="103"/>
      <c r="BT75" s="103" t="s">
        <v>646</v>
      </c>
      <c r="BU75" s="106" t="s">
        <v>695</v>
      </c>
      <c r="BV75" s="160" t="s">
        <v>718</v>
      </c>
      <c r="BW75" s="18" t="s">
        <v>401</v>
      </c>
    </row>
  </sheetData>
  <sheetProtection algorithmName="SHA-512" hashValue="8pQft/1BSTXxo7cRPZbj2WEVzNzUPtOcKMqT4QjIWtEDsdHFJ0jDVeQJPh9UeoYO7OBQlr+0CElTeJl0WbKwJw==" saltValue="UTvzeu5jxZP8al4tFwr33w==" spinCount="100000" sheet="1" objects="1" scenarios="1"/>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DA729-8DD3-AD4C-A6A9-21AC432E465F}">
  <sheetPr codeName="Sheet13"/>
  <dimension ref="A1:BW63"/>
  <sheetViews>
    <sheetView topLeftCell="U1" zoomScale="170" zoomScaleNormal="110" workbookViewId="0">
      <selection activeCell="J4" sqref="A4:XFD4"/>
    </sheetView>
  </sheetViews>
  <sheetFormatPr baseColWidth="10" defaultRowHeight="13" x14ac:dyDescent="0.15"/>
  <cols>
    <col min="11" max="11" width="17" bestFit="1" customWidth="1"/>
    <col min="12" max="12" width="19.5" bestFit="1" customWidth="1"/>
    <col min="41" max="41" width="20.33203125" customWidth="1"/>
    <col min="74" max="74" width="24.83203125" customWidth="1"/>
  </cols>
  <sheetData>
    <row r="1" spans="1:75" ht="84" x14ac:dyDescent="0.15">
      <c r="A1" s="77" t="s">
        <v>254</v>
      </c>
      <c r="B1" s="77" t="s">
        <v>255</v>
      </c>
      <c r="C1" s="78" t="s">
        <v>154</v>
      </c>
      <c r="D1" s="79" t="s">
        <v>155</v>
      </c>
      <c r="E1" s="79" t="s">
        <v>156</v>
      </c>
      <c r="F1" s="79" t="s">
        <v>157</v>
      </c>
      <c r="G1" s="77" t="s">
        <v>256</v>
      </c>
      <c r="H1" s="80" t="s">
        <v>257</v>
      </c>
      <c r="I1" s="80" t="s">
        <v>165</v>
      </c>
      <c r="J1" s="80" t="s">
        <v>167</v>
      </c>
      <c r="K1" s="79" t="s">
        <v>168</v>
      </c>
      <c r="L1" s="81" t="s">
        <v>169</v>
      </c>
      <c r="M1" s="82" t="s">
        <v>174</v>
      </c>
      <c r="N1" s="83" t="s">
        <v>109</v>
      </c>
      <c r="O1" s="83" t="s">
        <v>110</v>
      </c>
      <c r="P1" s="83" t="s">
        <v>111</v>
      </c>
      <c r="Q1" s="83" t="s">
        <v>59</v>
      </c>
      <c r="R1" s="83" t="s">
        <v>114</v>
      </c>
      <c r="S1" s="83" t="s">
        <v>115</v>
      </c>
      <c r="T1" s="83" t="s">
        <v>116</v>
      </c>
      <c r="U1" s="83" t="s">
        <v>117</v>
      </c>
      <c r="V1" s="84" t="s">
        <v>279</v>
      </c>
      <c r="W1" s="85" t="s">
        <v>280</v>
      </c>
      <c r="X1" s="85" t="s">
        <v>207</v>
      </c>
      <c r="Y1" s="85" t="s">
        <v>108</v>
      </c>
      <c r="Z1" s="85" t="s">
        <v>320</v>
      </c>
      <c r="AA1" s="85" t="s">
        <v>321</v>
      </c>
      <c r="AB1" s="85" t="s">
        <v>281</v>
      </c>
      <c r="AC1" s="85" t="s">
        <v>282</v>
      </c>
      <c r="AD1" s="85" t="s">
        <v>208</v>
      </c>
      <c r="AE1" s="86" t="s">
        <v>209</v>
      </c>
      <c r="AF1" s="87" t="s">
        <v>223</v>
      </c>
      <c r="AG1" s="87" t="s">
        <v>125</v>
      </c>
      <c r="AH1" s="88" t="s">
        <v>38</v>
      </c>
      <c r="AI1" s="88" t="s">
        <v>39</v>
      </c>
      <c r="AJ1" s="88" t="s">
        <v>132</v>
      </c>
      <c r="AK1" s="88" t="s">
        <v>138</v>
      </c>
      <c r="AL1" s="154" t="s">
        <v>561</v>
      </c>
      <c r="AM1" s="154" t="s">
        <v>562</v>
      </c>
      <c r="AN1" s="154" t="s">
        <v>563</v>
      </c>
      <c r="AO1" s="89" t="s">
        <v>47</v>
      </c>
      <c r="AP1" s="90" t="s">
        <v>48</v>
      </c>
      <c r="AQ1" s="90" t="s">
        <v>143</v>
      </c>
      <c r="AR1" s="91" t="s">
        <v>144</v>
      </c>
      <c r="AS1" s="92" t="s">
        <v>564</v>
      </c>
      <c r="AT1" s="93" t="s">
        <v>146</v>
      </c>
      <c r="AU1" s="94" t="s">
        <v>62</v>
      </c>
      <c r="AV1" s="95" t="s">
        <v>63</v>
      </c>
      <c r="AW1" s="96" t="s">
        <v>64</v>
      </c>
      <c r="AX1" s="97" t="s">
        <v>0</v>
      </c>
      <c r="AY1" s="96" t="s">
        <v>1</v>
      </c>
      <c r="AZ1" s="97" t="s">
        <v>2</v>
      </c>
      <c r="BA1" s="96" t="s">
        <v>198</v>
      </c>
      <c r="BB1" s="97" t="s">
        <v>199</v>
      </c>
      <c r="BC1" s="96" t="s">
        <v>200</v>
      </c>
      <c r="BD1" s="98" t="s">
        <v>201</v>
      </c>
      <c r="BE1" s="155" t="s">
        <v>565</v>
      </c>
      <c r="BF1" s="156" t="s">
        <v>566</v>
      </c>
      <c r="BG1" s="96" t="s">
        <v>202</v>
      </c>
      <c r="BH1" s="98" t="s">
        <v>11</v>
      </c>
      <c r="BI1" s="80" t="s">
        <v>12</v>
      </c>
      <c r="BJ1" s="80" t="s">
        <v>13</v>
      </c>
      <c r="BK1" s="80" t="s">
        <v>14</v>
      </c>
      <c r="BL1" s="80" t="s">
        <v>15</v>
      </c>
      <c r="BM1" s="80" t="s">
        <v>567</v>
      </c>
      <c r="BN1" s="80" t="s">
        <v>568</v>
      </c>
      <c r="BO1" s="80" t="s">
        <v>569</v>
      </c>
      <c r="BP1" s="80" t="s">
        <v>570</v>
      </c>
      <c r="BQ1" s="78" t="s">
        <v>72</v>
      </c>
      <c r="BR1" s="78" t="s">
        <v>73</v>
      </c>
      <c r="BS1" s="80" t="s">
        <v>106</v>
      </c>
      <c r="BT1" s="80" t="s">
        <v>107</v>
      </c>
      <c r="BU1" s="78" t="s">
        <v>312</v>
      </c>
      <c r="BV1" s="80" t="s">
        <v>313</v>
      </c>
      <c r="BW1" s="77" t="s">
        <v>314</v>
      </c>
    </row>
    <row r="2" spans="1:75" x14ac:dyDescent="0.15">
      <c r="A2" s="99">
        <v>1983</v>
      </c>
      <c r="B2" s="157">
        <v>41828</v>
      </c>
      <c r="C2" s="100" t="s">
        <v>571</v>
      </c>
      <c r="D2" s="101" t="s">
        <v>572</v>
      </c>
      <c r="E2" s="101"/>
      <c r="F2" s="101" t="s">
        <v>573</v>
      </c>
      <c r="G2" s="157">
        <v>41822</v>
      </c>
      <c r="H2" s="103" t="s">
        <v>574</v>
      </c>
      <c r="I2" s="103" t="s">
        <v>575</v>
      </c>
      <c r="J2" s="103"/>
      <c r="K2" s="101" t="s">
        <v>576</v>
      </c>
      <c r="L2" s="101" t="s">
        <v>577</v>
      </c>
      <c r="M2" s="107">
        <v>99</v>
      </c>
      <c r="N2" s="107">
        <v>25.5</v>
      </c>
      <c r="O2" s="101"/>
      <c r="P2" s="101"/>
      <c r="Q2" s="101"/>
      <c r="R2" s="104"/>
      <c r="S2" s="101"/>
      <c r="T2" s="101"/>
      <c r="U2" s="101"/>
      <c r="V2" s="101"/>
      <c r="W2" s="101"/>
      <c r="X2" s="101"/>
      <c r="Y2" s="101"/>
      <c r="Z2" s="101"/>
      <c r="AA2" s="101"/>
      <c r="AB2" s="101"/>
      <c r="AC2" s="101"/>
      <c r="AD2" s="101"/>
      <c r="AE2" s="101"/>
      <c r="AF2" s="101"/>
      <c r="AG2" s="101"/>
      <c r="AH2" s="101"/>
      <c r="AI2" s="101"/>
      <c r="AJ2" s="101"/>
      <c r="AK2" s="101"/>
      <c r="AL2" s="101"/>
      <c r="AM2" s="101"/>
      <c r="AN2" s="101"/>
      <c r="AO2" s="101" t="s">
        <v>578</v>
      </c>
      <c r="AP2" s="103" t="s">
        <v>575</v>
      </c>
      <c r="AQ2" s="103"/>
      <c r="AR2" s="103"/>
      <c r="AS2" s="105"/>
      <c r="AT2" s="103">
        <v>10.6</v>
      </c>
      <c r="AU2" s="103" t="s">
        <v>579</v>
      </c>
      <c r="AV2" s="101"/>
      <c r="AW2" s="103">
        <v>0</v>
      </c>
      <c r="AX2" s="103">
        <v>0</v>
      </c>
      <c r="AY2" s="103">
        <v>0</v>
      </c>
      <c r="AZ2" s="103">
        <v>26</v>
      </c>
      <c r="BA2" s="103">
        <v>0</v>
      </c>
      <c r="BB2" s="103">
        <v>0</v>
      </c>
      <c r="BC2" s="103">
        <v>0</v>
      </c>
      <c r="BD2" s="103">
        <v>0</v>
      </c>
      <c r="BE2" s="103">
        <v>0</v>
      </c>
      <c r="BF2" s="103">
        <v>0</v>
      </c>
      <c r="BG2" s="103">
        <v>0</v>
      </c>
      <c r="BH2" s="103">
        <v>0</v>
      </c>
      <c r="BI2" s="103"/>
      <c r="BJ2" s="103" t="s">
        <v>575</v>
      </c>
      <c r="BK2" s="103">
        <v>12</v>
      </c>
      <c r="BL2" s="103" t="s">
        <v>575</v>
      </c>
      <c r="BM2" s="103"/>
      <c r="BN2" s="103"/>
      <c r="BO2" s="103"/>
      <c r="BP2" s="103"/>
      <c r="BQ2" s="158" t="s">
        <v>397</v>
      </c>
      <c r="BR2" s="106" t="s">
        <v>173</v>
      </c>
      <c r="BS2" s="103">
        <v>25</v>
      </c>
      <c r="BT2" s="103" t="s">
        <v>580</v>
      </c>
      <c r="BU2" s="106"/>
      <c r="BV2" t="s">
        <v>581</v>
      </c>
      <c r="BW2" s="159" t="s">
        <v>401</v>
      </c>
    </row>
    <row r="3" spans="1:75" x14ac:dyDescent="0.15">
      <c r="A3" s="99">
        <v>6216</v>
      </c>
      <c r="B3" s="157">
        <v>41829</v>
      </c>
      <c r="C3" s="100" t="s">
        <v>571</v>
      </c>
      <c r="D3" s="101" t="s">
        <v>572</v>
      </c>
      <c r="E3" s="101"/>
      <c r="F3" s="101" t="s">
        <v>573</v>
      </c>
      <c r="G3" s="102">
        <v>41820</v>
      </c>
      <c r="H3" s="103" t="s">
        <v>575</v>
      </c>
      <c r="I3" s="103" t="s">
        <v>611</v>
      </c>
      <c r="J3" s="103"/>
      <c r="K3" s="101" t="s">
        <v>612</v>
      </c>
      <c r="L3" s="101" t="s">
        <v>613</v>
      </c>
      <c r="M3" s="101">
        <v>115.9</v>
      </c>
      <c r="N3" s="101">
        <v>27</v>
      </c>
      <c r="O3" s="101"/>
      <c r="P3" s="101"/>
      <c r="Q3" s="101"/>
      <c r="R3" s="104"/>
      <c r="S3" s="101"/>
      <c r="T3" s="101"/>
      <c r="U3" s="101"/>
      <c r="V3" s="101"/>
      <c r="W3" s="101"/>
      <c r="X3" s="101"/>
      <c r="Y3" s="101"/>
      <c r="Z3" s="101"/>
      <c r="AA3" s="101"/>
      <c r="AB3" s="101"/>
      <c r="AC3" s="101"/>
      <c r="AD3" s="101"/>
      <c r="AE3" s="101"/>
      <c r="AF3" s="101"/>
      <c r="AG3" s="101"/>
      <c r="AH3" s="101"/>
      <c r="AI3" s="101"/>
      <c r="AJ3" s="101"/>
      <c r="AK3" s="101"/>
      <c r="AL3" s="101"/>
      <c r="AM3" s="101"/>
      <c r="AN3" s="101"/>
      <c r="AO3" s="101" t="s">
        <v>578</v>
      </c>
      <c r="AP3" s="103" t="s">
        <v>575</v>
      </c>
      <c r="AQ3" s="103"/>
      <c r="AR3" s="103"/>
      <c r="AS3" s="105"/>
      <c r="AT3" s="103"/>
      <c r="AU3" s="103" t="s">
        <v>575</v>
      </c>
      <c r="AV3" s="101"/>
      <c r="AW3" s="103">
        <v>0</v>
      </c>
      <c r="AX3" s="103">
        <v>0</v>
      </c>
      <c r="AY3" s="103">
        <v>15</v>
      </c>
      <c r="AZ3" s="103">
        <v>0</v>
      </c>
      <c r="BA3" s="103">
        <v>0</v>
      </c>
      <c r="BB3" s="103">
        <v>0</v>
      </c>
      <c r="BC3" s="103">
        <v>0</v>
      </c>
      <c r="BD3" s="103">
        <v>0</v>
      </c>
      <c r="BE3" s="103">
        <v>0</v>
      </c>
      <c r="BF3" s="103">
        <v>0</v>
      </c>
      <c r="BG3" s="103">
        <v>0</v>
      </c>
      <c r="BH3" s="103">
        <v>0</v>
      </c>
      <c r="BI3" s="103"/>
      <c r="BJ3" s="103" t="s">
        <v>575</v>
      </c>
      <c r="BK3" s="103"/>
      <c r="BL3" s="103" t="s">
        <v>575</v>
      </c>
      <c r="BM3" s="103"/>
      <c r="BN3" s="103"/>
      <c r="BO3" s="103"/>
      <c r="BP3" s="103"/>
      <c r="BQ3" s="101"/>
      <c r="BR3" s="101"/>
      <c r="BS3" s="103"/>
      <c r="BT3" s="103" t="s">
        <v>580</v>
      </c>
      <c r="BU3" s="106" t="s">
        <v>614</v>
      </c>
      <c r="BV3" t="s">
        <v>596</v>
      </c>
      <c r="BW3" s="159" t="s">
        <v>401</v>
      </c>
    </row>
    <row r="4" spans="1:75" x14ac:dyDescent="0.15">
      <c r="A4" s="99">
        <v>1720</v>
      </c>
      <c r="B4" s="157">
        <v>41829</v>
      </c>
      <c r="C4" s="100" t="s">
        <v>571</v>
      </c>
      <c r="D4" s="101" t="s">
        <v>572</v>
      </c>
      <c r="E4" s="101"/>
      <c r="F4" s="101" t="s">
        <v>573</v>
      </c>
      <c r="G4" s="113">
        <v>41851</v>
      </c>
      <c r="H4" s="103" t="s">
        <v>582</v>
      </c>
      <c r="I4" s="103" t="s">
        <v>575</v>
      </c>
      <c r="J4" s="103"/>
      <c r="K4" s="101" t="s">
        <v>583</v>
      </c>
      <c r="L4" s="101" t="s">
        <v>584</v>
      </c>
      <c r="M4" s="101">
        <v>124.5</v>
      </c>
      <c r="N4" s="101">
        <v>22.35</v>
      </c>
      <c r="O4" s="101"/>
      <c r="P4" s="101"/>
      <c r="Q4" s="101"/>
      <c r="R4" s="104"/>
      <c r="S4" s="101"/>
      <c r="T4" s="101"/>
      <c r="U4" s="101"/>
      <c r="V4" s="101"/>
      <c r="W4" s="101"/>
      <c r="X4" s="101"/>
      <c r="Y4" s="101"/>
      <c r="Z4" s="101"/>
      <c r="AA4" s="101"/>
      <c r="AB4" s="101"/>
      <c r="AC4" s="101"/>
      <c r="AD4" s="101"/>
      <c r="AE4" s="101"/>
      <c r="AF4" s="101"/>
      <c r="AG4" s="101"/>
      <c r="AH4" s="101"/>
      <c r="AI4" s="101"/>
      <c r="AJ4" s="101"/>
      <c r="AK4" s="101"/>
      <c r="AL4" s="101"/>
      <c r="AM4" s="101"/>
      <c r="AN4" s="101"/>
      <c r="AO4" s="101" t="s">
        <v>578</v>
      </c>
      <c r="AP4" s="103" t="s">
        <v>575</v>
      </c>
      <c r="AQ4" s="103"/>
      <c r="AR4" s="103"/>
      <c r="AS4" s="105">
        <v>10</v>
      </c>
      <c r="AT4" s="103">
        <v>10</v>
      </c>
      <c r="AU4" s="103" t="s">
        <v>579</v>
      </c>
      <c r="AV4" s="101"/>
      <c r="AW4" s="103">
        <v>0</v>
      </c>
      <c r="AX4" s="103">
        <v>0</v>
      </c>
      <c r="AY4" s="103">
        <v>7</v>
      </c>
      <c r="AZ4" s="103">
        <v>0</v>
      </c>
      <c r="BA4" s="103">
        <v>0</v>
      </c>
      <c r="BB4" s="103">
        <v>0</v>
      </c>
      <c r="BC4" s="103">
        <v>0</v>
      </c>
      <c r="BD4" s="103">
        <v>0</v>
      </c>
      <c r="BE4" s="103">
        <v>0</v>
      </c>
      <c r="BF4" s="103">
        <v>0</v>
      </c>
      <c r="BG4" s="103">
        <v>0</v>
      </c>
      <c r="BH4" s="103">
        <v>0</v>
      </c>
      <c r="BI4" s="103"/>
      <c r="BJ4" s="103" t="s">
        <v>575</v>
      </c>
      <c r="BK4" s="103"/>
      <c r="BL4" s="103" t="s">
        <v>575</v>
      </c>
      <c r="BM4" s="103"/>
      <c r="BN4" s="103"/>
      <c r="BO4" s="103"/>
      <c r="BP4" s="103"/>
      <c r="BQ4" s="101"/>
      <c r="BR4" s="101"/>
      <c r="BS4" s="103"/>
      <c r="BT4" s="103" t="s">
        <v>580</v>
      </c>
      <c r="BU4" s="101"/>
      <c r="BV4" t="s">
        <v>432</v>
      </c>
      <c r="BW4" s="159" t="s">
        <v>401</v>
      </c>
    </row>
    <row r="5" spans="1:75" x14ac:dyDescent="0.15">
      <c r="A5" s="99">
        <v>1690</v>
      </c>
      <c r="B5" s="157">
        <v>41829</v>
      </c>
      <c r="C5" s="100" t="s">
        <v>571</v>
      </c>
      <c r="D5" s="101" t="s">
        <v>572</v>
      </c>
      <c r="E5" s="101"/>
      <c r="F5" s="101" t="s">
        <v>573</v>
      </c>
      <c r="G5" s="102">
        <v>41692</v>
      </c>
      <c r="H5" s="103" t="s">
        <v>582</v>
      </c>
      <c r="I5" s="103" t="s">
        <v>575</v>
      </c>
      <c r="J5" s="103"/>
      <c r="K5" s="101" t="s">
        <v>585</v>
      </c>
      <c r="L5" s="101" t="s">
        <v>586</v>
      </c>
      <c r="M5" s="101">
        <v>116.1</v>
      </c>
      <c r="N5" s="101">
        <v>26.25</v>
      </c>
      <c r="O5" s="101"/>
      <c r="P5" s="101"/>
      <c r="Q5" s="101"/>
      <c r="R5" s="104"/>
      <c r="S5" s="101"/>
      <c r="T5" s="101"/>
      <c r="U5" s="101"/>
      <c r="V5" s="101"/>
      <c r="W5" s="101"/>
      <c r="X5" s="101"/>
      <c r="Y5" s="101"/>
      <c r="Z5" s="101"/>
      <c r="AA5" s="101"/>
      <c r="AB5" s="101"/>
      <c r="AC5" s="101"/>
      <c r="AD5" s="101"/>
      <c r="AE5" s="101"/>
      <c r="AF5" s="101"/>
      <c r="AG5" s="101"/>
      <c r="AH5" s="101"/>
      <c r="AI5" s="101"/>
      <c r="AJ5" s="101"/>
      <c r="AK5" s="101"/>
      <c r="AL5" s="101"/>
      <c r="AM5" s="101"/>
      <c r="AN5" s="101"/>
      <c r="AO5" s="101" t="s">
        <v>578</v>
      </c>
      <c r="AP5" s="103" t="s">
        <v>575</v>
      </c>
      <c r="AQ5" s="103"/>
      <c r="AR5" s="103"/>
      <c r="AS5" s="105"/>
      <c r="AT5" s="103">
        <v>8.5</v>
      </c>
      <c r="AU5" s="103" t="s">
        <v>579</v>
      </c>
      <c r="AV5" s="101"/>
      <c r="AW5" s="103">
        <v>0</v>
      </c>
      <c r="AX5" s="103">
        <v>0</v>
      </c>
      <c r="AY5" s="103">
        <v>0</v>
      </c>
      <c r="AZ5" s="103">
        <v>0</v>
      </c>
      <c r="BA5" s="103">
        <v>0</v>
      </c>
      <c r="BB5" s="103">
        <v>25</v>
      </c>
      <c r="BC5" s="103">
        <v>0</v>
      </c>
      <c r="BD5" s="103">
        <v>0</v>
      </c>
      <c r="BE5" s="103">
        <v>0</v>
      </c>
      <c r="BF5" s="103">
        <v>0</v>
      </c>
      <c r="BG5" s="103">
        <v>0</v>
      </c>
      <c r="BH5" s="103">
        <v>0</v>
      </c>
      <c r="BI5" s="103"/>
      <c r="BJ5" s="103" t="s">
        <v>575</v>
      </c>
      <c r="BK5" s="103"/>
      <c r="BL5" s="103" t="s">
        <v>575</v>
      </c>
      <c r="BM5" s="103"/>
      <c r="BN5" s="103"/>
      <c r="BO5" s="103"/>
      <c r="BP5" s="103"/>
      <c r="BQ5" s="101"/>
      <c r="BR5" s="101"/>
      <c r="BS5" s="103"/>
      <c r="BT5" s="103" t="s">
        <v>580</v>
      </c>
      <c r="BU5" s="101"/>
      <c r="BV5" s="160" t="s">
        <v>581</v>
      </c>
      <c r="BW5" s="18" t="s">
        <v>461</v>
      </c>
    </row>
    <row r="6" spans="1:75" x14ac:dyDescent="0.15">
      <c r="A6" s="99">
        <v>3292</v>
      </c>
      <c r="B6" s="157">
        <v>41829</v>
      </c>
      <c r="C6" s="100" t="s">
        <v>571</v>
      </c>
      <c r="D6" s="101" t="s">
        <v>572</v>
      </c>
      <c r="E6" s="101"/>
      <c r="F6" s="101" t="s">
        <v>573</v>
      </c>
      <c r="G6" s="102">
        <v>41821</v>
      </c>
      <c r="H6" s="103" t="s">
        <v>582</v>
      </c>
      <c r="I6" s="103" t="s">
        <v>575</v>
      </c>
      <c r="J6" s="103"/>
      <c r="K6" s="101" t="s">
        <v>587</v>
      </c>
      <c r="L6" s="101" t="s">
        <v>636</v>
      </c>
      <c r="M6" s="101">
        <v>116.6</v>
      </c>
      <c r="N6" s="101">
        <v>25.2</v>
      </c>
      <c r="O6" s="101"/>
      <c r="P6" s="101"/>
      <c r="Q6" s="101"/>
      <c r="R6" s="104"/>
      <c r="S6" s="101"/>
      <c r="T6" s="101"/>
      <c r="U6" s="101"/>
      <c r="V6" s="101"/>
      <c r="W6" s="101"/>
      <c r="X6" s="101"/>
      <c r="Y6" s="101"/>
      <c r="Z6" s="101"/>
      <c r="AA6" s="101"/>
      <c r="AB6" s="101"/>
      <c r="AC6" s="101"/>
      <c r="AD6" s="101"/>
      <c r="AE6" s="101"/>
      <c r="AF6" s="101"/>
      <c r="AG6" s="101"/>
      <c r="AH6" s="101"/>
      <c r="AI6" s="101"/>
      <c r="AJ6" s="101"/>
      <c r="AK6" s="101"/>
      <c r="AL6" s="101"/>
      <c r="AM6" s="101"/>
      <c r="AN6" s="101"/>
      <c r="AO6" s="101" t="s">
        <v>578</v>
      </c>
      <c r="AP6" s="103" t="s">
        <v>575</v>
      </c>
      <c r="AQ6" s="103"/>
      <c r="AR6" s="103"/>
      <c r="AS6" s="105"/>
      <c r="AT6" s="103">
        <v>16.100000000000001</v>
      </c>
      <c r="AU6" s="103" t="s">
        <v>579</v>
      </c>
      <c r="AV6" s="101"/>
      <c r="AW6" s="103">
        <v>0</v>
      </c>
      <c r="AX6" s="103">
        <v>28</v>
      </c>
      <c r="AY6" s="103">
        <v>0</v>
      </c>
      <c r="AZ6" s="103">
        <v>0</v>
      </c>
      <c r="BA6" s="103">
        <v>0</v>
      </c>
      <c r="BB6" s="103">
        <v>0</v>
      </c>
      <c r="BC6" s="103">
        <v>0</v>
      </c>
      <c r="BD6" s="103">
        <v>0</v>
      </c>
      <c r="BE6" s="103">
        <v>0</v>
      </c>
      <c r="BF6" s="103">
        <v>0</v>
      </c>
      <c r="BG6" s="103">
        <v>0</v>
      </c>
      <c r="BH6" s="103">
        <v>0</v>
      </c>
      <c r="BI6" s="103"/>
      <c r="BJ6" s="103" t="s">
        <v>575</v>
      </c>
      <c r="BK6" s="103">
        <v>12</v>
      </c>
      <c r="BL6" s="103" t="s">
        <v>575</v>
      </c>
      <c r="BM6" s="103"/>
      <c r="BN6" s="103"/>
      <c r="BO6" s="103"/>
      <c r="BP6" s="103"/>
      <c r="BQ6" s="106" t="s">
        <v>637</v>
      </c>
      <c r="BR6" s="106" t="s">
        <v>173</v>
      </c>
      <c r="BS6" s="103">
        <v>50</v>
      </c>
      <c r="BT6" s="103" t="s">
        <v>580</v>
      </c>
      <c r="BU6" s="101"/>
      <c r="BV6" t="s">
        <v>581</v>
      </c>
      <c r="BW6" s="18" t="s">
        <v>401</v>
      </c>
    </row>
    <row r="7" spans="1:75" x14ac:dyDescent="0.15">
      <c r="A7" s="99">
        <v>8192</v>
      </c>
      <c r="B7" s="157">
        <v>41829</v>
      </c>
      <c r="C7" s="100" t="s">
        <v>571</v>
      </c>
      <c r="D7" s="101" t="s">
        <v>572</v>
      </c>
      <c r="E7" s="101"/>
      <c r="F7" s="101" t="s">
        <v>573</v>
      </c>
      <c r="G7" s="102">
        <v>41829</v>
      </c>
      <c r="H7" s="103" t="s">
        <v>582</v>
      </c>
      <c r="I7" s="103" t="s">
        <v>575</v>
      </c>
      <c r="J7" s="103"/>
      <c r="K7" s="101" t="s">
        <v>615</v>
      </c>
      <c r="L7" s="101" t="s">
        <v>616</v>
      </c>
      <c r="M7" s="101">
        <v>99</v>
      </c>
      <c r="N7" s="101">
        <v>23</v>
      </c>
      <c r="O7" s="101"/>
      <c r="P7" s="101"/>
      <c r="Q7" s="101"/>
      <c r="R7" s="104"/>
      <c r="S7" s="101"/>
      <c r="T7" s="101"/>
      <c r="U7" s="101"/>
      <c r="V7" s="101"/>
      <c r="W7" s="101"/>
      <c r="X7" s="101"/>
      <c r="Y7" s="101"/>
      <c r="Z7" s="101"/>
      <c r="AA7" s="101"/>
      <c r="AB7" s="101"/>
      <c r="AC7" s="101"/>
      <c r="AD7" s="101"/>
      <c r="AE7" s="101"/>
      <c r="AF7" s="101"/>
      <c r="AG7" s="101"/>
      <c r="AH7" s="101"/>
      <c r="AI7" s="101"/>
      <c r="AJ7" s="101"/>
      <c r="AK7" s="101"/>
      <c r="AL7" s="101"/>
      <c r="AM7" s="101"/>
      <c r="AN7" s="101"/>
      <c r="AO7" s="101" t="s">
        <v>578</v>
      </c>
      <c r="AP7" s="103" t="s">
        <v>575</v>
      </c>
      <c r="AQ7" s="103"/>
      <c r="AR7" s="103"/>
      <c r="AS7" s="105"/>
      <c r="AT7" s="103">
        <v>12.1</v>
      </c>
      <c r="AU7" s="103" t="s">
        <v>579</v>
      </c>
      <c r="AV7" s="101"/>
      <c r="AW7" s="103">
        <v>0</v>
      </c>
      <c r="AX7" s="103">
        <v>0</v>
      </c>
      <c r="AY7" s="103">
        <v>0</v>
      </c>
      <c r="AZ7" s="103">
        <v>0</v>
      </c>
      <c r="BA7" s="103">
        <v>0</v>
      </c>
      <c r="BB7" s="103">
        <v>0</v>
      </c>
      <c r="BC7" s="103">
        <v>0</v>
      </c>
      <c r="BD7" s="103">
        <v>0</v>
      </c>
      <c r="BE7" s="103">
        <v>0</v>
      </c>
      <c r="BF7" s="103">
        <v>0</v>
      </c>
      <c r="BG7" s="103">
        <v>0</v>
      </c>
      <c r="BH7" s="103">
        <v>0</v>
      </c>
      <c r="BI7" s="103"/>
      <c r="BJ7" s="103" t="s">
        <v>575</v>
      </c>
      <c r="BK7" s="103"/>
      <c r="BL7" s="103" t="s">
        <v>575</v>
      </c>
      <c r="BM7" s="103"/>
      <c r="BN7" s="103"/>
      <c r="BO7" s="103">
        <v>12</v>
      </c>
      <c r="BP7" s="103"/>
      <c r="BQ7" s="101"/>
      <c r="BR7" s="101"/>
      <c r="BS7" s="103"/>
      <c r="BT7" s="103" t="s">
        <v>580</v>
      </c>
      <c r="BU7" s="106" t="s">
        <v>617</v>
      </c>
      <c r="BV7" t="s">
        <v>581</v>
      </c>
      <c r="BW7" s="159" t="s">
        <v>401</v>
      </c>
    </row>
    <row r="8" spans="1:75" x14ac:dyDescent="0.15">
      <c r="A8" s="99">
        <v>2287</v>
      </c>
      <c r="B8" s="157">
        <v>41828</v>
      </c>
      <c r="C8" s="100" t="s">
        <v>571</v>
      </c>
      <c r="D8" s="101" t="s">
        <v>572</v>
      </c>
      <c r="E8" s="101"/>
      <c r="F8" s="101" t="s">
        <v>573</v>
      </c>
      <c r="G8" s="113">
        <v>41820</v>
      </c>
      <c r="H8" s="103" t="s">
        <v>582</v>
      </c>
      <c r="I8" s="103" t="s">
        <v>575</v>
      </c>
      <c r="J8" s="103">
        <v>6.34</v>
      </c>
      <c r="K8" s="101" t="s">
        <v>588</v>
      </c>
      <c r="L8" s="158" t="s">
        <v>638</v>
      </c>
      <c r="M8" s="101">
        <v>112.73</v>
      </c>
      <c r="N8" s="101">
        <v>24.2</v>
      </c>
      <c r="O8" s="101"/>
      <c r="P8" s="101"/>
      <c r="Q8" s="101"/>
      <c r="R8" s="104"/>
      <c r="S8" s="101"/>
      <c r="T8" s="101"/>
      <c r="U8" s="101"/>
      <c r="V8" s="101"/>
      <c r="W8" s="101"/>
      <c r="X8" s="101"/>
      <c r="Y8" s="101"/>
      <c r="Z8" s="101"/>
      <c r="AA8" s="101"/>
      <c r="AB8" s="101"/>
      <c r="AC8" s="101"/>
      <c r="AD8" s="101"/>
      <c r="AE8" s="101"/>
      <c r="AF8" s="101"/>
      <c r="AG8" s="101"/>
      <c r="AH8" s="101"/>
      <c r="AI8" s="101"/>
      <c r="AJ8" s="101"/>
      <c r="AK8" s="101"/>
      <c r="AL8" s="101"/>
      <c r="AM8" s="101"/>
      <c r="AN8" s="101"/>
      <c r="AO8" s="101" t="s">
        <v>578</v>
      </c>
      <c r="AP8" s="103" t="s">
        <v>575</v>
      </c>
      <c r="AQ8" s="103"/>
      <c r="AR8" s="103"/>
      <c r="AS8" s="105"/>
      <c r="AT8" s="103">
        <v>7</v>
      </c>
      <c r="AU8" s="103" t="s">
        <v>579</v>
      </c>
      <c r="AV8" s="101"/>
      <c r="AW8" s="103">
        <v>12</v>
      </c>
      <c r="AX8" s="103">
        <v>0</v>
      </c>
      <c r="AY8" s="103">
        <v>0</v>
      </c>
      <c r="AZ8" s="103">
        <v>0</v>
      </c>
      <c r="BA8" s="103">
        <v>0</v>
      </c>
      <c r="BB8" s="103">
        <v>0</v>
      </c>
      <c r="BC8" s="103">
        <v>0</v>
      </c>
      <c r="BD8" s="103">
        <v>0</v>
      </c>
      <c r="BE8" s="103">
        <v>0</v>
      </c>
      <c r="BF8" s="103">
        <v>0</v>
      </c>
      <c r="BG8" s="103">
        <v>0</v>
      </c>
      <c r="BH8" s="103">
        <v>0</v>
      </c>
      <c r="BI8" s="103"/>
      <c r="BJ8" s="103" t="s">
        <v>575</v>
      </c>
      <c r="BK8" s="103">
        <v>12</v>
      </c>
      <c r="BL8" s="103" t="s">
        <v>575</v>
      </c>
      <c r="BM8" s="103"/>
      <c r="BN8" s="103"/>
      <c r="BO8" s="103"/>
      <c r="BP8" s="103"/>
      <c r="BQ8" s="106"/>
      <c r="BR8" s="106"/>
      <c r="BS8" s="103"/>
      <c r="BT8" s="103" t="s">
        <v>580</v>
      </c>
      <c r="BU8" s="106"/>
      <c r="BV8" s="160" t="s">
        <v>581</v>
      </c>
      <c r="BW8" s="160" t="s">
        <v>401</v>
      </c>
    </row>
    <row r="9" spans="1:75" x14ac:dyDescent="0.15">
      <c r="A9" s="99">
        <v>3784</v>
      </c>
      <c r="B9" s="157">
        <v>41829</v>
      </c>
      <c r="C9" s="100" t="s">
        <v>571</v>
      </c>
      <c r="D9" s="101" t="s">
        <v>572</v>
      </c>
      <c r="E9" s="101"/>
      <c r="F9" s="101" t="s">
        <v>573</v>
      </c>
      <c r="G9" s="102">
        <v>41823</v>
      </c>
      <c r="H9" s="103" t="s">
        <v>582</v>
      </c>
      <c r="I9" s="103" t="s">
        <v>575</v>
      </c>
      <c r="J9" s="103"/>
      <c r="K9" s="101" t="s">
        <v>589</v>
      </c>
      <c r="L9" s="101" t="s">
        <v>586</v>
      </c>
      <c r="M9" s="101">
        <v>99</v>
      </c>
      <c r="N9" s="101">
        <v>25.5</v>
      </c>
      <c r="O9" s="101"/>
      <c r="P9" s="101"/>
      <c r="Q9" s="101"/>
      <c r="R9" s="104"/>
      <c r="S9" s="101"/>
      <c r="T9" s="101"/>
      <c r="U9" s="101"/>
      <c r="V9" s="101"/>
      <c r="W9" s="101"/>
      <c r="X9" s="101"/>
      <c r="Y9" s="101"/>
      <c r="Z9" s="101"/>
      <c r="AA9" s="101"/>
      <c r="AB9" s="101"/>
      <c r="AC9" s="101"/>
      <c r="AD9" s="101"/>
      <c r="AE9" s="101"/>
      <c r="AF9" s="101"/>
      <c r="AG9" s="101"/>
      <c r="AH9" s="101"/>
      <c r="AI9" s="101"/>
      <c r="AJ9" s="101"/>
      <c r="AK9" s="101"/>
      <c r="AL9" s="101"/>
      <c r="AM9" s="101"/>
      <c r="AN9" s="101"/>
      <c r="AO9" s="101" t="s">
        <v>578</v>
      </c>
      <c r="AP9" s="103" t="s">
        <v>575</v>
      </c>
      <c r="AQ9" s="103"/>
      <c r="AR9" s="103"/>
      <c r="AS9" s="105"/>
      <c r="AT9" s="103">
        <v>10.6</v>
      </c>
      <c r="AU9" s="103" t="s">
        <v>579</v>
      </c>
      <c r="AV9" s="101"/>
      <c r="AW9" s="103">
        <v>0</v>
      </c>
      <c r="AX9" s="103">
        <v>0</v>
      </c>
      <c r="AY9" s="103">
        <v>0</v>
      </c>
      <c r="AZ9" s="103">
        <v>24</v>
      </c>
      <c r="BA9" s="103">
        <v>0</v>
      </c>
      <c r="BB9" s="103">
        <v>0</v>
      </c>
      <c r="BC9" s="103">
        <v>0</v>
      </c>
      <c r="BD9" s="103">
        <v>0</v>
      </c>
      <c r="BE9" s="103">
        <v>0</v>
      </c>
      <c r="BF9" s="103">
        <v>0</v>
      </c>
      <c r="BG9" s="103">
        <v>0</v>
      </c>
      <c r="BH9" s="103">
        <v>0</v>
      </c>
      <c r="BI9" s="103"/>
      <c r="BJ9" s="103" t="s">
        <v>575</v>
      </c>
      <c r="BK9" s="103">
        <v>12</v>
      </c>
      <c r="BL9" s="103" t="s">
        <v>575</v>
      </c>
      <c r="BM9" s="103"/>
      <c r="BN9" s="103"/>
      <c r="BO9" s="103"/>
      <c r="BP9" s="103"/>
      <c r="BQ9" s="101"/>
      <c r="BR9" s="101"/>
      <c r="BS9" s="103"/>
      <c r="BT9" s="103" t="s">
        <v>580</v>
      </c>
      <c r="BU9" s="101"/>
      <c r="BV9" t="s">
        <v>496</v>
      </c>
      <c r="BW9" s="160" t="s">
        <v>401</v>
      </c>
    </row>
    <row r="10" spans="1:75" x14ac:dyDescent="0.15">
      <c r="A10" s="99">
        <v>2179</v>
      </c>
      <c r="B10" s="157">
        <v>41830</v>
      </c>
      <c r="C10" s="100" t="s">
        <v>571</v>
      </c>
      <c r="D10" s="101" t="s">
        <v>572</v>
      </c>
      <c r="E10" s="101"/>
      <c r="F10" s="101" t="s">
        <v>573</v>
      </c>
      <c r="G10" s="102">
        <v>41455</v>
      </c>
      <c r="H10" s="103" t="s">
        <v>582</v>
      </c>
      <c r="I10" s="103" t="s">
        <v>575</v>
      </c>
      <c r="J10" s="103"/>
      <c r="K10" s="101" t="s">
        <v>590</v>
      </c>
      <c r="L10" s="101" t="s">
        <v>591</v>
      </c>
      <c r="M10" s="101">
        <v>128.04</v>
      </c>
      <c r="N10" s="101">
        <v>24.4618</v>
      </c>
      <c r="O10" s="101"/>
      <c r="P10" s="101"/>
      <c r="Q10" s="101"/>
      <c r="R10" s="104"/>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t="s">
        <v>578</v>
      </c>
      <c r="AP10" s="103" t="s">
        <v>575</v>
      </c>
      <c r="AQ10" s="103"/>
      <c r="AR10" s="103"/>
      <c r="AS10" s="105"/>
      <c r="AT10" s="103"/>
      <c r="AU10" s="103" t="s">
        <v>575</v>
      </c>
      <c r="AV10" s="101"/>
      <c r="AW10" s="103">
        <v>0</v>
      </c>
      <c r="AX10" s="103">
        <v>0</v>
      </c>
      <c r="AY10" s="103">
        <v>0</v>
      </c>
      <c r="AZ10" s="103">
        <v>0</v>
      </c>
      <c r="BA10" s="103">
        <v>0</v>
      </c>
      <c r="BB10" s="103">
        <v>0</v>
      </c>
      <c r="BC10" s="103">
        <v>0</v>
      </c>
      <c r="BD10" s="103">
        <v>0</v>
      </c>
      <c r="BE10" s="103">
        <v>0</v>
      </c>
      <c r="BF10" s="103">
        <v>0</v>
      </c>
      <c r="BG10" s="103">
        <v>0</v>
      </c>
      <c r="BH10" s="103">
        <v>0</v>
      </c>
      <c r="BI10" s="103"/>
      <c r="BJ10" s="103" t="s">
        <v>575</v>
      </c>
      <c r="BK10" s="103"/>
      <c r="BL10" s="103" t="s">
        <v>575</v>
      </c>
      <c r="BM10" s="103"/>
      <c r="BN10" s="103"/>
      <c r="BO10" s="103"/>
      <c r="BP10" s="103"/>
      <c r="BQ10" s="106"/>
      <c r="BR10" s="106"/>
      <c r="BS10" s="103"/>
      <c r="BT10" s="103" t="s">
        <v>580</v>
      </c>
      <c r="BU10" s="101"/>
      <c r="BV10" t="s">
        <v>506</v>
      </c>
      <c r="BW10" s="160" t="s">
        <v>461</v>
      </c>
    </row>
    <row r="11" spans="1:75" x14ac:dyDescent="0.15">
      <c r="A11" s="99">
        <v>3617</v>
      </c>
      <c r="B11" s="157">
        <v>41830</v>
      </c>
      <c r="C11" s="100" t="s">
        <v>571</v>
      </c>
      <c r="D11" s="101" t="s">
        <v>572</v>
      </c>
      <c r="E11" s="101"/>
      <c r="F11" s="101" t="s">
        <v>573</v>
      </c>
      <c r="G11" s="102">
        <v>41772</v>
      </c>
      <c r="H11" s="103" t="s">
        <v>582</v>
      </c>
      <c r="I11" s="103" t="s">
        <v>575</v>
      </c>
      <c r="J11" s="103"/>
      <c r="K11" s="101" t="s">
        <v>592</v>
      </c>
      <c r="L11" s="101" t="s">
        <v>593</v>
      </c>
      <c r="M11" s="101">
        <v>83.92</v>
      </c>
      <c r="N11" s="101">
        <v>28.01</v>
      </c>
      <c r="O11" s="101"/>
      <c r="P11" s="101"/>
      <c r="Q11" s="101"/>
      <c r="R11" s="104"/>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t="s">
        <v>578</v>
      </c>
      <c r="AP11" s="103" t="s">
        <v>575</v>
      </c>
      <c r="AQ11" s="103"/>
      <c r="AR11" s="103"/>
      <c r="AS11" s="105"/>
      <c r="AT11" s="103">
        <v>11.3</v>
      </c>
      <c r="AU11" s="103" t="s">
        <v>579</v>
      </c>
      <c r="AV11" s="101"/>
      <c r="AW11" s="103">
        <v>0</v>
      </c>
      <c r="AX11" s="103">
        <v>0</v>
      </c>
      <c r="AY11" s="103">
        <v>0</v>
      </c>
      <c r="AZ11" s="103">
        <v>18</v>
      </c>
      <c r="BA11" s="103">
        <v>0</v>
      </c>
      <c r="BB11" s="103">
        <v>0</v>
      </c>
      <c r="BC11" s="103">
        <v>0</v>
      </c>
      <c r="BD11" s="103">
        <v>0</v>
      </c>
      <c r="BE11" s="103">
        <v>0</v>
      </c>
      <c r="BF11" s="103">
        <v>0</v>
      </c>
      <c r="BG11" s="103">
        <v>0</v>
      </c>
      <c r="BH11" s="103">
        <v>0</v>
      </c>
      <c r="BI11" s="103"/>
      <c r="BJ11" s="103" t="s">
        <v>575</v>
      </c>
      <c r="BK11" s="103">
        <v>24</v>
      </c>
      <c r="BL11" s="103" t="s">
        <v>575</v>
      </c>
      <c r="BM11" s="103"/>
      <c r="BN11" s="103"/>
      <c r="BO11" s="103"/>
      <c r="BP11" s="103"/>
      <c r="BQ11" s="101" t="s">
        <v>594</v>
      </c>
      <c r="BR11" s="101" t="s">
        <v>595</v>
      </c>
      <c r="BS11" s="103">
        <v>50</v>
      </c>
      <c r="BT11" s="103" t="s">
        <v>580</v>
      </c>
      <c r="BU11" s="101"/>
      <c r="BV11" t="s">
        <v>596</v>
      </c>
      <c r="BW11" s="159" t="s">
        <v>461</v>
      </c>
    </row>
    <row r="12" spans="1:75" x14ac:dyDescent="0.15">
      <c r="A12" s="99">
        <v>5656</v>
      </c>
      <c r="B12" s="157">
        <v>41829</v>
      </c>
      <c r="C12" s="100" t="s">
        <v>571</v>
      </c>
      <c r="D12" s="101" t="s">
        <v>572</v>
      </c>
      <c r="E12" s="101"/>
      <c r="F12" s="101" t="s">
        <v>573</v>
      </c>
      <c r="G12" s="102">
        <v>41608</v>
      </c>
      <c r="H12" s="103" t="s">
        <v>582</v>
      </c>
      <c r="I12" s="103" t="s">
        <v>575</v>
      </c>
      <c r="J12" s="103"/>
      <c r="K12" s="101" t="s">
        <v>602</v>
      </c>
      <c r="L12" s="158" t="s">
        <v>627</v>
      </c>
      <c r="M12" s="101">
        <v>176.29</v>
      </c>
      <c r="N12" s="101">
        <v>22.59</v>
      </c>
      <c r="O12" s="101"/>
      <c r="P12" s="101"/>
      <c r="Q12" s="101"/>
      <c r="R12" s="104"/>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t="s">
        <v>578</v>
      </c>
      <c r="AP12" s="103" t="s">
        <v>575</v>
      </c>
      <c r="AQ12" s="103"/>
      <c r="AR12" s="103"/>
      <c r="AS12" s="105"/>
      <c r="AT12" s="103">
        <v>20</v>
      </c>
      <c r="AU12" s="103" t="s">
        <v>575</v>
      </c>
      <c r="AV12" s="101"/>
      <c r="AW12" s="103">
        <v>0</v>
      </c>
      <c r="AX12" s="103">
        <v>0</v>
      </c>
      <c r="AY12" s="103">
        <v>0</v>
      </c>
      <c r="AZ12" s="103">
        <v>0</v>
      </c>
      <c r="BA12" s="103">
        <v>0</v>
      </c>
      <c r="BB12" s="103">
        <v>0</v>
      </c>
      <c r="BC12" s="103">
        <v>0</v>
      </c>
      <c r="BD12" s="103">
        <v>0</v>
      </c>
      <c r="BE12" s="103">
        <v>0</v>
      </c>
      <c r="BF12" s="103">
        <v>0</v>
      </c>
      <c r="BG12" s="103">
        <v>0</v>
      </c>
      <c r="BH12" s="103">
        <v>0</v>
      </c>
      <c r="BI12" s="103"/>
      <c r="BJ12" s="103" t="s">
        <v>575</v>
      </c>
      <c r="BK12" s="103"/>
      <c r="BL12" s="103" t="s">
        <v>575</v>
      </c>
      <c r="BM12" s="103">
        <v>0</v>
      </c>
      <c r="BN12" s="103"/>
      <c r="BO12" s="103"/>
      <c r="BP12" s="103"/>
      <c r="BQ12" s="101" t="s">
        <v>603</v>
      </c>
      <c r="BR12" s="101"/>
      <c r="BS12" s="103"/>
      <c r="BT12" s="103" t="s">
        <v>580</v>
      </c>
      <c r="BU12" s="106" t="s">
        <v>604</v>
      </c>
      <c r="BV12" t="s">
        <v>605</v>
      </c>
      <c r="BW12" s="159" t="s">
        <v>461</v>
      </c>
    </row>
    <row r="13" spans="1:75" ht="14" customHeight="1" x14ac:dyDescent="0.15">
      <c r="A13" s="99">
        <v>8646</v>
      </c>
      <c r="B13" s="157">
        <v>41828</v>
      </c>
      <c r="C13" s="100" t="s">
        <v>571</v>
      </c>
      <c r="D13" s="101" t="s">
        <v>572</v>
      </c>
      <c r="E13" s="101"/>
      <c r="F13" s="101" t="s">
        <v>573</v>
      </c>
      <c r="G13" s="102">
        <v>41820</v>
      </c>
      <c r="H13" s="103" t="s">
        <v>582</v>
      </c>
      <c r="I13" s="103" t="s">
        <v>575</v>
      </c>
      <c r="J13" s="103"/>
      <c r="K13" s="101" t="s">
        <v>606</v>
      </c>
      <c r="L13" s="101" t="s">
        <v>607</v>
      </c>
      <c r="M13" s="101">
        <v>101.06</v>
      </c>
      <c r="N13" s="101">
        <v>22.72</v>
      </c>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t="s">
        <v>578</v>
      </c>
      <c r="AP13" s="103" t="s">
        <v>575</v>
      </c>
      <c r="AQ13" s="103"/>
      <c r="AR13" s="103"/>
      <c r="AS13" s="105"/>
      <c r="AT13" s="161" t="s">
        <v>628</v>
      </c>
      <c r="AU13" s="103" t="s">
        <v>579</v>
      </c>
      <c r="AV13" s="101"/>
      <c r="AW13" s="103">
        <v>0</v>
      </c>
      <c r="AX13" s="103">
        <v>0</v>
      </c>
      <c r="AY13" s="103">
        <v>12</v>
      </c>
      <c r="AZ13" s="103">
        <v>0</v>
      </c>
      <c r="BA13" s="103">
        <v>0</v>
      </c>
      <c r="BB13" s="103">
        <v>0</v>
      </c>
      <c r="BC13" s="103">
        <v>0</v>
      </c>
      <c r="BD13" s="103">
        <v>0</v>
      </c>
      <c r="BE13" s="103">
        <v>0</v>
      </c>
      <c r="BF13" s="103">
        <v>0</v>
      </c>
      <c r="BG13" s="103">
        <v>0</v>
      </c>
      <c r="BH13" s="103">
        <v>0</v>
      </c>
      <c r="BI13" s="103"/>
      <c r="BJ13" s="103" t="s">
        <v>575</v>
      </c>
      <c r="BK13" s="103"/>
      <c r="BL13" s="103" t="s">
        <v>575</v>
      </c>
      <c r="BM13" s="103"/>
      <c r="BN13" s="103"/>
      <c r="BO13" s="103"/>
      <c r="BP13" s="103"/>
      <c r="BQ13" s="106" t="s">
        <v>608</v>
      </c>
      <c r="BR13" s="106"/>
      <c r="BS13" s="103"/>
      <c r="BT13" s="103" t="s">
        <v>580</v>
      </c>
      <c r="BU13" s="158" t="s">
        <v>609</v>
      </c>
      <c r="BV13" t="s">
        <v>581</v>
      </c>
      <c r="BW13" s="160" t="s">
        <v>610</v>
      </c>
    </row>
    <row r="14" spans="1:75" x14ac:dyDescent="0.15">
      <c r="A14" s="99">
        <v>4102</v>
      </c>
      <c r="B14" s="157">
        <v>41830</v>
      </c>
      <c r="C14" s="100" t="s">
        <v>571</v>
      </c>
      <c r="D14" s="101" t="s">
        <v>572</v>
      </c>
      <c r="E14" s="101"/>
      <c r="F14" s="101" t="s">
        <v>573</v>
      </c>
      <c r="G14" s="102">
        <v>41820</v>
      </c>
      <c r="H14" s="103" t="s">
        <v>582</v>
      </c>
      <c r="I14" s="103" t="s">
        <v>575</v>
      </c>
      <c r="J14" s="103"/>
      <c r="K14" s="101" t="s">
        <v>597</v>
      </c>
      <c r="L14" s="101" t="s">
        <v>598</v>
      </c>
      <c r="M14" s="101">
        <v>97.99</v>
      </c>
      <c r="N14" s="101">
        <v>23.3</v>
      </c>
      <c r="O14" s="101"/>
      <c r="P14" s="101"/>
      <c r="Q14" s="101"/>
      <c r="R14" s="104"/>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t="s">
        <v>578</v>
      </c>
      <c r="AP14" s="103" t="s">
        <v>575</v>
      </c>
      <c r="AQ14" s="103"/>
      <c r="AR14" s="103"/>
      <c r="AS14" s="105"/>
      <c r="AT14" s="103">
        <v>11.5</v>
      </c>
      <c r="AU14" s="103" t="s">
        <v>579</v>
      </c>
      <c r="AV14" s="101"/>
      <c r="AW14" s="103">
        <v>0</v>
      </c>
      <c r="AX14" s="103">
        <v>0</v>
      </c>
      <c r="AY14" s="103">
        <v>10</v>
      </c>
      <c r="AZ14" s="103">
        <v>0</v>
      </c>
      <c r="BA14" s="103">
        <v>0</v>
      </c>
      <c r="BB14" s="103">
        <v>0</v>
      </c>
      <c r="BC14" s="103">
        <v>0</v>
      </c>
      <c r="BD14" s="103">
        <v>0</v>
      </c>
      <c r="BE14" s="103">
        <v>0</v>
      </c>
      <c r="BF14" s="103">
        <v>0</v>
      </c>
      <c r="BG14" s="103">
        <v>0</v>
      </c>
      <c r="BH14" s="103">
        <v>0</v>
      </c>
      <c r="BI14" s="103"/>
      <c r="BJ14" s="103" t="s">
        <v>575</v>
      </c>
      <c r="BK14" s="103"/>
      <c r="BL14" s="103" t="s">
        <v>575</v>
      </c>
      <c r="BM14" s="103"/>
      <c r="BN14" s="103"/>
      <c r="BO14" s="103"/>
      <c r="BP14" s="103"/>
      <c r="BQ14" s="106"/>
      <c r="BR14" s="106"/>
      <c r="BS14" s="103"/>
      <c r="BT14" s="103" t="s">
        <v>580</v>
      </c>
      <c r="BU14" s="106"/>
      <c r="BV14" s="160" t="s">
        <v>581</v>
      </c>
      <c r="BW14" s="160" t="s">
        <v>401</v>
      </c>
    </row>
    <row r="15" spans="1:75" x14ac:dyDescent="0.15">
      <c r="A15" s="99">
        <v>8416</v>
      </c>
      <c r="B15" s="157">
        <v>41829</v>
      </c>
      <c r="C15" s="100" t="s">
        <v>571</v>
      </c>
      <c r="D15" s="101" t="s">
        <v>572</v>
      </c>
      <c r="E15" s="101"/>
      <c r="F15" s="101" t="s">
        <v>573</v>
      </c>
      <c r="G15" s="102">
        <v>41820</v>
      </c>
      <c r="H15" s="103" t="s">
        <v>390</v>
      </c>
      <c r="I15" s="103" t="s">
        <v>391</v>
      </c>
      <c r="J15" s="103"/>
      <c r="K15" s="101" t="s">
        <v>620</v>
      </c>
      <c r="L15" s="101" t="s">
        <v>621</v>
      </c>
      <c r="M15" s="107">
        <v>115.9</v>
      </c>
      <c r="N15" s="107">
        <v>27</v>
      </c>
      <c r="O15" s="101"/>
      <c r="P15" s="101"/>
      <c r="Q15" s="101"/>
      <c r="R15" s="104"/>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t="s">
        <v>578</v>
      </c>
      <c r="AP15" s="103" t="s">
        <v>575</v>
      </c>
      <c r="AQ15" s="103"/>
      <c r="AR15" s="103"/>
      <c r="AS15" s="105"/>
      <c r="AT15" s="103"/>
      <c r="AU15" s="103" t="s">
        <v>575</v>
      </c>
      <c r="AV15" s="101"/>
      <c r="AW15" s="103">
        <v>0</v>
      </c>
      <c r="AX15" s="103">
        <v>0</v>
      </c>
      <c r="AY15" s="103">
        <v>5</v>
      </c>
      <c r="AZ15" s="103">
        <v>0</v>
      </c>
      <c r="BA15" s="103">
        <v>0</v>
      </c>
      <c r="BB15" s="103">
        <v>0</v>
      </c>
      <c r="BC15" s="103">
        <v>0</v>
      </c>
      <c r="BD15" s="103">
        <v>0</v>
      </c>
      <c r="BE15" s="103">
        <v>0</v>
      </c>
      <c r="BF15" s="103">
        <v>0</v>
      </c>
      <c r="BG15" s="103">
        <v>0</v>
      </c>
      <c r="BH15" s="103">
        <v>0</v>
      </c>
      <c r="BI15" s="103"/>
      <c r="BJ15" s="103" t="s">
        <v>575</v>
      </c>
      <c r="BK15" s="103"/>
      <c r="BL15" s="103" t="s">
        <v>575</v>
      </c>
      <c r="BM15" s="103"/>
      <c r="BN15" s="103"/>
      <c r="BO15" s="103"/>
      <c r="BP15" s="103"/>
      <c r="BQ15" s="106"/>
      <c r="BR15" s="106"/>
      <c r="BS15" s="103"/>
      <c r="BT15" s="103" t="s">
        <v>580</v>
      </c>
      <c r="BU15" s="101" t="s">
        <v>622</v>
      </c>
      <c r="BV15" t="s">
        <v>623</v>
      </c>
      <c r="BW15" s="160" t="s">
        <v>401</v>
      </c>
    </row>
    <row r="16" spans="1:75" x14ac:dyDescent="0.15">
      <c r="A16" s="99">
        <v>4951</v>
      </c>
      <c r="B16" s="157">
        <v>41830</v>
      </c>
      <c r="C16" s="100" t="s">
        <v>571</v>
      </c>
      <c r="D16" s="101" t="s">
        <v>572</v>
      </c>
      <c r="E16" s="101"/>
      <c r="F16" s="101" t="s">
        <v>573</v>
      </c>
      <c r="G16" s="102">
        <v>41680</v>
      </c>
      <c r="H16" s="103" t="s">
        <v>390</v>
      </c>
      <c r="I16" s="103" t="s">
        <v>391</v>
      </c>
      <c r="J16" s="103"/>
      <c r="K16" s="101" t="s">
        <v>629</v>
      </c>
      <c r="L16" s="101" t="s">
        <v>630</v>
      </c>
      <c r="M16" s="107">
        <v>99</v>
      </c>
      <c r="N16" s="107">
        <v>26</v>
      </c>
      <c r="O16" s="101"/>
      <c r="P16" s="101"/>
      <c r="Q16" s="101"/>
      <c r="R16" s="104"/>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t="s">
        <v>578</v>
      </c>
      <c r="AP16" s="103" t="s">
        <v>575</v>
      </c>
      <c r="AQ16" s="103"/>
      <c r="AR16" s="103"/>
      <c r="AS16" s="105"/>
      <c r="AT16" s="103"/>
      <c r="AU16" s="103" t="s">
        <v>575</v>
      </c>
      <c r="AV16" s="101"/>
      <c r="AW16" s="103">
        <v>0</v>
      </c>
      <c r="AX16" s="103">
        <v>0</v>
      </c>
      <c r="AY16" s="103">
        <v>0</v>
      </c>
      <c r="AZ16" s="103">
        <v>28</v>
      </c>
      <c r="BA16" s="103">
        <v>0</v>
      </c>
      <c r="BB16" s="103">
        <v>0</v>
      </c>
      <c r="BC16" s="103">
        <v>0</v>
      </c>
      <c r="BD16" s="103">
        <v>0</v>
      </c>
      <c r="BE16" s="103">
        <v>0</v>
      </c>
      <c r="BF16" s="103">
        <v>0</v>
      </c>
      <c r="BG16" s="103">
        <v>0</v>
      </c>
      <c r="BH16" s="103">
        <v>0</v>
      </c>
      <c r="BI16" s="103"/>
      <c r="BJ16" s="103" t="s">
        <v>575</v>
      </c>
      <c r="BK16" s="103">
        <v>24</v>
      </c>
      <c r="BL16" s="103" t="s">
        <v>575</v>
      </c>
      <c r="BM16" s="103"/>
      <c r="BN16" s="103"/>
      <c r="BO16" s="103"/>
      <c r="BP16" s="103"/>
      <c r="BQ16" s="106"/>
      <c r="BR16" s="106"/>
      <c r="BS16" s="103"/>
      <c r="BT16" s="103" t="s">
        <v>580</v>
      </c>
      <c r="BU16" s="106"/>
      <c r="BV16" s="160" t="s">
        <v>581</v>
      </c>
      <c r="BW16" s="18" t="s">
        <v>461</v>
      </c>
    </row>
    <row r="17" spans="1:75" x14ac:dyDescent="0.15">
      <c r="A17" s="99">
        <v>8478</v>
      </c>
      <c r="B17" s="157">
        <v>41830</v>
      </c>
      <c r="C17" s="100" t="s">
        <v>631</v>
      </c>
      <c r="D17" s="101" t="s">
        <v>632</v>
      </c>
      <c r="E17" s="101"/>
      <c r="F17" s="101" t="s">
        <v>573</v>
      </c>
      <c r="G17" s="102">
        <v>41801</v>
      </c>
      <c r="H17" s="103" t="s">
        <v>574</v>
      </c>
      <c r="I17" s="103" t="s">
        <v>390</v>
      </c>
      <c r="J17" s="103"/>
      <c r="K17" s="101" t="s">
        <v>633</v>
      </c>
      <c r="L17" s="101" t="s">
        <v>634</v>
      </c>
      <c r="M17" s="101">
        <v>99</v>
      </c>
      <c r="N17" s="101">
        <v>18.809999999999999</v>
      </c>
      <c r="O17" s="101"/>
      <c r="P17" s="101"/>
      <c r="Q17" s="101"/>
      <c r="R17" s="104"/>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t="s">
        <v>578</v>
      </c>
      <c r="AP17" s="103" t="s">
        <v>575</v>
      </c>
      <c r="AQ17" s="103"/>
      <c r="AR17" s="103"/>
      <c r="AS17" s="105"/>
      <c r="AT17" s="103">
        <v>8</v>
      </c>
      <c r="AU17" s="103" t="s">
        <v>635</v>
      </c>
      <c r="AV17" s="101"/>
      <c r="AW17" s="103">
        <v>0</v>
      </c>
      <c r="AX17" s="103">
        <v>0</v>
      </c>
      <c r="AY17" s="103">
        <v>0</v>
      </c>
      <c r="AZ17" s="103">
        <v>0</v>
      </c>
      <c r="BA17" s="103">
        <v>0</v>
      </c>
      <c r="BB17" s="103">
        <v>0</v>
      </c>
      <c r="BC17" s="103">
        <v>0</v>
      </c>
      <c r="BD17" s="103">
        <v>0</v>
      </c>
      <c r="BE17" s="103">
        <v>0</v>
      </c>
      <c r="BF17" s="103">
        <v>0</v>
      </c>
      <c r="BG17" s="103">
        <v>0</v>
      </c>
      <c r="BH17" s="103">
        <v>0</v>
      </c>
      <c r="BI17" s="103">
        <v>24</v>
      </c>
      <c r="BJ17" s="103" t="s">
        <v>575</v>
      </c>
      <c r="BK17" s="103"/>
      <c r="BL17" s="103" t="s">
        <v>575</v>
      </c>
      <c r="BM17" s="103"/>
      <c r="BN17" s="103"/>
      <c r="BO17" s="103"/>
      <c r="BP17" s="103"/>
      <c r="BQ17" s="101"/>
      <c r="BR17" s="101"/>
      <c r="BS17" s="103"/>
      <c r="BT17" s="103" t="s">
        <v>580</v>
      </c>
      <c r="BU17" s="106" t="s">
        <v>622</v>
      </c>
      <c r="BV17" s="160" t="s">
        <v>581</v>
      </c>
      <c r="BW17" t="s">
        <v>461</v>
      </c>
    </row>
    <row r="18" spans="1:75" x14ac:dyDescent="0.15">
      <c r="A18" s="99">
        <v>1984</v>
      </c>
      <c r="B18" s="157">
        <v>41828</v>
      </c>
      <c r="C18" s="100" t="s">
        <v>571</v>
      </c>
      <c r="D18" s="101" t="s">
        <v>572</v>
      </c>
      <c r="E18" s="101"/>
      <c r="F18" s="101" t="s">
        <v>599</v>
      </c>
      <c r="G18" s="157">
        <v>41822</v>
      </c>
      <c r="H18" s="103" t="s">
        <v>574</v>
      </c>
      <c r="I18" s="103" t="s">
        <v>575</v>
      </c>
      <c r="J18" s="103"/>
      <c r="K18" s="101" t="s">
        <v>576</v>
      </c>
      <c r="L18" s="101" t="s">
        <v>577</v>
      </c>
      <c r="M18" s="107">
        <v>102</v>
      </c>
      <c r="N18" s="107">
        <v>25.5</v>
      </c>
      <c r="O18" s="101"/>
      <c r="P18" s="101"/>
      <c r="Q18" s="101"/>
      <c r="R18" s="104"/>
      <c r="S18" s="101"/>
      <c r="T18" s="101"/>
      <c r="U18" s="101"/>
      <c r="V18" s="101"/>
      <c r="W18" s="101"/>
      <c r="X18" s="101"/>
      <c r="Y18" s="101"/>
      <c r="Z18" s="101"/>
      <c r="AA18" s="101"/>
      <c r="AB18" s="101"/>
      <c r="AC18" s="101"/>
      <c r="AD18" s="101"/>
      <c r="AE18" s="101">
        <v>16.8</v>
      </c>
      <c r="AF18" s="101"/>
      <c r="AG18" s="101"/>
      <c r="AH18" s="101"/>
      <c r="AI18" s="101"/>
      <c r="AJ18" s="101"/>
      <c r="AK18" s="101"/>
      <c r="AL18" s="101"/>
      <c r="AM18" s="101"/>
      <c r="AN18" s="101"/>
      <c r="AO18" s="101" t="s">
        <v>600</v>
      </c>
      <c r="AP18" s="103" t="s">
        <v>575</v>
      </c>
      <c r="AQ18" s="103"/>
      <c r="AR18" s="103"/>
      <c r="AS18" s="105"/>
      <c r="AT18" s="103">
        <v>10.6</v>
      </c>
      <c r="AU18" s="103" t="s">
        <v>579</v>
      </c>
      <c r="AV18" s="101"/>
      <c r="AW18" s="103">
        <v>0</v>
      </c>
      <c r="AX18" s="103">
        <v>0</v>
      </c>
      <c r="AY18" s="103">
        <v>0</v>
      </c>
      <c r="AZ18" s="103">
        <v>26</v>
      </c>
      <c r="BA18" s="103">
        <v>0</v>
      </c>
      <c r="BB18" s="103">
        <v>0</v>
      </c>
      <c r="BC18" s="103">
        <v>0</v>
      </c>
      <c r="BD18" s="103">
        <v>0</v>
      </c>
      <c r="BE18" s="103">
        <v>0</v>
      </c>
      <c r="BF18" s="103">
        <v>0</v>
      </c>
      <c r="BG18" s="103">
        <v>0</v>
      </c>
      <c r="BH18" s="103">
        <v>0</v>
      </c>
      <c r="BI18" s="103"/>
      <c r="BJ18" s="103" t="s">
        <v>575</v>
      </c>
      <c r="BK18" s="103">
        <v>12</v>
      </c>
      <c r="BL18" s="103" t="s">
        <v>575</v>
      </c>
      <c r="BM18" s="103"/>
      <c r="BN18" s="103"/>
      <c r="BO18" s="103"/>
      <c r="BP18" s="103"/>
      <c r="BQ18" s="158" t="s">
        <v>397</v>
      </c>
      <c r="BR18" s="106" t="s">
        <v>173</v>
      </c>
      <c r="BS18" s="103">
        <v>25</v>
      </c>
      <c r="BT18" s="103" t="s">
        <v>580</v>
      </c>
      <c r="BU18" s="106"/>
      <c r="BV18" t="s">
        <v>581</v>
      </c>
      <c r="BW18" s="159" t="s">
        <v>401</v>
      </c>
    </row>
    <row r="19" spans="1:75" x14ac:dyDescent="0.15">
      <c r="A19" s="99">
        <v>6217</v>
      </c>
      <c r="B19" s="157">
        <v>41829</v>
      </c>
      <c r="C19" s="100" t="s">
        <v>571</v>
      </c>
      <c r="D19" s="101" t="s">
        <v>572</v>
      </c>
      <c r="E19" s="101"/>
      <c r="F19" s="101" t="s">
        <v>599</v>
      </c>
      <c r="G19" s="102">
        <v>41820</v>
      </c>
      <c r="H19" s="103" t="s">
        <v>575</v>
      </c>
      <c r="I19" s="103" t="s">
        <v>611</v>
      </c>
      <c r="J19" s="103"/>
      <c r="K19" s="101" t="s">
        <v>612</v>
      </c>
      <c r="L19" s="101" t="s">
        <v>613</v>
      </c>
      <c r="M19" s="101">
        <v>119.9</v>
      </c>
      <c r="N19" s="101">
        <v>27</v>
      </c>
      <c r="O19" s="101"/>
      <c r="P19" s="101"/>
      <c r="Q19" s="101"/>
      <c r="R19" s="104"/>
      <c r="S19" s="101"/>
      <c r="T19" s="101"/>
      <c r="U19" s="101"/>
      <c r="V19" s="101"/>
      <c r="W19" s="101"/>
      <c r="X19" s="101"/>
      <c r="Y19" s="101"/>
      <c r="Z19" s="101"/>
      <c r="AA19" s="101"/>
      <c r="AB19" s="101"/>
      <c r="AC19" s="101"/>
      <c r="AD19" s="101"/>
      <c r="AE19" s="101">
        <v>23</v>
      </c>
      <c r="AF19" s="101"/>
      <c r="AG19" s="101"/>
      <c r="AH19" s="101"/>
      <c r="AI19" s="101"/>
      <c r="AJ19" s="101"/>
      <c r="AK19" s="101"/>
      <c r="AL19" s="101"/>
      <c r="AM19" s="101"/>
      <c r="AN19" s="101"/>
      <c r="AO19" s="101" t="s">
        <v>600</v>
      </c>
      <c r="AP19" s="103" t="s">
        <v>575</v>
      </c>
      <c r="AQ19" s="103"/>
      <c r="AR19" s="103"/>
      <c r="AS19" s="105"/>
      <c r="AT19" s="103"/>
      <c r="AU19" s="103" t="s">
        <v>575</v>
      </c>
      <c r="AV19" s="101"/>
      <c r="AW19" s="103">
        <v>0</v>
      </c>
      <c r="AX19" s="103">
        <v>0</v>
      </c>
      <c r="AY19" s="103">
        <v>15</v>
      </c>
      <c r="AZ19" s="103">
        <v>0</v>
      </c>
      <c r="BA19" s="103">
        <v>0</v>
      </c>
      <c r="BB19" s="103">
        <v>0</v>
      </c>
      <c r="BC19" s="103">
        <v>0</v>
      </c>
      <c r="BD19" s="103">
        <v>0</v>
      </c>
      <c r="BE19" s="103">
        <v>0</v>
      </c>
      <c r="BF19" s="103">
        <v>0</v>
      </c>
      <c r="BG19" s="103">
        <v>0</v>
      </c>
      <c r="BH19" s="103">
        <v>0</v>
      </c>
      <c r="BI19" s="103"/>
      <c r="BJ19" s="103" t="s">
        <v>575</v>
      </c>
      <c r="BK19" s="103"/>
      <c r="BL19" s="103" t="s">
        <v>575</v>
      </c>
      <c r="BM19" s="103"/>
      <c r="BN19" s="103"/>
      <c r="BO19" s="103"/>
      <c r="BP19" s="103"/>
      <c r="BQ19" s="101"/>
      <c r="BR19" s="101"/>
      <c r="BS19" s="103"/>
      <c r="BT19" s="103" t="s">
        <v>580</v>
      </c>
      <c r="BU19" s="106" t="s">
        <v>614</v>
      </c>
      <c r="BV19" t="s">
        <v>596</v>
      </c>
      <c r="BW19" s="159" t="s">
        <v>401</v>
      </c>
    </row>
    <row r="20" spans="1:75" x14ac:dyDescent="0.15">
      <c r="A20" s="99">
        <v>1721</v>
      </c>
      <c r="B20" s="157">
        <v>41829</v>
      </c>
      <c r="C20" s="100" t="s">
        <v>571</v>
      </c>
      <c r="D20" s="101" t="s">
        <v>572</v>
      </c>
      <c r="E20" s="101"/>
      <c r="F20" s="101" t="s">
        <v>599</v>
      </c>
      <c r="G20" s="113">
        <v>41851</v>
      </c>
      <c r="H20" s="103" t="s">
        <v>582</v>
      </c>
      <c r="I20" s="103" t="s">
        <v>575</v>
      </c>
      <c r="J20" s="103"/>
      <c r="K20" s="101" t="s">
        <v>583</v>
      </c>
      <c r="L20" s="101" t="s">
        <v>584</v>
      </c>
      <c r="M20" s="101">
        <v>128.30000000000001</v>
      </c>
      <c r="N20" s="101">
        <v>22.35</v>
      </c>
      <c r="O20" s="101"/>
      <c r="P20" s="101"/>
      <c r="Q20" s="101"/>
      <c r="R20" s="104"/>
      <c r="S20" s="101"/>
      <c r="T20" s="101"/>
      <c r="U20" s="101"/>
      <c r="V20" s="101"/>
      <c r="W20" s="101"/>
      <c r="X20" s="101"/>
      <c r="Y20" s="101"/>
      <c r="Z20" s="101"/>
      <c r="AA20" s="101"/>
      <c r="AB20" s="101"/>
      <c r="AC20" s="101"/>
      <c r="AD20" s="101"/>
      <c r="AE20" s="101">
        <v>14.47</v>
      </c>
      <c r="AF20" s="101"/>
      <c r="AG20" s="101"/>
      <c r="AH20" s="101"/>
      <c r="AI20" s="101"/>
      <c r="AJ20" s="101"/>
      <c r="AK20" s="101"/>
      <c r="AL20" s="101"/>
      <c r="AM20" s="101"/>
      <c r="AN20" s="101"/>
      <c r="AO20" s="101" t="s">
        <v>600</v>
      </c>
      <c r="AP20" s="103" t="s">
        <v>575</v>
      </c>
      <c r="AQ20" s="103"/>
      <c r="AR20" s="103"/>
      <c r="AS20" s="105">
        <v>10</v>
      </c>
      <c r="AT20" s="103">
        <v>10</v>
      </c>
      <c r="AU20" s="103" t="s">
        <v>579</v>
      </c>
      <c r="AV20" s="101"/>
      <c r="AW20" s="103">
        <v>0</v>
      </c>
      <c r="AX20" s="103">
        <v>0</v>
      </c>
      <c r="AY20" s="103">
        <v>7</v>
      </c>
      <c r="AZ20" s="103">
        <v>0</v>
      </c>
      <c r="BA20" s="103">
        <v>0</v>
      </c>
      <c r="BB20" s="103">
        <v>0</v>
      </c>
      <c r="BC20" s="103">
        <v>0</v>
      </c>
      <c r="BD20" s="103">
        <v>0</v>
      </c>
      <c r="BE20" s="103">
        <v>0</v>
      </c>
      <c r="BF20" s="103">
        <v>0</v>
      </c>
      <c r="BG20" s="103">
        <v>0</v>
      </c>
      <c r="BH20" s="103">
        <v>0</v>
      </c>
      <c r="BI20" s="103"/>
      <c r="BJ20" s="103" t="s">
        <v>575</v>
      </c>
      <c r="BK20" s="103"/>
      <c r="BL20" s="103" t="s">
        <v>575</v>
      </c>
      <c r="BM20" s="103"/>
      <c r="BN20" s="103"/>
      <c r="BO20" s="103"/>
      <c r="BP20" s="103"/>
      <c r="BQ20" s="101"/>
      <c r="BR20" s="101"/>
      <c r="BS20" s="103"/>
      <c r="BT20" s="103" t="s">
        <v>580</v>
      </c>
      <c r="BU20" s="101"/>
      <c r="BV20" t="s">
        <v>432</v>
      </c>
      <c r="BW20" s="159" t="s">
        <v>401</v>
      </c>
    </row>
    <row r="21" spans="1:75" x14ac:dyDescent="0.15">
      <c r="A21" s="99">
        <v>1691</v>
      </c>
      <c r="B21" s="157">
        <v>41829</v>
      </c>
      <c r="C21" s="100" t="s">
        <v>571</v>
      </c>
      <c r="D21" s="101" t="s">
        <v>572</v>
      </c>
      <c r="E21" s="101"/>
      <c r="F21" s="101" t="s">
        <v>599</v>
      </c>
      <c r="G21" s="102">
        <v>41692</v>
      </c>
      <c r="H21" s="103" t="s">
        <v>582</v>
      </c>
      <c r="I21" s="103" t="s">
        <v>575</v>
      </c>
      <c r="J21" s="103"/>
      <c r="K21" s="101" t="s">
        <v>585</v>
      </c>
      <c r="L21" s="101" t="s">
        <v>586</v>
      </c>
      <c r="M21" s="101">
        <v>119.1</v>
      </c>
      <c r="N21" s="101">
        <v>26.25</v>
      </c>
      <c r="O21" s="101"/>
      <c r="P21" s="101"/>
      <c r="Q21" s="101"/>
      <c r="R21" s="104"/>
      <c r="S21" s="101"/>
      <c r="T21" s="101"/>
      <c r="U21" s="101"/>
      <c r="V21" s="101"/>
      <c r="W21" s="101"/>
      <c r="X21" s="101"/>
      <c r="Y21" s="101"/>
      <c r="Z21" s="101"/>
      <c r="AA21" s="101"/>
      <c r="AB21" s="101"/>
      <c r="AC21" s="101"/>
      <c r="AD21" s="101"/>
      <c r="AE21" s="101">
        <v>17.600000000000001</v>
      </c>
      <c r="AF21" s="101"/>
      <c r="AG21" s="101"/>
      <c r="AH21" s="101"/>
      <c r="AI21" s="101"/>
      <c r="AJ21" s="101"/>
      <c r="AK21" s="101"/>
      <c r="AL21" s="101"/>
      <c r="AM21" s="101"/>
      <c r="AN21" s="101"/>
      <c r="AO21" s="101" t="s">
        <v>600</v>
      </c>
      <c r="AP21" s="103" t="s">
        <v>575</v>
      </c>
      <c r="AQ21" s="103"/>
      <c r="AR21" s="103"/>
      <c r="AS21" s="105"/>
      <c r="AT21" s="103">
        <v>8.5</v>
      </c>
      <c r="AU21" s="103" t="s">
        <v>579</v>
      </c>
      <c r="AV21" s="101"/>
      <c r="AW21" s="103">
        <v>0</v>
      </c>
      <c r="AX21" s="103">
        <v>0</v>
      </c>
      <c r="AY21" s="103">
        <v>0</v>
      </c>
      <c r="AZ21" s="103">
        <v>0</v>
      </c>
      <c r="BA21" s="103">
        <v>0</v>
      </c>
      <c r="BB21" s="103">
        <v>25</v>
      </c>
      <c r="BC21" s="103">
        <v>0</v>
      </c>
      <c r="BD21" s="103">
        <v>0</v>
      </c>
      <c r="BE21" s="103">
        <v>0</v>
      </c>
      <c r="BF21" s="103">
        <v>0</v>
      </c>
      <c r="BG21" s="103">
        <v>0</v>
      </c>
      <c r="BH21" s="103">
        <v>0</v>
      </c>
      <c r="BI21" s="103"/>
      <c r="BJ21" s="103" t="s">
        <v>575</v>
      </c>
      <c r="BK21" s="103"/>
      <c r="BL21" s="103" t="s">
        <v>575</v>
      </c>
      <c r="BM21" s="103"/>
      <c r="BN21" s="103"/>
      <c r="BO21" s="103"/>
      <c r="BP21" s="103"/>
      <c r="BQ21" s="101"/>
      <c r="BR21" s="101"/>
      <c r="BS21" s="103"/>
      <c r="BT21" s="103" t="s">
        <v>580</v>
      </c>
      <c r="BU21" s="101"/>
      <c r="BV21" s="160" t="s">
        <v>581</v>
      </c>
      <c r="BW21" s="18" t="s">
        <v>461</v>
      </c>
    </row>
    <row r="22" spans="1:75" x14ac:dyDescent="0.15">
      <c r="A22" s="99">
        <v>3293</v>
      </c>
      <c r="B22" s="157">
        <v>41829</v>
      </c>
      <c r="C22" s="100" t="s">
        <v>571</v>
      </c>
      <c r="D22" s="101" t="s">
        <v>572</v>
      </c>
      <c r="E22" s="101"/>
      <c r="F22" s="101" t="s">
        <v>599</v>
      </c>
      <c r="G22" s="102">
        <v>41821</v>
      </c>
      <c r="H22" s="103" t="s">
        <v>582</v>
      </c>
      <c r="I22" s="103" t="s">
        <v>575</v>
      </c>
      <c r="J22" s="103"/>
      <c r="K22" s="101" t="s">
        <v>587</v>
      </c>
      <c r="L22" s="101" t="s">
        <v>636</v>
      </c>
      <c r="M22" s="101">
        <v>119.6</v>
      </c>
      <c r="N22" s="101">
        <v>25.2</v>
      </c>
      <c r="O22" s="101"/>
      <c r="P22" s="101"/>
      <c r="Q22" s="101"/>
      <c r="R22" s="104"/>
      <c r="S22" s="101"/>
      <c r="T22" s="101"/>
      <c r="U22" s="101"/>
      <c r="V22" s="101"/>
      <c r="W22" s="101"/>
      <c r="X22" s="101"/>
      <c r="Y22" s="101"/>
      <c r="Z22" s="101"/>
      <c r="AA22" s="101"/>
      <c r="AB22" s="101"/>
      <c r="AC22" s="101"/>
      <c r="AD22" s="101"/>
      <c r="AE22" s="101">
        <v>16.100000000000001</v>
      </c>
      <c r="AF22" s="101"/>
      <c r="AG22" s="101"/>
      <c r="AH22" s="101"/>
      <c r="AI22" s="101"/>
      <c r="AJ22" s="101"/>
      <c r="AK22" s="101"/>
      <c r="AL22" s="101"/>
      <c r="AM22" s="101"/>
      <c r="AN22" s="101"/>
      <c r="AO22" s="101" t="s">
        <v>600</v>
      </c>
      <c r="AP22" s="103" t="s">
        <v>575</v>
      </c>
      <c r="AQ22" s="103"/>
      <c r="AR22" s="103"/>
      <c r="AS22" s="105"/>
      <c r="AT22" s="103">
        <v>16.100000000000001</v>
      </c>
      <c r="AU22" s="103" t="s">
        <v>579</v>
      </c>
      <c r="AV22" s="101"/>
      <c r="AW22" s="103">
        <v>0</v>
      </c>
      <c r="AX22" s="103">
        <v>28</v>
      </c>
      <c r="AY22" s="103">
        <v>0</v>
      </c>
      <c r="AZ22" s="103">
        <v>0</v>
      </c>
      <c r="BA22" s="103">
        <v>0</v>
      </c>
      <c r="BB22" s="103">
        <v>0</v>
      </c>
      <c r="BC22" s="103">
        <v>0</v>
      </c>
      <c r="BD22" s="103">
        <v>0</v>
      </c>
      <c r="BE22" s="103">
        <v>0</v>
      </c>
      <c r="BF22" s="103">
        <v>0</v>
      </c>
      <c r="BG22" s="103">
        <v>0</v>
      </c>
      <c r="BH22" s="103">
        <v>0</v>
      </c>
      <c r="BI22" s="103"/>
      <c r="BJ22" s="103" t="s">
        <v>575</v>
      </c>
      <c r="BK22" s="103">
        <v>12</v>
      </c>
      <c r="BL22" s="103" t="s">
        <v>575</v>
      </c>
      <c r="BM22" s="103"/>
      <c r="BN22" s="103"/>
      <c r="BO22" s="103"/>
      <c r="BP22" s="103"/>
      <c r="BQ22" s="106" t="s">
        <v>637</v>
      </c>
      <c r="BR22" s="106" t="s">
        <v>173</v>
      </c>
      <c r="BS22" s="103">
        <v>50</v>
      </c>
      <c r="BT22" s="103" t="s">
        <v>580</v>
      </c>
      <c r="BU22" s="101"/>
      <c r="BV22" t="s">
        <v>581</v>
      </c>
      <c r="BW22" s="18" t="s">
        <v>401</v>
      </c>
    </row>
    <row r="23" spans="1:75" x14ac:dyDescent="0.15">
      <c r="A23" s="99">
        <v>8193</v>
      </c>
      <c r="B23" s="157">
        <v>41829</v>
      </c>
      <c r="C23" s="100" t="s">
        <v>571</v>
      </c>
      <c r="D23" s="101" t="s">
        <v>572</v>
      </c>
      <c r="E23" s="101"/>
      <c r="F23" s="101" t="s">
        <v>599</v>
      </c>
      <c r="G23" s="102">
        <v>41829</v>
      </c>
      <c r="H23" s="103" t="s">
        <v>582</v>
      </c>
      <c r="I23" s="103" t="s">
        <v>575</v>
      </c>
      <c r="J23" s="103"/>
      <c r="K23" s="101" t="s">
        <v>615</v>
      </c>
      <c r="L23" s="101" t="s">
        <v>616</v>
      </c>
      <c r="M23" s="101">
        <v>103</v>
      </c>
      <c r="N23" s="101">
        <v>23</v>
      </c>
      <c r="O23" s="101"/>
      <c r="P23" s="101"/>
      <c r="Q23" s="101"/>
      <c r="R23" s="104"/>
      <c r="S23" s="101"/>
      <c r="T23" s="101"/>
      <c r="U23" s="101"/>
      <c r="V23" s="101"/>
      <c r="W23" s="101"/>
      <c r="X23" s="101"/>
      <c r="Y23" s="101"/>
      <c r="Z23" s="101"/>
      <c r="AA23" s="101"/>
      <c r="AB23" s="101"/>
      <c r="AC23" s="101"/>
      <c r="AD23" s="101"/>
      <c r="AE23" s="101">
        <v>19</v>
      </c>
      <c r="AF23" s="101"/>
      <c r="AG23" s="101"/>
      <c r="AH23" s="101"/>
      <c r="AI23" s="101"/>
      <c r="AJ23" s="101"/>
      <c r="AK23" s="101"/>
      <c r="AL23" s="101"/>
      <c r="AM23" s="101"/>
      <c r="AN23" s="101"/>
      <c r="AO23" s="101" t="s">
        <v>600</v>
      </c>
      <c r="AP23" s="103" t="s">
        <v>575</v>
      </c>
      <c r="AQ23" s="103"/>
      <c r="AR23" s="103"/>
      <c r="AS23" s="105"/>
      <c r="AT23" s="103">
        <v>12.1</v>
      </c>
      <c r="AU23" s="103" t="s">
        <v>579</v>
      </c>
      <c r="AV23" s="101"/>
      <c r="AW23" s="103">
        <v>0</v>
      </c>
      <c r="AX23" s="103">
        <v>0</v>
      </c>
      <c r="AY23" s="103">
        <v>0</v>
      </c>
      <c r="AZ23" s="103">
        <v>0</v>
      </c>
      <c r="BA23" s="103">
        <v>0</v>
      </c>
      <c r="BB23" s="103">
        <v>0</v>
      </c>
      <c r="BC23" s="103">
        <v>0</v>
      </c>
      <c r="BD23" s="103">
        <v>0</v>
      </c>
      <c r="BE23" s="103">
        <v>0</v>
      </c>
      <c r="BF23" s="103">
        <v>0</v>
      </c>
      <c r="BG23" s="103">
        <v>0</v>
      </c>
      <c r="BH23" s="103">
        <v>0</v>
      </c>
      <c r="BI23" s="103"/>
      <c r="BJ23" s="103" t="s">
        <v>575</v>
      </c>
      <c r="BK23" s="103"/>
      <c r="BL23" s="103" t="s">
        <v>575</v>
      </c>
      <c r="BM23" s="103"/>
      <c r="BN23" s="103"/>
      <c r="BO23" s="103">
        <v>12</v>
      </c>
      <c r="BP23" s="103"/>
      <c r="BQ23" s="101"/>
      <c r="BR23" s="101"/>
      <c r="BS23" s="103"/>
      <c r="BT23" s="103" t="s">
        <v>580</v>
      </c>
      <c r="BU23" s="106" t="s">
        <v>617</v>
      </c>
      <c r="BV23" t="s">
        <v>581</v>
      </c>
      <c r="BW23" s="159" t="s">
        <v>401</v>
      </c>
    </row>
    <row r="24" spans="1:75" x14ac:dyDescent="0.15">
      <c r="A24" s="99">
        <v>2288</v>
      </c>
      <c r="B24" s="157">
        <v>41828</v>
      </c>
      <c r="C24" s="100" t="s">
        <v>571</v>
      </c>
      <c r="D24" s="101" t="s">
        <v>572</v>
      </c>
      <c r="E24" s="101"/>
      <c r="F24" s="101" t="s">
        <v>599</v>
      </c>
      <c r="G24" s="113">
        <v>41820</v>
      </c>
      <c r="H24" s="103" t="s">
        <v>582</v>
      </c>
      <c r="I24" s="103" t="s">
        <v>575</v>
      </c>
      <c r="J24" s="103">
        <v>6.34</v>
      </c>
      <c r="K24" s="101" t="s">
        <v>588</v>
      </c>
      <c r="L24" s="158" t="s">
        <v>638</v>
      </c>
      <c r="M24" s="101">
        <v>115.45</v>
      </c>
      <c r="N24" s="101">
        <v>24.2</v>
      </c>
      <c r="O24" s="101"/>
      <c r="P24" s="101"/>
      <c r="Q24" s="101"/>
      <c r="R24" s="104"/>
      <c r="S24" s="101"/>
      <c r="T24" s="101"/>
      <c r="U24" s="101"/>
      <c r="V24" s="101"/>
      <c r="W24" s="101"/>
      <c r="X24" s="101"/>
      <c r="Y24" s="101"/>
      <c r="Z24" s="101"/>
      <c r="AA24" s="101"/>
      <c r="AB24" s="101"/>
      <c r="AC24" s="101"/>
      <c r="AD24" s="101"/>
      <c r="AE24" s="101">
        <v>15.58</v>
      </c>
      <c r="AF24" s="101"/>
      <c r="AG24" s="101"/>
      <c r="AH24" s="101"/>
      <c r="AI24" s="101"/>
      <c r="AJ24" s="101"/>
      <c r="AK24" s="101"/>
      <c r="AL24" s="101"/>
      <c r="AM24" s="101"/>
      <c r="AN24" s="101"/>
      <c r="AO24" s="101" t="s">
        <v>600</v>
      </c>
      <c r="AP24" s="103" t="s">
        <v>575</v>
      </c>
      <c r="AQ24" s="103"/>
      <c r="AR24" s="103"/>
      <c r="AS24" s="105"/>
      <c r="AT24" s="103">
        <v>7</v>
      </c>
      <c r="AU24" s="103" t="s">
        <v>579</v>
      </c>
      <c r="AV24" s="101"/>
      <c r="AW24" s="103">
        <v>12</v>
      </c>
      <c r="AX24" s="103">
        <v>0</v>
      </c>
      <c r="AY24" s="103">
        <v>0</v>
      </c>
      <c r="AZ24" s="103">
        <v>0</v>
      </c>
      <c r="BA24" s="103">
        <v>0</v>
      </c>
      <c r="BB24" s="103">
        <v>0</v>
      </c>
      <c r="BC24" s="103">
        <v>0</v>
      </c>
      <c r="BD24" s="103">
        <v>0</v>
      </c>
      <c r="BE24" s="103">
        <v>0</v>
      </c>
      <c r="BF24" s="103">
        <v>0</v>
      </c>
      <c r="BG24" s="103">
        <v>0</v>
      </c>
      <c r="BH24" s="103">
        <v>0</v>
      </c>
      <c r="BI24" s="103"/>
      <c r="BJ24" s="103" t="s">
        <v>575</v>
      </c>
      <c r="BK24" s="103">
        <v>12</v>
      </c>
      <c r="BL24" s="103" t="s">
        <v>575</v>
      </c>
      <c r="BM24" s="103"/>
      <c r="BN24" s="103"/>
      <c r="BO24" s="103"/>
      <c r="BP24" s="103"/>
      <c r="BQ24" s="106"/>
      <c r="BR24" s="106"/>
      <c r="BS24" s="103"/>
      <c r="BT24" s="103" t="s">
        <v>580</v>
      </c>
      <c r="BU24" s="106"/>
      <c r="BV24" s="160" t="s">
        <v>581</v>
      </c>
      <c r="BW24" s="160" t="s">
        <v>401</v>
      </c>
    </row>
    <row r="25" spans="1:75" x14ac:dyDescent="0.15">
      <c r="A25" s="99">
        <v>3785</v>
      </c>
      <c r="B25" s="157">
        <v>41829</v>
      </c>
      <c r="C25" s="100" t="s">
        <v>571</v>
      </c>
      <c r="D25" s="101" t="s">
        <v>572</v>
      </c>
      <c r="E25" s="101"/>
      <c r="F25" s="101" t="s">
        <v>599</v>
      </c>
      <c r="G25" s="102">
        <v>41823</v>
      </c>
      <c r="H25" s="103" t="s">
        <v>582</v>
      </c>
      <c r="I25" s="103" t="s">
        <v>575</v>
      </c>
      <c r="J25" s="103"/>
      <c r="K25" s="101" t="s">
        <v>589</v>
      </c>
      <c r="L25" s="101" t="s">
        <v>586</v>
      </c>
      <c r="M25" s="101">
        <v>102</v>
      </c>
      <c r="N25" s="101">
        <v>25.5</v>
      </c>
      <c r="O25" s="101"/>
      <c r="P25" s="101"/>
      <c r="Q25" s="101"/>
      <c r="R25" s="104"/>
      <c r="S25" s="101"/>
      <c r="T25" s="101"/>
      <c r="U25" s="101"/>
      <c r="V25" s="101"/>
      <c r="W25" s="101"/>
      <c r="X25" s="101"/>
      <c r="Y25" s="101"/>
      <c r="Z25" s="101"/>
      <c r="AA25" s="101"/>
      <c r="AB25" s="101"/>
      <c r="AC25" s="101"/>
      <c r="AD25" s="101"/>
      <c r="AE25" s="101">
        <v>16.8</v>
      </c>
      <c r="AF25" s="101"/>
      <c r="AG25" s="101"/>
      <c r="AH25" s="101"/>
      <c r="AI25" s="101"/>
      <c r="AJ25" s="101"/>
      <c r="AK25" s="101"/>
      <c r="AL25" s="101"/>
      <c r="AM25" s="101"/>
      <c r="AN25" s="101"/>
      <c r="AO25" s="101" t="s">
        <v>600</v>
      </c>
      <c r="AP25" s="103" t="s">
        <v>575</v>
      </c>
      <c r="AQ25" s="103"/>
      <c r="AR25" s="103"/>
      <c r="AS25" s="105"/>
      <c r="AT25" s="103">
        <v>10.6</v>
      </c>
      <c r="AU25" s="103" t="s">
        <v>579</v>
      </c>
      <c r="AV25" s="101"/>
      <c r="AW25" s="103">
        <v>0</v>
      </c>
      <c r="AX25" s="103">
        <v>0</v>
      </c>
      <c r="AY25" s="103">
        <v>0</v>
      </c>
      <c r="AZ25" s="103">
        <v>24</v>
      </c>
      <c r="BA25" s="103">
        <v>0</v>
      </c>
      <c r="BB25" s="103">
        <v>0</v>
      </c>
      <c r="BC25" s="103">
        <v>0</v>
      </c>
      <c r="BD25" s="103">
        <v>0</v>
      </c>
      <c r="BE25" s="103">
        <v>0</v>
      </c>
      <c r="BF25" s="103">
        <v>0</v>
      </c>
      <c r="BG25" s="103">
        <v>0</v>
      </c>
      <c r="BH25" s="103">
        <v>0</v>
      </c>
      <c r="BI25" s="103"/>
      <c r="BJ25" s="103" t="s">
        <v>575</v>
      </c>
      <c r="BK25" s="103">
        <v>12</v>
      </c>
      <c r="BL25" s="103" t="s">
        <v>575</v>
      </c>
      <c r="BM25" s="103"/>
      <c r="BN25" s="103"/>
      <c r="BO25" s="103"/>
      <c r="BP25" s="103"/>
      <c r="BQ25" s="101"/>
      <c r="BR25" s="101"/>
      <c r="BS25" s="103"/>
      <c r="BT25" s="103" t="s">
        <v>580</v>
      </c>
      <c r="BU25" s="101"/>
      <c r="BV25" t="s">
        <v>496</v>
      </c>
      <c r="BW25" s="160" t="s">
        <v>401</v>
      </c>
    </row>
    <row r="26" spans="1:75" x14ac:dyDescent="0.15">
      <c r="A26" s="99">
        <v>2180</v>
      </c>
      <c r="B26" s="157">
        <v>41830</v>
      </c>
      <c r="C26" s="100" t="s">
        <v>571</v>
      </c>
      <c r="D26" s="101" t="s">
        <v>572</v>
      </c>
      <c r="E26" s="101"/>
      <c r="F26" s="101" t="s">
        <v>599</v>
      </c>
      <c r="G26" s="102">
        <v>41455</v>
      </c>
      <c r="H26" s="103" t="s">
        <v>582</v>
      </c>
      <c r="I26" s="103" t="s">
        <v>575</v>
      </c>
      <c r="J26" s="103"/>
      <c r="K26" s="101" t="s">
        <v>590</v>
      </c>
      <c r="L26" s="101" t="s">
        <v>591</v>
      </c>
      <c r="M26" s="101">
        <v>131.07</v>
      </c>
      <c r="N26" s="101">
        <v>24.4618</v>
      </c>
      <c r="O26" s="101"/>
      <c r="P26" s="101"/>
      <c r="Q26" s="101"/>
      <c r="R26" s="104"/>
      <c r="S26" s="101"/>
      <c r="T26" s="101"/>
      <c r="U26" s="101"/>
      <c r="V26" s="101"/>
      <c r="W26" s="101"/>
      <c r="X26" s="101"/>
      <c r="Y26" s="101"/>
      <c r="Z26" s="101"/>
      <c r="AA26" s="101"/>
      <c r="AB26" s="101"/>
      <c r="AC26" s="101"/>
      <c r="AD26" s="101"/>
      <c r="AE26" s="101">
        <v>13.6928</v>
      </c>
      <c r="AF26" s="101"/>
      <c r="AG26" s="101"/>
      <c r="AH26" s="101"/>
      <c r="AI26" s="101"/>
      <c r="AJ26" s="101"/>
      <c r="AK26" s="101"/>
      <c r="AL26" s="101"/>
      <c r="AM26" s="101"/>
      <c r="AN26" s="101"/>
      <c r="AO26" s="101" t="s">
        <v>600</v>
      </c>
      <c r="AP26" s="103" t="s">
        <v>575</v>
      </c>
      <c r="AQ26" s="103"/>
      <c r="AR26" s="103"/>
      <c r="AS26" s="105"/>
      <c r="AT26" s="103"/>
      <c r="AU26" s="103" t="s">
        <v>575</v>
      </c>
      <c r="AV26" s="101"/>
      <c r="AW26" s="103">
        <v>0</v>
      </c>
      <c r="AX26" s="103">
        <v>0</v>
      </c>
      <c r="AY26" s="103">
        <v>0</v>
      </c>
      <c r="AZ26" s="103">
        <v>0</v>
      </c>
      <c r="BA26" s="103">
        <v>0</v>
      </c>
      <c r="BB26" s="103">
        <v>0</v>
      </c>
      <c r="BC26" s="103">
        <v>0</v>
      </c>
      <c r="BD26" s="103">
        <v>0</v>
      </c>
      <c r="BE26" s="103">
        <v>0</v>
      </c>
      <c r="BF26" s="103">
        <v>0</v>
      </c>
      <c r="BG26" s="103">
        <v>0</v>
      </c>
      <c r="BH26" s="103">
        <v>0</v>
      </c>
      <c r="BI26" s="103"/>
      <c r="BJ26" s="103" t="s">
        <v>575</v>
      </c>
      <c r="BK26" s="103"/>
      <c r="BL26" s="103" t="s">
        <v>575</v>
      </c>
      <c r="BM26" s="103"/>
      <c r="BN26" s="103"/>
      <c r="BO26" s="103"/>
      <c r="BP26" s="103"/>
      <c r="BQ26" s="106"/>
      <c r="BR26" s="106"/>
      <c r="BS26" s="103"/>
      <c r="BT26" s="103" t="s">
        <v>580</v>
      </c>
      <c r="BU26" s="101"/>
      <c r="BV26" t="s">
        <v>506</v>
      </c>
      <c r="BW26" s="160" t="s">
        <v>461</v>
      </c>
    </row>
    <row r="27" spans="1:75" x14ac:dyDescent="0.15">
      <c r="A27" s="99">
        <v>3618</v>
      </c>
      <c r="B27" s="157">
        <v>41830</v>
      </c>
      <c r="C27" s="100" t="s">
        <v>571</v>
      </c>
      <c r="D27" s="101" t="s">
        <v>572</v>
      </c>
      <c r="E27" s="101"/>
      <c r="F27" s="101" t="s">
        <v>599</v>
      </c>
      <c r="G27" s="102">
        <v>41772</v>
      </c>
      <c r="H27" s="103" t="s">
        <v>582</v>
      </c>
      <c r="I27" s="103" t="s">
        <v>575</v>
      </c>
      <c r="J27" s="103"/>
      <c r="K27" s="101" t="s">
        <v>592</v>
      </c>
      <c r="L27" s="101" t="s">
        <v>593</v>
      </c>
      <c r="M27" s="101">
        <v>86.93</v>
      </c>
      <c r="N27" s="101">
        <v>28.01</v>
      </c>
      <c r="O27" s="101"/>
      <c r="P27" s="101"/>
      <c r="Q27" s="101"/>
      <c r="R27" s="104"/>
      <c r="S27" s="101"/>
      <c r="T27" s="101"/>
      <c r="U27" s="101"/>
      <c r="V27" s="101"/>
      <c r="W27" s="101"/>
      <c r="X27" s="101"/>
      <c r="Y27" s="101"/>
      <c r="Z27" s="101"/>
      <c r="AA27" s="101"/>
      <c r="AB27" s="101"/>
      <c r="AC27" s="101"/>
      <c r="AD27" s="101"/>
      <c r="AE27" s="101">
        <v>20.99</v>
      </c>
      <c r="AF27" s="101"/>
      <c r="AG27" s="101"/>
      <c r="AH27" s="101"/>
      <c r="AI27" s="101"/>
      <c r="AJ27" s="101"/>
      <c r="AK27" s="101"/>
      <c r="AL27" s="101"/>
      <c r="AM27" s="101"/>
      <c r="AN27" s="101"/>
      <c r="AO27" s="101" t="s">
        <v>600</v>
      </c>
      <c r="AP27" s="103" t="s">
        <v>575</v>
      </c>
      <c r="AQ27" s="103"/>
      <c r="AR27" s="103"/>
      <c r="AS27" s="105"/>
      <c r="AT27" s="103">
        <v>11.3</v>
      </c>
      <c r="AU27" s="103" t="s">
        <v>579</v>
      </c>
      <c r="AV27" s="101"/>
      <c r="AW27" s="103">
        <v>0</v>
      </c>
      <c r="AX27" s="103">
        <v>0</v>
      </c>
      <c r="AY27" s="103">
        <v>0</v>
      </c>
      <c r="AZ27" s="103">
        <v>18</v>
      </c>
      <c r="BA27" s="103">
        <v>0</v>
      </c>
      <c r="BB27" s="103">
        <v>0</v>
      </c>
      <c r="BC27" s="103">
        <v>0</v>
      </c>
      <c r="BD27" s="103">
        <v>0</v>
      </c>
      <c r="BE27" s="103">
        <v>0</v>
      </c>
      <c r="BF27" s="103">
        <v>0</v>
      </c>
      <c r="BG27" s="103">
        <v>0</v>
      </c>
      <c r="BH27" s="103">
        <v>0</v>
      </c>
      <c r="BI27" s="103"/>
      <c r="BJ27" s="103" t="s">
        <v>575</v>
      </c>
      <c r="BK27" s="103">
        <v>24</v>
      </c>
      <c r="BL27" s="103" t="s">
        <v>575</v>
      </c>
      <c r="BM27" s="103"/>
      <c r="BN27" s="103"/>
      <c r="BO27" s="103"/>
      <c r="BP27" s="103"/>
      <c r="BQ27" s="101" t="s">
        <v>594</v>
      </c>
      <c r="BR27" s="101" t="s">
        <v>595</v>
      </c>
      <c r="BS27" s="103">
        <v>50</v>
      </c>
      <c r="BT27" s="103" t="s">
        <v>580</v>
      </c>
      <c r="BU27" s="101"/>
      <c r="BV27" t="s">
        <v>596</v>
      </c>
      <c r="BW27" s="159" t="s">
        <v>461</v>
      </c>
    </row>
    <row r="28" spans="1:75" x14ac:dyDescent="0.15">
      <c r="A28" s="99">
        <v>5657</v>
      </c>
      <c r="B28" s="157">
        <v>41829</v>
      </c>
      <c r="C28" s="100" t="s">
        <v>571</v>
      </c>
      <c r="D28" s="101" t="s">
        <v>572</v>
      </c>
      <c r="E28" s="101"/>
      <c r="F28" s="101" t="s">
        <v>599</v>
      </c>
      <c r="G28" s="102">
        <v>41608</v>
      </c>
      <c r="H28" s="103" t="s">
        <v>582</v>
      </c>
      <c r="I28" s="103" t="s">
        <v>575</v>
      </c>
      <c r="J28" s="103"/>
      <c r="K28" s="101" t="s">
        <v>602</v>
      </c>
      <c r="L28" s="158" t="s">
        <v>627</v>
      </c>
      <c r="M28" s="101">
        <v>179.05</v>
      </c>
      <c r="N28" s="101">
        <v>22.59</v>
      </c>
      <c r="O28" s="101"/>
      <c r="P28" s="101"/>
      <c r="Q28" s="101"/>
      <c r="R28" s="104"/>
      <c r="S28" s="101"/>
      <c r="T28" s="101"/>
      <c r="U28" s="101"/>
      <c r="V28" s="101"/>
      <c r="W28" s="101"/>
      <c r="X28" s="101"/>
      <c r="Y28" s="101"/>
      <c r="Z28" s="101"/>
      <c r="AA28" s="101"/>
      <c r="AB28" s="101"/>
      <c r="AC28" s="101"/>
      <c r="AD28" s="101"/>
      <c r="AE28" s="101">
        <v>13.68</v>
      </c>
      <c r="AF28" s="101"/>
      <c r="AG28" s="101"/>
      <c r="AH28" s="101"/>
      <c r="AI28" s="101"/>
      <c r="AJ28" s="101"/>
      <c r="AK28" s="101"/>
      <c r="AL28" s="101"/>
      <c r="AM28" s="101"/>
      <c r="AN28" s="101"/>
      <c r="AO28" s="101" t="s">
        <v>600</v>
      </c>
      <c r="AP28" s="103" t="s">
        <v>575</v>
      </c>
      <c r="AQ28" s="103"/>
      <c r="AR28" s="103"/>
      <c r="AS28" s="105"/>
      <c r="AT28" s="103">
        <v>20</v>
      </c>
      <c r="AU28" s="103" t="s">
        <v>575</v>
      </c>
      <c r="AV28" s="101"/>
      <c r="AW28" s="103">
        <v>0</v>
      </c>
      <c r="AX28" s="103">
        <v>0</v>
      </c>
      <c r="AY28" s="103">
        <v>0</v>
      </c>
      <c r="AZ28" s="103">
        <v>0</v>
      </c>
      <c r="BA28" s="103">
        <v>0</v>
      </c>
      <c r="BB28" s="103">
        <v>0</v>
      </c>
      <c r="BC28" s="103">
        <v>0</v>
      </c>
      <c r="BD28" s="103">
        <v>0</v>
      </c>
      <c r="BE28" s="103">
        <v>0</v>
      </c>
      <c r="BF28" s="103">
        <v>0</v>
      </c>
      <c r="BG28" s="103">
        <v>0</v>
      </c>
      <c r="BH28" s="103">
        <v>0</v>
      </c>
      <c r="BI28" s="103"/>
      <c r="BJ28" s="103" t="s">
        <v>575</v>
      </c>
      <c r="BK28" s="103"/>
      <c r="BL28" s="103" t="s">
        <v>575</v>
      </c>
      <c r="BM28" s="103">
        <v>0</v>
      </c>
      <c r="BN28" s="103"/>
      <c r="BO28" s="103"/>
      <c r="BP28" s="103"/>
      <c r="BQ28" s="101" t="s">
        <v>603</v>
      </c>
      <c r="BR28" s="101"/>
      <c r="BS28" s="103"/>
      <c r="BT28" s="103" t="s">
        <v>580</v>
      </c>
      <c r="BU28" s="106" t="s">
        <v>604</v>
      </c>
      <c r="BV28" t="s">
        <v>605</v>
      </c>
      <c r="BW28" s="159" t="s">
        <v>461</v>
      </c>
    </row>
    <row r="29" spans="1:75" x14ac:dyDescent="0.15">
      <c r="A29" s="99">
        <v>8647</v>
      </c>
      <c r="B29" s="157">
        <v>41828</v>
      </c>
      <c r="C29" s="100" t="s">
        <v>571</v>
      </c>
      <c r="D29" s="101" t="s">
        <v>572</v>
      </c>
      <c r="E29" s="101"/>
      <c r="F29" s="101" t="s">
        <v>599</v>
      </c>
      <c r="G29" s="102">
        <v>41820</v>
      </c>
      <c r="H29" s="103" t="s">
        <v>582</v>
      </c>
      <c r="I29" s="103" t="s">
        <v>575</v>
      </c>
      <c r="J29" s="103"/>
      <c r="K29" s="101" t="s">
        <v>606</v>
      </c>
      <c r="L29" s="101" t="s">
        <v>607</v>
      </c>
      <c r="M29" s="101">
        <v>104.46000000000001</v>
      </c>
      <c r="N29" s="101">
        <v>22.72</v>
      </c>
      <c r="O29" s="101"/>
      <c r="P29" s="101"/>
      <c r="Q29" s="101"/>
      <c r="R29" s="101"/>
      <c r="S29" s="101"/>
      <c r="T29" s="101"/>
      <c r="U29" s="101"/>
      <c r="V29" s="101"/>
      <c r="W29" s="101"/>
      <c r="X29" s="101"/>
      <c r="Y29" s="101"/>
      <c r="Z29" s="101"/>
      <c r="AA29" s="101"/>
      <c r="AB29" s="101"/>
      <c r="AC29" s="101"/>
      <c r="AD29" s="101"/>
      <c r="AE29" s="101">
        <v>18.87</v>
      </c>
      <c r="AF29" s="101"/>
      <c r="AG29" s="101"/>
      <c r="AH29" s="101"/>
      <c r="AI29" s="101"/>
      <c r="AJ29" s="101"/>
      <c r="AK29" s="101"/>
      <c r="AL29" s="101"/>
      <c r="AM29" s="101"/>
      <c r="AN29" s="101"/>
      <c r="AO29" s="101" t="s">
        <v>600</v>
      </c>
      <c r="AP29" s="103" t="s">
        <v>575</v>
      </c>
      <c r="AQ29" s="103"/>
      <c r="AR29" s="103"/>
      <c r="AS29" s="105"/>
      <c r="AT29" s="161" t="s">
        <v>628</v>
      </c>
      <c r="AU29" s="103" t="s">
        <v>579</v>
      </c>
      <c r="AV29" s="101"/>
      <c r="AW29" s="103">
        <v>0</v>
      </c>
      <c r="AX29" s="103">
        <v>0</v>
      </c>
      <c r="AY29" s="103">
        <v>12</v>
      </c>
      <c r="AZ29" s="103">
        <v>0</v>
      </c>
      <c r="BA29" s="103">
        <v>0</v>
      </c>
      <c r="BB29" s="103">
        <v>0</v>
      </c>
      <c r="BC29" s="103">
        <v>0</v>
      </c>
      <c r="BD29" s="103">
        <v>0</v>
      </c>
      <c r="BE29" s="103">
        <v>0</v>
      </c>
      <c r="BF29" s="103">
        <v>0</v>
      </c>
      <c r="BG29" s="103">
        <v>0</v>
      </c>
      <c r="BH29" s="103">
        <v>0</v>
      </c>
      <c r="BI29" s="103"/>
      <c r="BJ29" s="103" t="s">
        <v>575</v>
      </c>
      <c r="BK29" s="103"/>
      <c r="BL29" s="103" t="s">
        <v>575</v>
      </c>
      <c r="BM29" s="103"/>
      <c r="BN29" s="103"/>
      <c r="BO29" s="103"/>
      <c r="BP29" s="103"/>
      <c r="BQ29" s="106" t="s">
        <v>608</v>
      </c>
      <c r="BR29" s="106"/>
      <c r="BS29" s="103"/>
      <c r="BT29" s="103" t="s">
        <v>580</v>
      </c>
      <c r="BU29" s="158" t="s">
        <v>609</v>
      </c>
      <c r="BV29" t="s">
        <v>581</v>
      </c>
      <c r="BW29" s="160" t="s">
        <v>610</v>
      </c>
    </row>
    <row r="30" spans="1:75" x14ac:dyDescent="0.15">
      <c r="A30" s="99">
        <v>4103</v>
      </c>
      <c r="B30" s="157">
        <v>41830</v>
      </c>
      <c r="C30" s="100" t="s">
        <v>571</v>
      </c>
      <c r="D30" s="101" t="s">
        <v>572</v>
      </c>
      <c r="E30" s="101"/>
      <c r="F30" s="101" t="s">
        <v>599</v>
      </c>
      <c r="G30" s="102">
        <v>41820</v>
      </c>
      <c r="H30" s="103" t="s">
        <v>582</v>
      </c>
      <c r="I30" s="103" t="s">
        <v>575</v>
      </c>
      <c r="J30" s="103"/>
      <c r="K30" s="101" t="s">
        <v>597</v>
      </c>
      <c r="L30" s="101" t="s">
        <v>598</v>
      </c>
      <c r="M30" s="101">
        <v>100.67</v>
      </c>
      <c r="N30" s="101">
        <v>23.3</v>
      </c>
      <c r="O30" s="101"/>
      <c r="P30" s="101"/>
      <c r="Q30" s="101"/>
      <c r="R30" s="104"/>
      <c r="S30" s="101"/>
      <c r="T30" s="101"/>
      <c r="U30" s="101"/>
      <c r="V30" s="101"/>
      <c r="W30" s="101"/>
      <c r="X30" s="101"/>
      <c r="Y30" s="101"/>
      <c r="Z30" s="101"/>
      <c r="AA30" s="101"/>
      <c r="AB30" s="101"/>
      <c r="AC30" s="101"/>
      <c r="AD30" s="101"/>
      <c r="AE30" s="101">
        <v>16.100000000000001</v>
      </c>
      <c r="AF30" s="101"/>
      <c r="AG30" s="101"/>
      <c r="AH30" s="101"/>
      <c r="AI30" s="101"/>
      <c r="AJ30" s="101"/>
      <c r="AK30" s="101"/>
      <c r="AL30" s="101"/>
      <c r="AM30" s="101"/>
      <c r="AN30" s="101"/>
      <c r="AO30" s="101" t="s">
        <v>600</v>
      </c>
      <c r="AP30" s="103" t="s">
        <v>575</v>
      </c>
      <c r="AQ30" s="103"/>
      <c r="AR30" s="103"/>
      <c r="AS30" s="105"/>
      <c r="AT30" s="103">
        <v>11.5</v>
      </c>
      <c r="AU30" s="103" t="s">
        <v>579</v>
      </c>
      <c r="AV30" s="101"/>
      <c r="AW30" s="103">
        <v>0</v>
      </c>
      <c r="AX30" s="103">
        <v>0</v>
      </c>
      <c r="AY30" s="103">
        <v>10</v>
      </c>
      <c r="AZ30" s="103">
        <v>0</v>
      </c>
      <c r="BA30" s="103">
        <v>0</v>
      </c>
      <c r="BB30" s="103">
        <v>0</v>
      </c>
      <c r="BC30" s="103">
        <v>0</v>
      </c>
      <c r="BD30" s="103">
        <v>0</v>
      </c>
      <c r="BE30" s="103">
        <v>0</v>
      </c>
      <c r="BF30" s="103">
        <v>0</v>
      </c>
      <c r="BG30" s="103">
        <v>0</v>
      </c>
      <c r="BH30" s="103">
        <v>0</v>
      </c>
      <c r="BI30" s="103"/>
      <c r="BJ30" s="103" t="s">
        <v>575</v>
      </c>
      <c r="BK30" s="103"/>
      <c r="BL30" s="103" t="s">
        <v>575</v>
      </c>
      <c r="BM30" s="103"/>
      <c r="BN30" s="103"/>
      <c r="BO30" s="103"/>
      <c r="BP30" s="103"/>
      <c r="BQ30" s="106"/>
      <c r="BR30" s="106"/>
      <c r="BS30" s="103"/>
      <c r="BT30" s="103" t="s">
        <v>580</v>
      </c>
      <c r="BU30" s="106"/>
      <c r="BV30" s="160" t="s">
        <v>581</v>
      </c>
      <c r="BW30" s="160" t="s">
        <v>401</v>
      </c>
    </row>
    <row r="31" spans="1:75" x14ac:dyDescent="0.15">
      <c r="A31" s="99">
        <v>8417</v>
      </c>
      <c r="B31" s="157">
        <v>41829</v>
      </c>
      <c r="C31" s="100" t="s">
        <v>571</v>
      </c>
      <c r="D31" s="101" t="s">
        <v>572</v>
      </c>
      <c r="E31" s="101"/>
      <c r="F31" s="101" t="s">
        <v>599</v>
      </c>
      <c r="G31" s="102">
        <v>41820</v>
      </c>
      <c r="H31" s="103" t="s">
        <v>390</v>
      </c>
      <c r="I31" s="103" t="s">
        <v>391</v>
      </c>
      <c r="J31" s="103"/>
      <c r="K31" s="101" t="s">
        <v>620</v>
      </c>
      <c r="L31" s="101" t="s">
        <v>621</v>
      </c>
      <c r="M31" s="107">
        <v>119.9</v>
      </c>
      <c r="N31" s="107">
        <v>27</v>
      </c>
      <c r="O31" s="101"/>
      <c r="P31" s="101"/>
      <c r="Q31" s="101"/>
      <c r="R31" s="104"/>
      <c r="S31" s="101"/>
      <c r="T31" s="101"/>
      <c r="U31" s="101"/>
      <c r="V31" s="101"/>
      <c r="W31" s="101"/>
      <c r="X31" s="101"/>
      <c r="Y31" s="101"/>
      <c r="Z31" s="101"/>
      <c r="AA31" s="101"/>
      <c r="AB31" s="101"/>
      <c r="AC31" s="101"/>
      <c r="AD31" s="101"/>
      <c r="AE31" s="101">
        <v>23</v>
      </c>
      <c r="AF31" s="101"/>
      <c r="AG31" s="101"/>
      <c r="AH31" s="101"/>
      <c r="AI31" s="101"/>
      <c r="AJ31" s="101"/>
      <c r="AK31" s="101"/>
      <c r="AL31" s="101"/>
      <c r="AM31" s="101"/>
      <c r="AN31" s="101"/>
      <c r="AO31" s="101" t="s">
        <v>600</v>
      </c>
      <c r="AP31" s="103" t="s">
        <v>575</v>
      </c>
      <c r="AQ31" s="103"/>
      <c r="AR31" s="103"/>
      <c r="AS31" s="105"/>
      <c r="AT31" s="103"/>
      <c r="AU31" s="103" t="s">
        <v>575</v>
      </c>
      <c r="AV31" s="101"/>
      <c r="AW31" s="103">
        <v>0</v>
      </c>
      <c r="AX31" s="103">
        <v>0</v>
      </c>
      <c r="AY31" s="103">
        <v>5</v>
      </c>
      <c r="AZ31" s="103">
        <v>0</v>
      </c>
      <c r="BA31" s="103">
        <v>0</v>
      </c>
      <c r="BB31" s="103">
        <v>0</v>
      </c>
      <c r="BC31" s="103">
        <v>0</v>
      </c>
      <c r="BD31" s="103">
        <v>0</v>
      </c>
      <c r="BE31" s="103">
        <v>0</v>
      </c>
      <c r="BF31" s="103">
        <v>0</v>
      </c>
      <c r="BG31" s="103">
        <v>0</v>
      </c>
      <c r="BH31" s="103">
        <v>0</v>
      </c>
      <c r="BI31" s="103"/>
      <c r="BJ31" s="103" t="s">
        <v>575</v>
      </c>
      <c r="BK31" s="103"/>
      <c r="BL31" s="103" t="s">
        <v>575</v>
      </c>
      <c r="BM31" s="103"/>
      <c r="BN31" s="103"/>
      <c r="BO31" s="103"/>
      <c r="BP31" s="103"/>
      <c r="BQ31" s="106"/>
      <c r="BR31" s="106"/>
      <c r="BS31" s="103"/>
      <c r="BT31" s="103" t="s">
        <v>580</v>
      </c>
      <c r="BU31" s="101" t="s">
        <v>622</v>
      </c>
      <c r="BV31" t="s">
        <v>625</v>
      </c>
      <c r="BW31" s="160" t="s">
        <v>401</v>
      </c>
    </row>
    <row r="32" spans="1:75" x14ac:dyDescent="0.15">
      <c r="A32" s="99">
        <v>4952</v>
      </c>
      <c r="B32" s="157">
        <v>41830</v>
      </c>
      <c r="C32" s="100" t="s">
        <v>571</v>
      </c>
      <c r="D32" s="101" t="s">
        <v>572</v>
      </c>
      <c r="E32" s="101"/>
      <c r="F32" s="101" t="s">
        <v>599</v>
      </c>
      <c r="G32" s="102">
        <v>41680</v>
      </c>
      <c r="H32" s="103" t="s">
        <v>390</v>
      </c>
      <c r="I32" s="103" t="s">
        <v>391</v>
      </c>
      <c r="J32" s="103"/>
      <c r="K32" s="101" t="s">
        <v>629</v>
      </c>
      <c r="L32" s="101" t="s">
        <v>630</v>
      </c>
      <c r="M32" s="107">
        <v>101.75</v>
      </c>
      <c r="N32" s="107">
        <v>26</v>
      </c>
      <c r="O32" s="101"/>
      <c r="P32" s="101"/>
      <c r="Q32" s="101"/>
      <c r="R32" s="104"/>
      <c r="S32" s="101"/>
      <c r="T32" s="101"/>
      <c r="U32" s="101"/>
      <c r="V32" s="101"/>
      <c r="W32" s="101"/>
      <c r="X32" s="101"/>
      <c r="Y32" s="101"/>
      <c r="Z32" s="101"/>
      <c r="AA32" s="101"/>
      <c r="AB32" s="101"/>
      <c r="AC32" s="101"/>
      <c r="AD32" s="101"/>
      <c r="AE32" s="101">
        <v>17</v>
      </c>
      <c r="AF32" s="101"/>
      <c r="AG32" s="101"/>
      <c r="AH32" s="101"/>
      <c r="AI32" s="101"/>
      <c r="AJ32" s="101"/>
      <c r="AK32" s="101"/>
      <c r="AL32" s="101"/>
      <c r="AM32" s="101"/>
      <c r="AN32" s="101"/>
      <c r="AO32" s="101" t="s">
        <v>600</v>
      </c>
      <c r="AP32" s="103" t="s">
        <v>575</v>
      </c>
      <c r="AQ32" s="103"/>
      <c r="AR32" s="103"/>
      <c r="AS32" s="105"/>
      <c r="AT32" s="103"/>
      <c r="AU32" s="103" t="s">
        <v>575</v>
      </c>
      <c r="AV32" s="101"/>
      <c r="AW32" s="103">
        <v>0</v>
      </c>
      <c r="AX32" s="103">
        <v>0</v>
      </c>
      <c r="AY32" s="103">
        <v>0</v>
      </c>
      <c r="AZ32" s="103">
        <v>28</v>
      </c>
      <c r="BA32" s="103">
        <v>0</v>
      </c>
      <c r="BB32" s="103">
        <v>0</v>
      </c>
      <c r="BC32" s="103">
        <v>0</v>
      </c>
      <c r="BD32" s="103">
        <v>0</v>
      </c>
      <c r="BE32" s="103">
        <v>0</v>
      </c>
      <c r="BF32" s="103">
        <v>0</v>
      </c>
      <c r="BG32" s="103">
        <v>0</v>
      </c>
      <c r="BH32" s="103">
        <v>0</v>
      </c>
      <c r="BI32" s="103"/>
      <c r="BJ32" s="103" t="s">
        <v>575</v>
      </c>
      <c r="BK32" s="103">
        <v>24</v>
      </c>
      <c r="BL32" s="103" t="s">
        <v>575</v>
      </c>
      <c r="BM32" s="103"/>
      <c r="BN32" s="103"/>
      <c r="BO32" s="103"/>
      <c r="BP32" s="103"/>
      <c r="BQ32" s="106"/>
      <c r="BR32" s="106"/>
      <c r="BS32" s="103"/>
      <c r="BT32" s="103" t="s">
        <v>580</v>
      </c>
      <c r="BU32" s="106"/>
      <c r="BV32" s="160" t="s">
        <v>581</v>
      </c>
      <c r="BW32" s="18" t="s">
        <v>461</v>
      </c>
    </row>
    <row r="33" spans="1:75" x14ac:dyDescent="0.15">
      <c r="A33" s="99">
        <v>8479</v>
      </c>
      <c r="B33" s="157">
        <v>41830</v>
      </c>
      <c r="C33" s="100" t="s">
        <v>631</v>
      </c>
      <c r="D33" s="101" t="s">
        <v>632</v>
      </c>
      <c r="E33" s="101"/>
      <c r="F33" s="101" t="s">
        <v>599</v>
      </c>
      <c r="G33" s="102">
        <v>41801</v>
      </c>
      <c r="H33" s="103" t="s">
        <v>574</v>
      </c>
      <c r="I33" s="103" t="s">
        <v>390</v>
      </c>
      <c r="J33" s="103"/>
      <c r="K33" s="101" t="s">
        <v>633</v>
      </c>
      <c r="L33" s="101" t="s">
        <v>634</v>
      </c>
      <c r="M33" s="101">
        <v>99</v>
      </c>
      <c r="N33" s="101">
        <v>18.809999999999999</v>
      </c>
      <c r="O33" s="101"/>
      <c r="P33" s="101"/>
      <c r="Q33" s="101"/>
      <c r="R33" s="104"/>
      <c r="S33" s="101"/>
      <c r="T33" s="101"/>
      <c r="U33" s="101"/>
      <c r="V33" s="101"/>
      <c r="W33" s="101"/>
      <c r="X33" s="101"/>
      <c r="Y33" s="101"/>
      <c r="Z33" s="101"/>
      <c r="AA33" s="101"/>
      <c r="AB33" s="101"/>
      <c r="AC33" s="101"/>
      <c r="AD33" s="101"/>
      <c r="AE33" s="101">
        <v>10.94</v>
      </c>
      <c r="AF33" s="101"/>
      <c r="AG33" s="101"/>
      <c r="AH33" s="101"/>
      <c r="AI33" s="101"/>
      <c r="AJ33" s="101"/>
      <c r="AK33" s="101"/>
      <c r="AL33" s="101"/>
      <c r="AM33" s="101"/>
      <c r="AN33" s="101"/>
      <c r="AO33" s="101" t="s">
        <v>600</v>
      </c>
      <c r="AP33" s="103" t="s">
        <v>575</v>
      </c>
      <c r="AQ33" s="103"/>
      <c r="AR33" s="103"/>
      <c r="AS33" s="105"/>
      <c r="AT33" s="103">
        <v>8</v>
      </c>
      <c r="AU33" s="103" t="s">
        <v>635</v>
      </c>
      <c r="AV33" s="101"/>
      <c r="AW33" s="103">
        <v>0</v>
      </c>
      <c r="AX33" s="103">
        <v>0</v>
      </c>
      <c r="AY33" s="103">
        <v>0</v>
      </c>
      <c r="AZ33" s="103">
        <v>0</v>
      </c>
      <c r="BA33" s="103">
        <v>0</v>
      </c>
      <c r="BB33" s="103">
        <v>0</v>
      </c>
      <c r="BC33" s="103">
        <v>0</v>
      </c>
      <c r="BD33" s="103">
        <v>0</v>
      </c>
      <c r="BE33" s="103">
        <v>0</v>
      </c>
      <c r="BF33" s="103">
        <v>0</v>
      </c>
      <c r="BG33" s="103">
        <v>0</v>
      </c>
      <c r="BH33" s="103">
        <v>0</v>
      </c>
      <c r="BI33" s="103">
        <v>24</v>
      </c>
      <c r="BJ33" s="103" t="s">
        <v>575</v>
      </c>
      <c r="BK33" s="103"/>
      <c r="BL33" s="103" t="s">
        <v>575</v>
      </c>
      <c r="BM33" s="103"/>
      <c r="BN33" s="103"/>
      <c r="BO33" s="103"/>
      <c r="BP33" s="103"/>
      <c r="BQ33" s="101"/>
      <c r="BR33" s="101"/>
      <c r="BS33" s="103"/>
      <c r="BT33" s="103" t="s">
        <v>580</v>
      </c>
      <c r="BU33" s="106" t="s">
        <v>622</v>
      </c>
      <c r="BV33" s="160" t="s">
        <v>581</v>
      </c>
      <c r="BW33" t="s">
        <v>461</v>
      </c>
    </row>
    <row r="34" spans="1:75" x14ac:dyDescent="0.15">
      <c r="A34" s="99">
        <v>1985</v>
      </c>
      <c r="B34" s="157">
        <v>41828</v>
      </c>
      <c r="C34" s="100" t="s">
        <v>571</v>
      </c>
      <c r="D34" s="101" t="s">
        <v>572</v>
      </c>
      <c r="E34" s="101"/>
      <c r="F34" s="101" t="s">
        <v>599</v>
      </c>
      <c r="G34" s="157">
        <v>41822</v>
      </c>
      <c r="H34" s="103" t="s">
        <v>574</v>
      </c>
      <c r="I34" s="103" t="s">
        <v>575</v>
      </c>
      <c r="J34" s="103"/>
      <c r="K34" s="101" t="s">
        <v>576</v>
      </c>
      <c r="L34" s="101" t="s">
        <v>577</v>
      </c>
      <c r="M34" s="107">
        <v>102</v>
      </c>
      <c r="N34" s="107">
        <v>25.5</v>
      </c>
      <c r="O34" s="101"/>
      <c r="P34" s="101"/>
      <c r="Q34" s="101"/>
      <c r="R34" s="104"/>
      <c r="S34" s="101"/>
      <c r="T34" s="101"/>
      <c r="U34" s="101"/>
      <c r="V34" s="101"/>
      <c r="W34" s="101"/>
      <c r="X34" s="101"/>
      <c r="Y34" s="101"/>
      <c r="Z34" s="101"/>
      <c r="AA34" s="101"/>
      <c r="AB34" s="101"/>
      <c r="AC34" s="101"/>
      <c r="AD34" s="101"/>
      <c r="AE34" s="101">
        <v>21.8</v>
      </c>
      <c r="AF34" s="101"/>
      <c r="AG34" s="101"/>
      <c r="AH34" s="101"/>
      <c r="AI34" s="101"/>
      <c r="AJ34" s="101"/>
      <c r="AK34" s="101"/>
      <c r="AL34" s="101"/>
      <c r="AM34" s="101"/>
      <c r="AN34" s="101"/>
      <c r="AO34" s="101" t="s">
        <v>601</v>
      </c>
      <c r="AP34" s="103" t="s">
        <v>575</v>
      </c>
      <c r="AQ34" s="103"/>
      <c r="AR34" s="103"/>
      <c r="AS34" s="105"/>
      <c r="AT34" s="103">
        <v>10.6</v>
      </c>
      <c r="AU34" s="103" t="s">
        <v>579</v>
      </c>
      <c r="AV34" s="101"/>
      <c r="AW34" s="103">
        <v>0</v>
      </c>
      <c r="AX34" s="103">
        <v>0</v>
      </c>
      <c r="AY34" s="103">
        <v>0</v>
      </c>
      <c r="AZ34" s="103">
        <v>26</v>
      </c>
      <c r="BA34" s="103">
        <v>0</v>
      </c>
      <c r="BB34" s="103">
        <v>0</v>
      </c>
      <c r="BC34" s="103">
        <v>0</v>
      </c>
      <c r="BD34" s="103">
        <v>0</v>
      </c>
      <c r="BE34" s="103">
        <v>0</v>
      </c>
      <c r="BF34" s="103">
        <v>0</v>
      </c>
      <c r="BG34" s="103">
        <v>0</v>
      </c>
      <c r="BH34" s="103">
        <v>0</v>
      </c>
      <c r="BI34" s="103"/>
      <c r="BJ34" s="103" t="s">
        <v>575</v>
      </c>
      <c r="BK34" s="103">
        <v>12</v>
      </c>
      <c r="BL34" s="103" t="s">
        <v>575</v>
      </c>
      <c r="BM34" s="103"/>
      <c r="BN34" s="103"/>
      <c r="BO34" s="103"/>
      <c r="BP34" s="103"/>
      <c r="BQ34" s="158" t="s">
        <v>397</v>
      </c>
      <c r="BR34" s="106" t="s">
        <v>173</v>
      </c>
      <c r="BS34" s="103">
        <v>25</v>
      </c>
      <c r="BT34" s="103" t="s">
        <v>580</v>
      </c>
      <c r="BU34" s="106"/>
      <c r="BV34" t="s">
        <v>581</v>
      </c>
      <c r="BW34" s="159" t="s">
        <v>401</v>
      </c>
    </row>
    <row r="35" spans="1:75" x14ac:dyDescent="0.15">
      <c r="A35" s="99">
        <v>6218</v>
      </c>
      <c r="B35" s="157">
        <v>41829</v>
      </c>
      <c r="C35" s="100" t="s">
        <v>571</v>
      </c>
      <c r="D35" s="101" t="s">
        <v>572</v>
      </c>
      <c r="E35" s="101"/>
      <c r="F35" s="101" t="s">
        <v>599</v>
      </c>
      <c r="G35" s="102">
        <v>41820</v>
      </c>
      <c r="H35" s="103" t="s">
        <v>575</v>
      </c>
      <c r="I35" s="103" t="s">
        <v>611</v>
      </c>
      <c r="J35" s="103"/>
      <c r="K35" s="101" t="s">
        <v>612</v>
      </c>
      <c r="L35" s="101" t="s">
        <v>613</v>
      </c>
      <c r="M35" s="101">
        <v>119.9</v>
      </c>
      <c r="N35" s="101">
        <v>27</v>
      </c>
      <c r="O35" s="101"/>
      <c r="P35" s="101"/>
      <c r="Q35" s="101"/>
      <c r="R35" s="104"/>
      <c r="S35" s="101"/>
      <c r="T35" s="101"/>
      <c r="U35" s="101"/>
      <c r="V35" s="101"/>
      <c r="W35" s="101"/>
      <c r="X35" s="101"/>
      <c r="Y35" s="101"/>
      <c r="Z35" s="101"/>
      <c r="AA35" s="101"/>
      <c r="AB35" s="101"/>
      <c r="AC35" s="101"/>
      <c r="AD35" s="101"/>
      <c r="AE35" s="101">
        <v>25.1</v>
      </c>
      <c r="AF35" s="101"/>
      <c r="AG35" s="101"/>
      <c r="AH35" s="101"/>
      <c r="AI35" s="101"/>
      <c r="AJ35" s="101"/>
      <c r="AK35" s="101"/>
      <c r="AL35" s="101"/>
      <c r="AM35" s="101"/>
      <c r="AN35" s="101"/>
      <c r="AO35" s="101" t="s">
        <v>601</v>
      </c>
      <c r="AP35" s="103" t="s">
        <v>575</v>
      </c>
      <c r="AQ35" s="103"/>
      <c r="AR35" s="103"/>
      <c r="AS35" s="105"/>
      <c r="AT35" s="103"/>
      <c r="AU35" s="103" t="s">
        <v>575</v>
      </c>
      <c r="AV35" s="101"/>
      <c r="AW35" s="103">
        <v>0</v>
      </c>
      <c r="AX35" s="103">
        <v>0</v>
      </c>
      <c r="AY35" s="103">
        <v>15</v>
      </c>
      <c r="AZ35" s="103">
        <v>0</v>
      </c>
      <c r="BA35" s="103">
        <v>0</v>
      </c>
      <c r="BB35" s="103">
        <v>0</v>
      </c>
      <c r="BC35" s="103">
        <v>0</v>
      </c>
      <c r="BD35" s="103">
        <v>0</v>
      </c>
      <c r="BE35" s="103">
        <v>0</v>
      </c>
      <c r="BF35" s="103">
        <v>0</v>
      </c>
      <c r="BG35" s="103">
        <v>0</v>
      </c>
      <c r="BH35" s="103">
        <v>0</v>
      </c>
      <c r="BI35" s="103"/>
      <c r="BJ35" s="103" t="s">
        <v>575</v>
      </c>
      <c r="BK35" s="103"/>
      <c r="BL35" s="103" t="s">
        <v>575</v>
      </c>
      <c r="BM35" s="103"/>
      <c r="BN35" s="103"/>
      <c r="BO35" s="103"/>
      <c r="BP35" s="103"/>
      <c r="BQ35" s="101"/>
      <c r="BR35" s="101"/>
      <c r="BS35" s="103"/>
      <c r="BT35" s="103" t="s">
        <v>580</v>
      </c>
      <c r="BU35" s="106" t="s">
        <v>614</v>
      </c>
      <c r="BV35" t="s">
        <v>596</v>
      </c>
      <c r="BW35" s="159" t="s">
        <v>401</v>
      </c>
    </row>
    <row r="36" spans="1:75" x14ac:dyDescent="0.15">
      <c r="A36" s="99">
        <v>1722</v>
      </c>
      <c r="B36" s="157">
        <v>41829</v>
      </c>
      <c r="C36" s="100" t="s">
        <v>571</v>
      </c>
      <c r="D36" s="101" t="s">
        <v>572</v>
      </c>
      <c r="E36" s="101"/>
      <c r="F36" s="101" t="s">
        <v>599</v>
      </c>
      <c r="G36" s="113">
        <v>41851</v>
      </c>
      <c r="H36" s="103" t="s">
        <v>582</v>
      </c>
      <c r="I36" s="103" t="s">
        <v>575</v>
      </c>
      <c r="J36" s="103"/>
      <c r="K36" s="101" t="s">
        <v>583</v>
      </c>
      <c r="L36" s="101" t="s">
        <v>584</v>
      </c>
      <c r="M36" s="101">
        <v>128.30000000000001</v>
      </c>
      <c r="N36" s="101">
        <v>22.35</v>
      </c>
      <c r="O36" s="101"/>
      <c r="P36" s="101"/>
      <c r="Q36" s="101"/>
      <c r="R36" s="104"/>
      <c r="S36" s="101"/>
      <c r="T36" s="101"/>
      <c r="U36" s="101"/>
      <c r="V36" s="101"/>
      <c r="W36" s="101"/>
      <c r="X36" s="101"/>
      <c r="Y36" s="101"/>
      <c r="Z36" s="101"/>
      <c r="AA36" s="101"/>
      <c r="AB36" s="101"/>
      <c r="AC36" s="101"/>
      <c r="AD36" s="101"/>
      <c r="AE36" s="101">
        <v>18.61</v>
      </c>
      <c r="AF36" s="101"/>
      <c r="AG36" s="101"/>
      <c r="AH36" s="101"/>
      <c r="AI36" s="101"/>
      <c r="AJ36" s="101"/>
      <c r="AK36" s="101"/>
      <c r="AL36" s="101"/>
      <c r="AM36" s="101"/>
      <c r="AN36" s="101"/>
      <c r="AO36" s="101" t="s">
        <v>601</v>
      </c>
      <c r="AP36" s="103" t="s">
        <v>575</v>
      </c>
      <c r="AQ36" s="103"/>
      <c r="AR36" s="103"/>
      <c r="AS36" s="105">
        <v>10</v>
      </c>
      <c r="AT36" s="103">
        <v>10</v>
      </c>
      <c r="AU36" s="103" t="s">
        <v>579</v>
      </c>
      <c r="AV36" s="101"/>
      <c r="AW36" s="103">
        <v>0</v>
      </c>
      <c r="AX36" s="103">
        <v>0</v>
      </c>
      <c r="AY36" s="103">
        <v>7</v>
      </c>
      <c r="AZ36" s="103">
        <v>0</v>
      </c>
      <c r="BA36" s="103">
        <v>0</v>
      </c>
      <c r="BB36" s="103">
        <v>0</v>
      </c>
      <c r="BC36" s="103">
        <v>0</v>
      </c>
      <c r="BD36" s="103">
        <v>0</v>
      </c>
      <c r="BE36" s="103">
        <v>0</v>
      </c>
      <c r="BF36" s="103">
        <v>0</v>
      </c>
      <c r="BG36" s="103">
        <v>0</v>
      </c>
      <c r="BH36" s="103">
        <v>0</v>
      </c>
      <c r="BI36" s="103"/>
      <c r="BJ36" s="103" t="s">
        <v>575</v>
      </c>
      <c r="BK36" s="103"/>
      <c r="BL36" s="103" t="s">
        <v>575</v>
      </c>
      <c r="BM36" s="103"/>
      <c r="BN36" s="103"/>
      <c r="BO36" s="103"/>
      <c r="BP36" s="103"/>
      <c r="BQ36" s="101"/>
      <c r="BR36" s="101"/>
      <c r="BS36" s="103"/>
      <c r="BT36" s="103" t="s">
        <v>580</v>
      </c>
      <c r="BU36" s="101"/>
      <c r="BV36" t="s">
        <v>432</v>
      </c>
      <c r="BW36" s="159" t="s">
        <v>401</v>
      </c>
    </row>
    <row r="37" spans="1:75" x14ac:dyDescent="0.15">
      <c r="A37" s="99">
        <v>1692</v>
      </c>
      <c r="B37" s="157">
        <v>41829</v>
      </c>
      <c r="C37" s="100" t="s">
        <v>571</v>
      </c>
      <c r="D37" s="101" t="s">
        <v>572</v>
      </c>
      <c r="E37" s="101"/>
      <c r="F37" s="101" t="s">
        <v>599</v>
      </c>
      <c r="G37" s="102">
        <v>41692</v>
      </c>
      <c r="H37" s="103" t="s">
        <v>582</v>
      </c>
      <c r="I37" s="103" t="s">
        <v>575</v>
      </c>
      <c r="J37" s="103"/>
      <c r="K37" s="101" t="s">
        <v>585</v>
      </c>
      <c r="L37" s="101" t="s">
        <v>586</v>
      </c>
      <c r="M37" s="101">
        <v>119.1</v>
      </c>
      <c r="N37" s="101">
        <v>26.25</v>
      </c>
      <c r="O37" s="101"/>
      <c r="P37" s="101"/>
      <c r="Q37" s="101"/>
      <c r="R37" s="104"/>
      <c r="S37" s="101"/>
      <c r="T37" s="101"/>
      <c r="U37" s="101"/>
      <c r="V37" s="101"/>
      <c r="W37" s="101"/>
      <c r="X37" s="101"/>
      <c r="Y37" s="101"/>
      <c r="Z37" s="101"/>
      <c r="AA37" s="101"/>
      <c r="AB37" s="101"/>
      <c r="AC37" s="101"/>
      <c r="AD37" s="101"/>
      <c r="AE37" s="101">
        <v>22.25</v>
      </c>
      <c r="AF37" s="101"/>
      <c r="AG37" s="101"/>
      <c r="AH37" s="101"/>
      <c r="AI37" s="101"/>
      <c r="AJ37" s="101"/>
      <c r="AK37" s="101"/>
      <c r="AL37" s="101"/>
      <c r="AM37" s="101"/>
      <c r="AN37" s="101"/>
      <c r="AO37" s="101" t="s">
        <v>601</v>
      </c>
      <c r="AP37" s="103" t="s">
        <v>575</v>
      </c>
      <c r="AQ37" s="103"/>
      <c r="AR37" s="103"/>
      <c r="AS37" s="105"/>
      <c r="AT37" s="103">
        <v>8.5</v>
      </c>
      <c r="AU37" s="103" t="s">
        <v>579</v>
      </c>
      <c r="AV37" s="101"/>
      <c r="AW37" s="103">
        <v>0</v>
      </c>
      <c r="AX37" s="103">
        <v>0</v>
      </c>
      <c r="AY37" s="103">
        <v>0</v>
      </c>
      <c r="AZ37" s="103">
        <v>0</v>
      </c>
      <c r="BA37" s="103">
        <v>0</v>
      </c>
      <c r="BB37" s="103">
        <v>25</v>
      </c>
      <c r="BC37" s="103">
        <v>0</v>
      </c>
      <c r="BD37" s="103">
        <v>0</v>
      </c>
      <c r="BE37" s="103">
        <v>0</v>
      </c>
      <c r="BF37" s="103">
        <v>0</v>
      </c>
      <c r="BG37" s="103">
        <v>0</v>
      </c>
      <c r="BH37" s="103">
        <v>0</v>
      </c>
      <c r="BI37" s="103"/>
      <c r="BJ37" s="103" t="s">
        <v>575</v>
      </c>
      <c r="BK37" s="103"/>
      <c r="BL37" s="103" t="s">
        <v>575</v>
      </c>
      <c r="BM37" s="103"/>
      <c r="BN37" s="103"/>
      <c r="BO37" s="103"/>
      <c r="BP37" s="103"/>
      <c r="BQ37" s="101"/>
      <c r="BR37" s="101"/>
      <c r="BS37" s="103"/>
      <c r="BT37" s="103" t="s">
        <v>580</v>
      </c>
      <c r="BU37" s="101"/>
      <c r="BV37" s="160" t="s">
        <v>581</v>
      </c>
      <c r="BW37" s="18" t="s">
        <v>461</v>
      </c>
    </row>
    <row r="38" spans="1:75" x14ac:dyDescent="0.15">
      <c r="A38" s="99">
        <v>3294</v>
      </c>
      <c r="B38" s="157">
        <v>41829</v>
      </c>
      <c r="C38" s="100" t="s">
        <v>571</v>
      </c>
      <c r="D38" s="101" t="s">
        <v>572</v>
      </c>
      <c r="E38" s="101"/>
      <c r="F38" s="101" t="s">
        <v>599</v>
      </c>
      <c r="G38" s="102">
        <v>41821</v>
      </c>
      <c r="H38" s="103" t="s">
        <v>582</v>
      </c>
      <c r="I38" s="103" t="s">
        <v>575</v>
      </c>
      <c r="J38" s="103"/>
      <c r="K38" s="101" t="s">
        <v>587</v>
      </c>
      <c r="L38" s="101" t="s">
        <v>636</v>
      </c>
      <c r="M38" s="101">
        <v>119.6</v>
      </c>
      <c r="N38" s="101">
        <v>25.2</v>
      </c>
      <c r="O38" s="101"/>
      <c r="P38" s="101"/>
      <c r="Q38" s="101"/>
      <c r="R38" s="104"/>
      <c r="S38" s="101"/>
      <c r="T38" s="101"/>
      <c r="U38" s="101"/>
      <c r="V38" s="101"/>
      <c r="W38" s="101"/>
      <c r="X38" s="101"/>
      <c r="Y38" s="101"/>
      <c r="Z38" s="101"/>
      <c r="AA38" s="101"/>
      <c r="AB38" s="101"/>
      <c r="AC38" s="101"/>
      <c r="AD38" s="101"/>
      <c r="AE38" s="101">
        <v>20.3</v>
      </c>
      <c r="AF38" s="101"/>
      <c r="AG38" s="101"/>
      <c r="AH38" s="101"/>
      <c r="AI38" s="101"/>
      <c r="AJ38" s="101"/>
      <c r="AK38" s="101"/>
      <c r="AL38" s="101"/>
      <c r="AM38" s="101"/>
      <c r="AN38" s="101"/>
      <c r="AO38" s="101" t="s">
        <v>601</v>
      </c>
      <c r="AP38" s="103" t="s">
        <v>575</v>
      </c>
      <c r="AQ38" s="103"/>
      <c r="AR38" s="103"/>
      <c r="AS38" s="105"/>
      <c r="AT38" s="103">
        <v>16.100000000000001</v>
      </c>
      <c r="AU38" s="103" t="s">
        <v>579</v>
      </c>
      <c r="AV38" s="101"/>
      <c r="AW38" s="103">
        <v>0</v>
      </c>
      <c r="AX38" s="103">
        <v>28</v>
      </c>
      <c r="AY38" s="103">
        <v>0</v>
      </c>
      <c r="AZ38" s="103">
        <v>0</v>
      </c>
      <c r="BA38" s="103">
        <v>0</v>
      </c>
      <c r="BB38" s="103">
        <v>0</v>
      </c>
      <c r="BC38" s="103">
        <v>0</v>
      </c>
      <c r="BD38" s="103">
        <v>0</v>
      </c>
      <c r="BE38" s="103">
        <v>0</v>
      </c>
      <c r="BF38" s="103">
        <v>0</v>
      </c>
      <c r="BG38" s="103">
        <v>0</v>
      </c>
      <c r="BH38" s="103">
        <v>0</v>
      </c>
      <c r="BI38" s="103"/>
      <c r="BJ38" s="103" t="s">
        <v>575</v>
      </c>
      <c r="BK38" s="103">
        <v>12</v>
      </c>
      <c r="BL38" s="103" t="s">
        <v>575</v>
      </c>
      <c r="BM38" s="103"/>
      <c r="BN38" s="103"/>
      <c r="BO38" s="103"/>
      <c r="BP38" s="103"/>
      <c r="BQ38" s="106" t="s">
        <v>637</v>
      </c>
      <c r="BR38" s="106" t="s">
        <v>173</v>
      </c>
      <c r="BS38" s="103">
        <v>50</v>
      </c>
      <c r="BT38" s="103" t="s">
        <v>580</v>
      </c>
      <c r="BU38" s="101"/>
      <c r="BV38" t="s">
        <v>581</v>
      </c>
      <c r="BW38" s="18" t="s">
        <v>401</v>
      </c>
    </row>
    <row r="39" spans="1:75" x14ac:dyDescent="0.15">
      <c r="A39" s="99">
        <v>8194</v>
      </c>
      <c r="B39" s="157">
        <v>41829</v>
      </c>
      <c r="C39" s="100" t="s">
        <v>571</v>
      </c>
      <c r="D39" s="101" t="s">
        <v>572</v>
      </c>
      <c r="E39" s="101"/>
      <c r="F39" s="101" t="s">
        <v>599</v>
      </c>
      <c r="G39" s="102">
        <v>41829</v>
      </c>
      <c r="H39" s="103" t="s">
        <v>582</v>
      </c>
      <c r="I39" s="103" t="s">
        <v>575</v>
      </c>
      <c r="J39" s="103"/>
      <c r="K39" s="101" t="s">
        <v>615</v>
      </c>
      <c r="L39" s="101" t="s">
        <v>616</v>
      </c>
      <c r="M39" s="101">
        <v>103</v>
      </c>
      <c r="N39" s="101">
        <v>23</v>
      </c>
      <c r="O39" s="101"/>
      <c r="P39" s="101"/>
      <c r="Q39" s="101"/>
      <c r="R39" s="104"/>
      <c r="S39" s="101"/>
      <c r="T39" s="101"/>
      <c r="U39" s="101"/>
      <c r="V39" s="101"/>
      <c r="W39" s="101"/>
      <c r="X39" s="101"/>
      <c r="Y39" s="101"/>
      <c r="Z39" s="101"/>
      <c r="AA39" s="101"/>
      <c r="AB39" s="101"/>
      <c r="AC39" s="101"/>
      <c r="AD39" s="101"/>
      <c r="AE39" s="101">
        <v>21</v>
      </c>
      <c r="AF39" s="101"/>
      <c r="AG39" s="101"/>
      <c r="AH39" s="101"/>
      <c r="AI39" s="101"/>
      <c r="AJ39" s="101"/>
      <c r="AK39" s="101"/>
      <c r="AL39" s="101"/>
      <c r="AM39" s="101"/>
      <c r="AN39" s="101"/>
      <c r="AO39" s="101" t="s">
        <v>601</v>
      </c>
      <c r="AP39" s="103" t="s">
        <v>575</v>
      </c>
      <c r="AQ39" s="103"/>
      <c r="AR39" s="103"/>
      <c r="AS39" s="105"/>
      <c r="AT39" s="103">
        <v>12.1</v>
      </c>
      <c r="AU39" s="103" t="s">
        <v>579</v>
      </c>
      <c r="AV39" s="101"/>
      <c r="AW39" s="103">
        <v>0</v>
      </c>
      <c r="AX39" s="103">
        <v>0</v>
      </c>
      <c r="AY39" s="103">
        <v>0</v>
      </c>
      <c r="AZ39" s="103">
        <v>0</v>
      </c>
      <c r="BA39" s="103">
        <v>0</v>
      </c>
      <c r="BB39" s="103">
        <v>0</v>
      </c>
      <c r="BC39" s="103">
        <v>0</v>
      </c>
      <c r="BD39" s="103">
        <v>0</v>
      </c>
      <c r="BE39" s="103">
        <v>0</v>
      </c>
      <c r="BF39" s="103">
        <v>0</v>
      </c>
      <c r="BG39" s="103">
        <v>0</v>
      </c>
      <c r="BH39" s="103">
        <v>0</v>
      </c>
      <c r="BI39" s="103"/>
      <c r="BJ39" s="103" t="s">
        <v>575</v>
      </c>
      <c r="BK39" s="103"/>
      <c r="BL39" s="103" t="s">
        <v>575</v>
      </c>
      <c r="BM39" s="103"/>
      <c r="BN39" s="103"/>
      <c r="BO39" s="103">
        <v>12</v>
      </c>
      <c r="BP39" s="103"/>
      <c r="BQ39" s="101"/>
      <c r="BR39" s="101"/>
      <c r="BS39" s="103"/>
      <c r="BT39" s="103" t="s">
        <v>580</v>
      </c>
      <c r="BU39" s="106" t="s">
        <v>617</v>
      </c>
      <c r="BV39" t="s">
        <v>581</v>
      </c>
      <c r="BW39" s="159" t="s">
        <v>401</v>
      </c>
    </row>
    <row r="40" spans="1:75" x14ac:dyDescent="0.15">
      <c r="A40" s="99">
        <v>2289</v>
      </c>
      <c r="B40" s="157">
        <v>41828</v>
      </c>
      <c r="C40" s="100" t="s">
        <v>571</v>
      </c>
      <c r="D40" s="101" t="s">
        <v>572</v>
      </c>
      <c r="E40" s="101"/>
      <c r="F40" s="101" t="s">
        <v>599</v>
      </c>
      <c r="G40" s="113">
        <v>41820</v>
      </c>
      <c r="H40" s="103" t="s">
        <v>582</v>
      </c>
      <c r="I40" s="103" t="s">
        <v>575</v>
      </c>
      <c r="J40" s="103">
        <v>6.34</v>
      </c>
      <c r="K40" s="101" t="s">
        <v>588</v>
      </c>
      <c r="L40" s="158" t="s">
        <v>638</v>
      </c>
      <c r="M40" s="101">
        <v>115.45</v>
      </c>
      <c r="N40" s="101">
        <v>24.2</v>
      </c>
      <c r="O40" s="101"/>
      <c r="P40" s="101"/>
      <c r="Q40" s="101"/>
      <c r="R40" s="104"/>
      <c r="S40" s="101"/>
      <c r="T40" s="101"/>
      <c r="U40" s="101"/>
      <c r="V40" s="101"/>
      <c r="W40" s="101"/>
      <c r="X40" s="101"/>
      <c r="Y40" s="101"/>
      <c r="Z40" s="101"/>
      <c r="AA40" s="101"/>
      <c r="AB40" s="101"/>
      <c r="AC40" s="101"/>
      <c r="AD40" s="101"/>
      <c r="AE40" s="101">
        <v>20.22</v>
      </c>
      <c r="AF40" s="101"/>
      <c r="AG40" s="101"/>
      <c r="AH40" s="101"/>
      <c r="AI40" s="101"/>
      <c r="AJ40" s="101"/>
      <c r="AK40" s="101"/>
      <c r="AL40" s="101"/>
      <c r="AM40" s="101"/>
      <c r="AN40" s="101"/>
      <c r="AO40" s="101" t="s">
        <v>601</v>
      </c>
      <c r="AP40" s="103" t="s">
        <v>575</v>
      </c>
      <c r="AQ40" s="103"/>
      <c r="AR40" s="103"/>
      <c r="AS40" s="105"/>
      <c r="AT40" s="103">
        <v>7</v>
      </c>
      <c r="AU40" s="103" t="s">
        <v>579</v>
      </c>
      <c r="AV40" s="101"/>
      <c r="AW40" s="103">
        <v>12</v>
      </c>
      <c r="AX40" s="103">
        <v>0</v>
      </c>
      <c r="AY40" s="103">
        <v>0</v>
      </c>
      <c r="AZ40" s="103">
        <v>0</v>
      </c>
      <c r="BA40" s="103">
        <v>0</v>
      </c>
      <c r="BB40" s="103">
        <v>0</v>
      </c>
      <c r="BC40" s="103">
        <v>0</v>
      </c>
      <c r="BD40" s="103">
        <v>0</v>
      </c>
      <c r="BE40" s="103">
        <v>0</v>
      </c>
      <c r="BF40" s="103">
        <v>0</v>
      </c>
      <c r="BG40" s="103">
        <v>0</v>
      </c>
      <c r="BH40" s="103">
        <v>0</v>
      </c>
      <c r="BI40" s="103"/>
      <c r="BJ40" s="103" t="s">
        <v>575</v>
      </c>
      <c r="BK40" s="103">
        <v>12</v>
      </c>
      <c r="BL40" s="103" t="s">
        <v>575</v>
      </c>
      <c r="BM40" s="103"/>
      <c r="BN40" s="103"/>
      <c r="BO40" s="103"/>
      <c r="BP40" s="103"/>
      <c r="BQ40" s="106"/>
      <c r="BR40" s="106"/>
      <c r="BS40" s="103"/>
      <c r="BT40" s="103" t="s">
        <v>580</v>
      </c>
      <c r="BU40" s="106"/>
      <c r="BV40" s="160" t="s">
        <v>581</v>
      </c>
      <c r="BW40" s="160" t="s">
        <v>401</v>
      </c>
    </row>
    <row r="41" spans="1:75" x14ac:dyDescent="0.15">
      <c r="A41" s="99">
        <v>3786</v>
      </c>
      <c r="B41" s="157">
        <v>41829</v>
      </c>
      <c r="C41" s="100" t="s">
        <v>571</v>
      </c>
      <c r="D41" s="101" t="s">
        <v>572</v>
      </c>
      <c r="E41" s="101"/>
      <c r="F41" s="101" t="s">
        <v>599</v>
      </c>
      <c r="G41" s="102">
        <v>41823</v>
      </c>
      <c r="H41" s="103" t="s">
        <v>582</v>
      </c>
      <c r="I41" s="103" t="s">
        <v>575</v>
      </c>
      <c r="J41" s="103"/>
      <c r="K41" s="101" t="s">
        <v>589</v>
      </c>
      <c r="L41" s="101" t="s">
        <v>586</v>
      </c>
      <c r="M41" s="101">
        <v>102</v>
      </c>
      <c r="N41" s="101">
        <v>25.5</v>
      </c>
      <c r="O41" s="101"/>
      <c r="P41" s="101"/>
      <c r="Q41" s="101"/>
      <c r="R41" s="104"/>
      <c r="S41" s="101"/>
      <c r="T41" s="101"/>
      <c r="U41" s="101"/>
      <c r="V41" s="101"/>
      <c r="W41" s="101"/>
      <c r="X41" s="101"/>
      <c r="Y41" s="101"/>
      <c r="Z41" s="101"/>
      <c r="AA41" s="101"/>
      <c r="AB41" s="101"/>
      <c r="AC41" s="101"/>
      <c r="AD41" s="101"/>
      <c r="AE41" s="101">
        <v>21.8</v>
      </c>
      <c r="AF41" s="101"/>
      <c r="AG41" s="101"/>
      <c r="AH41" s="101"/>
      <c r="AI41" s="101"/>
      <c r="AJ41" s="101"/>
      <c r="AK41" s="101"/>
      <c r="AL41" s="101"/>
      <c r="AM41" s="101"/>
      <c r="AN41" s="101"/>
      <c r="AO41" s="101" t="s">
        <v>601</v>
      </c>
      <c r="AP41" s="103" t="s">
        <v>575</v>
      </c>
      <c r="AQ41" s="103"/>
      <c r="AR41" s="103"/>
      <c r="AS41" s="105"/>
      <c r="AT41" s="103">
        <v>10.6</v>
      </c>
      <c r="AU41" s="103" t="s">
        <v>579</v>
      </c>
      <c r="AV41" s="101"/>
      <c r="AW41" s="103">
        <v>0</v>
      </c>
      <c r="AX41" s="103">
        <v>0</v>
      </c>
      <c r="AY41" s="103">
        <v>0</v>
      </c>
      <c r="AZ41" s="103">
        <v>24</v>
      </c>
      <c r="BA41" s="103">
        <v>0</v>
      </c>
      <c r="BB41" s="103">
        <v>0</v>
      </c>
      <c r="BC41" s="103">
        <v>0</v>
      </c>
      <c r="BD41" s="103">
        <v>0</v>
      </c>
      <c r="BE41" s="103">
        <v>0</v>
      </c>
      <c r="BF41" s="103">
        <v>0</v>
      </c>
      <c r="BG41" s="103">
        <v>0</v>
      </c>
      <c r="BH41" s="103">
        <v>0</v>
      </c>
      <c r="BI41" s="103"/>
      <c r="BJ41" s="103" t="s">
        <v>575</v>
      </c>
      <c r="BK41" s="103">
        <v>12</v>
      </c>
      <c r="BL41" s="103" t="s">
        <v>575</v>
      </c>
      <c r="BM41" s="103"/>
      <c r="BN41" s="103"/>
      <c r="BO41" s="103"/>
      <c r="BP41" s="103"/>
      <c r="BQ41" s="101"/>
      <c r="BR41" s="101"/>
      <c r="BS41" s="103"/>
      <c r="BT41" s="103" t="s">
        <v>580</v>
      </c>
      <c r="BU41" s="101"/>
      <c r="BV41" t="s">
        <v>496</v>
      </c>
      <c r="BW41" s="160" t="s">
        <v>401</v>
      </c>
    </row>
    <row r="42" spans="1:75" x14ac:dyDescent="0.15">
      <c r="A42" s="99">
        <v>2181</v>
      </c>
      <c r="B42" s="157">
        <v>41830</v>
      </c>
      <c r="C42" s="100" t="s">
        <v>571</v>
      </c>
      <c r="D42" s="101" t="s">
        <v>572</v>
      </c>
      <c r="E42" s="101"/>
      <c r="F42" s="101" t="s">
        <v>599</v>
      </c>
      <c r="G42" s="102">
        <v>41455</v>
      </c>
      <c r="H42" s="103" t="s">
        <v>582</v>
      </c>
      <c r="I42" s="103" t="s">
        <v>575</v>
      </c>
      <c r="J42" s="103"/>
      <c r="K42" s="101" t="s">
        <v>590</v>
      </c>
      <c r="L42" s="101" t="s">
        <v>591</v>
      </c>
      <c r="M42" s="101">
        <v>131.07</v>
      </c>
      <c r="N42" s="101">
        <v>24.4618</v>
      </c>
      <c r="O42" s="101"/>
      <c r="P42" s="101"/>
      <c r="Q42" s="101"/>
      <c r="R42" s="104"/>
      <c r="S42" s="101"/>
      <c r="T42" s="101"/>
      <c r="U42" s="101"/>
      <c r="V42" s="101"/>
      <c r="W42" s="101"/>
      <c r="X42" s="101"/>
      <c r="Y42" s="101"/>
      <c r="Z42" s="101"/>
      <c r="AA42" s="101"/>
      <c r="AB42" s="101"/>
      <c r="AC42" s="101"/>
      <c r="AD42" s="101"/>
      <c r="AE42" s="101">
        <v>20.7592</v>
      </c>
      <c r="AF42" s="101"/>
      <c r="AG42" s="101"/>
      <c r="AH42" s="101"/>
      <c r="AI42" s="101"/>
      <c r="AJ42" s="101"/>
      <c r="AK42" s="101"/>
      <c r="AL42" s="101"/>
      <c r="AM42" s="101"/>
      <c r="AN42" s="101"/>
      <c r="AO42" s="101" t="s">
        <v>601</v>
      </c>
      <c r="AP42" s="103" t="s">
        <v>575</v>
      </c>
      <c r="AQ42" s="103"/>
      <c r="AR42" s="103"/>
      <c r="AS42" s="105"/>
      <c r="AT42" s="103"/>
      <c r="AU42" s="103" t="s">
        <v>575</v>
      </c>
      <c r="AV42" s="101"/>
      <c r="AW42" s="103">
        <v>0</v>
      </c>
      <c r="AX42" s="103">
        <v>0</v>
      </c>
      <c r="AY42" s="103">
        <v>0</v>
      </c>
      <c r="AZ42" s="103">
        <v>0</v>
      </c>
      <c r="BA42" s="103">
        <v>0</v>
      </c>
      <c r="BB42" s="103">
        <v>0</v>
      </c>
      <c r="BC42" s="103">
        <v>0</v>
      </c>
      <c r="BD42" s="103">
        <v>0</v>
      </c>
      <c r="BE42" s="103">
        <v>0</v>
      </c>
      <c r="BF42" s="103">
        <v>0</v>
      </c>
      <c r="BG42" s="103">
        <v>0</v>
      </c>
      <c r="BH42" s="103">
        <v>0</v>
      </c>
      <c r="BI42" s="103"/>
      <c r="BJ42" s="103" t="s">
        <v>575</v>
      </c>
      <c r="BK42" s="103"/>
      <c r="BL42" s="103" t="s">
        <v>575</v>
      </c>
      <c r="BM42" s="103"/>
      <c r="BN42" s="103"/>
      <c r="BO42" s="103"/>
      <c r="BP42" s="103"/>
      <c r="BQ42" s="106"/>
      <c r="BR42" s="106"/>
      <c r="BS42" s="103"/>
      <c r="BT42" s="103" t="s">
        <v>580</v>
      </c>
      <c r="BU42" s="101"/>
      <c r="BV42" t="s">
        <v>506</v>
      </c>
      <c r="BW42" s="160" t="s">
        <v>461</v>
      </c>
    </row>
    <row r="43" spans="1:75" x14ac:dyDescent="0.15">
      <c r="A43" s="99">
        <v>3619</v>
      </c>
      <c r="B43" s="157">
        <v>41830</v>
      </c>
      <c r="C43" s="100" t="s">
        <v>571</v>
      </c>
      <c r="D43" s="101" t="s">
        <v>572</v>
      </c>
      <c r="E43" s="101"/>
      <c r="F43" s="101" t="s">
        <v>599</v>
      </c>
      <c r="G43" s="102">
        <v>41772</v>
      </c>
      <c r="H43" s="103" t="s">
        <v>582</v>
      </c>
      <c r="I43" s="103" t="s">
        <v>575</v>
      </c>
      <c r="J43" s="103"/>
      <c r="K43" s="101" t="s">
        <v>592</v>
      </c>
      <c r="L43" s="101" t="s">
        <v>593</v>
      </c>
      <c r="M43" s="101">
        <v>86.93</v>
      </c>
      <c r="N43" s="101">
        <v>28.01</v>
      </c>
      <c r="O43" s="101"/>
      <c r="P43" s="101"/>
      <c r="Q43" s="101"/>
      <c r="R43" s="104"/>
      <c r="S43" s="101"/>
      <c r="T43" s="101"/>
      <c r="U43" s="101"/>
      <c r="V43" s="101"/>
      <c r="W43" s="101"/>
      <c r="X43" s="101"/>
      <c r="Y43" s="101"/>
      <c r="Z43" s="101"/>
      <c r="AA43" s="101"/>
      <c r="AB43" s="101"/>
      <c r="AC43" s="101"/>
      <c r="AD43" s="101"/>
      <c r="AE43" s="101">
        <v>25.42</v>
      </c>
      <c r="AF43" s="101"/>
      <c r="AG43" s="101"/>
      <c r="AH43" s="101"/>
      <c r="AI43" s="101"/>
      <c r="AJ43" s="101"/>
      <c r="AK43" s="101"/>
      <c r="AL43" s="101"/>
      <c r="AM43" s="101"/>
      <c r="AN43" s="101"/>
      <c r="AO43" s="101" t="s">
        <v>601</v>
      </c>
      <c r="AP43" s="103" t="s">
        <v>575</v>
      </c>
      <c r="AQ43" s="103"/>
      <c r="AR43" s="103"/>
      <c r="AS43" s="105"/>
      <c r="AT43" s="103">
        <v>11.3</v>
      </c>
      <c r="AU43" s="103" t="s">
        <v>579</v>
      </c>
      <c r="AV43" s="101"/>
      <c r="AW43" s="103">
        <v>0</v>
      </c>
      <c r="AX43" s="103">
        <v>0</v>
      </c>
      <c r="AY43" s="103">
        <v>0</v>
      </c>
      <c r="AZ43" s="103">
        <v>18</v>
      </c>
      <c r="BA43" s="103">
        <v>0</v>
      </c>
      <c r="BB43" s="103">
        <v>0</v>
      </c>
      <c r="BC43" s="103">
        <v>0</v>
      </c>
      <c r="BD43" s="103">
        <v>0</v>
      </c>
      <c r="BE43" s="103">
        <v>0</v>
      </c>
      <c r="BF43" s="103">
        <v>0</v>
      </c>
      <c r="BG43" s="103">
        <v>0</v>
      </c>
      <c r="BH43" s="103">
        <v>0</v>
      </c>
      <c r="BI43" s="103"/>
      <c r="BJ43" s="103" t="s">
        <v>575</v>
      </c>
      <c r="BK43" s="103">
        <v>24</v>
      </c>
      <c r="BL43" s="103" t="s">
        <v>575</v>
      </c>
      <c r="BM43" s="103"/>
      <c r="BN43" s="103"/>
      <c r="BO43" s="103"/>
      <c r="BP43" s="103"/>
      <c r="BQ43" s="101" t="s">
        <v>594</v>
      </c>
      <c r="BR43" s="101" t="s">
        <v>595</v>
      </c>
      <c r="BS43" s="103">
        <v>50</v>
      </c>
      <c r="BT43" s="103" t="s">
        <v>580</v>
      </c>
      <c r="BU43" s="101"/>
      <c r="BV43" t="s">
        <v>596</v>
      </c>
      <c r="BW43" s="159" t="s">
        <v>461</v>
      </c>
    </row>
    <row r="44" spans="1:75" x14ac:dyDescent="0.15">
      <c r="A44" s="99">
        <v>5658</v>
      </c>
      <c r="B44" s="157">
        <v>41829</v>
      </c>
      <c r="C44" s="100" t="s">
        <v>571</v>
      </c>
      <c r="D44" s="101" t="s">
        <v>572</v>
      </c>
      <c r="E44" s="101"/>
      <c r="F44" s="101" t="s">
        <v>599</v>
      </c>
      <c r="G44" s="102">
        <v>41608</v>
      </c>
      <c r="H44" s="103" t="s">
        <v>582</v>
      </c>
      <c r="I44" s="103" t="s">
        <v>575</v>
      </c>
      <c r="J44" s="103"/>
      <c r="K44" s="101" t="s">
        <v>602</v>
      </c>
      <c r="L44" s="158" t="s">
        <v>627</v>
      </c>
      <c r="M44" s="101">
        <v>179.05</v>
      </c>
      <c r="N44" s="101">
        <v>22.59</v>
      </c>
      <c r="O44" s="101"/>
      <c r="P44" s="101"/>
      <c r="Q44" s="101"/>
      <c r="R44" s="104"/>
      <c r="S44" s="101"/>
      <c r="T44" s="101"/>
      <c r="U44" s="101"/>
      <c r="V44" s="101"/>
      <c r="W44" s="101"/>
      <c r="X44" s="101"/>
      <c r="Y44" s="101"/>
      <c r="Z44" s="101"/>
      <c r="AA44" s="101"/>
      <c r="AB44" s="101"/>
      <c r="AC44" s="101"/>
      <c r="AD44" s="101"/>
      <c r="AE44" s="101">
        <v>16.940000000000001</v>
      </c>
      <c r="AF44" s="101"/>
      <c r="AG44" s="101"/>
      <c r="AH44" s="101"/>
      <c r="AI44" s="101"/>
      <c r="AJ44" s="101"/>
      <c r="AK44" s="101"/>
      <c r="AL44" s="101"/>
      <c r="AM44" s="101"/>
      <c r="AN44" s="101"/>
      <c r="AO44" s="101" t="s">
        <v>601</v>
      </c>
      <c r="AP44" s="103" t="s">
        <v>575</v>
      </c>
      <c r="AQ44" s="103"/>
      <c r="AR44" s="103"/>
      <c r="AS44" s="105"/>
      <c r="AT44" s="103">
        <v>20</v>
      </c>
      <c r="AU44" s="103" t="s">
        <v>575</v>
      </c>
      <c r="AV44" s="101"/>
      <c r="AW44" s="103">
        <v>0</v>
      </c>
      <c r="AX44" s="103">
        <v>0</v>
      </c>
      <c r="AY44" s="103">
        <v>0</v>
      </c>
      <c r="AZ44" s="103">
        <v>0</v>
      </c>
      <c r="BA44" s="103">
        <v>0</v>
      </c>
      <c r="BB44" s="103">
        <v>0</v>
      </c>
      <c r="BC44" s="103">
        <v>0</v>
      </c>
      <c r="BD44" s="103">
        <v>0</v>
      </c>
      <c r="BE44" s="103">
        <v>0</v>
      </c>
      <c r="BF44" s="103">
        <v>0</v>
      </c>
      <c r="BG44" s="103">
        <v>0</v>
      </c>
      <c r="BH44" s="103">
        <v>0</v>
      </c>
      <c r="BI44" s="103"/>
      <c r="BJ44" s="103" t="s">
        <v>575</v>
      </c>
      <c r="BK44" s="103"/>
      <c r="BL44" s="103" t="s">
        <v>575</v>
      </c>
      <c r="BM44" s="103">
        <v>0</v>
      </c>
      <c r="BN44" s="103"/>
      <c r="BO44" s="103"/>
      <c r="BP44" s="103"/>
      <c r="BQ44" s="101" t="s">
        <v>603</v>
      </c>
      <c r="BR44" s="101"/>
      <c r="BS44" s="103"/>
      <c r="BT44" s="103" t="s">
        <v>580</v>
      </c>
      <c r="BU44" s="106" t="s">
        <v>604</v>
      </c>
      <c r="BV44" t="s">
        <v>605</v>
      </c>
      <c r="BW44" s="159" t="s">
        <v>461</v>
      </c>
    </row>
    <row r="45" spans="1:75" x14ac:dyDescent="0.15">
      <c r="A45" s="99">
        <v>8648</v>
      </c>
      <c r="B45" s="157">
        <v>41828</v>
      </c>
      <c r="C45" s="100" t="s">
        <v>571</v>
      </c>
      <c r="D45" s="101" t="s">
        <v>572</v>
      </c>
      <c r="E45" s="101"/>
      <c r="F45" s="101" t="s">
        <v>599</v>
      </c>
      <c r="G45" s="102">
        <v>41820</v>
      </c>
      <c r="H45" s="103" t="s">
        <v>582</v>
      </c>
      <c r="I45" s="103" t="s">
        <v>575</v>
      </c>
      <c r="J45" s="103"/>
      <c r="K45" s="101" t="s">
        <v>606</v>
      </c>
      <c r="L45" s="101" t="s">
        <v>607</v>
      </c>
      <c r="M45" s="101">
        <v>104.46000000000001</v>
      </c>
      <c r="N45" s="101">
        <v>22.72</v>
      </c>
      <c r="O45" s="101"/>
      <c r="P45" s="101"/>
      <c r="Q45" s="101"/>
      <c r="R45" s="101"/>
      <c r="S45" s="101"/>
      <c r="T45" s="101"/>
      <c r="U45" s="101"/>
      <c r="V45" s="101"/>
      <c r="W45" s="101"/>
      <c r="X45" s="101"/>
      <c r="Y45" s="101"/>
      <c r="Z45" s="101"/>
      <c r="AA45" s="101"/>
      <c r="AB45" s="101"/>
      <c r="AC45" s="101"/>
      <c r="AD45" s="101"/>
      <c r="AE45" s="101">
        <v>20.329999999999998</v>
      </c>
      <c r="AF45" s="101"/>
      <c r="AG45" s="101"/>
      <c r="AH45" s="101"/>
      <c r="AI45" s="101"/>
      <c r="AJ45" s="101"/>
      <c r="AK45" s="101"/>
      <c r="AL45" s="101"/>
      <c r="AM45" s="101"/>
      <c r="AN45" s="101"/>
      <c r="AO45" s="101" t="s">
        <v>601</v>
      </c>
      <c r="AP45" s="103" t="s">
        <v>575</v>
      </c>
      <c r="AQ45" s="103"/>
      <c r="AR45" s="103"/>
      <c r="AS45" s="105"/>
      <c r="AT45" s="161" t="s">
        <v>628</v>
      </c>
      <c r="AU45" s="103" t="s">
        <v>579</v>
      </c>
      <c r="AV45" s="101"/>
      <c r="AW45" s="103">
        <v>0</v>
      </c>
      <c r="AX45" s="103">
        <v>0</v>
      </c>
      <c r="AY45" s="103">
        <v>12</v>
      </c>
      <c r="AZ45" s="103">
        <v>0</v>
      </c>
      <c r="BA45" s="103">
        <v>0</v>
      </c>
      <c r="BB45" s="103">
        <v>0</v>
      </c>
      <c r="BC45" s="103">
        <v>0</v>
      </c>
      <c r="BD45" s="103">
        <v>0</v>
      </c>
      <c r="BE45" s="103">
        <v>0</v>
      </c>
      <c r="BF45" s="103">
        <v>0</v>
      </c>
      <c r="BG45" s="103">
        <v>0</v>
      </c>
      <c r="BH45" s="103">
        <v>0</v>
      </c>
      <c r="BI45" s="103"/>
      <c r="BJ45" s="103" t="s">
        <v>575</v>
      </c>
      <c r="BK45" s="103"/>
      <c r="BL45" s="103" t="s">
        <v>575</v>
      </c>
      <c r="BM45" s="103"/>
      <c r="BN45" s="103"/>
      <c r="BO45" s="103"/>
      <c r="BP45" s="103"/>
      <c r="BQ45" s="106" t="s">
        <v>608</v>
      </c>
      <c r="BR45" s="106"/>
      <c r="BS45" s="103"/>
      <c r="BT45" s="103" t="s">
        <v>580</v>
      </c>
      <c r="BU45" s="158" t="s">
        <v>609</v>
      </c>
      <c r="BV45" t="s">
        <v>581</v>
      </c>
      <c r="BW45" s="160" t="s">
        <v>610</v>
      </c>
    </row>
    <row r="46" spans="1:75" x14ac:dyDescent="0.15">
      <c r="A46" s="99">
        <v>4104</v>
      </c>
      <c r="B46" s="157">
        <v>41830</v>
      </c>
      <c r="C46" s="100" t="s">
        <v>571</v>
      </c>
      <c r="D46" s="101" t="s">
        <v>572</v>
      </c>
      <c r="E46" s="101"/>
      <c r="F46" s="101" t="s">
        <v>599</v>
      </c>
      <c r="G46" s="102">
        <v>41820</v>
      </c>
      <c r="H46" s="103" t="s">
        <v>582</v>
      </c>
      <c r="I46" s="103" t="s">
        <v>575</v>
      </c>
      <c r="J46" s="103"/>
      <c r="K46" s="101" t="s">
        <v>597</v>
      </c>
      <c r="L46" s="101" t="s">
        <v>598</v>
      </c>
      <c r="M46" s="101">
        <v>100.67</v>
      </c>
      <c r="N46" s="101">
        <v>23.3</v>
      </c>
      <c r="O46" s="101"/>
      <c r="P46" s="101"/>
      <c r="Q46" s="101"/>
      <c r="R46" s="104"/>
      <c r="S46" s="101"/>
      <c r="T46" s="101"/>
      <c r="U46" s="101"/>
      <c r="V46" s="101"/>
      <c r="W46" s="101"/>
      <c r="X46" s="101"/>
      <c r="Y46" s="101"/>
      <c r="Z46" s="101"/>
      <c r="AA46" s="101"/>
      <c r="AB46" s="101"/>
      <c r="AC46" s="101"/>
      <c r="AD46" s="101"/>
      <c r="AE46" s="101">
        <v>20.8</v>
      </c>
      <c r="AF46" s="101"/>
      <c r="AG46" s="101"/>
      <c r="AH46" s="101"/>
      <c r="AI46" s="101"/>
      <c r="AJ46" s="101"/>
      <c r="AK46" s="101"/>
      <c r="AL46" s="101"/>
      <c r="AM46" s="101"/>
      <c r="AN46" s="101"/>
      <c r="AO46" s="101" t="s">
        <v>601</v>
      </c>
      <c r="AP46" s="103" t="s">
        <v>575</v>
      </c>
      <c r="AQ46" s="103"/>
      <c r="AR46" s="103"/>
      <c r="AS46" s="105"/>
      <c r="AT46" s="103">
        <v>11.5</v>
      </c>
      <c r="AU46" s="103" t="s">
        <v>579</v>
      </c>
      <c r="AV46" s="101"/>
      <c r="AW46" s="103">
        <v>0</v>
      </c>
      <c r="AX46" s="103">
        <v>0</v>
      </c>
      <c r="AY46" s="103">
        <v>10</v>
      </c>
      <c r="AZ46" s="103">
        <v>0</v>
      </c>
      <c r="BA46" s="103">
        <v>0</v>
      </c>
      <c r="BB46" s="103">
        <v>0</v>
      </c>
      <c r="BC46" s="103">
        <v>0</v>
      </c>
      <c r="BD46" s="103">
        <v>0</v>
      </c>
      <c r="BE46" s="103">
        <v>0</v>
      </c>
      <c r="BF46" s="103">
        <v>0</v>
      </c>
      <c r="BG46" s="103">
        <v>0</v>
      </c>
      <c r="BH46" s="103">
        <v>0</v>
      </c>
      <c r="BI46" s="103"/>
      <c r="BJ46" s="103" t="s">
        <v>575</v>
      </c>
      <c r="BK46" s="103"/>
      <c r="BL46" s="103" t="s">
        <v>575</v>
      </c>
      <c r="BM46" s="103"/>
      <c r="BN46" s="103"/>
      <c r="BO46" s="103"/>
      <c r="BP46" s="103"/>
      <c r="BQ46" s="106"/>
      <c r="BR46" s="106"/>
      <c r="BS46" s="103"/>
      <c r="BT46" s="103" t="s">
        <v>580</v>
      </c>
      <c r="BU46" s="106"/>
      <c r="BV46" s="160" t="s">
        <v>581</v>
      </c>
      <c r="BW46" s="160" t="s">
        <v>401</v>
      </c>
    </row>
    <row r="47" spans="1:75" x14ac:dyDescent="0.15">
      <c r="A47" s="99">
        <v>8418</v>
      </c>
      <c r="B47" s="157">
        <v>41829</v>
      </c>
      <c r="C47" s="100" t="s">
        <v>571</v>
      </c>
      <c r="D47" s="101" t="s">
        <v>572</v>
      </c>
      <c r="E47" s="101"/>
      <c r="F47" s="101" t="s">
        <v>599</v>
      </c>
      <c r="G47" s="102">
        <v>41820</v>
      </c>
      <c r="H47" s="103" t="s">
        <v>390</v>
      </c>
      <c r="I47" s="103" t="s">
        <v>391</v>
      </c>
      <c r="J47" s="103"/>
      <c r="K47" s="101" t="s">
        <v>620</v>
      </c>
      <c r="L47" s="101" t="s">
        <v>621</v>
      </c>
      <c r="M47" s="107">
        <v>119.9</v>
      </c>
      <c r="N47" s="107">
        <v>27</v>
      </c>
      <c r="O47" s="101"/>
      <c r="P47" s="101"/>
      <c r="Q47" s="101"/>
      <c r="R47" s="104"/>
      <c r="S47" s="101"/>
      <c r="T47" s="101"/>
      <c r="U47" s="101"/>
      <c r="V47" s="101"/>
      <c r="W47" s="101"/>
      <c r="X47" s="101"/>
      <c r="Y47" s="101"/>
      <c r="Z47" s="101"/>
      <c r="AA47" s="101"/>
      <c r="AB47" s="101"/>
      <c r="AC47" s="101"/>
      <c r="AD47" s="101"/>
      <c r="AE47" s="101">
        <v>25.1</v>
      </c>
      <c r="AF47" s="101"/>
      <c r="AG47" s="101"/>
      <c r="AH47" s="101"/>
      <c r="AI47" s="101"/>
      <c r="AJ47" s="101"/>
      <c r="AK47" s="101"/>
      <c r="AL47" s="101"/>
      <c r="AM47" s="101"/>
      <c r="AN47" s="101"/>
      <c r="AO47" s="101" t="s">
        <v>601</v>
      </c>
      <c r="AP47" s="103" t="s">
        <v>575</v>
      </c>
      <c r="AQ47" s="103"/>
      <c r="AR47" s="103"/>
      <c r="AS47" s="105"/>
      <c r="AT47" s="103"/>
      <c r="AU47" s="103" t="s">
        <v>575</v>
      </c>
      <c r="AV47" s="101"/>
      <c r="AW47" s="103">
        <v>0</v>
      </c>
      <c r="AX47" s="103">
        <v>0</v>
      </c>
      <c r="AY47" s="103">
        <v>5</v>
      </c>
      <c r="AZ47" s="103">
        <v>0</v>
      </c>
      <c r="BA47" s="103">
        <v>0</v>
      </c>
      <c r="BB47" s="103">
        <v>0</v>
      </c>
      <c r="BC47" s="103">
        <v>0</v>
      </c>
      <c r="BD47" s="103">
        <v>0</v>
      </c>
      <c r="BE47" s="103">
        <v>0</v>
      </c>
      <c r="BF47" s="103">
        <v>0</v>
      </c>
      <c r="BG47" s="103">
        <v>0</v>
      </c>
      <c r="BH47" s="103">
        <v>0</v>
      </c>
      <c r="BI47" s="103"/>
      <c r="BJ47" s="103" t="s">
        <v>575</v>
      </c>
      <c r="BK47" s="103"/>
      <c r="BL47" s="103" t="s">
        <v>575</v>
      </c>
      <c r="BM47" s="103"/>
      <c r="BN47" s="103"/>
      <c r="BO47" s="103"/>
      <c r="BP47" s="103"/>
      <c r="BQ47" s="106"/>
      <c r="BR47" s="106"/>
      <c r="BS47" s="103"/>
      <c r="BT47" s="103" t="s">
        <v>580</v>
      </c>
      <c r="BU47" s="101" t="s">
        <v>622</v>
      </c>
      <c r="BV47" t="s">
        <v>624</v>
      </c>
      <c r="BW47" s="160" t="s">
        <v>401</v>
      </c>
    </row>
    <row r="48" spans="1:75" x14ac:dyDescent="0.15">
      <c r="A48" s="99">
        <v>4953</v>
      </c>
      <c r="B48" s="157">
        <v>41830</v>
      </c>
      <c r="C48" s="100" t="s">
        <v>571</v>
      </c>
      <c r="D48" s="101" t="s">
        <v>572</v>
      </c>
      <c r="E48" s="101"/>
      <c r="F48" s="101" t="s">
        <v>599</v>
      </c>
      <c r="G48" s="102">
        <v>41680</v>
      </c>
      <c r="H48" s="103" t="s">
        <v>390</v>
      </c>
      <c r="I48" s="103" t="s">
        <v>391</v>
      </c>
      <c r="J48" s="103"/>
      <c r="K48" s="101" t="s">
        <v>629</v>
      </c>
      <c r="L48" s="101" t="s">
        <v>630</v>
      </c>
      <c r="M48" s="107">
        <v>101.75</v>
      </c>
      <c r="N48" s="107">
        <v>26</v>
      </c>
      <c r="O48" s="101"/>
      <c r="P48" s="101"/>
      <c r="Q48" s="101"/>
      <c r="R48" s="104"/>
      <c r="S48" s="101"/>
      <c r="T48" s="101"/>
      <c r="U48" s="101"/>
      <c r="V48" s="101"/>
      <c r="W48" s="101"/>
      <c r="X48" s="101"/>
      <c r="Y48" s="101"/>
      <c r="Z48" s="101"/>
      <c r="AA48" s="101"/>
      <c r="AB48" s="101"/>
      <c r="AC48" s="101"/>
      <c r="AD48" s="101"/>
      <c r="AE48" s="101">
        <v>22</v>
      </c>
      <c r="AF48" s="101"/>
      <c r="AG48" s="101"/>
      <c r="AH48" s="101"/>
      <c r="AI48" s="101"/>
      <c r="AJ48" s="101"/>
      <c r="AK48" s="101"/>
      <c r="AL48" s="101"/>
      <c r="AM48" s="101"/>
      <c r="AN48" s="101"/>
      <c r="AO48" s="101" t="s">
        <v>601</v>
      </c>
      <c r="AP48" s="103" t="s">
        <v>575</v>
      </c>
      <c r="AQ48" s="103"/>
      <c r="AR48" s="103"/>
      <c r="AS48" s="105"/>
      <c r="AT48" s="103"/>
      <c r="AU48" s="103" t="s">
        <v>575</v>
      </c>
      <c r="AV48" s="101"/>
      <c r="AW48" s="103">
        <v>0</v>
      </c>
      <c r="AX48" s="103">
        <v>0</v>
      </c>
      <c r="AY48" s="103">
        <v>0</v>
      </c>
      <c r="AZ48" s="103">
        <v>28</v>
      </c>
      <c r="BA48" s="103">
        <v>0</v>
      </c>
      <c r="BB48" s="103">
        <v>0</v>
      </c>
      <c r="BC48" s="103">
        <v>0</v>
      </c>
      <c r="BD48" s="103">
        <v>0</v>
      </c>
      <c r="BE48" s="103">
        <v>0</v>
      </c>
      <c r="BF48" s="103">
        <v>0</v>
      </c>
      <c r="BG48" s="103">
        <v>0</v>
      </c>
      <c r="BH48" s="103">
        <v>0</v>
      </c>
      <c r="BI48" s="103"/>
      <c r="BJ48" s="103" t="s">
        <v>575</v>
      </c>
      <c r="BK48" s="103">
        <v>24</v>
      </c>
      <c r="BL48" s="103" t="s">
        <v>575</v>
      </c>
      <c r="BM48" s="103"/>
      <c r="BN48" s="103"/>
      <c r="BO48" s="103"/>
      <c r="BP48" s="103"/>
      <c r="BQ48" s="106"/>
      <c r="BR48" s="106"/>
      <c r="BS48" s="103"/>
      <c r="BT48" s="103" t="s">
        <v>580</v>
      </c>
      <c r="BU48" s="106"/>
      <c r="BV48" s="160" t="s">
        <v>581</v>
      </c>
      <c r="BW48" s="18" t="s">
        <v>461</v>
      </c>
    </row>
    <row r="49" spans="1:75" x14ac:dyDescent="0.15">
      <c r="A49" s="99">
        <v>8480</v>
      </c>
      <c r="B49" s="157">
        <v>41830</v>
      </c>
      <c r="C49" s="100" t="s">
        <v>631</v>
      </c>
      <c r="D49" s="101" t="s">
        <v>632</v>
      </c>
      <c r="E49" s="101"/>
      <c r="F49" s="101" t="s">
        <v>599</v>
      </c>
      <c r="G49" s="102">
        <v>41801</v>
      </c>
      <c r="H49" s="103" t="s">
        <v>574</v>
      </c>
      <c r="I49" s="103" t="s">
        <v>390</v>
      </c>
      <c r="J49" s="103"/>
      <c r="K49" s="101" t="s">
        <v>633</v>
      </c>
      <c r="L49" s="101" t="s">
        <v>634</v>
      </c>
      <c r="M49" s="101">
        <v>99</v>
      </c>
      <c r="N49" s="101">
        <v>18.809999999999999</v>
      </c>
      <c r="O49" s="101"/>
      <c r="P49" s="101"/>
      <c r="Q49" s="101"/>
      <c r="R49" s="104"/>
      <c r="S49" s="101"/>
      <c r="T49" s="101"/>
      <c r="U49" s="101"/>
      <c r="V49" s="101"/>
      <c r="W49" s="101"/>
      <c r="X49" s="101"/>
      <c r="Y49" s="101"/>
      <c r="Z49" s="101"/>
      <c r="AA49" s="101"/>
      <c r="AB49" s="101"/>
      <c r="AC49" s="101"/>
      <c r="AD49" s="101"/>
      <c r="AE49" s="101">
        <v>15.196999999999999</v>
      </c>
      <c r="AF49" s="101"/>
      <c r="AG49" s="101"/>
      <c r="AH49" s="101"/>
      <c r="AI49" s="101"/>
      <c r="AJ49" s="101"/>
      <c r="AK49" s="101"/>
      <c r="AL49" s="101"/>
      <c r="AM49" s="101"/>
      <c r="AN49" s="101"/>
      <c r="AO49" s="101" t="s">
        <v>601</v>
      </c>
      <c r="AP49" s="103" t="s">
        <v>575</v>
      </c>
      <c r="AQ49" s="103"/>
      <c r="AR49" s="103"/>
      <c r="AS49" s="105"/>
      <c r="AT49" s="103">
        <v>8</v>
      </c>
      <c r="AU49" s="103" t="s">
        <v>635</v>
      </c>
      <c r="AV49" s="101"/>
      <c r="AW49" s="103">
        <v>0</v>
      </c>
      <c r="AX49" s="103">
        <v>0</v>
      </c>
      <c r="AY49" s="103">
        <v>0</v>
      </c>
      <c r="AZ49" s="103">
        <v>0</v>
      </c>
      <c r="BA49" s="103">
        <v>0</v>
      </c>
      <c r="BB49" s="103">
        <v>0</v>
      </c>
      <c r="BC49" s="103">
        <v>0</v>
      </c>
      <c r="BD49" s="103">
        <v>0</v>
      </c>
      <c r="BE49" s="103">
        <v>0</v>
      </c>
      <c r="BF49" s="103">
        <v>0</v>
      </c>
      <c r="BG49" s="103">
        <v>0</v>
      </c>
      <c r="BH49" s="103">
        <v>0</v>
      </c>
      <c r="BI49" s="103">
        <v>24</v>
      </c>
      <c r="BJ49" s="103" t="s">
        <v>575</v>
      </c>
      <c r="BK49" s="103"/>
      <c r="BL49" s="103" t="s">
        <v>575</v>
      </c>
      <c r="BM49" s="103"/>
      <c r="BN49" s="103"/>
      <c r="BO49" s="103"/>
      <c r="BP49" s="103"/>
      <c r="BQ49" s="101"/>
      <c r="BR49" s="101"/>
      <c r="BS49" s="103"/>
      <c r="BT49" s="103" t="s">
        <v>580</v>
      </c>
      <c r="BU49" s="106" t="s">
        <v>622</v>
      </c>
      <c r="BV49" s="160" t="s">
        <v>581</v>
      </c>
      <c r="BW49" t="s">
        <v>461</v>
      </c>
    </row>
    <row r="50" spans="1:75" x14ac:dyDescent="0.15">
      <c r="A50" s="99">
        <v>1986</v>
      </c>
      <c r="B50" s="157">
        <v>41828</v>
      </c>
      <c r="C50" s="100" t="s">
        <v>571</v>
      </c>
      <c r="D50" s="101" t="s">
        <v>572</v>
      </c>
      <c r="E50" s="101"/>
      <c r="F50" s="101" t="s">
        <v>618</v>
      </c>
      <c r="G50" s="157">
        <v>41822</v>
      </c>
      <c r="H50" s="103" t="s">
        <v>574</v>
      </c>
      <c r="I50" s="103" t="s">
        <v>575</v>
      </c>
      <c r="J50" s="103"/>
      <c r="K50" s="101" t="s">
        <v>576</v>
      </c>
      <c r="L50" s="101" t="s">
        <v>577</v>
      </c>
      <c r="M50" s="101">
        <v>99</v>
      </c>
      <c r="N50" s="101">
        <v>34.5</v>
      </c>
      <c r="O50" s="101"/>
      <c r="P50" s="101"/>
      <c r="Q50" s="101"/>
      <c r="R50" s="104"/>
      <c r="S50" s="101"/>
      <c r="T50" s="101"/>
      <c r="U50" s="101"/>
      <c r="V50" s="101"/>
      <c r="W50" s="101">
        <v>21.5</v>
      </c>
      <c r="X50" s="101"/>
      <c r="Y50" s="101"/>
      <c r="Z50" s="101"/>
      <c r="AA50" s="101"/>
      <c r="AB50" s="101"/>
      <c r="AC50" s="101"/>
      <c r="AD50" s="101"/>
      <c r="AE50" s="101"/>
      <c r="AF50" s="101"/>
      <c r="AG50" s="101"/>
      <c r="AH50" s="101">
        <v>25.5</v>
      </c>
      <c r="AI50" s="101"/>
      <c r="AJ50" s="101"/>
      <c r="AK50" s="101"/>
      <c r="AL50" s="101"/>
      <c r="AM50" s="101"/>
      <c r="AN50" s="101"/>
      <c r="AO50" s="101" t="s">
        <v>619</v>
      </c>
      <c r="AP50" s="103" t="s">
        <v>575</v>
      </c>
      <c r="AQ50" s="103"/>
      <c r="AR50" s="103"/>
      <c r="AS50" s="105"/>
      <c r="AT50" s="103">
        <v>10.6</v>
      </c>
      <c r="AU50" s="103" t="s">
        <v>579</v>
      </c>
      <c r="AV50" s="101"/>
      <c r="AW50" s="103">
        <v>0</v>
      </c>
      <c r="AX50" s="103">
        <v>0</v>
      </c>
      <c r="AY50" s="103">
        <v>0</v>
      </c>
      <c r="AZ50" s="103">
        <v>26</v>
      </c>
      <c r="BA50" s="103">
        <v>0</v>
      </c>
      <c r="BB50" s="103">
        <v>0</v>
      </c>
      <c r="BC50" s="103">
        <v>0</v>
      </c>
      <c r="BD50" s="103">
        <v>0</v>
      </c>
      <c r="BE50" s="103">
        <v>0</v>
      </c>
      <c r="BF50" s="103">
        <v>0</v>
      </c>
      <c r="BG50" s="103">
        <v>0</v>
      </c>
      <c r="BH50" s="103">
        <v>0</v>
      </c>
      <c r="BI50" s="103"/>
      <c r="BJ50" s="103" t="s">
        <v>575</v>
      </c>
      <c r="BK50" s="103">
        <v>12</v>
      </c>
      <c r="BL50" s="103" t="s">
        <v>575</v>
      </c>
      <c r="BM50" s="103"/>
      <c r="BN50" s="103"/>
      <c r="BO50" s="103"/>
      <c r="BP50" s="103"/>
      <c r="BQ50" s="158" t="s">
        <v>397</v>
      </c>
      <c r="BR50" s="106" t="s">
        <v>173</v>
      </c>
      <c r="BS50" s="103">
        <v>25</v>
      </c>
      <c r="BT50" s="103" t="s">
        <v>580</v>
      </c>
      <c r="BU50" s="106"/>
      <c r="BV50" t="s">
        <v>581</v>
      </c>
      <c r="BW50" s="159" t="s">
        <v>401</v>
      </c>
    </row>
    <row r="51" spans="1:75" x14ac:dyDescent="0.15">
      <c r="A51" s="99">
        <v>6219</v>
      </c>
      <c r="B51" s="157">
        <v>41829</v>
      </c>
      <c r="C51" s="100" t="s">
        <v>571</v>
      </c>
      <c r="D51" s="101" t="s">
        <v>572</v>
      </c>
      <c r="E51" s="101"/>
      <c r="F51" s="101" t="s">
        <v>618</v>
      </c>
      <c r="G51" s="102">
        <v>41820</v>
      </c>
      <c r="H51" s="103" t="s">
        <v>575</v>
      </c>
      <c r="I51" s="103" t="s">
        <v>611</v>
      </c>
      <c r="J51" s="103"/>
      <c r="K51" s="101" t="s">
        <v>612</v>
      </c>
      <c r="L51" s="101" t="s">
        <v>613</v>
      </c>
      <c r="M51" s="101">
        <v>115.9</v>
      </c>
      <c r="N51" s="101">
        <v>35.6</v>
      </c>
      <c r="O51" s="101"/>
      <c r="P51" s="101"/>
      <c r="Q51" s="101"/>
      <c r="R51" s="104"/>
      <c r="S51" s="101"/>
      <c r="T51" s="101"/>
      <c r="U51" s="101"/>
      <c r="V51" s="101"/>
      <c r="W51" s="101">
        <v>24.3</v>
      </c>
      <c r="X51" s="101"/>
      <c r="Y51" s="101"/>
      <c r="Z51" s="101"/>
      <c r="AA51" s="101"/>
      <c r="AB51" s="101"/>
      <c r="AC51" s="101"/>
      <c r="AD51" s="101"/>
      <c r="AE51" s="101"/>
      <c r="AF51" s="101"/>
      <c r="AG51" s="101"/>
      <c r="AH51" s="101">
        <v>26.3</v>
      </c>
      <c r="AI51" s="101"/>
      <c r="AJ51" s="101"/>
      <c r="AK51" s="101"/>
      <c r="AL51" s="101"/>
      <c r="AM51" s="101"/>
      <c r="AN51" s="101"/>
      <c r="AO51" s="101" t="s">
        <v>619</v>
      </c>
      <c r="AP51" s="103" t="s">
        <v>575</v>
      </c>
      <c r="AQ51" s="103"/>
      <c r="AR51" s="103"/>
      <c r="AS51" s="105"/>
      <c r="AT51" s="103"/>
      <c r="AU51" s="103" t="s">
        <v>575</v>
      </c>
      <c r="AV51" s="101"/>
      <c r="AW51" s="103">
        <v>0</v>
      </c>
      <c r="AX51" s="103">
        <v>0</v>
      </c>
      <c r="AY51" s="103">
        <v>15</v>
      </c>
      <c r="AZ51" s="103">
        <v>0</v>
      </c>
      <c r="BA51" s="103">
        <v>0</v>
      </c>
      <c r="BB51" s="103">
        <v>0</v>
      </c>
      <c r="BC51" s="103">
        <v>0</v>
      </c>
      <c r="BD51" s="103">
        <v>0</v>
      </c>
      <c r="BE51" s="103">
        <v>0</v>
      </c>
      <c r="BF51" s="103">
        <v>0</v>
      </c>
      <c r="BG51" s="103">
        <v>0</v>
      </c>
      <c r="BH51" s="103">
        <v>0</v>
      </c>
      <c r="BI51" s="103"/>
      <c r="BJ51" s="103" t="s">
        <v>575</v>
      </c>
      <c r="BK51" s="103"/>
      <c r="BL51" s="103" t="s">
        <v>575</v>
      </c>
      <c r="BM51" s="103"/>
      <c r="BN51" s="103"/>
      <c r="BO51" s="103"/>
      <c r="BP51" s="103"/>
      <c r="BQ51" s="101"/>
      <c r="BR51" s="101"/>
      <c r="BS51" s="103"/>
      <c r="BT51" s="103" t="s">
        <v>580</v>
      </c>
      <c r="BU51" s="106" t="s">
        <v>614</v>
      </c>
      <c r="BV51" t="s">
        <v>596</v>
      </c>
      <c r="BW51" s="159" t="s">
        <v>401</v>
      </c>
    </row>
    <row r="52" spans="1:75" x14ac:dyDescent="0.15">
      <c r="A52" s="99">
        <v>1723</v>
      </c>
      <c r="B52" s="157">
        <v>41829</v>
      </c>
      <c r="C52" s="100" t="s">
        <v>571</v>
      </c>
      <c r="D52" s="101" t="s">
        <v>572</v>
      </c>
      <c r="E52" s="101"/>
      <c r="F52" s="101" t="s">
        <v>618</v>
      </c>
      <c r="G52" s="113">
        <v>41851</v>
      </c>
      <c r="H52" s="103" t="s">
        <v>582</v>
      </c>
      <c r="I52" s="103" t="s">
        <v>575</v>
      </c>
      <c r="J52" s="103"/>
      <c r="K52" s="101" t="s">
        <v>583</v>
      </c>
      <c r="L52" s="101" t="s">
        <v>584</v>
      </c>
      <c r="M52" s="101">
        <v>134.9</v>
      </c>
      <c r="N52" s="101">
        <v>28.37</v>
      </c>
      <c r="O52" s="101"/>
      <c r="P52" s="101"/>
      <c r="Q52" s="101"/>
      <c r="R52" s="104"/>
      <c r="S52" s="101"/>
      <c r="T52" s="101"/>
      <c r="U52" s="101"/>
      <c r="V52" s="101"/>
      <c r="W52" s="101">
        <v>19.850000000000001</v>
      </c>
      <c r="X52" s="101"/>
      <c r="Y52" s="101"/>
      <c r="Z52" s="101"/>
      <c r="AA52" s="101"/>
      <c r="AB52" s="101"/>
      <c r="AC52" s="101"/>
      <c r="AD52" s="101"/>
      <c r="AE52" s="101"/>
      <c r="AF52" s="101"/>
      <c r="AG52" s="101"/>
      <c r="AH52" s="101">
        <v>23.09</v>
      </c>
      <c r="AI52" s="101"/>
      <c r="AJ52" s="101"/>
      <c r="AK52" s="101"/>
      <c r="AL52" s="101"/>
      <c r="AM52" s="101"/>
      <c r="AN52" s="101"/>
      <c r="AO52" s="101" t="s">
        <v>619</v>
      </c>
      <c r="AP52" s="103" t="s">
        <v>575</v>
      </c>
      <c r="AQ52" s="103"/>
      <c r="AR52" s="103"/>
      <c r="AS52" s="105">
        <v>10</v>
      </c>
      <c r="AT52" s="103">
        <v>10</v>
      </c>
      <c r="AU52" s="103" t="s">
        <v>579</v>
      </c>
      <c r="AV52" s="101"/>
      <c r="AW52" s="103">
        <v>0</v>
      </c>
      <c r="AX52" s="103">
        <v>0</v>
      </c>
      <c r="AY52" s="103">
        <v>7</v>
      </c>
      <c r="AZ52" s="103">
        <v>0</v>
      </c>
      <c r="BA52" s="103">
        <v>0</v>
      </c>
      <c r="BB52" s="103">
        <v>0</v>
      </c>
      <c r="BC52" s="103">
        <v>0</v>
      </c>
      <c r="BD52" s="103">
        <v>0</v>
      </c>
      <c r="BE52" s="103">
        <v>0</v>
      </c>
      <c r="BF52" s="103">
        <v>0</v>
      </c>
      <c r="BG52" s="103">
        <v>0</v>
      </c>
      <c r="BH52" s="103">
        <v>0</v>
      </c>
      <c r="BI52" s="103"/>
      <c r="BJ52" s="103" t="s">
        <v>575</v>
      </c>
      <c r="BK52" s="103"/>
      <c r="BL52" s="103" t="s">
        <v>575</v>
      </c>
      <c r="BM52" s="103"/>
      <c r="BN52" s="103"/>
      <c r="BO52" s="103"/>
      <c r="BP52" s="103"/>
      <c r="BQ52" s="101"/>
      <c r="BR52" s="101"/>
      <c r="BS52" s="103"/>
      <c r="BT52" s="103" t="s">
        <v>580</v>
      </c>
      <c r="BU52" s="101"/>
      <c r="BV52" t="s">
        <v>432</v>
      </c>
      <c r="BW52" s="159" t="s">
        <v>401</v>
      </c>
    </row>
    <row r="53" spans="1:75" x14ac:dyDescent="0.15">
      <c r="A53" s="99">
        <v>1693</v>
      </c>
      <c r="B53" s="157">
        <v>41829</v>
      </c>
      <c r="C53" s="100" t="s">
        <v>571</v>
      </c>
      <c r="D53" s="101" t="s">
        <v>572</v>
      </c>
      <c r="E53" s="101"/>
      <c r="F53" s="101" t="s">
        <v>618</v>
      </c>
      <c r="G53" s="102">
        <v>41692</v>
      </c>
      <c r="H53" s="103" t="s">
        <v>582</v>
      </c>
      <c r="I53" s="103" t="s">
        <v>575</v>
      </c>
      <c r="J53" s="103"/>
      <c r="K53" s="101" t="s">
        <v>585</v>
      </c>
      <c r="L53" s="101" t="s">
        <v>586</v>
      </c>
      <c r="M53" s="101">
        <v>116.1</v>
      </c>
      <c r="N53" s="101">
        <v>35.549999999999997</v>
      </c>
      <c r="O53" s="101"/>
      <c r="P53" s="101"/>
      <c r="Q53" s="101"/>
      <c r="R53" s="104"/>
      <c r="S53" s="101"/>
      <c r="T53" s="101"/>
      <c r="U53" s="101"/>
      <c r="V53" s="101"/>
      <c r="W53" s="101">
        <v>20.399999999999999</v>
      </c>
      <c r="X53" s="101"/>
      <c r="Y53" s="101"/>
      <c r="Z53" s="101"/>
      <c r="AA53" s="101"/>
      <c r="AB53" s="101"/>
      <c r="AC53" s="101"/>
      <c r="AD53" s="101"/>
      <c r="AE53" s="101"/>
      <c r="AF53" s="101"/>
      <c r="AG53" s="101"/>
      <c r="AH53" s="101">
        <v>24.95</v>
      </c>
      <c r="AI53" s="101"/>
      <c r="AJ53" s="101"/>
      <c r="AK53" s="101"/>
      <c r="AL53" s="101"/>
      <c r="AM53" s="101"/>
      <c r="AN53" s="101"/>
      <c r="AO53" s="101" t="s">
        <v>619</v>
      </c>
      <c r="AP53" s="103" t="s">
        <v>575</v>
      </c>
      <c r="AQ53" s="103"/>
      <c r="AR53" s="103"/>
      <c r="AS53" s="105"/>
      <c r="AT53" s="103">
        <v>8.5</v>
      </c>
      <c r="AU53" s="103" t="s">
        <v>579</v>
      </c>
      <c r="AV53" s="101"/>
      <c r="AW53" s="103">
        <v>0</v>
      </c>
      <c r="AX53" s="103">
        <v>0</v>
      </c>
      <c r="AY53" s="103">
        <v>0</v>
      </c>
      <c r="AZ53" s="103">
        <v>0</v>
      </c>
      <c r="BA53" s="103">
        <v>0</v>
      </c>
      <c r="BB53" s="103">
        <v>25</v>
      </c>
      <c r="BC53" s="103">
        <v>0</v>
      </c>
      <c r="BD53" s="103">
        <v>0</v>
      </c>
      <c r="BE53" s="103">
        <v>0</v>
      </c>
      <c r="BF53" s="103">
        <v>0</v>
      </c>
      <c r="BG53" s="103">
        <v>0</v>
      </c>
      <c r="BH53" s="103">
        <v>0</v>
      </c>
      <c r="BI53" s="103"/>
      <c r="BJ53" s="103" t="s">
        <v>575</v>
      </c>
      <c r="BK53" s="103"/>
      <c r="BL53" s="103" t="s">
        <v>575</v>
      </c>
      <c r="BM53" s="103"/>
      <c r="BN53" s="103"/>
      <c r="BO53" s="103"/>
      <c r="BP53" s="103"/>
      <c r="BQ53" s="101"/>
      <c r="BR53" s="101"/>
      <c r="BS53" s="103"/>
      <c r="BT53" s="103" t="s">
        <v>580</v>
      </c>
      <c r="BU53" s="101"/>
      <c r="BV53" s="160" t="s">
        <v>581</v>
      </c>
      <c r="BW53" s="18" t="s">
        <v>461</v>
      </c>
    </row>
    <row r="54" spans="1:75" x14ac:dyDescent="0.15">
      <c r="A54" s="99">
        <v>3295</v>
      </c>
      <c r="B54" s="157">
        <v>41829</v>
      </c>
      <c r="C54" s="100" t="s">
        <v>571</v>
      </c>
      <c r="D54" s="101" t="s">
        <v>572</v>
      </c>
      <c r="E54" s="101"/>
      <c r="F54" s="101" t="s">
        <v>618</v>
      </c>
      <c r="G54" s="102">
        <v>41821</v>
      </c>
      <c r="H54" s="103" t="s">
        <v>582</v>
      </c>
      <c r="I54" s="103" t="s">
        <v>575</v>
      </c>
      <c r="J54" s="103"/>
      <c r="K54" s="101" t="s">
        <v>587</v>
      </c>
      <c r="L54" s="101" t="s">
        <v>636</v>
      </c>
      <c r="M54" s="101">
        <v>116.6</v>
      </c>
      <c r="N54" s="101">
        <v>34.799999999999997</v>
      </c>
      <c r="O54" s="101"/>
      <c r="P54" s="101"/>
      <c r="Q54" s="101"/>
      <c r="R54" s="104"/>
      <c r="S54" s="101"/>
      <c r="T54" s="101"/>
      <c r="U54" s="101"/>
      <c r="V54" s="101"/>
      <c r="W54" s="101">
        <v>19.3</v>
      </c>
      <c r="X54" s="101"/>
      <c r="Y54" s="101"/>
      <c r="Z54" s="101"/>
      <c r="AA54" s="101"/>
      <c r="AB54" s="101"/>
      <c r="AC54" s="101"/>
      <c r="AD54" s="101"/>
      <c r="AE54" s="101"/>
      <c r="AF54" s="101"/>
      <c r="AG54" s="101"/>
      <c r="AH54" s="101">
        <v>23.3</v>
      </c>
      <c r="AI54" s="101"/>
      <c r="AJ54" s="101"/>
      <c r="AK54" s="101"/>
      <c r="AL54" s="101"/>
      <c r="AM54" s="101"/>
      <c r="AN54" s="101"/>
      <c r="AO54" t="s">
        <v>619</v>
      </c>
      <c r="AP54" s="103" t="s">
        <v>575</v>
      </c>
      <c r="AQ54" s="103"/>
      <c r="AR54" s="103"/>
      <c r="AS54" s="105"/>
      <c r="AT54" s="103">
        <v>16.100000000000001</v>
      </c>
      <c r="AU54" s="103" t="s">
        <v>579</v>
      </c>
      <c r="AV54" s="101"/>
      <c r="AW54" s="103">
        <v>0</v>
      </c>
      <c r="AX54" s="103">
        <v>28</v>
      </c>
      <c r="AY54" s="103">
        <v>0</v>
      </c>
      <c r="AZ54" s="103">
        <v>0</v>
      </c>
      <c r="BA54" s="103">
        <v>0</v>
      </c>
      <c r="BB54" s="103">
        <v>0</v>
      </c>
      <c r="BC54" s="103">
        <v>0</v>
      </c>
      <c r="BD54" s="103">
        <v>0</v>
      </c>
      <c r="BE54" s="103">
        <v>0</v>
      </c>
      <c r="BF54" s="103">
        <v>0</v>
      </c>
      <c r="BG54" s="103">
        <v>0</v>
      </c>
      <c r="BH54" s="103">
        <v>0</v>
      </c>
      <c r="BI54" s="103"/>
      <c r="BJ54" s="103" t="s">
        <v>575</v>
      </c>
      <c r="BK54" s="103">
        <v>12</v>
      </c>
      <c r="BL54" s="103" t="s">
        <v>575</v>
      </c>
      <c r="BM54" s="103"/>
      <c r="BN54" s="103"/>
      <c r="BO54" s="103"/>
      <c r="BP54" s="103"/>
      <c r="BQ54" s="106" t="s">
        <v>637</v>
      </c>
      <c r="BR54" s="106" t="s">
        <v>173</v>
      </c>
      <c r="BS54" s="103">
        <v>50</v>
      </c>
      <c r="BT54" s="103" t="s">
        <v>580</v>
      </c>
      <c r="BU54" s="101"/>
      <c r="BV54" t="s">
        <v>581</v>
      </c>
      <c r="BW54" s="18" t="s">
        <v>401</v>
      </c>
    </row>
    <row r="55" spans="1:75" x14ac:dyDescent="0.15">
      <c r="A55" s="99">
        <v>8195</v>
      </c>
      <c r="B55" s="157">
        <v>41829</v>
      </c>
      <c r="C55" s="100" t="s">
        <v>571</v>
      </c>
      <c r="D55" s="101" t="s">
        <v>572</v>
      </c>
      <c r="E55" s="101"/>
      <c r="F55" s="101" t="s">
        <v>618</v>
      </c>
      <c r="G55" s="102">
        <v>41829</v>
      </c>
      <c r="H55" s="103" t="s">
        <v>582</v>
      </c>
      <c r="I55" s="103" t="s">
        <v>575</v>
      </c>
      <c r="J55" s="103"/>
      <c r="K55" s="101" t="s">
        <v>615</v>
      </c>
      <c r="L55" s="101" t="s">
        <v>616</v>
      </c>
      <c r="M55" s="101">
        <v>94</v>
      </c>
      <c r="N55" s="101">
        <v>30</v>
      </c>
      <c r="O55" s="101"/>
      <c r="P55" s="101"/>
      <c r="Q55" s="101"/>
      <c r="R55" s="104"/>
      <c r="S55" s="101"/>
      <c r="T55" s="101"/>
      <c r="U55" s="101"/>
      <c r="V55" s="101"/>
      <c r="W55" s="101">
        <v>20</v>
      </c>
      <c r="X55" s="101"/>
      <c r="Y55" s="101"/>
      <c r="Z55" s="101"/>
      <c r="AA55" s="101"/>
      <c r="AB55" s="101"/>
      <c r="AC55" s="101"/>
      <c r="AD55" s="101"/>
      <c r="AE55" s="101"/>
      <c r="AF55" s="101"/>
      <c r="AG55" s="101"/>
      <c r="AH55" s="101">
        <v>23</v>
      </c>
      <c r="AI55" s="101"/>
      <c r="AJ55" s="101"/>
      <c r="AK55" s="101"/>
      <c r="AL55" s="101"/>
      <c r="AM55" s="101"/>
      <c r="AN55" s="101"/>
      <c r="AO55" s="101" t="s">
        <v>619</v>
      </c>
      <c r="AP55" s="103" t="s">
        <v>575</v>
      </c>
      <c r="AQ55" s="103"/>
      <c r="AR55" s="103"/>
      <c r="AS55" s="105"/>
      <c r="AT55" s="103">
        <v>12.1</v>
      </c>
      <c r="AU55" s="103" t="s">
        <v>579</v>
      </c>
      <c r="AV55" s="101"/>
      <c r="AW55" s="103">
        <v>0</v>
      </c>
      <c r="AX55" s="103">
        <v>0</v>
      </c>
      <c r="AY55" s="103">
        <v>0</v>
      </c>
      <c r="AZ55" s="103">
        <v>0</v>
      </c>
      <c r="BA55" s="103">
        <v>0</v>
      </c>
      <c r="BB55" s="103">
        <v>0</v>
      </c>
      <c r="BC55" s="103">
        <v>0</v>
      </c>
      <c r="BD55" s="103">
        <v>0</v>
      </c>
      <c r="BE55" s="103">
        <v>0</v>
      </c>
      <c r="BF55" s="103">
        <v>0</v>
      </c>
      <c r="BG55" s="103">
        <v>0</v>
      </c>
      <c r="BH55" s="103">
        <v>0</v>
      </c>
      <c r="BI55" s="103"/>
      <c r="BJ55" s="103" t="s">
        <v>575</v>
      </c>
      <c r="BK55" s="103"/>
      <c r="BL55" s="103" t="s">
        <v>575</v>
      </c>
      <c r="BM55" s="103"/>
      <c r="BN55" s="103"/>
      <c r="BO55" s="103">
        <v>12</v>
      </c>
      <c r="BP55" s="103"/>
      <c r="BQ55" s="101"/>
      <c r="BR55" s="101"/>
      <c r="BS55" s="103"/>
      <c r="BT55" s="103" t="s">
        <v>580</v>
      </c>
      <c r="BU55" s="106" t="s">
        <v>617</v>
      </c>
      <c r="BV55" t="s">
        <v>581</v>
      </c>
      <c r="BW55" s="159" t="s">
        <v>401</v>
      </c>
    </row>
    <row r="56" spans="1:75" x14ac:dyDescent="0.15">
      <c r="A56" s="99">
        <v>2290</v>
      </c>
      <c r="B56" s="157">
        <v>41828</v>
      </c>
      <c r="C56" s="100" t="s">
        <v>571</v>
      </c>
      <c r="D56" s="101" t="s">
        <v>572</v>
      </c>
      <c r="E56" s="101"/>
      <c r="F56" s="101" t="s">
        <v>618</v>
      </c>
      <c r="G56" s="113">
        <v>41820</v>
      </c>
      <c r="H56" s="103" t="s">
        <v>582</v>
      </c>
      <c r="I56" s="103" t="s">
        <v>575</v>
      </c>
      <c r="J56" s="103">
        <v>6.34</v>
      </c>
      <c r="K56" s="101" t="s">
        <v>588</v>
      </c>
      <c r="L56" s="158" t="s">
        <v>638</v>
      </c>
      <c r="M56" s="101">
        <v>112.73</v>
      </c>
      <c r="N56" s="101">
        <v>31.97</v>
      </c>
      <c r="O56" s="101"/>
      <c r="P56" s="101"/>
      <c r="Q56" s="101"/>
      <c r="R56" s="104"/>
      <c r="S56" s="101"/>
      <c r="T56" s="101"/>
      <c r="U56" s="101"/>
      <c r="V56" s="101"/>
      <c r="W56" s="101">
        <v>18.7</v>
      </c>
      <c r="X56" s="101"/>
      <c r="Y56" s="101"/>
      <c r="Z56" s="101"/>
      <c r="AA56" s="101"/>
      <c r="AB56" s="101"/>
      <c r="AC56" s="101"/>
      <c r="AD56" s="101"/>
      <c r="AE56" s="101"/>
      <c r="AF56" s="101"/>
      <c r="AG56" s="101"/>
      <c r="AH56" s="101">
        <v>23.04</v>
      </c>
      <c r="AI56" s="101"/>
      <c r="AJ56" s="101"/>
      <c r="AK56" s="101"/>
      <c r="AL56" s="101"/>
      <c r="AM56" s="101"/>
      <c r="AN56" s="101"/>
      <c r="AO56" t="s">
        <v>619</v>
      </c>
      <c r="AP56" s="103" t="s">
        <v>575</v>
      </c>
      <c r="AQ56" s="103"/>
      <c r="AR56" s="103"/>
      <c r="AS56" s="105"/>
      <c r="AT56" s="103">
        <v>7</v>
      </c>
      <c r="AU56" s="103" t="s">
        <v>579</v>
      </c>
      <c r="AV56" s="101"/>
      <c r="AW56" s="103">
        <v>12</v>
      </c>
      <c r="AX56" s="103">
        <v>0</v>
      </c>
      <c r="AY56" s="103">
        <v>0</v>
      </c>
      <c r="AZ56" s="103">
        <v>0</v>
      </c>
      <c r="BA56" s="103">
        <v>0</v>
      </c>
      <c r="BB56" s="103">
        <v>0</v>
      </c>
      <c r="BC56" s="103">
        <v>0</v>
      </c>
      <c r="BD56" s="103">
        <v>0</v>
      </c>
      <c r="BE56" s="103">
        <v>0</v>
      </c>
      <c r="BF56" s="103">
        <v>0</v>
      </c>
      <c r="BG56" s="103">
        <v>0</v>
      </c>
      <c r="BH56" s="103">
        <v>0</v>
      </c>
      <c r="BI56" s="103"/>
      <c r="BJ56" s="103" t="s">
        <v>575</v>
      </c>
      <c r="BK56" s="103">
        <v>12</v>
      </c>
      <c r="BL56" s="103" t="s">
        <v>575</v>
      </c>
      <c r="BM56" s="103"/>
      <c r="BN56" s="103"/>
      <c r="BO56" s="103"/>
      <c r="BP56" s="103"/>
      <c r="BQ56" s="106"/>
      <c r="BR56" s="106"/>
      <c r="BS56" s="103"/>
      <c r="BT56" s="103" t="s">
        <v>580</v>
      </c>
      <c r="BU56" s="106"/>
      <c r="BV56" s="160" t="s">
        <v>581</v>
      </c>
      <c r="BW56" s="160" t="s">
        <v>401</v>
      </c>
    </row>
    <row r="57" spans="1:75" x14ac:dyDescent="0.15">
      <c r="A57" s="99">
        <v>2182</v>
      </c>
      <c r="B57" s="157">
        <v>41830</v>
      </c>
      <c r="C57" s="100" t="s">
        <v>571</v>
      </c>
      <c r="D57" s="101" t="s">
        <v>572</v>
      </c>
      <c r="E57" s="101"/>
      <c r="F57" s="101" t="s">
        <v>618</v>
      </c>
      <c r="G57" s="102">
        <v>41455</v>
      </c>
      <c r="H57" s="103" t="s">
        <v>582</v>
      </c>
      <c r="I57" s="103" t="s">
        <v>575</v>
      </c>
      <c r="J57" s="103"/>
      <c r="K57" s="101" t="s">
        <v>590</v>
      </c>
      <c r="L57" s="101" t="s">
        <v>591</v>
      </c>
      <c r="M57" s="101">
        <v>128.04</v>
      </c>
      <c r="N57" s="101">
        <v>32.829500000000003</v>
      </c>
      <c r="O57" s="101"/>
      <c r="P57" s="101"/>
      <c r="Q57" s="101"/>
      <c r="R57" s="104"/>
      <c r="S57" s="101"/>
      <c r="T57" s="101"/>
      <c r="U57" s="101"/>
      <c r="V57" s="101"/>
      <c r="W57" s="101">
        <v>17.888200000000001</v>
      </c>
      <c r="X57" s="101"/>
      <c r="Y57" s="101"/>
      <c r="Z57" s="101"/>
      <c r="AA57" s="101"/>
      <c r="AB57" s="101"/>
      <c r="AC57" s="101"/>
      <c r="AD57" s="101"/>
      <c r="AE57" s="101"/>
      <c r="AF57" s="101"/>
      <c r="AG57" s="101"/>
      <c r="AH57" s="101">
        <v>23.237500000000001</v>
      </c>
      <c r="AI57" s="101"/>
      <c r="AJ57" s="101"/>
      <c r="AK57" s="101"/>
      <c r="AL57" s="101"/>
      <c r="AM57" s="101"/>
      <c r="AN57" s="101"/>
      <c r="AO57" s="101" t="s">
        <v>619</v>
      </c>
      <c r="AP57" s="103" t="s">
        <v>575</v>
      </c>
      <c r="AQ57" s="103"/>
      <c r="AR57" s="103"/>
      <c r="AS57" s="105"/>
      <c r="AT57" s="103"/>
      <c r="AU57" s="103" t="s">
        <v>575</v>
      </c>
      <c r="AV57" s="101"/>
      <c r="AW57" s="103">
        <v>0</v>
      </c>
      <c r="AX57" s="103">
        <v>0</v>
      </c>
      <c r="AY57" s="103">
        <v>0</v>
      </c>
      <c r="AZ57" s="103">
        <v>0</v>
      </c>
      <c r="BA57" s="103">
        <v>0</v>
      </c>
      <c r="BB57" s="103">
        <v>0</v>
      </c>
      <c r="BC57" s="103">
        <v>0</v>
      </c>
      <c r="BD57" s="103">
        <v>0</v>
      </c>
      <c r="BE57" s="103">
        <v>0</v>
      </c>
      <c r="BF57" s="103">
        <v>0</v>
      </c>
      <c r="BG57" s="103">
        <v>0</v>
      </c>
      <c r="BH57" s="103">
        <v>0</v>
      </c>
      <c r="BI57" s="103"/>
      <c r="BJ57" s="103" t="s">
        <v>575</v>
      </c>
      <c r="BK57" s="103"/>
      <c r="BL57" s="103" t="s">
        <v>575</v>
      </c>
      <c r="BM57" s="103"/>
      <c r="BN57" s="103"/>
      <c r="BO57" s="103"/>
      <c r="BP57" s="103"/>
      <c r="BQ57" s="106"/>
      <c r="BR57" s="106"/>
      <c r="BS57" s="103"/>
      <c r="BT57" s="103" t="s">
        <v>580</v>
      </c>
      <c r="BU57" s="101"/>
      <c r="BV57" t="s">
        <v>516</v>
      </c>
      <c r="BW57" s="160" t="s">
        <v>461</v>
      </c>
    </row>
    <row r="58" spans="1:75" x14ac:dyDescent="0.15">
      <c r="A58" s="99">
        <v>3620</v>
      </c>
      <c r="B58" s="157">
        <v>41830</v>
      </c>
      <c r="C58" s="100" t="s">
        <v>571</v>
      </c>
      <c r="D58" s="101" t="s">
        <v>572</v>
      </c>
      <c r="E58" s="101"/>
      <c r="F58" s="101" t="s">
        <v>618</v>
      </c>
      <c r="G58" s="102">
        <v>41772</v>
      </c>
      <c r="H58" s="103" t="s">
        <v>582</v>
      </c>
      <c r="I58" s="103" t="s">
        <v>575</v>
      </c>
      <c r="J58" s="103"/>
      <c r="K58" s="101" t="s">
        <v>592</v>
      </c>
      <c r="L58" s="101" t="s">
        <v>593</v>
      </c>
      <c r="M58" s="101">
        <v>83.92</v>
      </c>
      <c r="N58" s="101">
        <v>41.24</v>
      </c>
      <c r="O58" s="101"/>
      <c r="P58" s="101"/>
      <c r="Q58" s="101"/>
      <c r="R58" s="104"/>
      <c r="S58" s="101"/>
      <c r="T58" s="101"/>
      <c r="U58" s="101"/>
      <c r="V58" s="101"/>
      <c r="W58" s="101">
        <v>21.58</v>
      </c>
      <c r="X58" s="101"/>
      <c r="Y58" s="101"/>
      <c r="Z58" s="101"/>
      <c r="AA58" s="101"/>
      <c r="AB58" s="101"/>
      <c r="AC58" s="101"/>
      <c r="AD58" s="101"/>
      <c r="AE58" s="101"/>
      <c r="AF58" s="101"/>
      <c r="AG58" s="101"/>
      <c r="AH58" s="101">
        <v>26.22</v>
      </c>
      <c r="AI58" s="101"/>
      <c r="AJ58" s="101"/>
      <c r="AK58" s="101"/>
      <c r="AL58" s="101"/>
      <c r="AM58" s="101"/>
      <c r="AN58" s="101"/>
      <c r="AO58" s="101" t="s">
        <v>619</v>
      </c>
      <c r="AP58" s="103" t="s">
        <v>575</v>
      </c>
      <c r="AQ58" s="103"/>
      <c r="AR58" s="103"/>
      <c r="AS58" s="105"/>
      <c r="AT58" s="103">
        <v>11.3</v>
      </c>
      <c r="AU58" s="103" t="s">
        <v>579</v>
      </c>
      <c r="AV58" s="101"/>
      <c r="AW58" s="103">
        <v>0</v>
      </c>
      <c r="AX58" s="103">
        <v>0</v>
      </c>
      <c r="AY58" s="103">
        <v>0</v>
      </c>
      <c r="AZ58" s="103">
        <v>18</v>
      </c>
      <c r="BA58" s="103">
        <v>0</v>
      </c>
      <c r="BB58" s="103">
        <v>0</v>
      </c>
      <c r="BC58" s="103">
        <v>0</v>
      </c>
      <c r="BD58" s="103">
        <v>0</v>
      </c>
      <c r="BE58" s="103">
        <v>0</v>
      </c>
      <c r="BF58" s="103">
        <v>0</v>
      </c>
      <c r="BG58" s="103">
        <v>0</v>
      </c>
      <c r="BH58" s="103">
        <v>0</v>
      </c>
      <c r="BI58" s="103"/>
      <c r="BJ58" s="103" t="s">
        <v>575</v>
      </c>
      <c r="BK58" s="103">
        <v>24</v>
      </c>
      <c r="BL58" s="103" t="s">
        <v>575</v>
      </c>
      <c r="BM58" s="103"/>
      <c r="BN58" s="103"/>
      <c r="BO58" s="103"/>
      <c r="BP58" s="103"/>
      <c r="BQ58" s="101" t="s">
        <v>594</v>
      </c>
      <c r="BR58" s="101" t="s">
        <v>595</v>
      </c>
      <c r="BS58" s="103">
        <v>50</v>
      </c>
      <c r="BT58" s="103" t="s">
        <v>580</v>
      </c>
      <c r="BU58" s="101"/>
      <c r="BV58" t="s">
        <v>596</v>
      </c>
      <c r="BW58" s="159" t="s">
        <v>461</v>
      </c>
    </row>
    <row r="59" spans="1:75" x14ac:dyDescent="0.15">
      <c r="A59" s="99">
        <v>5659</v>
      </c>
      <c r="B59" s="157">
        <v>41829</v>
      </c>
      <c r="C59" s="100" t="s">
        <v>571</v>
      </c>
      <c r="D59" s="101" t="s">
        <v>572</v>
      </c>
      <c r="E59" s="101"/>
      <c r="F59" s="101" t="s">
        <v>618</v>
      </c>
      <c r="G59" s="102">
        <v>41608</v>
      </c>
      <c r="H59" s="103" t="s">
        <v>582</v>
      </c>
      <c r="I59" s="103" t="s">
        <v>575</v>
      </c>
      <c r="J59" s="103"/>
      <c r="K59" s="101" t="s">
        <v>602</v>
      </c>
      <c r="L59" s="158" t="s">
        <v>627</v>
      </c>
      <c r="M59" s="101">
        <v>176.29</v>
      </c>
      <c r="N59" s="101">
        <v>34.869999999999997</v>
      </c>
      <c r="O59" s="101"/>
      <c r="P59" s="101"/>
      <c r="Q59" s="101"/>
      <c r="R59" s="104"/>
      <c r="S59" s="101"/>
      <c r="T59" s="101"/>
      <c r="U59" s="101"/>
      <c r="V59" s="101"/>
      <c r="W59" s="101">
        <v>15.74</v>
      </c>
      <c r="X59" s="101"/>
      <c r="Y59" s="101"/>
      <c r="Z59" s="101"/>
      <c r="AA59" s="101"/>
      <c r="AB59" s="101"/>
      <c r="AC59" s="101"/>
      <c r="AD59" s="101"/>
      <c r="AE59" s="101"/>
      <c r="AF59" s="101"/>
      <c r="AG59" s="101"/>
      <c r="AH59" s="101">
        <v>23.42</v>
      </c>
      <c r="AI59" s="101"/>
      <c r="AJ59" s="101"/>
      <c r="AK59" s="101"/>
      <c r="AL59" s="101"/>
      <c r="AM59" s="101"/>
      <c r="AN59" s="101"/>
      <c r="AO59" s="101" t="s">
        <v>619</v>
      </c>
      <c r="AP59" s="103" t="s">
        <v>575</v>
      </c>
      <c r="AQ59" s="103"/>
      <c r="AR59" s="103"/>
      <c r="AS59" s="105"/>
      <c r="AT59" s="103">
        <v>20</v>
      </c>
      <c r="AU59" s="103" t="s">
        <v>575</v>
      </c>
      <c r="AV59" s="101"/>
      <c r="AW59" s="103">
        <v>0</v>
      </c>
      <c r="AX59" s="103">
        <v>0</v>
      </c>
      <c r="AY59" s="103">
        <v>0</v>
      </c>
      <c r="AZ59" s="103">
        <v>0</v>
      </c>
      <c r="BA59" s="103">
        <v>0</v>
      </c>
      <c r="BB59" s="103">
        <v>0</v>
      </c>
      <c r="BC59" s="103">
        <v>0</v>
      </c>
      <c r="BD59" s="103">
        <v>0</v>
      </c>
      <c r="BE59" s="103">
        <v>0</v>
      </c>
      <c r="BF59" s="103">
        <v>0</v>
      </c>
      <c r="BG59" s="103">
        <v>0</v>
      </c>
      <c r="BH59" s="103">
        <v>0</v>
      </c>
      <c r="BI59" s="103"/>
      <c r="BJ59" s="103" t="s">
        <v>575</v>
      </c>
      <c r="BK59" s="103"/>
      <c r="BL59" s="103" t="s">
        <v>575</v>
      </c>
      <c r="BM59" s="103">
        <v>0</v>
      </c>
      <c r="BN59" s="103"/>
      <c r="BO59" s="103"/>
      <c r="BP59" s="103"/>
      <c r="BQ59" s="101" t="s">
        <v>603</v>
      </c>
      <c r="BR59" s="101"/>
      <c r="BS59" s="103"/>
      <c r="BT59" s="103" t="s">
        <v>580</v>
      </c>
      <c r="BU59" s="106" t="s">
        <v>604</v>
      </c>
      <c r="BV59" t="s">
        <v>605</v>
      </c>
      <c r="BW59" s="159" t="s">
        <v>461</v>
      </c>
    </row>
    <row r="60" spans="1:75" x14ac:dyDescent="0.15">
      <c r="A60" s="99">
        <v>8649</v>
      </c>
      <c r="B60" s="157">
        <v>41828</v>
      </c>
      <c r="C60" s="100" t="s">
        <v>571</v>
      </c>
      <c r="D60" s="101" t="s">
        <v>572</v>
      </c>
      <c r="E60" s="101"/>
      <c r="F60" s="101" t="s">
        <v>618</v>
      </c>
      <c r="G60" s="102">
        <v>41820</v>
      </c>
      <c r="H60" s="103" t="s">
        <v>582</v>
      </c>
      <c r="I60" s="103" t="s">
        <v>575</v>
      </c>
      <c r="J60" s="103"/>
      <c r="K60" s="101" t="s">
        <v>606</v>
      </c>
      <c r="L60" s="101" t="s">
        <v>607</v>
      </c>
      <c r="M60" s="101">
        <v>101.06</v>
      </c>
      <c r="N60" s="101">
        <v>30.07</v>
      </c>
      <c r="O60" s="101"/>
      <c r="P60" s="101"/>
      <c r="Q60" s="101"/>
      <c r="R60" s="101"/>
      <c r="S60" s="101"/>
      <c r="T60" s="101"/>
      <c r="U60" s="101"/>
      <c r="V60" s="101"/>
      <c r="W60" s="101">
        <v>19.25</v>
      </c>
      <c r="X60" s="101"/>
      <c r="Y60" s="101"/>
      <c r="Z60" s="101"/>
      <c r="AA60" s="101"/>
      <c r="AB60" s="101"/>
      <c r="AC60" s="101"/>
      <c r="AD60" s="101"/>
      <c r="AE60" s="101"/>
      <c r="AF60" s="101"/>
      <c r="AG60" s="101"/>
      <c r="AH60" s="101">
        <v>22.26</v>
      </c>
      <c r="AI60" s="101"/>
      <c r="AJ60" s="101"/>
      <c r="AK60" s="101"/>
      <c r="AL60" s="101"/>
      <c r="AM60" s="101"/>
      <c r="AN60" s="101"/>
      <c r="AO60" s="101" t="s">
        <v>619</v>
      </c>
      <c r="AP60" s="103" t="s">
        <v>575</v>
      </c>
      <c r="AQ60" s="103"/>
      <c r="AR60" s="103"/>
      <c r="AS60" s="105"/>
      <c r="AT60" s="161" t="s">
        <v>628</v>
      </c>
      <c r="AU60" s="103" t="s">
        <v>579</v>
      </c>
      <c r="AV60" s="101"/>
      <c r="AW60" s="103">
        <v>0</v>
      </c>
      <c r="AX60" s="103">
        <v>0</v>
      </c>
      <c r="AY60" s="103">
        <v>12</v>
      </c>
      <c r="AZ60" s="103">
        <v>0</v>
      </c>
      <c r="BA60" s="103">
        <v>0</v>
      </c>
      <c r="BB60" s="103">
        <v>0</v>
      </c>
      <c r="BC60" s="103">
        <v>0</v>
      </c>
      <c r="BD60" s="103">
        <v>0</v>
      </c>
      <c r="BE60" s="103">
        <v>0</v>
      </c>
      <c r="BF60" s="103">
        <v>0</v>
      </c>
      <c r="BG60" s="103">
        <v>0</v>
      </c>
      <c r="BH60" s="103">
        <v>0</v>
      </c>
      <c r="BI60" s="103"/>
      <c r="BJ60" s="103" t="s">
        <v>575</v>
      </c>
      <c r="BK60" s="103"/>
      <c r="BL60" s="103" t="s">
        <v>575</v>
      </c>
      <c r="BM60" s="103"/>
      <c r="BN60" s="103"/>
      <c r="BO60" s="103"/>
      <c r="BP60" s="103"/>
      <c r="BQ60" s="106" t="s">
        <v>608</v>
      </c>
      <c r="BR60" s="106"/>
      <c r="BS60" s="103"/>
      <c r="BT60" s="103" t="s">
        <v>580</v>
      </c>
      <c r="BU60" s="158" t="s">
        <v>609</v>
      </c>
      <c r="BV60" t="s">
        <v>581</v>
      </c>
      <c r="BW60" s="160" t="s">
        <v>610</v>
      </c>
    </row>
    <row r="61" spans="1:75" x14ac:dyDescent="0.15">
      <c r="A61" s="99">
        <v>4105</v>
      </c>
      <c r="B61" s="157">
        <v>41830</v>
      </c>
      <c r="C61" s="100" t="s">
        <v>571</v>
      </c>
      <c r="D61" s="101" t="s">
        <v>572</v>
      </c>
      <c r="E61" s="101"/>
      <c r="F61" s="101" t="s">
        <v>618</v>
      </c>
      <c r="G61" s="102">
        <v>41820</v>
      </c>
      <c r="H61" s="103" t="s">
        <v>582</v>
      </c>
      <c r="I61" s="103" t="s">
        <v>575</v>
      </c>
      <c r="J61" s="103"/>
      <c r="K61" s="101" t="s">
        <v>597</v>
      </c>
      <c r="L61" s="101" t="s">
        <v>598</v>
      </c>
      <c r="M61" s="101">
        <v>130.19999999999999</v>
      </c>
      <c r="N61" s="101">
        <v>31.7</v>
      </c>
      <c r="O61" s="101"/>
      <c r="P61" s="101"/>
      <c r="Q61" s="101"/>
      <c r="R61" s="104"/>
      <c r="S61" s="101"/>
      <c r="T61" s="101"/>
      <c r="U61" s="101"/>
      <c r="V61" s="101"/>
      <c r="W61" s="101">
        <v>18.7</v>
      </c>
      <c r="X61" s="101"/>
      <c r="Y61" s="101"/>
      <c r="Z61" s="101"/>
      <c r="AA61" s="101"/>
      <c r="AB61" s="101"/>
      <c r="AC61" s="101"/>
      <c r="AD61" s="101"/>
      <c r="AE61" s="101"/>
      <c r="AF61" s="101"/>
      <c r="AG61" s="101"/>
      <c r="AH61" s="101">
        <v>21.2</v>
      </c>
      <c r="AI61" s="101"/>
      <c r="AJ61" s="101"/>
      <c r="AK61" s="101"/>
      <c r="AL61" s="101"/>
      <c r="AM61" s="101"/>
      <c r="AN61" s="101"/>
      <c r="AO61" s="101" t="s">
        <v>619</v>
      </c>
      <c r="AP61" s="103" t="s">
        <v>575</v>
      </c>
      <c r="AQ61" s="103"/>
      <c r="AR61" s="103"/>
      <c r="AS61" s="105"/>
      <c r="AT61" s="103">
        <v>11.5</v>
      </c>
      <c r="AU61" s="103" t="s">
        <v>579</v>
      </c>
      <c r="AV61" s="101"/>
      <c r="AW61" s="103">
        <v>0</v>
      </c>
      <c r="AX61" s="103">
        <v>0</v>
      </c>
      <c r="AY61" s="103">
        <v>10</v>
      </c>
      <c r="AZ61" s="103">
        <v>0</v>
      </c>
      <c r="BA61" s="103">
        <v>0</v>
      </c>
      <c r="BB61" s="103">
        <v>0</v>
      </c>
      <c r="BC61" s="103">
        <v>0</v>
      </c>
      <c r="BD61" s="103">
        <v>0</v>
      </c>
      <c r="BE61" s="103">
        <v>0</v>
      </c>
      <c r="BF61" s="103">
        <v>0</v>
      </c>
      <c r="BG61" s="103">
        <v>0</v>
      </c>
      <c r="BH61" s="103">
        <v>0</v>
      </c>
      <c r="BI61" s="103"/>
      <c r="BJ61" s="103" t="s">
        <v>575</v>
      </c>
      <c r="BK61" s="103"/>
      <c r="BL61" s="103" t="s">
        <v>575</v>
      </c>
      <c r="BM61" s="103"/>
      <c r="BN61" s="103"/>
      <c r="BO61" s="103"/>
      <c r="BP61" s="103"/>
      <c r="BQ61" s="106"/>
      <c r="BR61" s="106"/>
      <c r="BS61" s="103"/>
      <c r="BT61" s="103" t="s">
        <v>580</v>
      </c>
      <c r="BU61" s="106"/>
      <c r="BV61" s="160" t="s">
        <v>581</v>
      </c>
      <c r="BW61" s="160" t="s">
        <v>401</v>
      </c>
    </row>
    <row r="62" spans="1:75" x14ac:dyDescent="0.15">
      <c r="A62" s="99">
        <v>8419</v>
      </c>
      <c r="B62" s="157">
        <v>41829</v>
      </c>
      <c r="C62" s="100" t="s">
        <v>571</v>
      </c>
      <c r="D62" s="101" t="s">
        <v>572</v>
      </c>
      <c r="E62" s="101"/>
      <c r="F62" s="101" t="s">
        <v>618</v>
      </c>
      <c r="G62" s="102">
        <v>41820</v>
      </c>
      <c r="H62" s="103" t="s">
        <v>390</v>
      </c>
      <c r="I62" s="103" t="s">
        <v>391</v>
      </c>
      <c r="J62" s="103"/>
      <c r="K62" s="101" t="s">
        <v>620</v>
      </c>
      <c r="L62" s="101" t="s">
        <v>621</v>
      </c>
      <c r="M62" s="101">
        <v>115.9</v>
      </c>
      <c r="N62" s="101">
        <v>35.6</v>
      </c>
      <c r="O62" s="101"/>
      <c r="P62" s="101"/>
      <c r="Q62" s="101"/>
      <c r="R62" s="104"/>
      <c r="S62" s="101"/>
      <c r="T62" s="101"/>
      <c r="U62" s="101"/>
      <c r="V62" s="101"/>
      <c r="W62" s="101">
        <v>24.3</v>
      </c>
      <c r="X62" s="101"/>
      <c r="Y62" s="101"/>
      <c r="Z62" s="101"/>
      <c r="AA62" s="101"/>
      <c r="AB62" s="101"/>
      <c r="AC62" s="101"/>
      <c r="AD62" s="101"/>
      <c r="AE62" s="101"/>
      <c r="AF62" s="101"/>
      <c r="AG62" s="101"/>
      <c r="AH62" s="101">
        <v>26.3</v>
      </c>
      <c r="AI62" s="101"/>
      <c r="AJ62" s="101"/>
      <c r="AK62" s="101"/>
      <c r="AL62" s="101"/>
      <c r="AM62" s="101"/>
      <c r="AN62" s="101"/>
      <c r="AO62" s="101" t="s">
        <v>619</v>
      </c>
      <c r="AP62" s="103" t="s">
        <v>575</v>
      </c>
      <c r="AQ62" s="103"/>
      <c r="AR62" s="103"/>
      <c r="AS62" s="105"/>
      <c r="AT62" s="103"/>
      <c r="AU62" s="103" t="s">
        <v>575</v>
      </c>
      <c r="AV62" s="101"/>
      <c r="AW62" s="103">
        <v>0</v>
      </c>
      <c r="AX62" s="103">
        <v>0</v>
      </c>
      <c r="AY62" s="103">
        <v>5</v>
      </c>
      <c r="AZ62" s="103">
        <v>0</v>
      </c>
      <c r="BA62" s="103">
        <v>0</v>
      </c>
      <c r="BB62" s="103">
        <v>0</v>
      </c>
      <c r="BC62" s="103">
        <v>0</v>
      </c>
      <c r="BD62" s="103">
        <v>0</v>
      </c>
      <c r="BE62" s="103">
        <v>0</v>
      </c>
      <c r="BF62" s="103">
        <v>0</v>
      </c>
      <c r="BG62" s="103">
        <v>0</v>
      </c>
      <c r="BH62" s="103">
        <v>0</v>
      </c>
      <c r="BI62" s="103"/>
      <c r="BJ62" s="103" t="s">
        <v>575</v>
      </c>
      <c r="BK62" s="103"/>
      <c r="BL62" s="103" t="s">
        <v>575</v>
      </c>
      <c r="BM62" s="103"/>
      <c r="BN62" s="103"/>
      <c r="BO62" s="103"/>
      <c r="BP62" s="103"/>
      <c r="BQ62" s="106"/>
      <c r="BR62" s="106"/>
      <c r="BS62" s="103"/>
      <c r="BT62" s="103" t="s">
        <v>580</v>
      </c>
      <c r="BU62" s="101" t="s">
        <v>622</v>
      </c>
      <c r="BV62" t="s">
        <v>626</v>
      </c>
      <c r="BW62" s="160" t="s">
        <v>401</v>
      </c>
    </row>
    <row r="63" spans="1:75" x14ac:dyDescent="0.15">
      <c r="A63" s="99">
        <v>4954</v>
      </c>
      <c r="B63" s="157">
        <v>41830</v>
      </c>
      <c r="C63" s="100" t="s">
        <v>571</v>
      </c>
      <c r="D63" s="101" t="s">
        <v>572</v>
      </c>
      <c r="E63" s="101"/>
      <c r="F63" s="101" t="s">
        <v>618</v>
      </c>
      <c r="G63" s="102">
        <v>41680</v>
      </c>
      <c r="H63" s="103" t="s">
        <v>390</v>
      </c>
      <c r="I63" s="103" t="s">
        <v>391</v>
      </c>
      <c r="J63" s="103"/>
      <c r="K63" s="101" t="s">
        <v>629</v>
      </c>
      <c r="L63" s="101" t="s">
        <v>630</v>
      </c>
      <c r="M63" s="101">
        <v>99</v>
      </c>
      <c r="N63" s="101">
        <v>35</v>
      </c>
      <c r="O63" s="101"/>
      <c r="P63" s="101"/>
      <c r="Q63" s="101"/>
      <c r="R63" s="104"/>
      <c r="S63" s="101"/>
      <c r="T63" s="101"/>
      <c r="U63" s="101"/>
      <c r="V63" s="101"/>
      <c r="W63" s="101">
        <v>22</v>
      </c>
      <c r="X63" s="101"/>
      <c r="Y63" s="101"/>
      <c r="Z63" s="101"/>
      <c r="AA63" s="101"/>
      <c r="AB63" s="101"/>
      <c r="AC63" s="101"/>
      <c r="AD63" s="101"/>
      <c r="AE63" s="101"/>
      <c r="AF63" s="101"/>
      <c r="AG63" s="101"/>
      <c r="AH63" s="101">
        <v>26</v>
      </c>
      <c r="AI63" s="101"/>
      <c r="AJ63" s="101"/>
      <c r="AK63" s="101"/>
      <c r="AL63" s="101"/>
      <c r="AM63" s="101"/>
      <c r="AN63" s="101"/>
      <c r="AO63" s="101" t="s">
        <v>619</v>
      </c>
      <c r="AP63" s="103" t="s">
        <v>575</v>
      </c>
      <c r="AQ63" s="103"/>
      <c r="AR63" s="103"/>
      <c r="AS63" s="105"/>
      <c r="AT63" s="103"/>
      <c r="AU63" s="103" t="s">
        <v>575</v>
      </c>
      <c r="AV63" s="101"/>
      <c r="AW63" s="103">
        <v>0</v>
      </c>
      <c r="AX63" s="103">
        <v>0</v>
      </c>
      <c r="AY63" s="103">
        <v>0</v>
      </c>
      <c r="AZ63" s="103">
        <v>28</v>
      </c>
      <c r="BA63" s="103">
        <v>0</v>
      </c>
      <c r="BB63" s="103">
        <v>0</v>
      </c>
      <c r="BC63" s="103">
        <v>0</v>
      </c>
      <c r="BD63" s="103">
        <v>0</v>
      </c>
      <c r="BE63" s="103">
        <v>0</v>
      </c>
      <c r="BF63" s="103">
        <v>0</v>
      </c>
      <c r="BG63" s="103">
        <v>0</v>
      </c>
      <c r="BH63" s="103">
        <v>0</v>
      </c>
      <c r="BI63" s="103"/>
      <c r="BJ63" s="103" t="s">
        <v>575</v>
      </c>
      <c r="BK63" s="103">
        <v>24</v>
      </c>
      <c r="BL63" s="103" t="s">
        <v>575</v>
      </c>
      <c r="BM63" s="103"/>
      <c r="BN63" s="103"/>
      <c r="BO63" s="103"/>
      <c r="BP63" s="103"/>
      <c r="BQ63" s="106"/>
      <c r="BR63" s="106"/>
      <c r="BS63" s="103"/>
      <c r="BT63" s="103" t="s">
        <v>580</v>
      </c>
      <c r="BU63" s="106"/>
      <c r="BV63" s="160" t="s">
        <v>581</v>
      </c>
      <c r="BW63" s="18" t="s">
        <v>461</v>
      </c>
    </row>
  </sheetData>
  <sheetProtection algorithmName="SHA-512" hashValue="lxNsVPWr1YKOvD6nnZXOoeRWYSDIgh0Hd9IGTEENs4vvOKRYWk+qjQux5FDN6jBgtuciVrX475cztYeSy1hB7Q==" saltValue="lazqJ3tsRSuxlm+Bg035Fg==" spinCount="100000" sheet="1" objects="1" scenarios="1"/>
  <pageMargins left="0.75" right="0.75" top="1" bottom="1" header="0.5" footer="0.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FEDBA-C5FC-D945-967E-C50ABFC717A9}">
  <sheetPr codeName="Sheet24"/>
  <dimension ref="A1:AES3374"/>
  <sheetViews>
    <sheetView tabSelected="1" zoomScaleNormal="100" workbookViewId="0">
      <selection activeCell="O1" sqref="O1:R1048576"/>
    </sheetView>
  </sheetViews>
  <sheetFormatPr baseColWidth="10" defaultRowHeight="14" x14ac:dyDescent="0.15"/>
  <cols>
    <col min="1" max="1" width="18.5" style="191" customWidth="1"/>
    <col min="2" max="2" width="21.6640625" style="191" bestFit="1" customWidth="1"/>
    <col min="3" max="7" width="11.83203125" style="191" customWidth="1"/>
    <col min="8" max="8" width="12.6640625" style="191" hidden="1" customWidth="1"/>
    <col min="9" max="9" width="12.1640625" style="191" hidden="1" customWidth="1"/>
    <col min="10" max="14" width="12.1640625" style="191" customWidth="1"/>
    <col min="15" max="18" width="12.1640625" style="191" hidden="1" customWidth="1"/>
    <col min="19" max="20" width="12.1640625" style="191" customWidth="1"/>
    <col min="21" max="453" width="7.5" customWidth="1"/>
    <col min="454" max="825" width="7.5" style="244" customWidth="1"/>
    <col min="826" max="16384" width="10.83203125" style="244"/>
  </cols>
  <sheetData>
    <row r="1" spans="1:825" customFormat="1" ht="13" x14ac:dyDescent="0.15">
      <c r="A1" s="286" t="s">
        <v>784</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row>
    <row r="2" spans="1:825" customFormat="1" ht="13" x14ac:dyDescent="0.15">
      <c r="A2" s="286" t="s">
        <v>785</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row>
    <row r="3" spans="1:825" customFormat="1" thickBot="1" x14ac:dyDescent="0.2">
      <c r="A3" s="286"/>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row>
    <row r="4" spans="1:825" s="191" customFormat="1" x14ac:dyDescent="0.15">
      <c r="A4" s="120" t="s">
        <v>786</v>
      </c>
      <c r="B4" s="121"/>
      <c r="C4" s="121"/>
      <c r="D4" s="121"/>
      <c r="E4" s="121"/>
      <c r="F4" s="121"/>
      <c r="G4" s="121"/>
      <c r="H4" s="121"/>
      <c r="I4" s="121"/>
      <c r="J4" s="121"/>
      <c r="K4" s="121"/>
      <c r="L4" s="121"/>
      <c r="M4" s="121"/>
      <c r="N4" s="121"/>
      <c r="O4" s="121"/>
      <c r="P4" s="121"/>
      <c r="Q4" s="121"/>
      <c r="R4" s="121"/>
      <c r="S4" s="121"/>
      <c r="T4" s="121"/>
      <c r="U4" s="287"/>
      <c r="V4" s="287"/>
      <c r="W4" s="287"/>
      <c r="X4" s="287"/>
      <c r="Y4" s="287"/>
      <c r="Z4" s="287"/>
      <c r="AA4" s="287"/>
      <c r="AB4" s="287"/>
      <c r="AC4" s="287"/>
      <c r="AD4" s="287"/>
      <c r="AE4" s="287"/>
      <c r="AF4" s="287"/>
      <c r="AG4" s="287"/>
      <c r="AH4" s="287"/>
      <c r="AI4" s="287"/>
      <c r="AJ4" s="287"/>
      <c r="AK4" s="287"/>
      <c r="AL4" s="287"/>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s="244"/>
      <c r="QM4" s="244"/>
      <c r="QN4" s="244"/>
      <c r="QO4" s="244"/>
      <c r="QP4" s="244"/>
      <c r="QQ4" s="244"/>
      <c r="QR4" s="244"/>
      <c r="QS4" s="244"/>
      <c r="QT4" s="244"/>
      <c r="QU4" s="244"/>
      <c r="QV4" s="244"/>
      <c r="QW4" s="244"/>
      <c r="QX4" s="244"/>
      <c r="QY4" s="244"/>
      <c r="QZ4" s="244"/>
      <c r="RA4" s="244"/>
      <c r="RB4" s="244"/>
      <c r="RC4" s="244"/>
      <c r="RD4" s="244"/>
      <c r="RE4" s="244"/>
      <c r="RF4" s="244"/>
      <c r="RG4" s="244"/>
      <c r="RH4" s="244"/>
      <c r="RI4" s="244"/>
      <c r="RJ4" s="244"/>
      <c r="RK4" s="244"/>
      <c r="RL4" s="244"/>
      <c r="RM4" s="244"/>
      <c r="RN4" s="244"/>
      <c r="RO4" s="244"/>
      <c r="RP4" s="244"/>
      <c r="RQ4" s="244"/>
      <c r="RR4" s="244"/>
      <c r="RS4" s="244"/>
      <c r="RT4" s="244"/>
      <c r="RU4" s="244"/>
      <c r="RV4" s="244"/>
      <c r="RW4" s="244"/>
      <c r="RX4" s="244"/>
      <c r="RY4" s="244"/>
      <c r="RZ4" s="244"/>
      <c r="SA4" s="244"/>
      <c r="SB4" s="244"/>
      <c r="SC4" s="244"/>
      <c r="SD4" s="244"/>
      <c r="SE4" s="244"/>
      <c r="SF4" s="244"/>
      <c r="SG4" s="244"/>
      <c r="SH4" s="244"/>
      <c r="SI4" s="244"/>
      <c r="SJ4" s="244"/>
      <c r="SK4" s="244"/>
      <c r="SL4" s="244"/>
      <c r="SM4" s="244"/>
      <c r="SN4" s="244"/>
      <c r="SO4" s="244"/>
      <c r="SP4" s="244"/>
      <c r="SQ4" s="244"/>
      <c r="SR4" s="244"/>
      <c r="SS4" s="244"/>
      <c r="ST4" s="244"/>
      <c r="SU4" s="244"/>
      <c r="SV4" s="244"/>
      <c r="SW4" s="244"/>
      <c r="SX4" s="244"/>
      <c r="SY4" s="244"/>
      <c r="SZ4" s="244"/>
      <c r="TA4" s="244"/>
      <c r="TB4" s="244"/>
      <c r="TC4" s="244"/>
      <c r="TD4" s="244"/>
      <c r="TE4" s="244"/>
      <c r="TF4" s="244"/>
      <c r="TG4" s="244"/>
      <c r="TH4" s="244"/>
      <c r="TI4" s="244"/>
      <c r="TJ4" s="244"/>
      <c r="TK4" s="244"/>
      <c r="TL4" s="244"/>
      <c r="TM4" s="244"/>
      <c r="TN4" s="244"/>
      <c r="TO4" s="244"/>
      <c r="TP4" s="244"/>
      <c r="TQ4" s="244"/>
      <c r="TR4" s="244"/>
      <c r="TS4" s="244"/>
      <c r="TT4" s="244"/>
      <c r="TU4" s="244"/>
      <c r="TV4" s="244"/>
      <c r="TW4" s="244"/>
      <c r="TX4" s="244"/>
      <c r="TY4" s="244"/>
      <c r="TZ4" s="244"/>
      <c r="UA4" s="244"/>
      <c r="UB4" s="244"/>
      <c r="UC4" s="244"/>
      <c r="UD4" s="244"/>
      <c r="UE4" s="244"/>
      <c r="UF4" s="244"/>
      <c r="UG4" s="244"/>
      <c r="UH4" s="244"/>
      <c r="UI4" s="244"/>
      <c r="UJ4" s="244"/>
      <c r="UK4" s="244"/>
      <c r="UL4" s="244"/>
      <c r="UM4" s="244"/>
      <c r="UN4" s="244"/>
      <c r="UO4" s="244"/>
      <c r="UP4" s="244"/>
      <c r="UQ4" s="244"/>
      <c r="UR4" s="244"/>
      <c r="US4" s="244"/>
      <c r="UT4" s="244"/>
      <c r="UU4" s="244"/>
      <c r="UV4" s="244"/>
      <c r="UW4" s="244"/>
      <c r="UX4" s="244"/>
      <c r="UY4" s="244"/>
      <c r="UZ4" s="244"/>
      <c r="VA4" s="244"/>
      <c r="VB4" s="244"/>
      <c r="VC4" s="244"/>
      <c r="VD4" s="244"/>
      <c r="VE4" s="244"/>
      <c r="VF4" s="244"/>
      <c r="VG4" s="244"/>
      <c r="VH4" s="244"/>
      <c r="VI4" s="244"/>
      <c r="VJ4" s="244"/>
      <c r="VK4" s="244"/>
      <c r="VL4" s="244"/>
      <c r="VM4" s="244"/>
      <c r="VN4" s="244"/>
      <c r="VO4" s="244"/>
      <c r="VP4" s="244"/>
      <c r="VQ4" s="244"/>
      <c r="VR4" s="244"/>
      <c r="VS4" s="244"/>
      <c r="VT4" s="244"/>
      <c r="VU4" s="244"/>
      <c r="VV4" s="244"/>
      <c r="VW4" s="244"/>
      <c r="VX4" s="244"/>
      <c r="VY4" s="244"/>
      <c r="VZ4" s="244"/>
      <c r="WA4" s="244"/>
      <c r="WB4" s="244"/>
      <c r="WC4" s="244"/>
      <c r="WD4" s="244"/>
      <c r="WE4" s="244"/>
      <c r="WF4" s="244"/>
      <c r="WG4" s="244"/>
      <c r="WH4" s="244"/>
      <c r="WI4" s="244"/>
      <c r="WJ4" s="244"/>
      <c r="WK4" s="244"/>
      <c r="WL4" s="244"/>
      <c r="WM4" s="244"/>
      <c r="WN4" s="244"/>
      <c r="WO4" s="244"/>
      <c r="WP4" s="244"/>
      <c r="WQ4" s="244"/>
      <c r="WR4" s="244"/>
      <c r="WS4" s="244"/>
      <c r="WT4" s="244"/>
      <c r="WU4" s="244"/>
      <c r="WV4" s="244"/>
      <c r="WW4" s="244"/>
      <c r="WX4" s="244"/>
      <c r="WY4" s="244"/>
      <c r="WZ4" s="244"/>
      <c r="XA4" s="244"/>
      <c r="XB4" s="244"/>
      <c r="XC4" s="244"/>
      <c r="XD4" s="244"/>
      <c r="XE4" s="244"/>
      <c r="XF4" s="244"/>
      <c r="XG4" s="244"/>
      <c r="XH4" s="244"/>
      <c r="XI4" s="244"/>
      <c r="XJ4" s="244"/>
      <c r="XK4" s="244"/>
      <c r="XL4" s="244"/>
      <c r="XM4" s="244"/>
      <c r="XN4" s="244"/>
      <c r="XO4" s="244"/>
      <c r="XP4" s="244"/>
      <c r="XQ4" s="244"/>
      <c r="XR4" s="244"/>
      <c r="XS4" s="244"/>
      <c r="XT4" s="244"/>
      <c r="XU4" s="244"/>
      <c r="XV4" s="244"/>
      <c r="XW4" s="244"/>
      <c r="XX4" s="244"/>
      <c r="XY4" s="244"/>
      <c r="XZ4" s="244"/>
      <c r="YA4" s="244"/>
      <c r="YB4" s="244"/>
      <c r="YC4" s="244"/>
      <c r="YD4" s="244"/>
      <c r="YE4" s="244"/>
      <c r="YF4" s="244"/>
      <c r="YG4" s="244"/>
      <c r="YH4" s="244"/>
      <c r="YI4" s="244"/>
      <c r="YJ4" s="244"/>
      <c r="YK4" s="244"/>
      <c r="YL4" s="244"/>
      <c r="YM4" s="244"/>
      <c r="YN4" s="244"/>
      <c r="YO4" s="244"/>
      <c r="YP4" s="244"/>
      <c r="YQ4" s="244"/>
      <c r="YR4" s="244"/>
      <c r="YS4" s="244"/>
      <c r="YT4" s="244"/>
      <c r="YU4" s="244"/>
      <c r="YV4" s="244"/>
      <c r="YW4" s="244"/>
      <c r="YX4" s="244"/>
      <c r="YY4" s="244"/>
      <c r="YZ4" s="244"/>
      <c r="ZA4" s="244"/>
      <c r="ZB4" s="244"/>
      <c r="ZC4" s="244"/>
      <c r="ZD4" s="244"/>
      <c r="ZE4" s="244"/>
      <c r="ZF4" s="244"/>
      <c r="ZG4" s="244"/>
      <c r="ZH4" s="244"/>
      <c r="ZI4" s="244"/>
      <c r="ZJ4" s="244"/>
      <c r="ZK4" s="244"/>
      <c r="ZL4" s="244"/>
      <c r="ZM4" s="244"/>
      <c r="ZN4" s="244"/>
      <c r="ZO4" s="244"/>
      <c r="ZP4" s="244"/>
      <c r="ZQ4" s="244"/>
      <c r="ZR4" s="244"/>
      <c r="ZS4" s="244"/>
      <c r="ZT4" s="244"/>
      <c r="ZU4" s="244"/>
      <c r="ZV4" s="244"/>
      <c r="ZW4" s="244"/>
      <c r="ZX4" s="244"/>
      <c r="ZY4" s="244"/>
      <c r="ZZ4" s="244"/>
      <c r="AAA4" s="244"/>
      <c r="AAB4" s="244"/>
      <c r="AAC4" s="244"/>
      <c r="AAD4" s="244"/>
      <c r="AAE4" s="244"/>
      <c r="AAF4" s="244"/>
      <c r="AAG4" s="244"/>
      <c r="AAH4" s="244"/>
      <c r="AAI4" s="244"/>
      <c r="AAJ4" s="244"/>
      <c r="AAK4" s="244"/>
      <c r="AAL4" s="244"/>
      <c r="AAM4" s="244"/>
      <c r="AAN4" s="244"/>
      <c r="AAO4" s="244"/>
      <c r="AAP4" s="244"/>
      <c r="AAQ4" s="244"/>
      <c r="AAR4" s="244"/>
      <c r="AAS4" s="244"/>
      <c r="AAT4" s="244"/>
      <c r="AAU4" s="244"/>
      <c r="AAV4" s="244"/>
      <c r="AAW4" s="244"/>
      <c r="AAX4" s="244"/>
      <c r="AAY4" s="244"/>
      <c r="AAZ4" s="244"/>
      <c r="ABA4" s="244"/>
      <c r="ABB4" s="244"/>
      <c r="ABC4" s="244"/>
      <c r="ABD4" s="244"/>
      <c r="ABE4" s="244"/>
      <c r="ABF4" s="244"/>
      <c r="ABG4" s="244"/>
      <c r="ABH4" s="244"/>
      <c r="ABI4" s="244"/>
      <c r="ABJ4" s="244"/>
      <c r="ABK4" s="244"/>
      <c r="ABL4" s="244"/>
      <c r="ABM4" s="244"/>
      <c r="ABN4" s="244"/>
      <c r="ABO4" s="244"/>
      <c r="ABP4" s="244"/>
      <c r="ABQ4" s="244"/>
      <c r="ABR4" s="244"/>
      <c r="ABS4" s="244"/>
      <c r="ABT4" s="244"/>
      <c r="ABU4" s="244"/>
      <c r="ABV4" s="244"/>
      <c r="ABW4" s="244"/>
      <c r="ABX4" s="244"/>
      <c r="ABY4" s="244"/>
      <c r="ABZ4" s="244"/>
      <c r="ACA4" s="244"/>
      <c r="ACB4" s="244"/>
      <c r="ACC4" s="244"/>
      <c r="ACD4" s="244"/>
      <c r="ACE4" s="244"/>
      <c r="ACF4" s="244"/>
      <c r="ACG4" s="244"/>
      <c r="ACH4" s="244"/>
      <c r="ACI4" s="244"/>
      <c r="ACJ4" s="244"/>
      <c r="ACK4" s="244"/>
      <c r="ACL4" s="244"/>
      <c r="ACM4" s="244"/>
      <c r="ACN4" s="244"/>
      <c r="ACO4" s="244"/>
      <c r="ACP4" s="244"/>
      <c r="ACQ4" s="244"/>
      <c r="ACR4" s="244"/>
      <c r="ACS4" s="244"/>
      <c r="ACT4" s="244"/>
      <c r="ACU4" s="244"/>
      <c r="ACV4" s="244"/>
      <c r="ACW4" s="244"/>
      <c r="ACX4" s="244"/>
      <c r="ACY4" s="244"/>
      <c r="ACZ4" s="244"/>
      <c r="ADA4" s="244"/>
      <c r="ADB4" s="244"/>
      <c r="ADC4" s="244"/>
      <c r="ADD4" s="244"/>
      <c r="ADE4" s="244"/>
      <c r="ADF4" s="244"/>
      <c r="ADG4" s="244"/>
      <c r="ADH4" s="244"/>
      <c r="ADI4" s="244"/>
      <c r="ADJ4" s="244"/>
      <c r="ADK4" s="244"/>
      <c r="ADL4" s="244"/>
      <c r="ADM4" s="244"/>
      <c r="ADN4" s="244"/>
      <c r="ADO4" s="244"/>
      <c r="ADP4" s="244"/>
      <c r="ADQ4" s="244"/>
      <c r="ADR4" s="244"/>
      <c r="ADS4" s="244"/>
      <c r="ADT4" s="244"/>
      <c r="ADU4" s="244"/>
      <c r="ADV4" s="244"/>
      <c r="ADW4" s="244"/>
      <c r="ADX4" s="244"/>
      <c r="ADY4" s="244"/>
      <c r="ADZ4" s="244"/>
      <c r="AEA4" s="244"/>
      <c r="AEB4" s="244"/>
      <c r="AEC4" s="244"/>
      <c r="AED4" s="244"/>
      <c r="AEE4" s="244"/>
      <c r="AEF4" s="244"/>
      <c r="AEG4" s="244"/>
      <c r="AEH4" s="244"/>
      <c r="AEI4" s="244"/>
      <c r="AEJ4" s="244"/>
      <c r="AEK4" s="244"/>
      <c r="AEL4" s="244"/>
      <c r="AEM4" s="244"/>
      <c r="AEN4" s="244"/>
      <c r="AEO4" s="244"/>
      <c r="AEP4" s="244"/>
      <c r="AEQ4" s="244"/>
      <c r="AER4" s="244"/>
      <c r="AES4" s="244"/>
    </row>
    <row r="5" spans="1:825" s="191" customFormat="1" x14ac:dyDescent="0.15">
      <c r="A5" s="123" t="s">
        <v>121</v>
      </c>
      <c r="B5" s="110"/>
      <c r="C5" s="147">
        <v>2000</v>
      </c>
      <c r="D5" s="110"/>
      <c r="E5" s="110"/>
      <c r="F5" s="110"/>
      <c r="G5" s="110"/>
      <c r="H5" s="110"/>
      <c r="I5" s="110"/>
      <c r="J5" s="110"/>
      <c r="K5" s="110"/>
      <c r="L5" s="110"/>
      <c r="M5" s="110"/>
      <c r="N5" s="110"/>
      <c r="O5" s="110"/>
      <c r="P5" s="110"/>
      <c r="Q5" s="110"/>
      <c r="R5" s="110"/>
      <c r="S5" s="110"/>
      <c r="T5" s="110"/>
      <c r="U5" s="287"/>
      <c r="V5" s="287"/>
      <c r="W5" s="287"/>
      <c r="X5" s="287"/>
      <c r="Y5" s="287"/>
      <c r="Z5" s="287"/>
      <c r="AA5" s="287"/>
      <c r="AB5" s="287"/>
      <c r="AC5" s="287"/>
      <c r="AD5" s="287"/>
      <c r="AE5" s="287"/>
      <c r="AF5" s="287"/>
      <c r="AG5" s="287"/>
      <c r="AH5" s="287"/>
      <c r="AI5" s="287"/>
      <c r="AJ5" s="287"/>
      <c r="AK5" s="287"/>
      <c r="AL5" s="287"/>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s="244"/>
      <c r="QM5" s="244"/>
      <c r="QN5" s="244"/>
      <c r="QO5" s="244"/>
      <c r="QP5" s="244"/>
      <c r="QQ5" s="244"/>
      <c r="QR5" s="244"/>
      <c r="QS5" s="244"/>
      <c r="QT5" s="244"/>
      <c r="QU5" s="244"/>
      <c r="QV5" s="244"/>
      <c r="QW5" s="244"/>
      <c r="QX5" s="244"/>
      <c r="QY5" s="244"/>
      <c r="QZ5" s="244"/>
      <c r="RA5" s="244"/>
      <c r="RB5" s="244"/>
      <c r="RC5" s="244"/>
      <c r="RD5" s="244"/>
      <c r="RE5" s="244"/>
      <c r="RF5" s="244"/>
      <c r="RG5" s="244"/>
      <c r="RH5" s="244"/>
      <c r="RI5" s="244"/>
      <c r="RJ5" s="244"/>
      <c r="RK5" s="244"/>
      <c r="RL5" s="244"/>
      <c r="RM5" s="244"/>
      <c r="RN5" s="244"/>
      <c r="RO5" s="244"/>
      <c r="RP5" s="244"/>
      <c r="RQ5" s="244"/>
      <c r="RR5" s="244"/>
      <c r="RS5" s="244"/>
      <c r="RT5" s="244"/>
      <c r="RU5" s="244"/>
      <c r="RV5" s="244"/>
      <c r="RW5" s="244"/>
      <c r="RX5" s="244"/>
      <c r="RY5" s="244"/>
      <c r="RZ5" s="244"/>
      <c r="SA5" s="244"/>
      <c r="SB5" s="244"/>
      <c r="SC5" s="244"/>
      <c r="SD5" s="244"/>
      <c r="SE5" s="244"/>
      <c r="SF5" s="244"/>
      <c r="SG5" s="244"/>
      <c r="SH5" s="244"/>
      <c r="SI5" s="244"/>
      <c r="SJ5" s="244"/>
      <c r="SK5" s="244"/>
      <c r="SL5" s="244"/>
      <c r="SM5" s="244"/>
      <c r="SN5" s="244"/>
      <c r="SO5" s="244"/>
      <c r="SP5" s="244"/>
      <c r="SQ5" s="244"/>
      <c r="SR5" s="244"/>
      <c r="SS5" s="244"/>
      <c r="ST5" s="244"/>
      <c r="SU5" s="244"/>
      <c r="SV5" s="244"/>
      <c r="SW5" s="244"/>
      <c r="SX5" s="244"/>
      <c r="SY5" s="244"/>
      <c r="SZ5" s="244"/>
      <c r="TA5" s="244"/>
      <c r="TB5" s="244"/>
      <c r="TC5" s="244"/>
      <c r="TD5" s="244"/>
      <c r="TE5" s="244"/>
      <c r="TF5" s="244"/>
      <c r="TG5" s="244"/>
      <c r="TH5" s="244"/>
      <c r="TI5" s="244"/>
      <c r="TJ5" s="244"/>
      <c r="TK5" s="244"/>
      <c r="TL5" s="244"/>
      <c r="TM5" s="244"/>
      <c r="TN5" s="244"/>
      <c r="TO5" s="244"/>
      <c r="TP5" s="244"/>
      <c r="TQ5" s="244"/>
      <c r="TR5" s="244"/>
      <c r="TS5" s="244"/>
      <c r="TT5" s="244"/>
      <c r="TU5" s="244"/>
      <c r="TV5" s="244"/>
      <c r="TW5" s="244"/>
      <c r="TX5" s="244"/>
      <c r="TY5" s="244"/>
      <c r="TZ5" s="244"/>
      <c r="UA5" s="244"/>
      <c r="UB5" s="244"/>
      <c r="UC5" s="244"/>
      <c r="UD5" s="244"/>
      <c r="UE5" s="244"/>
      <c r="UF5" s="244"/>
      <c r="UG5" s="244"/>
      <c r="UH5" s="244"/>
      <c r="UI5" s="244"/>
      <c r="UJ5" s="244"/>
      <c r="UK5" s="244"/>
      <c r="UL5" s="244"/>
      <c r="UM5" s="244"/>
      <c r="UN5" s="244"/>
      <c r="UO5" s="244"/>
      <c r="UP5" s="244"/>
      <c r="UQ5" s="244"/>
      <c r="UR5" s="244"/>
      <c r="US5" s="244"/>
      <c r="UT5" s="244"/>
      <c r="UU5" s="244"/>
      <c r="UV5" s="244"/>
      <c r="UW5" s="244"/>
      <c r="UX5" s="244"/>
      <c r="UY5" s="244"/>
      <c r="UZ5" s="244"/>
      <c r="VA5" s="244"/>
      <c r="VB5" s="244"/>
      <c r="VC5" s="244"/>
      <c r="VD5" s="244"/>
      <c r="VE5" s="244"/>
      <c r="VF5" s="244"/>
      <c r="VG5" s="244"/>
      <c r="VH5" s="244"/>
      <c r="VI5" s="244"/>
      <c r="VJ5" s="244"/>
      <c r="VK5" s="244"/>
      <c r="VL5" s="244"/>
      <c r="VM5" s="244"/>
      <c r="VN5" s="244"/>
      <c r="VO5" s="244"/>
      <c r="VP5" s="244"/>
      <c r="VQ5" s="244"/>
      <c r="VR5" s="244"/>
      <c r="VS5" s="244"/>
      <c r="VT5" s="244"/>
      <c r="VU5" s="244"/>
      <c r="VV5" s="244"/>
      <c r="VW5" s="244"/>
      <c r="VX5" s="244"/>
      <c r="VY5" s="244"/>
      <c r="VZ5" s="244"/>
      <c r="WA5" s="244"/>
      <c r="WB5" s="244"/>
      <c r="WC5" s="244"/>
      <c r="WD5" s="244"/>
      <c r="WE5" s="244"/>
      <c r="WF5" s="244"/>
      <c r="WG5" s="244"/>
      <c r="WH5" s="244"/>
      <c r="WI5" s="244"/>
      <c r="WJ5" s="244"/>
      <c r="WK5" s="244"/>
      <c r="WL5" s="244"/>
      <c r="WM5" s="244"/>
      <c r="WN5" s="244"/>
      <c r="WO5" s="244"/>
      <c r="WP5" s="244"/>
      <c r="WQ5" s="244"/>
      <c r="WR5" s="244"/>
      <c r="WS5" s="244"/>
      <c r="WT5" s="244"/>
      <c r="WU5" s="244"/>
      <c r="WV5" s="244"/>
      <c r="WW5" s="244"/>
      <c r="WX5" s="244"/>
      <c r="WY5" s="244"/>
      <c r="WZ5" s="244"/>
      <c r="XA5" s="244"/>
      <c r="XB5" s="244"/>
      <c r="XC5" s="244"/>
      <c r="XD5" s="244"/>
      <c r="XE5" s="244"/>
      <c r="XF5" s="244"/>
      <c r="XG5" s="244"/>
      <c r="XH5" s="244"/>
      <c r="XI5" s="244"/>
      <c r="XJ5" s="244"/>
      <c r="XK5" s="244"/>
      <c r="XL5" s="244"/>
      <c r="XM5" s="244"/>
      <c r="XN5" s="244"/>
      <c r="XO5" s="244"/>
      <c r="XP5" s="244"/>
      <c r="XQ5" s="244"/>
      <c r="XR5" s="244"/>
      <c r="XS5" s="244"/>
      <c r="XT5" s="244"/>
      <c r="XU5" s="244"/>
      <c r="XV5" s="244"/>
      <c r="XW5" s="244"/>
      <c r="XX5" s="244"/>
      <c r="XY5" s="244"/>
      <c r="XZ5" s="244"/>
      <c r="YA5" s="244"/>
      <c r="YB5" s="244"/>
      <c r="YC5" s="244"/>
      <c r="YD5" s="244"/>
      <c r="YE5" s="244"/>
      <c r="YF5" s="244"/>
      <c r="YG5" s="244"/>
      <c r="YH5" s="244"/>
      <c r="YI5" s="244"/>
      <c r="YJ5" s="244"/>
      <c r="YK5" s="244"/>
      <c r="YL5" s="244"/>
      <c r="YM5" s="244"/>
      <c r="YN5" s="244"/>
      <c r="YO5" s="244"/>
      <c r="YP5" s="244"/>
      <c r="YQ5" s="244"/>
      <c r="YR5" s="244"/>
      <c r="YS5" s="244"/>
      <c r="YT5" s="244"/>
      <c r="YU5" s="244"/>
      <c r="YV5" s="244"/>
      <c r="YW5" s="244"/>
      <c r="YX5" s="244"/>
      <c r="YY5" s="244"/>
      <c r="YZ5" s="244"/>
      <c r="ZA5" s="244"/>
      <c r="ZB5" s="244"/>
      <c r="ZC5" s="244"/>
      <c r="ZD5" s="244"/>
      <c r="ZE5" s="244"/>
      <c r="ZF5" s="244"/>
      <c r="ZG5" s="244"/>
      <c r="ZH5" s="244"/>
      <c r="ZI5" s="244"/>
      <c r="ZJ5" s="244"/>
      <c r="ZK5" s="244"/>
      <c r="ZL5" s="244"/>
      <c r="ZM5" s="244"/>
      <c r="ZN5" s="244"/>
      <c r="ZO5" s="244"/>
      <c r="ZP5" s="244"/>
      <c r="ZQ5" s="244"/>
      <c r="ZR5" s="244"/>
      <c r="ZS5" s="244"/>
      <c r="ZT5" s="244"/>
      <c r="ZU5" s="244"/>
      <c r="ZV5" s="244"/>
      <c r="ZW5" s="244"/>
      <c r="ZX5" s="244"/>
      <c r="ZY5" s="244"/>
      <c r="ZZ5" s="244"/>
      <c r="AAA5" s="244"/>
      <c r="AAB5" s="244"/>
      <c r="AAC5" s="244"/>
      <c r="AAD5" s="244"/>
      <c r="AAE5" s="244"/>
      <c r="AAF5" s="244"/>
      <c r="AAG5" s="244"/>
      <c r="AAH5" s="244"/>
      <c r="AAI5" s="244"/>
      <c r="AAJ5" s="244"/>
      <c r="AAK5" s="244"/>
      <c r="AAL5" s="244"/>
      <c r="AAM5" s="244"/>
      <c r="AAN5" s="244"/>
      <c r="AAO5" s="244"/>
      <c r="AAP5" s="244"/>
      <c r="AAQ5" s="244"/>
      <c r="AAR5" s="244"/>
      <c r="AAS5" s="244"/>
      <c r="AAT5" s="244"/>
      <c r="AAU5" s="244"/>
      <c r="AAV5" s="244"/>
      <c r="AAW5" s="244"/>
      <c r="AAX5" s="244"/>
      <c r="AAY5" s="244"/>
      <c r="AAZ5" s="244"/>
      <c r="ABA5" s="244"/>
      <c r="ABB5" s="244"/>
      <c r="ABC5" s="244"/>
      <c r="ABD5" s="244"/>
      <c r="ABE5" s="244"/>
      <c r="ABF5" s="244"/>
      <c r="ABG5" s="244"/>
      <c r="ABH5" s="244"/>
      <c r="ABI5" s="244"/>
      <c r="ABJ5" s="244"/>
      <c r="ABK5" s="244"/>
      <c r="ABL5" s="244"/>
      <c r="ABM5" s="244"/>
      <c r="ABN5" s="244"/>
      <c r="ABO5" s="244"/>
      <c r="ABP5" s="244"/>
      <c r="ABQ5" s="244"/>
      <c r="ABR5" s="244"/>
      <c r="ABS5" s="244"/>
      <c r="ABT5" s="244"/>
      <c r="ABU5" s="244"/>
      <c r="ABV5" s="244"/>
      <c r="ABW5" s="244"/>
      <c r="ABX5" s="244"/>
      <c r="ABY5" s="244"/>
      <c r="ABZ5" s="244"/>
      <c r="ACA5" s="244"/>
      <c r="ACB5" s="244"/>
      <c r="ACC5" s="244"/>
      <c r="ACD5" s="244"/>
      <c r="ACE5" s="244"/>
      <c r="ACF5" s="244"/>
      <c r="ACG5" s="244"/>
      <c r="ACH5" s="244"/>
      <c r="ACI5" s="244"/>
      <c r="ACJ5" s="244"/>
      <c r="ACK5" s="244"/>
      <c r="ACL5" s="244"/>
      <c r="ACM5" s="244"/>
      <c r="ACN5" s="244"/>
      <c r="ACO5" s="244"/>
      <c r="ACP5" s="244"/>
      <c r="ACQ5" s="244"/>
      <c r="ACR5" s="244"/>
      <c r="ACS5" s="244"/>
      <c r="ACT5" s="244"/>
      <c r="ACU5" s="244"/>
      <c r="ACV5" s="244"/>
      <c r="ACW5" s="244"/>
      <c r="ACX5" s="244"/>
      <c r="ACY5" s="244"/>
      <c r="ACZ5" s="244"/>
      <c r="ADA5" s="244"/>
      <c r="ADB5" s="244"/>
      <c r="ADC5" s="244"/>
      <c r="ADD5" s="244"/>
      <c r="ADE5" s="244"/>
      <c r="ADF5" s="244"/>
      <c r="ADG5" s="244"/>
      <c r="ADH5" s="244"/>
      <c r="ADI5" s="244"/>
      <c r="ADJ5" s="244"/>
      <c r="ADK5" s="244"/>
      <c r="ADL5" s="244"/>
      <c r="ADM5" s="244"/>
      <c r="ADN5" s="244"/>
      <c r="ADO5" s="244"/>
      <c r="ADP5" s="244"/>
      <c r="ADQ5" s="244"/>
      <c r="ADR5" s="244"/>
      <c r="ADS5" s="244"/>
      <c r="ADT5" s="244"/>
      <c r="ADU5" s="244"/>
      <c r="ADV5" s="244"/>
      <c r="ADW5" s="244"/>
      <c r="ADX5" s="244"/>
      <c r="ADY5" s="244"/>
      <c r="ADZ5" s="244"/>
      <c r="AEA5" s="244"/>
      <c r="AEB5" s="244"/>
      <c r="AEC5" s="244"/>
      <c r="AED5" s="244"/>
      <c r="AEE5" s="244"/>
      <c r="AEF5" s="244"/>
      <c r="AEG5" s="244"/>
      <c r="AEH5" s="244"/>
      <c r="AEI5" s="244"/>
      <c r="AEJ5" s="244"/>
      <c r="AEK5" s="244"/>
      <c r="AEL5" s="244"/>
      <c r="AEM5" s="244"/>
      <c r="AEN5" s="244"/>
      <c r="AEO5" s="244"/>
      <c r="AEP5" s="244"/>
      <c r="AEQ5" s="244"/>
      <c r="AER5" s="244"/>
      <c r="AES5" s="244"/>
    </row>
    <row r="6" spans="1:825" s="191" customFormat="1" x14ac:dyDescent="0.15">
      <c r="A6" s="123"/>
      <c r="B6" s="110"/>
      <c r="C6" s="110"/>
      <c r="D6" s="110"/>
      <c r="E6" s="110"/>
      <c r="F6" s="110"/>
      <c r="G6" s="110"/>
      <c r="H6" s="110"/>
      <c r="I6" s="110"/>
      <c r="J6" s="110"/>
      <c r="K6" s="110"/>
      <c r="L6" s="110"/>
      <c r="M6" s="110"/>
      <c r="N6" s="110"/>
      <c r="O6" s="110"/>
      <c r="P6" s="110"/>
      <c r="Q6" s="110"/>
      <c r="R6" s="110"/>
      <c r="S6" s="110"/>
      <c r="T6" s="110"/>
      <c r="U6" s="287"/>
      <c r="V6" s="287"/>
      <c r="W6" s="287"/>
      <c r="X6" s="287"/>
      <c r="Y6" s="287"/>
      <c r="Z6" s="287"/>
      <c r="AA6" s="287"/>
      <c r="AB6" s="287"/>
      <c r="AC6" s="287"/>
      <c r="AD6" s="287"/>
      <c r="AE6" s="287"/>
      <c r="AF6" s="287"/>
      <c r="AG6" s="287"/>
      <c r="AH6" s="287"/>
      <c r="AI6" s="287"/>
      <c r="AJ6" s="287"/>
      <c r="AK6" s="287"/>
      <c r="AL6" s="287"/>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s="244"/>
      <c r="QM6" s="244"/>
      <c r="QN6" s="244"/>
      <c r="QO6" s="244"/>
      <c r="QP6" s="244"/>
      <c r="QQ6" s="244"/>
      <c r="QR6" s="244"/>
      <c r="QS6" s="244"/>
      <c r="QT6" s="244"/>
      <c r="QU6" s="244"/>
      <c r="QV6" s="244"/>
      <c r="QW6" s="244"/>
      <c r="QX6" s="244"/>
      <c r="QY6" s="244"/>
      <c r="QZ6" s="244"/>
      <c r="RA6" s="244"/>
      <c r="RB6" s="244"/>
      <c r="RC6" s="244"/>
      <c r="RD6" s="244"/>
      <c r="RE6" s="244"/>
      <c r="RF6" s="244"/>
      <c r="RG6" s="244"/>
      <c r="RH6" s="244"/>
      <c r="RI6" s="244"/>
      <c r="RJ6" s="244"/>
      <c r="RK6" s="244"/>
      <c r="RL6" s="244"/>
      <c r="RM6" s="244"/>
      <c r="RN6" s="244"/>
      <c r="RO6" s="244"/>
      <c r="RP6" s="244"/>
      <c r="RQ6" s="244"/>
      <c r="RR6" s="244"/>
      <c r="RS6" s="244"/>
      <c r="RT6" s="244"/>
      <c r="RU6" s="244"/>
      <c r="RV6" s="244"/>
      <c r="RW6" s="244"/>
      <c r="RX6" s="244"/>
      <c r="RY6" s="244"/>
      <c r="RZ6" s="244"/>
      <c r="SA6" s="244"/>
      <c r="SB6" s="244"/>
      <c r="SC6" s="244"/>
      <c r="SD6" s="244"/>
      <c r="SE6" s="244"/>
      <c r="SF6" s="244"/>
      <c r="SG6" s="244"/>
      <c r="SH6" s="244"/>
      <c r="SI6" s="244"/>
      <c r="SJ6" s="244"/>
      <c r="SK6" s="244"/>
      <c r="SL6" s="244"/>
      <c r="SM6" s="244"/>
      <c r="SN6" s="244"/>
      <c r="SO6" s="244"/>
      <c r="SP6" s="244"/>
      <c r="SQ6" s="244"/>
      <c r="SR6" s="244"/>
      <c r="SS6" s="244"/>
      <c r="ST6" s="244"/>
      <c r="SU6" s="244"/>
      <c r="SV6" s="244"/>
      <c r="SW6" s="244"/>
      <c r="SX6" s="244"/>
      <c r="SY6" s="244"/>
      <c r="SZ6" s="244"/>
      <c r="TA6" s="244"/>
      <c r="TB6" s="244"/>
      <c r="TC6" s="244"/>
      <c r="TD6" s="244"/>
      <c r="TE6" s="244"/>
      <c r="TF6" s="244"/>
      <c r="TG6" s="244"/>
      <c r="TH6" s="244"/>
      <c r="TI6" s="244"/>
      <c r="TJ6" s="244"/>
      <c r="TK6" s="244"/>
      <c r="TL6" s="244"/>
      <c r="TM6" s="244"/>
      <c r="TN6" s="244"/>
      <c r="TO6" s="244"/>
      <c r="TP6" s="244"/>
      <c r="TQ6" s="244"/>
      <c r="TR6" s="244"/>
      <c r="TS6" s="244"/>
      <c r="TT6" s="244"/>
      <c r="TU6" s="244"/>
      <c r="TV6" s="244"/>
      <c r="TW6" s="244"/>
      <c r="TX6" s="244"/>
      <c r="TY6" s="244"/>
      <c r="TZ6" s="244"/>
      <c r="UA6" s="244"/>
      <c r="UB6" s="244"/>
      <c r="UC6" s="244"/>
      <c r="UD6" s="244"/>
      <c r="UE6" s="244"/>
      <c r="UF6" s="244"/>
      <c r="UG6" s="244"/>
      <c r="UH6" s="244"/>
      <c r="UI6" s="244"/>
      <c r="UJ6" s="244"/>
      <c r="UK6" s="244"/>
      <c r="UL6" s="244"/>
      <c r="UM6" s="244"/>
      <c r="UN6" s="244"/>
      <c r="UO6" s="244"/>
      <c r="UP6" s="244"/>
      <c r="UQ6" s="244"/>
      <c r="UR6" s="244"/>
      <c r="US6" s="244"/>
      <c r="UT6" s="244"/>
      <c r="UU6" s="244"/>
      <c r="UV6" s="244"/>
      <c r="UW6" s="244"/>
      <c r="UX6" s="244"/>
      <c r="UY6" s="244"/>
      <c r="UZ6" s="244"/>
      <c r="VA6" s="244"/>
      <c r="VB6" s="244"/>
      <c r="VC6" s="244"/>
      <c r="VD6" s="244"/>
      <c r="VE6" s="244"/>
      <c r="VF6" s="244"/>
      <c r="VG6" s="244"/>
      <c r="VH6" s="244"/>
      <c r="VI6" s="244"/>
      <c r="VJ6" s="244"/>
      <c r="VK6" s="244"/>
      <c r="VL6" s="244"/>
      <c r="VM6" s="244"/>
      <c r="VN6" s="244"/>
      <c r="VO6" s="244"/>
      <c r="VP6" s="244"/>
      <c r="VQ6" s="244"/>
      <c r="VR6" s="244"/>
      <c r="VS6" s="244"/>
      <c r="VT6" s="244"/>
      <c r="VU6" s="244"/>
      <c r="VV6" s="244"/>
      <c r="VW6" s="244"/>
      <c r="VX6" s="244"/>
      <c r="VY6" s="244"/>
      <c r="VZ6" s="244"/>
      <c r="WA6" s="244"/>
      <c r="WB6" s="244"/>
      <c r="WC6" s="244"/>
      <c r="WD6" s="244"/>
      <c r="WE6" s="244"/>
      <c r="WF6" s="244"/>
      <c r="WG6" s="244"/>
      <c r="WH6" s="244"/>
      <c r="WI6" s="244"/>
      <c r="WJ6" s="244"/>
      <c r="WK6" s="244"/>
      <c r="WL6" s="244"/>
      <c r="WM6" s="244"/>
      <c r="WN6" s="244"/>
      <c r="WO6" s="244"/>
      <c r="WP6" s="244"/>
      <c r="WQ6" s="244"/>
      <c r="WR6" s="244"/>
      <c r="WS6" s="244"/>
      <c r="WT6" s="244"/>
      <c r="WU6" s="244"/>
      <c r="WV6" s="244"/>
      <c r="WW6" s="244"/>
      <c r="WX6" s="244"/>
      <c r="WY6" s="244"/>
      <c r="WZ6" s="244"/>
      <c r="XA6" s="244"/>
      <c r="XB6" s="244"/>
      <c r="XC6" s="244"/>
      <c r="XD6" s="244"/>
      <c r="XE6" s="244"/>
      <c r="XF6" s="244"/>
      <c r="XG6" s="244"/>
      <c r="XH6" s="244"/>
      <c r="XI6" s="244"/>
      <c r="XJ6" s="244"/>
      <c r="XK6" s="244"/>
      <c r="XL6" s="244"/>
      <c r="XM6" s="244"/>
      <c r="XN6" s="244"/>
      <c r="XO6" s="244"/>
      <c r="XP6" s="244"/>
      <c r="XQ6" s="244"/>
      <c r="XR6" s="244"/>
      <c r="XS6" s="244"/>
      <c r="XT6" s="244"/>
      <c r="XU6" s="244"/>
      <c r="XV6" s="244"/>
      <c r="XW6" s="244"/>
      <c r="XX6" s="244"/>
      <c r="XY6" s="244"/>
      <c r="XZ6" s="244"/>
      <c r="YA6" s="244"/>
      <c r="YB6" s="244"/>
      <c r="YC6" s="244"/>
      <c r="YD6" s="244"/>
      <c r="YE6" s="244"/>
      <c r="YF6" s="244"/>
      <c r="YG6" s="244"/>
      <c r="YH6" s="244"/>
      <c r="YI6" s="244"/>
      <c r="YJ6" s="244"/>
      <c r="YK6" s="244"/>
      <c r="YL6" s="244"/>
      <c r="YM6" s="244"/>
      <c r="YN6" s="244"/>
      <c r="YO6" s="244"/>
      <c r="YP6" s="244"/>
      <c r="YQ6" s="244"/>
      <c r="YR6" s="244"/>
      <c r="YS6" s="244"/>
      <c r="YT6" s="244"/>
      <c r="YU6" s="244"/>
      <c r="YV6" s="244"/>
      <c r="YW6" s="244"/>
      <c r="YX6" s="244"/>
      <c r="YY6" s="244"/>
      <c r="YZ6" s="244"/>
      <c r="ZA6" s="244"/>
      <c r="ZB6" s="244"/>
      <c r="ZC6" s="244"/>
      <c r="ZD6" s="244"/>
      <c r="ZE6" s="244"/>
      <c r="ZF6" s="244"/>
      <c r="ZG6" s="244"/>
      <c r="ZH6" s="244"/>
      <c r="ZI6" s="244"/>
      <c r="ZJ6" s="244"/>
      <c r="ZK6" s="244"/>
      <c r="ZL6" s="244"/>
      <c r="ZM6" s="244"/>
      <c r="ZN6" s="244"/>
      <c r="ZO6" s="244"/>
      <c r="ZP6" s="244"/>
      <c r="ZQ6" s="244"/>
      <c r="ZR6" s="244"/>
      <c r="ZS6" s="244"/>
      <c r="ZT6" s="244"/>
      <c r="ZU6" s="244"/>
      <c r="ZV6" s="244"/>
      <c r="ZW6" s="244"/>
      <c r="ZX6" s="244"/>
      <c r="ZY6" s="244"/>
      <c r="ZZ6" s="244"/>
      <c r="AAA6" s="244"/>
      <c r="AAB6" s="244"/>
      <c r="AAC6" s="244"/>
      <c r="AAD6" s="244"/>
      <c r="AAE6" s="244"/>
      <c r="AAF6" s="244"/>
      <c r="AAG6" s="244"/>
      <c r="AAH6" s="244"/>
      <c r="AAI6" s="244"/>
      <c r="AAJ6" s="244"/>
      <c r="AAK6" s="244"/>
      <c r="AAL6" s="244"/>
      <c r="AAM6" s="244"/>
      <c r="AAN6" s="244"/>
      <c r="AAO6" s="244"/>
      <c r="AAP6" s="244"/>
      <c r="AAQ6" s="244"/>
      <c r="AAR6" s="244"/>
      <c r="AAS6" s="244"/>
      <c r="AAT6" s="244"/>
      <c r="AAU6" s="244"/>
      <c r="AAV6" s="244"/>
      <c r="AAW6" s="244"/>
      <c r="AAX6" s="244"/>
      <c r="AAY6" s="244"/>
      <c r="AAZ6" s="244"/>
      <c r="ABA6" s="244"/>
      <c r="ABB6" s="244"/>
      <c r="ABC6" s="244"/>
      <c r="ABD6" s="244"/>
      <c r="ABE6" s="244"/>
      <c r="ABF6" s="244"/>
      <c r="ABG6" s="244"/>
      <c r="ABH6" s="244"/>
      <c r="ABI6" s="244"/>
      <c r="ABJ6" s="244"/>
      <c r="ABK6" s="244"/>
      <c r="ABL6" s="244"/>
      <c r="ABM6" s="244"/>
      <c r="ABN6" s="244"/>
      <c r="ABO6" s="244"/>
      <c r="ABP6" s="244"/>
      <c r="ABQ6" s="244"/>
      <c r="ABR6" s="244"/>
      <c r="ABS6" s="244"/>
      <c r="ABT6" s="244"/>
      <c r="ABU6" s="244"/>
      <c r="ABV6" s="244"/>
      <c r="ABW6" s="244"/>
      <c r="ABX6" s="244"/>
      <c r="ABY6" s="244"/>
      <c r="ABZ6" s="244"/>
      <c r="ACA6" s="244"/>
      <c r="ACB6" s="244"/>
      <c r="ACC6" s="244"/>
      <c r="ACD6" s="244"/>
      <c r="ACE6" s="244"/>
      <c r="ACF6" s="244"/>
      <c r="ACG6" s="244"/>
      <c r="ACH6" s="244"/>
      <c r="ACI6" s="244"/>
      <c r="ACJ6" s="244"/>
      <c r="ACK6" s="244"/>
      <c r="ACL6" s="244"/>
      <c r="ACM6" s="244"/>
      <c r="ACN6" s="244"/>
      <c r="ACO6" s="244"/>
      <c r="ACP6" s="244"/>
      <c r="ACQ6" s="244"/>
      <c r="ACR6" s="244"/>
      <c r="ACS6" s="244"/>
      <c r="ACT6" s="244"/>
      <c r="ACU6" s="244"/>
      <c r="ACV6" s="244"/>
      <c r="ACW6" s="244"/>
      <c r="ACX6" s="244"/>
      <c r="ACY6" s="244"/>
      <c r="ACZ6" s="244"/>
      <c r="ADA6" s="244"/>
      <c r="ADB6" s="244"/>
      <c r="ADC6" s="244"/>
      <c r="ADD6" s="244"/>
      <c r="ADE6" s="244"/>
      <c r="ADF6" s="244"/>
      <c r="ADG6" s="244"/>
      <c r="ADH6" s="244"/>
      <c r="ADI6" s="244"/>
      <c r="ADJ6" s="244"/>
      <c r="ADK6" s="244"/>
      <c r="ADL6" s="244"/>
      <c r="ADM6" s="244"/>
      <c r="ADN6" s="244"/>
      <c r="ADO6" s="244"/>
      <c r="ADP6" s="244"/>
      <c r="ADQ6" s="244"/>
      <c r="ADR6" s="244"/>
      <c r="ADS6" s="244"/>
      <c r="ADT6" s="244"/>
      <c r="ADU6" s="244"/>
      <c r="ADV6" s="244"/>
      <c r="ADW6" s="244"/>
      <c r="ADX6" s="244"/>
      <c r="ADY6" s="244"/>
      <c r="ADZ6" s="244"/>
      <c r="AEA6" s="244"/>
      <c r="AEB6" s="244"/>
      <c r="AEC6" s="244"/>
      <c r="AED6" s="244"/>
      <c r="AEE6" s="244"/>
      <c r="AEF6" s="244"/>
      <c r="AEG6" s="244"/>
      <c r="AEH6" s="244"/>
      <c r="AEI6" s="244"/>
      <c r="AEJ6" s="244"/>
      <c r="AEK6" s="244"/>
      <c r="AEL6" s="244"/>
      <c r="AEM6" s="244"/>
      <c r="AEN6" s="244"/>
      <c r="AEO6" s="244"/>
      <c r="AEP6" s="244"/>
      <c r="AEQ6" s="244"/>
      <c r="AER6" s="244"/>
      <c r="AES6" s="244"/>
    </row>
    <row r="7" spans="1:825" s="191" customFormat="1" ht="71" customHeight="1" x14ac:dyDescent="0.15">
      <c r="A7" s="225" t="s">
        <v>168</v>
      </c>
      <c r="B7" s="226" t="s">
        <v>122</v>
      </c>
      <c r="C7" s="227" t="s">
        <v>3</v>
      </c>
      <c r="D7" s="227" t="s">
        <v>787</v>
      </c>
      <c r="E7" s="227" t="s">
        <v>788</v>
      </c>
      <c r="F7" s="227" t="s">
        <v>5</v>
      </c>
      <c r="G7" s="227" t="s">
        <v>298</v>
      </c>
      <c r="H7" s="234" t="s">
        <v>789</v>
      </c>
      <c r="I7" s="235" t="s">
        <v>6</v>
      </c>
      <c r="J7" s="228" t="s">
        <v>790</v>
      </c>
      <c r="K7" s="229" t="s">
        <v>7</v>
      </c>
      <c r="L7" s="229" t="s">
        <v>8</v>
      </c>
      <c r="M7" s="229" t="s">
        <v>9</v>
      </c>
      <c r="N7" s="229" t="s">
        <v>10</v>
      </c>
      <c r="O7" s="236" t="s">
        <v>791</v>
      </c>
      <c r="P7" s="236" t="s">
        <v>792</v>
      </c>
      <c r="Q7" s="237" t="s">
        <v>793</v>
      </c>
      <c r="R7" s="237" t="s">
        <v>794</v>
      </c>
      <c r="S7" s="230" t="s">
        <v>795</v>
      </c>
      <c r="T7" s="230" t="s">
        <v>796</v>
      </c>
      <c r="U7" s="287"/>
      <c r="V7" s="287"/>
      <c r="W7" s="287"/>
      <c r="X7" s="287"/>
      <c r="Y7" s="287"/>
      <c r="Z7" s="287"/>
      <c r="AA7" s="287"/>
      <c r="AB7" s="287"/>
      <c r="AC7" s="287"/>
      <c r="AD7" s="287"/>
      <c r="AE7" s="287"/>
      <c r="AF7" s="287"/>
      <c r="AG7" s="287"/>
      <c r="AH7" s="287"/>
      <c r="AI7" s="287"/>
      <c r="AJ7" s="287"/>
      <c r="AK7" s="287"/>
      <c r="AL7" s="28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s="244"/>
      <c r="QM7" s="244"/>
      <c r="QN7" s="244"/>
      <c r="QO7" s="244"/>
      <c r="QP7" s="244"/>
      <c r="QQ7" s="244"/>
      <c r="QR7" s="244"/>
      <c r="QS7" s="244"/>
      <c r="QT7" s="244"/>
      <c r="QU7" s="244"/>
      <c r="QV7" s="244"/>
      <c r="QW7" s="244"/>
      <c r="QX7" s="244"/>
      <c r="QY7" s="244"/>
      <c r="QZ7" s="244"/>
      <c r="RA7" s="244"/>
      <c r="RB7" s="244"/>
      <c r="RC7" s="244"/>
      <c r="RD7" s="244"/>
      <c r="RE7" s="244"/>
      <c r="RF7" s="244"/>
      <c r="RG7" s="244"/>
      <c r="RH7" s="244"/>
      <c r="RI7" s="244"/>
      <c r="RJ7" s="244"/>
      <c r="RK7" s="244"/>
      <c r="RL7" s="244"/>
      <c r="RM7" s="244"/>
      <c r="RN7" s="244"/>
      <c r="RO7" s="244"/>
      <c r="RP7" s="244"/>
      <c r="RQ7" s="244"/>
      <c r="RR7" s="244"/>
      <c r="RS7" s="244"/>
      <c r="RT7" s="244"/>
      <c r="RU7" s="244"/>
      <c r="RV7" s="244"/>
      <c r="RW7" s="244"/>
      <c r="RX7" s="244"/>
      <c r="RY7" s="244"/>
      <c r="RZ7" s="244"/>
      <c r="SA7" s="244"/>
      <c r="SB7" s="244"/>
      <c r="SC7" s="244"/>
      <c r="SD7" s="244"/>
      <c r="SE7" s="244"/>
      <c r="SF7" s="244"/>
      <c r="SG7" s="244"/>
      <c r="SH7" s="244"/>
      <c r="SI7" s="244"/>
      <c r="SJ7" s="244"/>
      <c r="SK7" s="244"/>
      <c r="SL7" s="244"/>
      <c r="SM7" s="244"/>
      <c r="SN7" s="244"/>
      <c r="SO7" s="244"/>
      <c r="SP7" s="244"/>
      <c r="SQ7" s="244"/>
      <c r="SR7" s="244"/>
      <c r="SS7" s="244"/>
      <c r="ST7" s="244"/>
      <c r="SU7" s="244"/>
      <c r="SV7" s="244"/>
      <c r="SW7" s="244"/>
      <c r="SX7" s="244"/>
      <c r="SY7" s="244"/>
      <c r="SZ7" s="244"/>
      <c r="TA7" s="244"/>
      <c r="TB7" s="244"/>
      <c r="TC7" s="244"/>
      <c r="TD7" s="244"/>
      <c r="TE7" s="244"/>
      <c r="TF7" s="244"/>
      <c r="TG7" s="244"/>
      <c r="TH7" s="244"/>
      <c r="TI7" s="244"/>
      <c r="TJ7" s="244"/>
      <c r="TK7" s="244"/>
      <c r="TL7" s="244"/>
      <c r="TM7" s="244"/>
      <c r="TN7" s="244"/>
      <c r="TO7" s="244"/>
      <c r="TP7" s="244"/>
      <c r="TQ7" s="244"/>
      <c r="TR7" s="244"/>
      <c r="TS7" s="244"/>
      <c r="TT7" s="244"/>
      <c r="TU7" s="244"/>
      <c r="TV7" s="244"/>
      <c r="TW7" s="244"/>
      <c r="TX7" s="244"/>
      <c r="TY7" s="244"/>
      <c r="TZ7" s="244"/>
      <c r="UA7" s="244"/>
      <c r="UB7" s="244"/>
      <c r="UC7" s="244"/>
      <c r="UD7" s="244"/>
      <c r="UE7" s="244"/>
      <c r="UF7" s="244"/>
      <c r="UG7" s="244"/>
      <c r="UH7" s="244"/>
      <c r="UI7" s="244"/>
      <c r="UJ7" s="244"/>
      <c r="UK7" s="244"/>
      <c r="UL7" s="244"/>
      <c r="UM7" s="244"/>
      <c r="UN7" s="244"/>
      <c r="UO7" s="244"/>
      <c r="UP7" s="244"/>
      <c r="UQ7" s="244"/>
      <c r="UR7" s="244"/>
      <c r="US7" s="244"/>
      <c r="UT7" s="244"/>
      <c r="UU7" s="244"/>
      <c r="UV7" s="244"/>
      <c r="UW7" s="244"/>
      <c r="UX7" s="244"/>
      <c r="UY7" s="244"/>
      <c r="UZ7" s="244"/>
      <c r="VA7" s="244"/>
      <c r="VB7" s="244"/>
      <c r="VC7" s="244"/>
      <c r="VD7" s="244"/>
      <c r="VE7" s="244"/>
      <c r="VF7" s="244"/>
      <c r="VG7" s="244"/>
      <c r="VH7" s="244"/>
      <c r="VI7" s="244"/>
      <c r="VJ7" s="244"/>
      <c r="VK7" s="244"/>
      <c r="VL7" s="244"/>
      <c r="VM7" s="244"/>
      <c r="VN7" s="244"/>
      <c r="VO7" s="244"/>
      <c r="VP7" s="244"/>
      <c r="VQ7" s="244"/>
      <c r="VR7" s="244"/>
      <c r="VS7" s="244"/>
      <c r="VT7" s="244"/>
      <c r="VU7" s="244"/>
      <c r="VV7" s="244"/>
      <c r="VW7" s="244"/>
      <c r="VX7" s="244"/>
      <c r="VY7" s="244"/>
      <c r="VZ7" s="244"/>
      <c r="WA7" s="244"/>
      <c r="WB7" s="244"/>
      <c r="WC7" s="244"/>
      <c r="WD7" s="244"/>
      <c r="WE7" s="244"/>
      <c r="WF7" s="244"/>
      <c r="WG7" s="244"/>
      <c r="WH7" s="244"/>
      <c r="WI7" s="244"/>
      <c r="WJ7" s="244"/>
      <c r="WK7" s="244"/>
      <c r="WL7" s="244"/>
      <c r="WM7" s="244"/>
      <c r="WN7" s="244"/>
      <c r="WO7" s="244"/>
      <c r="WP7" s="244"/>
      <c r="WQ7" s="244"/>
      <c r="WR7" s="244"/>
      <c r="WS7" s="244"/>
      <c r="WT7" s="244"/>
      <c r="WU7" s="244"/>
      <c r="WV7" s="244"/>
      <c r="WW7" s="244"/>
      <c r="WX7" s="244"/>
      <c r="WY7" s="244"/>
      <c r="WZ7" s="244"/>
      <c r="XA7" s="244"/>
      <c r="XB7" s="244"/>
      <c r="XC7" s="244"/>
      <c r="XD7" s="244"/>
      <c r="XE7" s="244"/>
      <c r="XF7" s="244"/>
      <c r="XG7" s="244"/>
      <c r="XH7" s="244"/>
      <c r="XI7" s="244"/>
      <c r="XJ7" s="244"/>
      <c r="XK7" s="244"/>
      <c r="XL7" s="244"/>
      <c r="XM7" s="244"/>
      <c r="XN7" s="244"/>
      <c r="XO7" s="244"/>
      <c r="XP7" s="244"/>
      <c r="XQ7" s="244"/>
      <c r="XR7" s="244"/>
      <c r="XS7" s="244"/>
      <c r="XT7" s="244"/>
      <c r="XU7" s="244"/>
      <c r="XV7" s="244"/>
      <c r="XW7" s="244"/>
      <c r="XX7" s="244"/>
      <c r="XY7" s="244"/>
      <c r="XZ7" s="244"/>
      <c r="YA7" s="244"/>
      <c r="YB7" s="244"/>
      <c r="YC7" s="244"/>
      <c r="YD7" s="244"/>
      <c r="YE7" s="244"/>
      <c r="YF7" s="244"/>
      <c r="YG7" s="244"/>
      <c r="YH7" s="244"/>
      <c r="YI7" s="244"/>
      <c r="YJ7" s="244"/>
      <c r="YK7" s="244"/>
      <c r="YL7" s="244"/>
      <c r="YM7" s="244"/>
      <c r="YN7" s="244"/>
      <c r="YO7" s="244"/>
      <c r="YP7" s="244"/>
      <c r="YQ7" s="244"/>
      <c r="YR7" s="244"/>
      <c r="YS7" s="244"/>
      <c r="YT7" s="244"/>
      <c r="YU7" s="244"/>
      <c r="YV7" s="244"/>
      <c r="YW7" s="244"/>
      <c r="YX7" s="244"/>
      <c r="YY7" s="244"/>
      <c r="YZ7" s="244"/>
      <c r="ZA7" s="244"/>
      <c r="ZB7" s="244"/>
      <c r="ZC7" s="244"/>
      <c r="ZD7" s="244"/>
      <c r="ZE7" s="244"/>
      <c r="ZF7" s="244"/>
      <c r="ZG7" s="244"/>
      <c r="ZH7" s="244"/>
      <c r="ZI7" s="244"/>
      <c r="ZJ7" s="244"/>
      <c r="ZK7" s="244"/>
      <c r="ZL7" s="244"/>
      <c r="ZM7" s="244"/>
      <c r="ZN7" s="244"/>
      <c r="ZO7" s="244"/>
      <c r="ZP7" s="244"/>
      <c r="ZQ7" s="244"/>
      <c r="ZR7" s="244"/>
      <c r="ZS7" s="244"/>
      <c r="ZT7" s="244"/>
      <c r="ZU7" s="244"/>
      <c r="ZV7" s="244"/>
      <c r="ZW7" s="244"/>
      <c r="ZX7" s="244"/>
      <c r="ZY7" s="244"/>
      <c r="ZZ7" s="244"/>
      <c r="AAA7" s="244"/>
      <c r="AAB7" s="244"/>
      <c r="AAC7" s="244"/>
      <c r="AAD7" s="244"/>
      <c r="AAE7" s="244"/>
      <c r="AAF7" s="244"/>
      <c r="AAG7" s="244"/>
      <c r="AAH7" s="244"/>
      <c r="AAI7" s="244"/>
      <c r="AAJ7" s="244"/>
      <c r="AAK7" s="244"/>
      <c r="AAL7" s="244"/>
      <c r="AAM7" s="244"/>
      <c r="AAN7" s="244"/>
      <c r="AAO7" s="244"/>
      <c r="AAP7" s="244"/>
      <c r="AAQ7" s="244"/>
      <c r="AAR7" s="244"/>
      <c r="AAS7" s="244"/>
      <c r="AAT7" s="244"/>
      <c r="AAU7" s="244"/>
      <c r="AAV7" s="244"/>
      <c r="AAW7" s="244"/>
      <c r="AAX7" s="244"/>
      <c r="AAY7" s="244"/>
      <c r="AAZ7" s="244"/>
      <c r="ABA7" s="244"/>
      <c r="ABB7" s="244"/>
      <c r="ABC7" s="244"/>
      <c r="ABD7" s="244"/>
      <c r="ABE7" s="244"/>
      <c r="ABF7" s="244"/>
      <c r="ABG7" s="244"/>
      <c r="ABH7" s="244"/>
      <c r="ABI7" s="244"/>
      <c r="ABJ7" s="244"/>
      <c r="ABK7" s="244"/>
      <c r="ABL7" s="244"/>
      <c r="ABM7" s="244"/>
      <c r="ABN7" s="244"/>
      <c r="ABO7" s="244"/>
      <c r="ABP7" s="244"/>
      <c r="ABQ7" s="244"/>
      <c r="ABR7" s="244"/>
      <c r="ABS7" s="244"/>
      <c r="ABT7" s="244"/>
      <c r="ABU7" s="244"/>
      <c r="ABV7" s="244"/>
      <c r="ABW7" s="244"/>
      <c r="ABX7" s="244"/>
      <c r="ABY7" s="244"/>
      <c r="ABZ7" s="244"/>
      <c r="ACA7" s="244"/>
      <c r="ACB7" s="244"/>
      <c r="ACC7" s="244"/>
      <c r="ACD7" s="244"/>
      <c r="ACE7" s="244"/>
      <c r="ACF7" s="244"/>
      <c r="ACG7" s="244"/>
      <c r="ACH7" s="244"/>
      <c r="ACI7" s="244"/>
      <c r="ACJ7" s="244"/>
      <c r="ACK7" s="244"/>
      <c r="ACL7" s="244"/>
      <c r="ACM7" s="244"/>
      <c r="ACN7" s="244"/>
      <c r="ACO7" s="244"/>
      <c r="ACP7" s="244"/>
      <c r="ACQ7" s="244"/>
      <c r="ACR7" s="244"/>
      <c r="ACS7" s="244"/>
      <c r="ACT7" s="244"/>
      <c r="ACU7" s="244"/>
      <c r="ACV7" s="244"/>
      <c r="ACW7" s="244"/>
      <c r="ACX7" s="244"/>
      <c r="ACY7" s="244"/>
      <c r="ACZ7" s="244"/>
      <c r="ADA7" s="244"/>
      <c r="ADB7" s="244"/>
      <c r="ADC7" s="244"/>
      <c r="ADD7" s="244"/>
      <c r="ADE7" s="244"/>
      <c r="ADF7" s="244"/>
      <c r="ADG7" s="244"/>
      <c r="ADH7" s="244"/>
      <c r="ADI7" s="244"/>
      <c r="ADJ7" s="244"/>
      <c r="ADK7" s="244"/>
      <c r="ADL7" s="244"/>
      <c r="ADM7" s="244"/>
      <c r="ADN7" s="244"/>
      <c r="ADO7" s="244"/>
      <c r="ADP7" s="244"/>
      <c r="ADQ7" s="244"/>
      <c r="ADR7" s="244"/>
      <c r="ADS7" s="244"/>
      <c r="ADT7" s="244"/>
      <c r="ADU7" s="244"/>
      <c r="ADV7" s="244"/>
      <c r="ADW7" s="244"/>
      <c r="ADX7" s="244"/>
      <c r="ADY7" s="244"/>
      <c r="ADZ7" s="244"/>
      <c r="AEA7" s="244"/>
      <c r="AEB7" s="244"/>
      <c r="AEC7" s="244"/>
      <c r="AED7" s="244"/>
      <c r="AEE7" s="244"/>
      <c r="AEF7" s="244"/>
      <c r="AEG7" s="244"/>
      <c r="AEH7" s="244"/>
      <c r="AEI7" s="244"/>
      <c r="AEJ7" s="244"/>
      <c r="AEK7" s="244"/>
      <c r="AEL7" s="244"/>
      <c r="AEM7" s="244"/>
      <c r="AEN7" s="244"/>
      <c r="AEO7" s="244"/>
      <c r="AEP7" s="244"/>
      <c r="AEQ7" s="244"/>
      <c r="AER7" s="244"/>
      <c r="AES7" s="244"/>
    </row>
    <row r="8" spans="1:825" s="191" customFormat="1" x14ac:dyDescent="0.15">
      <c r="A8" s="182" t="str">
        <f>'Tariffs July 2023'!K2</f>
        <v>AGL</v>
      </c>
      <c r="B8" s="183" t="str">
        <f>'Tariffs July 2023'!L2</f>
        <v>Value Saver</v>
      </c>
      <c r="C8" s="184">
        <f>IF('Tariffs July 2023'!BP2=0,91*'Tariffs July 2023'!M2/100,(91*'Tariffs July 2023'!M2/100)+'Tariffs July 2023'!BP2/4)</f>
        <v>104.8071818181818</v>
      </c>
      <c r="D8" s="184">
        <f>IF('Tariffs July 2023'!O2="",$C$5*'Tariffs July 2023'!N2/100,IF($C$5&gt;='Tariffs July 2023'!P2,('Tariffs July 2023'!P2*'Tariffs July 2023'!N2/100),($C$5*'Tariffs July 2023'!N2/100)))</f>
        <v>554.36363636363637</v>
      </c>
      <c r="E8" s="184">
        <f>IF(AND('Tariffs July 2023'!P2&gt;0,'Tariffs July 2023'!R2&gt;0),IF($C$5&lt;'Tariffs July 2023'!P2,0,IF($C$5&lt;=('Tariffs July 2023'!R2+'Tariffs July 2023'!P2),(($C$5-'Tariffs July 2023'!P2)*'Tariffs July 2023'!Q2/100),(('Tariffs July 2023'!R2)*'Tariffs July 2023'!Q2/100))),0)</f>
        <v>0</v>
      </c>
      <c r="F8" s="184">
        <f>IF(AND('Tariffs July 2023'!R2&gt;0,'Tariffs July 2023'!T2&gt;0),IF(($C$5&lt;'Tariffs July 2023'!T2),(0),($C$5-'Tariffs July 2023'!T2)*'Tariffs July 2023'!U2/100),IF(AND('Tariffs July 2023'!R2&gt;0,'Tariffs July 2023'!T2=""),IF(($C$5&lt;'Tariffs July 2023'!R2+'Tariffs July 2023'!P2),(0),(($C$5-('Tariffs July 2023'!R2+'Tariffs July 2023'!P2))*'Tariffs July 2023'!S2/100)),IF(AND('Tariffs July 2023'!P2&gt;0,'Tariffs July 2023'!R2=""&gt;0),IF(($C$5&lt;'Tariffs July 2023'!P2),(0),($C$5-'Tariffs July 2023'!P2)*'Tariffs July 2023'!Q2/100),0)))</f>
        <v>0</v>
      </c>
      <c r="G8" s="184">
        <f>SUM(C8:F8)</f>
        <v>659.17081818181816</v>
      </c>
      <c r="H8" s="238">
        <f>(G8-C8)*4</f>
        <v>2217.4545454545455</v>
      </c>
      <c r="I8" s="238">
        <f>G8*4</f>
        <v>2636.6832727272727</v>
      </c>
      <c r="J8" s="185">
        <f>I8*1.1</f>
        <v>2900.3516</v>
      </c>
      <c r="K8" s="260">
        <f>'Tariffs July 2023'!AZ2</f>
        <v>0</v>
      </c>
      <c r="L8" s="260">
        <f>'Tariffs July 2023'!BA2</f>
        <v>0</v>
      </c>
      <c r="M8" s="260">
        <f>'Tariffs July 2023'!BB2</f>
        <v>0</v>
      </c>
      <c r="N8" s="260">
        <f>'Tariffs July 2023'!BC2</f>
        <v>0</v>
      </c>
      <c r="O8" s="186" t="str">
        <f>IF(SUM(K8:N8)=0,"No discount",IF(K8&gt;0,"Guaranteed off bill",IF(L8&gt;0,"Guaranteed off usage",IF(M8&gt;0,"Pay-on-time off bill","Pay-on-time off usage"))))</f>
        <v>No discount</v>
      </c>
      <c r="P8" s="187" t="str">
        <f>IF(OR(A8="Origin Energy",A8="Red Energy",A8="Powershop"),"Inclusive","Exclusive")</f>
        <v>Exclusive</v>
      </c>
      <c r="Q8" s="240">
        <f>IF(AND(O8="Guaranteed off bill",P8="Inclusive"),((I8*1.1)-((I8*1.1)*K8/100))/1.1,IF(AND(O8="Guaranteed off usage",P8="Inclusive"),((I8*1.1)-((H8*1.1)*L8/100))/1.1,IF(AND(O8="Guaranteed off bill",P8="Exclusive"),I8-(I8*K8/100),IF(AND(O8="Guaranteed off usage",P8="Exclusive"),I8-(H8*L8/100),IF(P8="Inclusive",((I8*1.1))/1.1,I8)))))</f>
        <v>2636.6832727272727</v>
      </c>
      <c r="R8" s="245">
        <f>IF(AND(O8="Pay-on-time off bill",P8="Inclusive"),((Q8*1.1)-((Q8*1.1)*M8/100))/1.1,IF(AND(O8="Pay-on-time off usage",P8="Inclusive"),((Q8*1.1)-((H8*1.1)*N8/100))/1.1,IF(AND(O8="Pay-on-time off bill",P8="Exclusive"),Q8-(Q8*M8/100),IF(AND(O8="Pay-on-time off usage",P8="Exclusive"),Q8-(H8*N8/100),IF(P8="Inclusive",((Q8*1.1))/1.1,Q8)))))</f>
        <v>2636.6832727272727</v>
      </c>
      <c r="S8" s="246">
        <f>Q8*1.1</f>
        <v>2900.3516</v>
      </c>
      <c r="T8" s="246">
        <f>R8*1.1</f>
        <v>2900.3516</v>
      </c>
      <c r="U8" s="287"/>
      <c r="V8" s="287"/>
      <c r="W8" s="287"/>
      <c r="X8" s="287"/>
      <c r="Y8" s="287"/>
      <c r="Z8" s="287"/>
      <c r="AA8" s="287"/>
      <c r="AB8" s="287"/>
      <c r="AC8" s="287"/>
      <c r="AD8" s="287"/>
      <c r="AE8" s="287"/>
      <c r="AF8" s="287"/>
      <c r="AG8" s="287"/>
      <c r="AH8" s="287"/>
      <c r="AI8" s="287"/>
      <c r="AJ8" s="287"/>
      <c r="AK8" s="287"/>
      <c r="AL8" s="287"/>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s="244"/>
      <c r="QM8" s="244"/>
      <c r="QN8" s="244"/>
      <c r="QO8" s="244"/>
      <c r="QP8" s="244"/>
      <c r="QQ8" s="244"/>
      <c r="QR8" s="244"/>
      <c r="QS8" s="244"/>
      <c r="QT8" s="244"/>
      <c r="QU8" s="244"/>
      <c r="QV8" s="244"/>
      <c r="QW8" s="244"/>
      <c r="QX8" s="244"/>
      <c r="QY8" s="244"/>
      <c r="QZ8" s="244"/>
      <c r="RA8" s="244"/>
      <c r="RB8" s="244"/>
      <c r="RC8" s="244"/>
      <c r="RD8" s="244"/>
      <c r="RE8" s="244"/>
      <c r="RF8" s="244"/>
      <c r="RG8" s="244"/>
      <c r="RH8" s="244"/>
      <c r="RI8" s="244"/>
      <c r="RJ8" s="244"/>
      <c r="RK8" s="244"/>
      <c r="RL8" s="244"/>
      <c r="RM8" s="244"/>
      <c r="RN8" s="244"/>
      <c r="RO8" s="244"/>
      <c r="RP8" s="244"/>
      <c r="RQ8" s="244"/>
      <c r="RR8" s="244"/>
      <c r="RS8" s="244"/>
      <c r="RT8" s="244"/>
      <c r="RU8" s="244"/>
      <c r="RV8" s="244"/>
      <c r="RW8" s="244"/>
      <c r="RX8" s="244"/>
      <c r="RY8" s="244"/>
      <c r="RZ8" s="244"/>
      <c r="SA8" s="244"/>
      <c r="SB8" s="244"/>
      <c r="SC8" s="244"/>
      <c r="SD8" s="244"/>
      <c r="SE8" s="244"/>
      <c r="SF8" s="244"/>
      <c r="SG8" s="244"/>
      <c r="SH8" s="244"/>
      <c r="SI8" s="244"/>
      <c r="SJ8" s="244"/>
      <c r="SK8" s="244"/>
      <c r="SL8" s="244"/>
      <c r="SM8" s="244"/>
      <c r="SN8" s="244"/>
      <c r="SO8" s="244"/>
      <c r="SP8" s="244"/>
      <c r="SQ8" s="244"/>
      <c r="SR8" s="244"/>
      <c r="SS8" s="244"/>
      <c r="ST8" s="244"/>
      <c r="SU8" s="244"/>
      <c r="SV8" s="244"/>
      <c r="SW8" s="244"/>
      <c r="SX8" s="244"/>
      <c r="SY8" s="244"/>
      <c r="SZ8" s="244"/>
      <c r="TA8" s="244"/>
      <c r="TB8" s="244"/>
      <c r="TC8" s="244"/>
      <c r="TD8" s="244"/>
      <c r="TE8" s="244"/>
      <c r="TF8" s="244"/>
      <c r="TG8" s="244"/>
      <c r="TH8" s="244"/>
      <c r="TI8" s="244"/>
      <c r="TJ8" s="244"/>
      <c r="TK8" s="244"/>
      <c r="TL8" s="244"/>
      <c r="TM8" s="244"/>
      <c r="TN8" s="244"/>
      <c r="TO8" s="244"/>
      <c r="TP8" s="244"/>
      <c r="TQ8" s="244"/>
      <c r="TR8" s="244"/>
      <c r="TS8" s="244"/>
      <c r="TT8" s="244"/>
      <c r="TU8" s="244"/>
      <c r="TV8" s="244"/>
      <c r="TW8" s="244"/>
      <c r="TX8" s="244"/>
      <c r="TY8" s="244"/>
      <c r="TZ8" s="244"/>
      <c r="UA8" s="244"/>
      <c r="UB8" s="244"/>
      <c r="UC8" s="244"/>
      <c r="UD8" s="244"/>
      <c r="UE8" s="244"/>
      <c r="UF8" s="244"/>
      <c r="UG8" s="244"/>
      <c r="UH8" s="244"/>
      <c r="UI8" s="244"/>
      <c r="UJ8" s="244"/>
      <c r="UK8" s="244"/>
      <c r="UL8" s="244"/>
      <c r="UM8" s="244"/>
      <c r="UN8" s="244"/>
      <c r="UO8" s="244"/>
      <c r="UP8" s="244"/>
      <c r="UQ8" s="244"/>
      <c r="UR8" s="244"/>
      <c r="US8" s="244"/>
      <c r="UT8" s="244"/>
      <c r="UU8" s="244"/>
      <c r="UV8" s="244"/>
      <c r="UW8" s="244"/>
      <c r="UX8" s="244"/>
      <c r="UY8" s="244"/>
      <c r="UZ8" s="244"/>
      <c r="VA8" s="244"/>
      <c r="VB8" s="244"/>
      <c r="VC8" s="244"/>
      <c r="VD8" s="244"/>
      <c r="VE8" s="244"/>
      <c r="VF8" s="244"/>
      <c r="VG8" s="244"/>
      <c r="VH8" s="244"/>
      <c r="VI8" s="244"/>
      <c r="VJ8" s="244"/>
      <c r="VK8" s="244"/>
      <c r="VL8" s="244"/>
      <c r="VM8" s="244"/>
      <c r="VN8" s="244"/>
      <c r="VO8" s="244"/>
      <c r="VP8" s="244"/>
      <c r="VQ8" s="244"/>
      <c r="VR8" s="244"/>
      <c r="VS8" s="244"/>
      <c r="VT8" s="244"/>
      <c r="VU8" s="244"/>
      <c r="VV8" s="244"/>
      <c r="VW8" s="244"/>
      <c r="VX8" s="244"/>
      <c r="VY8" s="244"/>
      <c r="VZ8" s="244"/>
      <c r="WA8" s="244"/>
      <c r="WB8" s="244"/>
      <c r="WC8" s="244"/>
      <c r="WD8" s="244"/>
      <c r="WE8" s="244"/>
      <c r="WF8" s="244"/>
      <c r="WG8" s="244"/>
      <c r="WH8" s="244"/>
      <c r="WI8" s="244"/>
      <c r="WJ8" s="244"/>
      <c r="WK8" s="244"/>
      <c r="WL8" s="244"/>
      <c r="WM8" s="244"/>
      <c r="WN8" s="244"/>
      <c r="WO8" s="244"/>
      <c r="WP8" s="244"/>
      <c r="WQ8" s="244"/>
      <c r="WR8" s="244"/>
      <c r="WS8" s="244"/>
      <c r="WT8" s="244"/>
      <c r="WU8" s="244"/>
      <c r="WV8" s="244"/>
      <c r="WW8" s="244"/>
      <c r="WX8" s="244"/>
      <c r="WY8" s="244"/>
      <c r="WZ8" s="244"/>
      <c r="XA8" s="244"/>
      <c r="XB8" s="244"/>
      <c r="XC8" s="244"/>
      <c r="XD8" s="244"/>
      <c r="XE8" s="244"/>
      <c r="XF8" s="244"/>
      <c r="XG8" s="244"/>
      <c r="XH8" s="244"/>
      <c r="XI8" s="244"/>
      <c r="XJ8" s="244"/>
      <c r="XK8" s="244"/>
      <c r="XL8" s="244"/>
      <c r="XM8" s="244"/>
      <c r="XN8" s="244"/>
      <c r="XO8" s="244"/>
      <c r="XP8" s="244"/>
      <c r="XQ8" s="244"/>
      <c r="XR8" s="244"/>
      <c r="XS8" s="244"/>
      <c r="XT8" s="244"/>
      <c r="XU8" s="244"/>
      <c r="XV8" s="244"/>
      <c r="XW8" s="244"/>
      <c r="XX8" s="244"/>
      <c r="XY8" s="244"/>
      <c r="XZ8" s="244"/>
      <c r="YA8" s="244"/>
      <c r="YB8" s="244"/>
      <c r="YC8" s="244"/>
      <c r="YD8" s="244"/>
      <c r="YE8" s="244"/>
      <c r="YF8" s="244"/>
      <c r="YG8" s="244"/>
      <c r="YH8" s="244"/>
      <c r="YI8" s="244"/>
      <c r="YJ8" s="244"/>
      <c r="YK8" s="244"/>
      <c r="YL8" s="244"/>
      <c r="YM8" s="244"/>
      <c r="YN8" s="244"/>
      <c r="YO8" s="244"/>
      <c r="YP8" s="244"/>
      <c r="YQ8" s="244"/>
      <c r="YR8" s="244"/>
      <c r="YS8" s="244"/>
      <c r="YT8" s="244"/>
      <c r="YU8" s="244"/>
      <c r="YV8" s="244"/>
      <c r="YW8" s="244"/>
      <c r="YX8" s="244"/>
      <c r="YY8" s="244"/>
      <c r="YZ8" s="244"/>
      <c r="ZA8" s="244"/>
      <c r="ZB8" s="244"/>
      <c r="ZC8" s="244"/>
      <c r="ZD8" s="244"/>
      <c r="ZE8" s="244"/>
      <c r="ZF8" s="244"/>
      <c r="ZG8" s="244"/>
      <c r="ZH8" s="244"/>
      <c r="ZI8" s="244"/>
      <c r="ZJ8" s="244"/>
      <c r="ZK8" s="244"/>
      <c r="ZL8" s="244"/>
      <c r="ZM8" s="244"/>
      <c r="ZN8" s="244"/>
      <c r="ZO8" s="244"/>
      <c r="ZP8" s="244"/>
      <c r="ZQ8" s="244"/>
      <c r="ZR8" s="244"/>
      <c r="ZS8" s="244"/>
      <c r="ZT8" s="244"/>
      <c r="ZU8" s="244"/>
      <c r="ZV8" s="244"/>
      <c r="ZW8" s="244"/>
      <c r="ZX8" s="244"/>
      <c r="ZY8" s="244"/>
      <c r="ZZ8" s="244"/>
      <c r="AAA8" s="244"/>
      <c r="AAB8" s="244"/>
      <c r="AAC8" s="244"/>
      <c r="AAD8" s="244"/>
      <c r="AAE8" s="244"/>
      <c r="AAF8" s="244"/>
      <c r="AAG8" s="244"/>
      <c r="AAH8" s="244"/>
      <c r="AAI8" s="244"/>
      <c r="AAJ8" s="244"/>
      <c r="AAK8" s="244"/>
      <c r="AAL8" s="244"/>
      <c r="AAM8" s="244"/>
      <c r="AAN8" s="244"/>
      <c r="AAO8" s="244"/>
      <c r="AAP8" s="244"/>
      <c r="AAQ8" s="244"/>
      <c r="AAR8" s="244"/>
      <c r="AAS8" s="244"/>
      <c r="AAT8" s="244"/>
      <c r="AAU8" s="244"/>
      <c r="AAV8" s="244"/>
      <c r="AAW8" s="244"/>
      <c r="AAX8" s="244"/>
      <c r="AAY8" s="244"/>
      <c r="AAZ8" s="244"/>
      <c r="ABA8" s="244"/>
      <c r="ABB8" s="244"/>
      <c r="ABC8" s="244"/>
      <c r="ABD8" s="244"/>
      <c r="ABE8" s="244"/>
      <c r="ABF8" s="244"/>
      <c r="ABG8" s="244"/>
      <c r="ABH8" s="244"/>
      <c r="ABI8" s="244"/>
      <c r="ABJ8" s="244"/>
      <c r="ABK8" s="244"/>
      <c r="ABL8" s="244"/>
      <c r="ABM8" s="244"/>
      <c r="ABN8" s="244"/>
      <c r="ABO8" s="244"/>
      <c r="ABP8" s="244"/>
      <c r="ABQ8" s="244"/>
      <c r="ABR8" s="244"/>
      <c r="ABS8" s="244"/>
      <c r="ABT8" s="244"/>
      <c r="ABU8" s="244"/>
      <c r="ABV8" s="244"/>
      <c r="ABW8" s="244"/>
      <c r="ABX8" s="244"/>
      <c r="ABY8" s="244"/>
      <c r="ABZ8" s="244"/>
      <c r="ACA8" s="244"/>
      <c r="ACB8" s="244"/>
      <c r="ACC8" s="244"/>
      <c r="ACD8" s="244"/>
      <c r="ACE8" s="244"/>
      <c r="ACF8" s="244"/>
      <c r="ACG8" s="244"/>
      <c r="ACH8" s="244"/>
      <c r="ACI8" s="244"/>
      <c r="ACJ8" s="244"/>
      <c r="ACK8" s="244"/>
      <c r="ACL8" s="244"/>
      <c r="ACM8" s="244"/>
      <c r="ACN8" s="244"/>
      <c r="ACO8" s="244"/>
      <c r="ACP8" s="244"/>
      <c r="ACQ8" s="244"/>
      <c r="ACR8" s="244"/>
      <c r="ACS8" s="244"/>
      <c r="ACT8" s="244"/>
      <c r="ACU8" s="244"/>
      <c r="ACV8" s="244"/>
      <c r="ACW8" s="244"/>
      <c r="ACX8" s="244"/>
      <c r="ACY8" s="244"/>
      <c r="ACZ8" s="244"/>
      <c r="ADA8" s="244"/>
      <c r="ADB8" s="244"/>
      <c r="ADC8" s="244"/>
      <c r="ADD8" s="244"/>
      <c r="ADE8" s="244"/>
      <c r="ADF8" s="244"/>
      <c r="ADG8" s="244"/>
      <c r="ADH8" s="244"/>
      <c r="ADI8" s="244"/>
      <c r="ADJ8" s="244"/>
      <c r="ADK8" s="244"/>
      <c r="ADL8" s="244"/>
      <c r="ADM8" s="244"/>
      <c r="ADN8" s="244"/>
      <c r="ADO8" s="244"/>
      <c r="ADP8" s="244"/>
      <c r="ADQ8" s="244"/>
      <c r="ADR8" s="244"/>
      <c r="ADS8" s="244"/>
      <c r="ADT8" s="244"/>
      <c r="ADU8" s="244"/>
      <c r="ADV8" s="244"/>
      <c r="ADW8" s="244"/>
      <c r="ADX8" s="244"/>
      <c r="ADY8" s="244"/>
      <c r="ADZ8" s="244"/>
      <c r="AEA8" s="244"/>
      <c r="AEB8" s="244"/>
      <c r="AEC8" s="244"/>
      <c r="AED8" s="244"/>
      <c r="AEE8" s="244"/>
      <c r="AEF8" s="244"/>
      <c r="AEG8" s="244"/>
      <c r="AEH8" s="244"/>
      <c r="AEI8" s="244"/>
      <c r="AEJ8" s="244"/>
      <c r="AEK8" s="244"/>
      <c r="AEL8" s="244"/>
      <c r="AEM8" s="244"/>
      <c r="AEN8" s="244"/>
      <c r="AEO8" s="244"/>
      <c r="AEP8" s="244"/>
      <c r="AEQ8" s="244"/>
      <c r="AER8" s="244"/>
      <c r="AES8" s="244"/>
    </row>
    <row r="9" spans="1:825" s="191" customFormat="1" x14ac:dyDescent="0.15">
      <c r="A9" s="182" t="str">
        <f>'Tariffs July 2023'!K3</f>
        <v>Diamond Energy</v>
      </c>
      <c r="B9" s="183" t="str">
        <f>'Tariffs July 2023'!L3</f>
        <v xml:space="preserve">Renewable Saver </v>
      </c>
      <c r="C9" s="184">
        <f>IF('Tariffs July 2023'!BP3=0,91*'Tariffs July 2023'!M3/100,(91*'Tariffs July 2023'!M3/100)+'Tariffs July 2023'!BP3/4)</f>
        <v>99.19</v>
      </c>
      <c r="D9" s="184">
        <f>IF('Tariffs July 2023'!O3="",$C$5*'Tariffs July 2023'!N3/100,IF($C$5&gt;='Tariffs July 2023'!P3,('Tariffs July 2023'!P3*'Tariffs July 2023'!N3/100),($C$5*'Tariffs July 2023'!N3/100)))</f>
        <v>301.92</v>
      </c>
      <c r="E9" s="184">
        <f>IF(AND('Tariffs July 2023'!P3&gt;0,'Tariffs July 2023'!R3&gt;0),IF($C$5&lt;'Tariffs July 2023'!P3,0,IF($C$5&lt;=('Tariffs July 2023'!R3+'Tariffs July 2023'!P3),(($C$5-'Tariffs July 2023'!P3)*'Tariffs July 2023'!Q3/100),(('Tariffs July 2023'!R3)*'Tariffs July 2023'!Q3/100))),0)</f>
        <v>0</v>
      </c>
      <c r="F9" s="184">
        <f>IF(AND('Tariffs July 2023'!R3&gt;0,'Tariffs July 2023'!T3&gt;0),IF(($C$5&lt;'Tariffs July 2023'!T3),(0),($C$5-'Tariffs July 2023'!T3)*'Tariffs July 2023'!U3/100),IF(AND('Tariffs July 2023'!R3&gt;0,'Tariffs July 2023'!T3=""),IF(($C$5&lt;'Tariffs July 2023'!R3+'Tariffs July 2023'!P3),(0),(($C$5-('Tariffs July 2023'!R3+'Tariffs July 2023'!P3))*'Tariffs July 2023'!S3/100)),IF(AND('Tariffs July 2023'!P3&gt;0,'Tariffs July 2023'!R3=""&gt;0),IF(($C$5&lt;'Tariffs July 2023'!P3),(0),($C$5-'Tariffs July 2023'!P3)*'Tariffs July 2023'!Q3/100),0)))</f>
        <v>323.39999999999992</v>
      </c>
      <c r="G9" s="184">
        <f t="shared" ref="G9:G15" si="0">SUM(C9:F9)</f>
        <v>724.51</v>
      </c>
      <c r="H9" s="238">
        <f t="shared" ref="H9:H19" si="1">(G9-C9)*4</f>
        <v>2501.2799999999997</v>
      </c>
      <c r="I9" s="238">
        <f t="shared" ref="I9:I19" si="2">G9*4</f>
        <v>2898.04</v>
      </c>
      <c r="J9" s="185">
        <f t="shared" ref="J9:J19" si="3">I9*1.1</f>
        <v>3187.8440000000001</v>
      </c>
      <c r="K9" s="260">
        <f>'Tariffs July 2023'!AZ3</f>
        <v>0</v>
      </c>
      <c r="L9" s="260">
        <f>'Tariffs July 2023'!BA3</f>
        <v>0</v>
      </c>
      <c r="M9" s="260">
        <f>'Tariffs July 2023'!BB3</f>
        <v>2</v>
      </c>
      <c r="N9" s="260">
        <f>'Tariffs July 2023'!BC3</f>
        <v>0</v>
      </c>
      <c r="O9" s="186" t="str">
        <f t="shared" ref="O9:O19" si="4">IF(SUM(K9:N9)=0,"No discount",IF(K9&gt;0,"Guaranteed off bill",IF(L9&gt;0,"Guaranteed off usage",IF(M9&gt;0,"Pay-on-time off bill","Pay-on-time off usage"))))</f>
        <v>Pay-on-time off bill</v>
      </c>
      <c r="P9" s="187" t="str">
        <f t="shared" ref="P9:P19" si="5">IF(OR(A9="Origin Energy",A9="Red Energy",A9="Powershop"),"Inclusive","Exclusive")</f>
        <v>Exclusive</v>
      </c>
      <c r="Q9" s="241">
        <f t="shared" ref="Q9:Q19" si="6">IF(AND(O9="Guaranteed off bill",P9="Inclusive"),((I9*1.1)-((I9*1.1)*K9/100))/1.1,IF(AND(O9="Guaranteed off usage",P9="Inclusive"),((I9*1.1)-((H9*1.1)*L9/100))/1.1,IF(AND(O9="Guaranteed off bill",P9="Exclusive"),I9-(I9*K9/100),IF(AND(O9="Guaranteed off usage",P9="Exclusive"),I9-(H9*L9/100),IF(P9="Inclusive",((I9*1.1))/1.1,I9)))))</f>
        <v>2898.04</v>
      </c>
      <c r="R9" s="238">
        <f t="shared" ref="R9:R19" si="7">IF(AND(O9="Pay-on-time off bill",P9="Inclusive"),((Q9*1.1)-((Q9*1.1)*M9/100))/1.1,IF(AND(O9="Pay-on-time off usage",P9="Inclusive"),((Q9*1.1)-((H9*1.1)*N9/100))/1.1,IF(AND(O9="Pay-on-time off bill",P9="Exclusive"),Q9-(Q9*M9/100),IF(AND(O9="Pay-on-time off usage",P9="Exclusive"),Q9-(H9*N9/100),IF(P9="Inclusive",((Q9*1.1))/1.1,Q9)))))</f>
        <v>2840.0792000000001</v>
      </c>
      <c r="S9" s="247">
        <f t="shared" ref="S9:T19" si="8">Q9*1.1</f>
        <v>3187.8440000000001</v>
      </c>
      <c r="T9" s="247">
        <f t="shared" si="8"/>
        <v>3124.0871200000006</v>
      </c>
      <c r="U9" s="287"/>
      <c r="V9" s="287"/>
      <c r="W9" s="287"/>
      <c r="X9" s="287"/>
      <c r="Y9" s="287"/>
      <c r="Z9" s="287"/>
      <c r="AA9" s="287"/>
      <c r="AB9" s="287"/>
      <c r="AC9" s="287"/>
      <c r="AD9" s="287"/>
      <c r="AE9" s="287"/>
      <c r="AF9" s="287"/>
      <c r="AG9" s="287"/>
      <c r="AH9" s="287"/>
      <c r="AI9" s="287"/>
      <c r="AJ9" s="287"/>
      <c r="AK9" s="287"/>
      <c r="AL9" s="287"/>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s="244"/>
      <c r="QM9" s="244"/>
      <c r="QN9" s="244"/>
      <c r="QO9" s="244"/>
      <c r="QP9" s="244"/>
      <c r="QQ9" s="244"/>
      <c r="QR9" s="244"/>
      <c r="QS9" s="244"/>
      <c r="QT9" s="244"/>
      <c r="QU9" s="244"/>
      <c r="QV9" s="244"/>
      <c r="QW9" s="244"/>
      <c r="QX9" s="244"/>
      <c r="QY9" s="244"/>
      <c r="QZ9" s="244"/>
      <c r="RA9" s="244"/>
      <c r="RB9" s="244"/>
      <c r="RC9" s="244"/>
      <c r="RD9" s="244"/>
      <c r="RE9" s="244"/>
      <c r="RF9" s="244"/>
      <c r="RG9" s="244"/>
      <c r="RH9" s="244"/>
      <c r="RI9" s="244"/>
      <c r="RJ9" s="244"/>
      <c r="RK9" s="244"/>
      <c r="RL9" s="244"/>
      <c r="RM9" s="244"/>
      <c r="RN9" s="244"/>
      <c r="RO9" s="244"/>
      <c r="RP9" s="244"/>
      <c r="RQ9" s="244"/>
      <c r="RR9" s="244"/>
      <c r="RS9" s="244"/>
      <c r="RT9" s="244"/>
      <c r="RU9" s="244"/>
      <c r="RV9" s="244"/>
      <c r="RW9" s="244"/>
      <c r="RX9" s="244"/>
      <c r="RY9" s="244"/>
      <c r="RZ9" s="244"/>
      <c r="SA9" s="244"/>
      <c r="SB9" s="244"/>
      <c r="SC9" s="244"/>
      <c r="SD9" s="244"/>
      <c r="SE9" s="244"/>
      <c r="SF9" s="244"/>
      <c r="SG9" s="244"/>
      <c r="SH9" s="244"/>
      <c r="SI9" s="244"/>
      <c r="SJ9" s="244"/>
      <c r="SK9" s="244"/>
      <c r="SL9" s="244"/>
      <c r="SM9" s="244"/>
      <c r="SN9" s="244"/>
      <c r="SO9" s="244"/>
      <c r="SP9" s="244"/>
      <c r="SQ9" s="244"/>
      <c r="SR9" s="244"/>
      <c r="SS9" s="244"/>
      <c r="ST9" s="244"/>
      <c r="SU9" s="244"/>
      <c r="SV9" s="244"/>
      <c r="SW9" s="244"/>
      <c r="SX9" s="244"/>
      <c r="SY9" s="244"/>
      <c r="SZ9" s="244"/>
      <c r="TA9" s="244"/>
      <c r="TB9" s="244"/>
      <c r="TC9" s="244"/>
      <c r="TD9" s="244"/>
      <c r="TE9" s="244"/>
      <c r="TF9" s="244"/>
      <c r="TG9" s="244"/>
      <c r="TH9" s="244"/>
      <c r="TI9" s="244"/>
      <c r="TJ9" s="244"/>
      <c r="TK9" s="244"/>
      <c r="TL9" s="244"/>
      <c r="TM9" s="244"/>
      <c r="TN9" s="244"/>
      <c r="TO9" s="244"/>
      <c r="TP9" s="244"/>
      <c r="TQ9" s="244"/>
      <c r="TR9" s="244"/>
      <c r="TS9" s="244"/>
      <c r="TT9" s="244"/>
      <c r="TU9" s="244"/>
      <c r="TV9" s="244"/>
      <c r="TW9" s="244"/>
      <c r="TX9" s="244"/>
      <c r="TY9" s="244"/>
      <c r="TZ9" s="244"/>
      <c r="UA9" s="244"/>
      <c r="UB9" s="244"/>
      <c r="UC9" s="244"/>
      <c r="UD9" s="244"/>
      <c r="UE9" s="244"/>
      <c r="UF9" s="244"/>
      <c r="UG9" s="244"/>
      <c r="UH9" s="244"/>
      <c r="UI9" s="244"/>
      <c r="UJ9" s="244"/>
      <c r="UK9" s="244"/>
      <c r="UL9" s="244"/>
      <c r="UM9" s="244"/>
      <c r="UN9" s="244"/>
      <c r="UO9" s="244"/>
      <c r="UP9" s="244"/>
      <c r="UQ9" s="244"/>
      <c r="UR9" s="244"/>
      <c r="US9" s="244"/>
      <c r="UT9" s="244"/>
      <c r="UU9" s="244"/>
      <c r="UV9" s="244"/>
      <c r="UW9" s="244"/>
      <c r="UX9" s="244"/>
      <c r="UY9" s="244"/>
      <c r="UZ9" s="244"/>
      <c r="VA9" s="244"/>
      <c r="VB9" s="244"/>
      <c r="VC9" s="244"/>
      <c r="VD9" s="244"/>
      <c r="VE9" s="244"/>
      <c r="VF9" s="244"/>
      <c r="VG9" s="244"/>
      <c r="VH9" s="244"/>
      <c r="VI9" s="244"/>
      <c r="VJ9" s="244"/>
      <c r="VK9" s="244"/>
      <c r="VL9" s="244"/>
      <c r="VM9" s="244"/>
      <c r="VN9" s="244"/>
      <c r="VO9" s="244"/>
      <c r="VP9" s="244"/>
      <c r="VQ9" s="244"/>
      <c r="VR9" s="244"/>
      <c r="VS9" s="244"/>
      <c r="VT9" s="244"/>
      <c r="VU9" s="244"/>
      <c r="VV9" s="244"/>
      <c r="VW9" s="244"/>
      <c r="VX9" s="244"/>
      <c r="VY9" s="244"/>
      <c r="VZ9" s="244"/>
      <c r="WA9" s="244"/>
      <c r="WB9" s="244"/>
      <c r="WC9" s="244"/>
      <c r="WD9" s="244"/>
      <c r="WE9" s="244"/>
      <c r="WF9" s="244"/>
      <c r="WG9" s="244"/>
      <c r="WH9" s="244"/>
      <c r="WI9" s="244"/>
      <c r="WJ9" s="244"/>
      <c r="WK9" s="244"/>
      <c r="WL9" s="244"/>
      <c r="WM9" s="244"/>
      <c r="WN9" s="244"/>
      <c r="WO9" s="244"/>
      <c r="WP9" s="244"/>
      <c r="WQ9" s="244"/>
      <c r="WR9" s="244"/>
      <c r="WS9" s="244"/>
      <c r="WT9" s="244"/>
      <c r="WU9" s="244"/>
      <c r="WV9" s="244"/>
      <c r="WW9" s="244"/>
      <c r="WX9" s="244"/>
      <c r="WY9" s="244"/>
      <c r="WZ9" s="244"/>
      <c r="XA9" s="244"/>
      <c r="XB9" s="244"/>
      <c r="XC9" s="244"/>
      <c r="XD9" s="244"/>
      <c r="XE9" s="244"/>
      <c r="XF9" s="244"/>
      <c r="XG9" s="244"/>
      <c r="XH9" s="244"/>
      <c r="XI9" s="244"/>
      <c r="XJ9" s="244"/>
      <c r="XK9" s="244"/>
      <c r="XL9" s="244"/>
      <c r="XM9" s="244"/>
      <c r="XN9" s="244"/>
      <c r="XO9" s="244"/>
      <c r="XP9" s="244"/>
      <c r="XQ9" s="244"/>
      <c r="XR9" s="244"/>
      <c r="XS9" s="244"/>
      <c r="XT9" s="244"/>
      <c r="XU9" s="244"/>
      <c r="XV9" s="244"/>
      <c r="XW9" s="244"/>
      <c r="XX9" s="244"/>
      <c r="XY9" s="244"/>
      <c r="XZ9" s="244"/>
      <c r="YA9" s="244"/>
      <c r="YB9" s="244"/>
      <c r="YC9" s="244"/>
      <c r="YD9" s="244"/>
      <c r="YE9" s="244"/>
      <c r="YF9" s="244"/>
      <c r="YG9" s="244"/>
      <c r="YH9" s="244"/>
      <c r="YI9" s="244"/>
      <c r="YJ9" s="244"/>
      <c r="YK9" s="244"/>
      <c r="YL9" s="244"/>
      <c r="YM9" s="244"/>
      <c r="YN9" s="244"/>
      <c r="YO9" s="244"/>
      <c r="YP9" s="244"/>
      <c r="YQ9" s="244"/>
      <c r="YR9" s="244"/>
      <c r="YS9" s="244"/>
      <c r="YT9" s="244"/>
      <c r="YU9" s="244"/>
      <c r="YV9" s="244"/>
      <c r="YW9" s="244"/>
      <c r="YX9" s="244"/>
      <c r="YY9" s="244"/>
      <c r="YZ9" s="244"/>
      <c r="ZA9" s="244"/>
      <c r="ZB9" s="244"/>
      <c r="ZC9" s="244"/>
      <c r="ZD9" s="244"/>
      <c r="ZE9" s="244"/>
      <c r="ZF9" s="244"/>
      <c r="ZG9" s="244"/>
      <c r="ZH9" s="244"/>
      <c r="ZI9" s="244"/>
      <c r="ZJ9" s="244"/>
      <c r="ZK9" s="244"/>
      <c r="ZL9" s="244"/>
      <c r="ZM9" s="244"/>
      <c r="ZN9" s="244"/>
      <c r="ZO9" s="244"/>
      <c r="ZP9" s="244"/>
      <c r="ZQ9" s="244"/>
      <c r="ZR9" s="244"/>
      <c r="ZS9" s="244"/>
      <c r="ZT9" s="244"/>
      <c r="ZU9" s="244"/>
      <c r="ZV9" s="244"/>
      <c r="ZW9" s="244"/>
      <c r="ZX9" s="244"/>
      <c r="ZY9" s="244"/>
      <c r="ZZ9" s="244"/>
      <c r="AAA9" s="244"/>
      <c r="AAB9" s="244"/>
      <c r="AAC9" s="244"/>
      <c r="AAD9" s="244"/>
      <c r="AAE9" s="244"/>
      <c r="AAF9" s="244"/>
      <c r="AAG9" s="244"/>
      <c r="AAH9" s="244"/>
      <c r="AAI9" s="244"/>
      <c r="AAJ9" s="244"/>
      <c r="AAK9" s="244"/>
      <c r="AAL9" s="244"/>
      <c r="AAM9" s="244"/>
      <c r="AAN9" s="244"/>
      <c r="AAO9" s="244"/>
      <c r="AAP9" s="244"/>
      <c r="AAQ9" s="244"/>
      <c r="AAR9" s="244"/>
      <c r="AAS9" s="244"/>
      <c r="AAT9" s="244"/>
      <c r="AAU9" s="244"/>
      <c r="AAV9" s="244"/>
      <c r="AAW9" s="244"/>
      <c r="AAX9" s="244"/>
      <c r="AAY9" s="244"/>
      <c r="AAZ9" s="244"/>
      <c r="ABA9" s="244"/>
      <c r="ABB9" s="244"/>
      <c r="ABC9" s="244"/>
      <c r="ABD9" s="244"/>
      <c r="ABE9" s="244"/>
      <c r="ABF9" s="244"/>
      <c r="ABG9" s="244"/>
      <c r="ABH9" s="244"/>
      <c r="ABI9" s="244"/>
      <c r="ABJ9" s="244"/>
      <c r="ABK9" s="244"/>
      <c r="ABL9" s="244"/>
      <c r="ABM9" s="244"/>
      <c r="ABN9" s="244"/>
      <c r="ABO9" s="244"/>
      <c r="ABP9" s="244"/>
      <c r="ABQ9" s="244"/>
      <c r="ABR9" s="244"/>
      <c r="ABS9" s="244"/>
      <c r="ABT9" s="244"/>
      <c r="ABU9" s="244"/>
      <c r="ABV9" s="244"/>
      <c r="ABW9" s="244"/>
      <c r="ABX9" s="244"/>
      <c r="ABY9" s="244"/>
      <c r="ABZ9" s="244"/>
      <c r="ACA9" s="244"/>
      <c r="ACB9" s="244"/>
      <c r="ACC9" s="244"/>
      <c r="ACD9" s="244"/>
      <c r="ACE9" s="244"/>
      <c r="ACF9" s="244"/>
      <c r="ACG9" s="244"/>
      <c r="ACH9" s="244"/>
      <c r="ACI9" s="244"/>
      <c r="ACJ9" s="244"/>
      <c r="ACK9" s="244"/>
      <c r="ACL9" s="244"/>
      <c r="ACM9" s="244"/>
      <c r="ACN9" s="244"/>
      <c r="ACO9" s="244"/>
      <c r="ACP9" s="244"/>
      <c r="ACQ9" s="244"/>
      <c r="ACR9" s="244"/>
      <c r="ACS9" s="244"/>
      <c r="ACT9" s="244"/>
      <c r="ACU9" s="244"/>
      <c r="ACV9" s="244"/>
      <c r="ACW9" s="244"/>
      <c r="ACX9" s="244"/>
      <c r="ACY9" s="244"/>
      <c r="ACZ9" s="244"/>
      <c r="ADA9" s="244"/>
      <c r="ADB9" s="244"/>
      <c r="ADC9" s="244"/>
      <c r="ADD9" s="244"/>
      <c r="ADE9" s="244"/>
      <c r="ADF9" s="244"/>
      <c r="ADG9" s="244"/>
      <c r="ADH9" s="244"/>
      <c r="ADI9" s="244"/>
      <c r="ADJ9" s="244"/>
      <c r="ADK9" s="244"/>
      <c r="ADL9" s="244"/>
      <c r="ADM9" s="244"/>
      <c r="ADN9" s="244"/>
      <c r="ADO9" s="244"/>
      <c r="ADP9" s="244"/>
      <c r="ADQ9" s="244"/>
      <c r="ADR9" s="244"/>
      <c r="ADS9" s="244"/>
      <c r="ADT9" s="244"/>
      <c r="ADU9" s="244"/>
      <c r="ADV9" s="244"/>
      <c r="ADW9" s="244"/>
      <c r="ADX9" s="244"/>
      <c r="ADY9" s="244"/>
      <c r="ADZ9" s="244"/>
      <c r="AEA9" s="244"/>
      <c r="AEB9" s="244"/>
      <c r="AEC9" s="244"/>
      <c r="AED9" s="244"/>
      <c r="AEE9" s="244"/>
      <c r="AEF9" s="244"/>
      <c r="AEG9" s="244"/>
      <c r="AEH9" s="244"/>
      <c r="AEI9" s="244"/>
      <c r="AEJ9" s="244"/>
      <c r="AEK9" s="244"/>
      <c r="AEL9" s="244"/>
      <c r="AEM9" s="244"/>
      <c r="AEN9" s="244"/>
      <c r="AEO9" s="244"/>
      <c r="AEP9" s="244"/>
      <c r="AEQ9" s="244"/>
      <c r="AER9" s="244"/>
      <c r="AES9" s="244"/>
    </row>
    <row r="10" spans="1:825" s="191" customFormat="1" x14ac:dyDescent="0.15">
      <c r="A10" s="182" t="str">
        <f>'Tariffs July 2023'!K4</f>
        <v>EnergyAustralia</v>
      </c>
      <c r="B10" s="183" t="str">
        <f>'Tariffs July 2023'!L4</f>
        <v>Flexi Plan</v>
      </c>
      <c r="C10" s="184">
        <f>IF('Tariffs July 2023'!BP4=0,91*'Tariffs July 2023'!M4/100,(91*'Tariffs July 2023'!M4/100)+'Tariffs July 2023'!BP4/4)</f>
        <v>95.549999999999983</v>
      </c>
      <c r="D10" s="184">
        <f>IF('Tariffs July 2023'!O4="",$C$5*'Tariffs July 2023'!N4/100,IF($C$5&gt;='Tariffs July 2023'!P4,('Tariffs July 2023'!P4*'Tariffs July 2023'!N4/100),($C$5*'Tariffs July 2023'!N4/100)))</f>
        <v>609.4545454545455</v>
      </c>
      <c r="E10" s="184">
        <f>IF(AND('Tariffs July 2023'!P4&gt;0,'Tariffs July 2023'!R4&gt;0),IF($C$5&lt;'Tariffs July 2023'!P4,0,IF($C$5&lt;=('Tariffs July 2023'!R4+'Tariffs July 2023'!P4),(($C$5-'Tariffs July 2023'!P4)*'Tariffs July 2023'!Q4/100),(('Tariffs July 2023'!R4)*'Tariffs July 2023'!Q4/100))),0)</f>
        <v>0</v>
      </c>
      <c r="F10" s="184">
        <f>IF(AND('Tariffs July 2023'!R4&gt;0,'Tariffs July 2023'!T4&gt;0),IF(($C$5&lt;'Tariffs July 2023'!T4),(0),($C$5-'Tariffs July 2023'!T4)*'Tariffs July 2023'!U4/100),IF(AND('Tariffs July 2023'!R4&gt;0,'Tariffs July 2023'!T4=""),IF(($C$5&lt;'Tariffs July 2023'!R4+'Tariffs July 2023'!P4),(0),(($C$5-('Tariffs July 2023'!R4+'Tariffs July 2023'!P4))*'Tariffs July 2023'!S4/100)),IF(AND('Tariffs July 2023'!P4&gt;0,'Tariffs July 2023'!R4=""&gt;0),IF(($C$5&lt;'Tariffs July 2023'!P4),(0),($C$5-'Tariffs July 2023'!P4)*'Tariffs July 2023'!Q4/100),0)))</f>
        <v>0</v>
      </c>
      <c r="G10" s="184">
        <f t="shared" si="0"/>
        <v>705.00454545454545</v>
      </c>
      <c r="H10" s="238">
        <f t="shared" si="1"/>
        <v>2437.818181818182</v>
      </c>
      <c r="I10" s="238">
        <f t="shared" si="2"/>
        <v>2820.0181818181818</v>
      </c>
      <c r="J10" s="185">
        <f t="shared" si="3"/>
        <v>3102.0200000000004</v>
      </c>
      <c r="K10" s="260">
        <f>'Tariffs July 2023'!AZ4</f>
        <v>0</v>
      </c>
      <c r="L10" s="260">
        <f>'Tariffs July 2023'!BA4</f>
        <v>0</v>
      </c>
      <c r="M10" s="260">
        <f>'Tariffs July 2023'!BB4</f>
        <v>0</v>
      </c>
      <c r="N10" s="260">
        <f>'Tariffs July 2023'!BC4</f>
        <v>0</v>
      </c>
      <c r="O10" s="186" t="str">
        <f t="shared" si="4"/>
        <v>No discount</v>
      </c>
      <c r="P10" s="187" t="str">
        <f t="shared" si="5"/>
        <v>Exclusive</v>
      </c>
      <c r="Q10" s="241">
        <f t="shared" si="6"/>
        <v>2820.0181818181818</v>
      </c>
      <c r="R10" s="238">
        <f t="shared" si="7"/>
        <v>2820.0181818181818</v>
      </c>
      <c r="S10" s="247">
        <f t="shared" si="8"/>
        <v>3102.0200000000004</v>
      </c>
      <c r="T10" s="247">
        <f t="shared" si="8"/>
        <v>3102.0200000000004</v>
      </c>
      <c r="U10" s="287"/>
      <c r="V10" s="287"/>
      <c r="W10" s="287"/>
      <c r="X10" s="287"/>
      <c r="Y10" s="287"/>
      <c r="Z10" s="287"/>
      <c r="AA10" s="287"/>
      <c r="AB10" s="287"/>
      <c r="AC10" s="287"/>
      <c r="AD10" s="287"/>
      <c r="AE10" s="287"/>
      <c r="AF10" s="287"/>
      <c r="AG10" s="287"/>
      <c r="AH10" s="287"/>
      <c r="AI10" s="287"/>
      <c r="AJ10" s="287"/>
      <c r="AK10" s="287"/>
      <c r="AL10" s="287"/>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s="244"/>
      <c r="QM10" s="244"/>
      <c r="QN10" s="244"/>
      <c r="QO10" s="244"/>
      <c r="QP10" s="244"/>
      <c r="QQ10" s="244"/>
      <c r="QR10" s="244"/>
      <c r="QS10" s="244"/>
      <c r="QT10" s="244"/>
      <c r="QU10" s="244"/>
      <c r="QV10" s="244"/>
      <c r="QW10" s="244"/>
      <c r="QX10" s="244"/>
      <c r="QY10" s="244"/>
      <c r="QZ10" s="244"/>
      <c r="RA10" s="244"/>
      <c r="RB10" s="244"/>
      <c r="RC10" s="244"/>
      <c r="RD10" s="244"/>
      <c r="RE10" s="244"/>
      <c r="RF10" s="244"/>
      <c r="RG10" s="244"/>
      <c r="RH10" s="244"/>
      <c r="RI10" s="244"/>
      <c r="RJ10" s="244"/>
      <c r="RK10" s="244"/>
      <c r="RL10" s="244"/>
      <c r="RM10" s="244"/>
      <c r="RN10" s="244"/>
      <c r="RO10" s="244"/>
      <c r="RP10" s="244"/>
      <c r="RQ10" s="244"/>
      <c r="RR10" s="244"/>
      <c r="RS10" s="244"/>
      <c r="RT10" s="244"/>
      <c r="RU10" s="244"/>
      <c r="RV10" s="244"/>
      <c r="RW10" s="244"/>
      <c r="RX10" s="244"/>
      <c r="RY10" s="244"/>
      <c r="RZ10" s="244"/>
      <c r="SA10" s="244"/>
      <c r="SB10" s="244"/>
      <c r="SC10" s="244"/>
      <c r="SD10" s="244"/>
      <c r="SE10" s="244"/>
      <c r="SF10" s="244"/>
      <c r="SG10" s="244"/>
      <c r="SH10" s="244"/>
      <c r="SI10" s="244"/>
      <c r="SJ10" s="244"/>
      <c r="SK10" s="244"/>
      <c r="SL10" s="244"/>
      <c r="SM10" s="244"/>
      <c r="SN10" s="244"/>
      <c r="SO10" s="244"/>
      <c r="SP10" s="244"/>
      <c r="SQ10" s="244"/>
      <c r="SR10" s="244"/>
      <c r="SS10" s="244"/>
      <c r="ST10" s="244"/>
      <c r="SU10" s="244"/>
      <c r="SV10" s="244"/>
      <c r="SW10" s="244"/>
      <c r="SX10" s="244"/>
      <c r="SY10" s="244"/>
      <c r="SZ10" s="244"/>
      <c r="TA10" s="244"/>
      <c r="TB10" s="244"/>
      <c r="TC10" s="244"/>
      <c r="TD10" s="244"/>
      <c r="TE10" s="244"/>
      <c r="TF10" s="244"/>
      <c r="TG10" s="244"/>
      <c r="TH10" s="244"/>
      <c r="TI10" s="244"/>
      <c r="TJ10" s="244"/>
      <c r="TK10" s="244"/>
      <c r="TL10" s="244"/>
      <c r="TM10" s="244"/>
      <c r="TN10" s="244"/>
      <c r="TO10" s="244"/>
      <c r="TP10" s="244"/>
      <c r="TQ10" s="244"/>
      <c r="TR10" s="244"/>
      <c r="TS10" s="244"/>
      <c r="TT10" s="244"/>
      <c r="TU10" s="244"/>
      <c r="TV10" s="244"/>
      <c r="TW10" s="244"/>
      <c r="TX10" s="244"/>
      <c r="TY10" s="244"/>
      <c r="TZ10" s="244"/>
      <c r="UA10" s="244"/>
      <c r="UB10" s="244"/>
      <c r="UC10" s="244"/>
      <c r="UD10" s="244"/>
      <c r="UE10" s="244"/>
      <c r="UF10" s="244"/>
      <c r="UG10" s="244"/>
      <c r="UH10" s="244"/>
      <c r="UI10" s="244"/>
      <c r="UJ10" s="244"/>
      <c r="UK10" s="244"/>
      <c r="UL10" s="244"/>
      <c r="UM10" s="244"/>
      <c r="UN10" s="244"/>
      <c r="UO10" s="244"/>
      <c r="UP10" s="244"/>
      <c r="UQ10" s="244"/>
      <c r="UR10" s="244"/>
      <c r="US10" s="244"/>
      <c r="UT10" s="244"/>
      <c r="UU10" s="244"/>
      <c r="UV10" s="244"/>
      <c r="UW10" s="244"/>
      <c r="UX10" s="244"/>
      <c r="UY10" s="244"/>
      <c r="UZ10" s="244"/>
      <c r="VA10" s="244"/>
      <c r="VB10" s="244"/>
      <c r="VC10" s="244"/>
      <c r="VD10" s="244"/>
      <c r="VE10" s="244"/>
      <c r="VF10" s="244"/>
      <c r="VG10" s="244"/>
      <c r="VH10" s="244"/>
      <c r="VI10" s="244"/>
      <c r="VJ10" s="244"/>
      <c r="VK10" s="244"/>
      <c r="VL10" s="244"/>
      <c r="VM10" s="244"/>
      <c r="VN10" s="244"/>
      <c r="VO10" s="244"/>
      <c r="VP10" s="244"/>
      <c r="VQ10" s="244"/>
      <c r="VR10" s="244"/>
      <c r="VS10" s="244"/>
      <c r="VT10" s="244"/>
      <c r="VU10" s="244"/>
      <c r="VV10" s="244"/>
      <c r="VW10" s="244"/>
      <c r="VX10" s="244"/>
      <c r="VY10" s="244"/>
      <c r="VZ10" s="244"/>
      <c r="WA10" s="244"/>
      <c r="WB10" s="244"/>
      <c r="WC10" s="244"/>
      <c r="WD10" s="244"/>
      <c r="WE10" s="244"/>
      <c r="WF10" s="244"/>
      <c r="WG10" s="244"/>
      <c r="WH10" s="244"/>
      <c r="WI10" s="244"/>
      <c r="WJ10" s="244"/>
      <c r="WK10" s="244"/>
      <c r="WL10" s="244"/>
      <c r="WM10" s="244"/>
      <c r="WN10" s="244"/>
      <c r="WO10" s="244"/>
      <c r="WP10" s="244"/>
      <c r="WQ10" s="244"/>
      <c r="WR10" s="244"/>
      <c r="WS10" s="244"/>
      <c r="WT10" s="244"/>
      <c r="WU10" s="244"/>
      <c r="WV10" s="244"/>
      <c r="WW10" s="244"/>
      <c r="WX10" s="244"/>
      <c r="WY10" s="244"/>
      <c r="WZ10" s="244"/>
      <c r="XA10" s="244"/>
      <c r="XB10" s="244"/>
      <c r="XC10" s="244"/>
      <c r="XD10" s="244"/>
      <c r="XE10" s="244"/>
      <c r="XF10" s="244"/>
      <c r="XG10" s="244"/>
      <c r="XH10" s="244"/>
      <c r="XI10" s="244"/>
      <c r="XJ10" s="244"/>
      <c r="XK10" s="244"/>
      <c r="XL10" s="244"/>
      <c r="XM10" s="244"/>
      <c r="XN10" s="244"/>
      <c r="XO10" s="244"/>
      <c r="XP10" s="244"/>
      <c r="XQ10" s="244"/>
      <c r="XR10" s="244"/>
      <c r="XS10" s="244"/>
      <c r="XT10" s="244"/>
      <c r="XU10" s="244"/>
      <c r="XV10" s="244"/>
      <c r="XW10" s="244"/>
      <c r="XX10" s="244"/>
      <c r="XY10" s="244"/>
      <c r="XZ10" s="244"/>
      <c r="YA10" s="244"/>
      <c r="YB10" s="244"/>
      <c r="YC10" s="244"/>
      <c r="YD10" s="244"/>
      <c r="YE10" s="244"/>
      <c r="YF10" s="244"/>
      <c r="YG10" s="244"/>
      <c r="YH10" s="244"/>
      <c r="YI10" s="244"/>
      <c r="YJ10" s="244"/>
      <c r="YK10" s="244"/>
      <c r="YL10" s="244"/>
      <c r="YM10" s="244"/>
      <c r="YN10" s="244"/>
      <c r="YO10" s="244"/>
      <c r="YP10" s="244"/>
      <c r="YQ10" s="244"/>
      <c r="YR10" s="244"/>
      <c r="YS10" s="244"/>
      <c r="YT10" s="244"/>
      <c r="YU10" s="244"/>
      <c r="YV10" s="244"/>
      <c r="YW10" s="244"/>
      <c r="YX10" s="244"/>
      <c r="YY10" s="244"/>
      <c r="YZ10" s="244"/>
      <c r="ZA10" s="244"/>
      <c r="ZB10" s="244"/>
      <c r="ZC10" s="244"/>
      <c r="ZD10" s="244"/>
      <c r="ZE10" s="244"/>
      <c r="ZF10" s="244"/>
      <c r="ZG10" s="244"/>
      <c r="ZH10" s="244"/>
      <c r="ZI10" s="244"/>
      <c r="ZJ10" s="244"/>
      <c r="ZK10" s="244"/>
      <c r="ZL10" s="244"/>
      <c r="ZM10" s="244"/>
      <c r="ZN10" s="244"/>
      <c r="ZO10" s="244"/>
      <c r="ZP10" s="244"/>
      <c r="ZQ10" s="244"/>
      <c r="ZR10" s="244"/>
      <c r="ZS10" s="244"/>
      <c r="ZT10" s="244"/>
      <c r="ZU10" s="244"/>
      <c r="ZV10" s="244"/>
      <c r="ZW10" s="244"/>
      <c r="ZX10" s="244"/>
      <c r="ZY10" s="244"/>
      <c r="ZZ10" s="244"/>
      <c r="AAA10" s="244"/>
      <c r="AAB10" s="244"/>
      <c r="AAC10" s="244"/>
      <c r="AAD10" s="244"/>
      <c r="AAE10" s="244"/>
      <c r="AAF10" s="244"/>
      <c r="AAG10" s="244"/>
      <c r="AAH10" s="244"/>
      <c r="AAI10" s="244"/>
      <c r="AAJ10" s="244"/>
      <c r="AAK10" s="244"/>
      <c r="AAL10" s="244"/>
      <c r="AAM10" s="244"/>
      <c r="AAN10" s="244"/>
      <c r="AAO10" s="244"/>
      <c r="AAP10" s="244"/>
      <c r="AAQ10" s="244"/>
      <c r="AAR10" s="244"/>
      <c r="AAS10" s="244"/>
      <c r="AAT10" s="244"/>
      <c r="AAU10" s="244"/>
      <c r="AAV10" s="244"/>
      <c r="AAW10" s="244"/>
      <c r="AAX10" s="244"/>
      <c r="AAY10" s="244"/>
      <c r="AAZ10" s="244"/>
      <c r="ABA10" s="244"/>
      <c r="ABB10" s="244"/>
      <c r="ABC10" s="244"/>
      <c r="ABD10" s="244"/>
      <c r="ABE10" s="244"/>
      <c r="ABF10" s="244"/>
      <c r="ABG10" s="244"/>
      <c r="ABH10" s="244"/>
      <c r="ABI10" s="244"/>
      <c r="ABJ10" s="244"/>
      <c r="ABK10" s="244"/>
      <c r="ABL10" s="244"/>
      <c r="ABM10" s="244"/>
      <c r="ABN10" s="244"/>
      <c r="ABO10" s="244"/>
      <c r="ABP10" s="244"/>
      <c r="ABQ10" s="244"/>
      <c r="ABR10" s="244"/>
      <c r="ABS10" s="244"/>
      <c r="ABT10" s="244"/>
      <c r="ABU10" s="244"/>
      <c r="ABV10" s="244"/>
      <c r="ABW10" s="244"/>
      <c r="ABX10" s="244"/>
      <c r="ABY10" s="244"/>
      <c r="ABZ10" s="244"/>
      <c r="ACA10" s="244"/>
      <c r="ACB10" s="244"/>
      <c r="ACC10" s="244"/>
      <c r="ACD10" s="244"/>
      <c r="ACE10" s="244"/>
      <c r="ACF10" s="244"/>
      <c r="ACG10" s="244"/>
      <c r="ACH10" s="244"/>
      <c r="ACI10" s="244"/>
      <c r="ACJ10" s="244"/>
      <c r="ACK10" s="244"/>
      <c r="ACL10" s="244"/>
      <c r="ACM10" s="244"/>
      <c r="ACN10" s="244"/>
      <c r="ACO10" s="244"/>
      <c r="ACP10" s="244"/>
      <c r="ACQ10" s="244"/>
      <c r="ACR10" s="244"/>
      <c r="ACS10" s="244"/>
      <c r="ACT10" s="244"/>
      <c r="ACU10" s="244"/>
      <c r="ACV10" s="244"/>
      <c r="ACW10" s="244"/>
      <c r="ACX10" s="244"/>
      <c r="ACY10" s="244"/>
      <c r="ACZ10" s="244"/>
      <c r="ADA10" s="244"/>
      <c r="ADB10" s="244"/>
      <c r="ADC10" s="244"/>
      <c r="ADD10" s="244"/>
      <c r="ADE10" s="244"/>
      <c r="ADF10" s="244"/>
      <c r="ADG10" s="244"/>
      <c r="ADH10" s="244"/>
      <c r="ADI10" s="244"/>
      <c r="ADJ10" s="244"/>
      <c r="ADK10" s="244"/>
      <c r="ADL10" s="244"/>
      <c r="ADM10" s="244"/>
      <c r="ADN10" s="244"/>
      <c r="ADO10" s="244"/>
      <c r="ADP10" s="244"/>
      <c r="ADQ10" s="244"/>
      <c r="ADR10" s="244"/>
      <c r="ADS10" s="244"/>
      <c r="ADT10" s="244"/>
      <c r="ADU10" s="244"/>
      <c r="ADV10" s="244"/>
      <c r="ADW10" s="244"/>
      <c r="ADX10" s="244"/>
      <c r="ADY10" s="244"/>
      <c r="ADZ10" s="244"/>
      <c r="AEA10" s="244"/>
      <c r="AEB10" s="244"/>
      <c r="AEC10" s="244"/>
      <c r="AED10" s="244"/>
      <c r="AEE10" s="244"/>
      <c r="AEF10" s="244"/>
      <c r="AEG10" s="244"/>
      <c r="AEH10" s="244"/>
      <c r="AEI10" s="244"/>
      <c r="AEJ10" s="244"/>
      <c r="AEK10" s="244"/>
      <c r="AEL10" s="244"/>
      <c r="AEM10" s="244"/>
      <c r="AEN10" s="244"/>
      <c r="AEO10" s="244"/>
      <c r="AEP10" s="244"/>
      <c r="AEQ10" s="244"/>
      <c r="AER10" s="244"/>
      <c r="AES10" s="244"/>
    </row>
    <row r="11" spans="1:825" s="191" customFormat="1" x14ac:dyDescent="0.15">
      <c r="A11" s="182" t="str">
        <f>'Tariffs July 2023'!K5</f>
        <v>Energy Locals</v>
      </c>
      <c r="B11" s="183" t="str">
        <f>'Tariffs July 2023'!L5</f>
        <v>Online Member</v>
      </c>
      <c r="C11" s="184">
        <f>IF('Tariffs July 2023'!BP5=0,91*'Tariffs July 2023'!M5/100,(91*'Tariffs July 2023'!M5/100)+'Tariffs July 2023'!BP5/4)</f>
        <v>108.47272727272727</v>
      </c>
      <c r="D11" s="184">
        <f>IF('Tariffs July 2023'!O5="",$C$5*'Tariffs July 2023'!N5/100,IF($C$5&gt;='Tariffs July 2023'!P5,('Tariffs July 2023'!P5*'Tariffs July 2023'!N5/100),($C$5*'Tariffs July 2023'!N5/100)))</f>
        <v>499.99999999999994</v>
      </c>
      <c r="E11" s="184">
        <f>IF(AND('Tariffs July 2023'!P5&gt;0,'Tariffs July 2023'!R5&gt;0),IF($C$5&lt;'Tariffs July 2023'!P5,0,IF($C$5&lt;=('Tariffs July 2023'!R5+'Tariffs July 2023'!P5),(($C$5-'Tariffs July 2023'!P5)*'Tariffs July 2023'!Q5/100),(('Tariffs July 2023'!R5)*'Tariffs July 2023'!Q5/100))),0)</f>
        <v>0</v>
      </c>
      <c r="F11" s="184">
        <f>IF(AND('Tariffs July 2023'!R5&gt;0,'Tariffs July 2023'!T5&gt;0),IF(($C$5&lt;'Tariffs July 2023'!T5),(0),($C$5-'Tariffs July 2023'!T5)*'Tariffs July 2023'!U5/100),IF(AND('Tariffs July 2023'!R5&gt;0,'Tariffs July 2023'!T5=""),IF(($C$5&lt;'Tariffs July 2023'!R5+'Tariffs July 2023'!P5),(0),(($C$5-('Tariffs July 2023'!R5+'Tariffs July 2023'!P5))*'Tariffs July 2023'!S5/100)),IF(AND('Tariffs July 2023'!P5&gt;0,'Tariffs July 2023'!R5=""&gt;0),IF(($C$5&lt;'Tariffs July 2023'!P5),(0),($C$5-'Tariffs July 2023'!P5)*'Tariffs July 2023'!Q5/100),0)))</f>
        <v>0</v>
      </c>
      <c r="G11" s="184">
        <f t="shared" si="0"/>
        <v>608.47272727272718</v>
      </c>
      <c r="H11" s="238">
        <f t="shared" si="1"/>
        <v>1999.9999999999995</v>
      </c>
      <c r="I11" s="238">
        <f t="shared" si="2"/>
        <v>2433.8909090909087</v>
      </c>
      <c r="J11" s="185">
        <f t="shared" si="3"/>
        <v>2677.2799999999997</v>
      </c>
      <c r="K11" s="260">
        <f>'Tariffs July 2023'!AZ5</f>
        <v>0</v>
      </c>
      <c r="L11" s="260">
        <f>'Tariffs July 2023'!BA5</f>
        <v>0</v>
      </c>
      <c r="M11" s="260">
        <f>'Tariffs July 2023'!BB5</f>
        <v>0</v>
      </c>
      <c r="N11" s="260">
        <f>'Tariffs July 2023'!BC5</f>
        <v>0</v>
      </c>
      <c r="O11" s="186" t="str">
        <f t="shared" si="4"/>
        <v>No discount</v>
      </c>
      <c r="P11" s="187" t="str">
        <f t="shared" si="5"/>
        <v>Exclusive</v>
      </c>
      <c r="Q11" s="241">
        <f t="shared" si="6"/>
        <v>2433.8909090909087</v>
      </c>
      <c r="R11" s="238">
        <f t="shared" si="7"/>
        <v>2433.8909090909087</v>
      </c>
      <c r="S11" s="247">
        <f t="shared" si="8"/>
        <v>2677.2799999999997</v>
      </c>
      <c r="T11" s="247">
        <f t="shared" si="8"/>
        <v>2677.2799999999997</v>
      </c>
      <c r="U11" s="287"/>
      <c r="V11" s="287"/>
      <c r="W11" s="287"/>
      <c r="X11" s="287"/>
      <c r="Y11" s="287"/>
      <c r="Z11" s="287"/>
      <c r="AA11" s="287"/>
      <c r="AB11" s="287"/>
      <c r="AC11" s="287"/>
      <c r="AD11" s="287"/>
      <c r="AE11" s="287"/>
      <c r="AF11" s="287"/>
      <c r="AG11" s="287"/>
      <c r="AH11" s="287"/>
      <c r="AI11" s="287"/>
      <c r="AJ11" s="287"/>
      <c r="AK11" s="287"/>
      <c r="AL11" s="287"/>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s="244"/>
      <c r="QM11" s="244"/>
      <c r="QN11" s="244"/>
      <c r="QO11" s="244"/>
      <c r="QP11" s="244"/>
      <c r="QQ11" s="244"/>
      <c r="QR11" s="244"/>
      <c r="QS11" s="244"/>
      <c r="QT11" s="244"/>
      <c r="QU11" s="244"/>
      <c r="QV11" s="244"/>
      <c r="QW11" s="244"/>
      <c r="QX11" s="244"/>
      <c r="QY11" s="244"/>
      <c r="QZ11" s="244"/>
      <c r="RA11" s="244"/>
      <c r="RB11" s="244"/>
      <c r="RC11" s="244"/>
      <c r="RD11" s="244"/>
      <c r="RE11" s="244"/>
      <c r="RF11" s="244"/>
      <c r="RG11" s="244"/>
      <c r="RH11" s="244"/>
      <c r="RI11" s="244"/>
      <c r="RJ11" s="244"/>
      <c r="RK11" s="244"/>
      <c r="RL11" s="244"/>
      <c r="RM11" s="244"/>
      <c r="RN11" s="244"/>
      <c r="RO11" s="244"/>
      <c r="RP11" s="244"/>
      <c r="RQ11" s="244"/>
      <c r="RR11" s="244"/>
      <c r="RS11" s="244"/>
      <c r="RT11" s="244"/>
      <c r="RU11" s="244"/>
      <c r="RV11" s="244"/>
      <c r="RW11" s="244"/>
      <c r="RX11" s="244"/>
      <c r="RY11" s="244"/>
      <c r="RZ11" s="244"/>
      <c r="SA11" s="244"/>
      <c r="SB11" s="244"/>
      <c r="SC11" s="244"/>
      <c r="SD11" s="244"/>
      <c r="SE11" s="244"/>
      <c r="SF11" s="244"/>
      <c r="SG11" s="244"/>
      <c r="SH11" s="244"/>
      <c r="SI11" s="244"/>
      <c r="SJ11" s="244"/>
      <c r="SK11" s="244"/>
      <c r="SL11" s="244"/>
      <c r="SM11" s="244"/>
      <c r="SN11" s="244"/>
      <c r="SO11" s="244"/>
      <c r="SP11" s="244"/>
      <c r="SQ11" s="244"/>
      <c r="SR11" s="244"/>
      <c r="SS11" s="244"/>
      <c r="ST11" s="244"/>
      <c r="SU11" s="244"/>
      <c r="SV11" s="244"/>
      <c r="SW11" s="244"/>
      <c r="SX11" s="244"/>
      <c r="SY11" s="244"/>
      <c r="SZ11" s="244"/>
      <c r="TA11" s="244"/>
      <c r="TB11" s="244"/>
      <c r="TC11" s="244"/>
      <c r="TD11" s="244"/>
      <c r="TE11" s="244"/>
      <c r="TF11" s="244"/>
      <c r="TG11" s="244"/>
      <c r="TH11" s="244"/>
      <c r="TI11" s="244"/>
      <c r="TJ11" s="244"/>
      <c r="TK11" s="244"/>
      <c r="TL11" s="244"/>
      <c r="TM11" s="244"/>
      <c r="TN11" s="244"/>
      <c r="TO11" s="244"/>
      <c r="TP11" s="244"/>
      <c r="TQ11" s="244"/>
      <c r="TR11" s="244"/>
      <c r="TS11" s="244"/>
      <c r="TT11" s="244"/>
      <c r="TU11" s="244"/>
      <c r="TV11" s="244"/>
      <c r="TW11" s="244"/>
      <c r="TX11" s="244"/>
      <c r="TY11" s="244"/>
      <c r="TZ11" s="244"/>
      <c r="UA11" s="244"/>
      <c r="UB11" s="244"/>
      <c r="UC11" s="244"/>
      <c r="UD11" s="244"/>
      <c r="UE11" s="244"/>
      <c r="UF11" s="244"/>
      <c r="UG11" s="244"/>
      <c r="UH11" s="244"/>
      <c r="UI11" s="244"/>
      <c r="UJ11" s="244"/>
      <c r="UK11" s="244"/>
      <c r="UL11" s="244"/>
      <c r="UM11" s="244"/>
      <c r="UN11" s="244"/>
      <c r="UO11" s="244"/>
      <c r="UP11" s="244"/>
      <c r="UQ11" s="244"/>
      <c r="UR11" s="244"/>
      <c r="US11" s="244"/>
      <c r="UT11" s="244"/>
      <c r="UU11" s="244"/>
      <c r="UV11" s="244"/>
      <c r="UW11" s="244"/>
      <c r="UX11" s="244"/>
      <c r="UY11" s="244"/>
      <c r="UZ11" s="244"/>
      <c r="VA11" s="244"/>
      <c r="VB11" s="244"/>
      <c r="VC11" s="244"/>
      <c r="VD11" s="244"/>
      <c r="VE11" s="244"/>
      <c r="VF11" s="244"/>
      <c r="VG11" s="244"/>
      <c r="VH11" s="244"/>
      <c r="VI11" s="244"/>
      <c r="VJ11" s="244"/>
      <c r="VK11" s="244"/>
      <c r="VL11" s="244"/>
      <c r="VM11" s="244"/>
      <c r="VN11" s="244"/>
      <c r="VO11" s="244"/>
      <c r="VP11" s="244"/>
      <c r="VQ11" s="244"/>
      <c r="VR11" s="244"/>
      <c r="VS11" s="244"/>
      <c r="VT11" s="244"/>
      <c r="VU11" s="244"/>
      <c r="VV11" s="244"/>
      <c r="VW11" s="244"/>
      <c r="VX11" s="244"/>
      <c r="VY11" s="244"/>
      <c r="VZ11" s="244"/>
      <c r="WA11" s="244"/>
      <c r="WB11" s="244"/>
      <c r="WC11" s="244"/>
      <c r="WD11" s="244"/>
      <c r="WE11" s="244"/>
      <c r="WF11" s="244"/>
      <c r="WG11" s="244"/>
      <c r="WH11" s="244"/>
      <c r="WI11" s="244"/>
      <c r="WJ11" s="244"/>
      <c r="WK11" s="244"/>
      <c r="WL11" s="244"/>
      <c r="WM11" s="244"/>
      <c r="WN11" s="244"/>
      <c r="WO11" s="244"/>
      <c r="WP11" s="244"/>
      <c r="WQ11" s="244"/>
      <c r="WR11" s="244"/>
      <c r="WS11" s="244"/>
      <c r="WT11" s="244"/>
      <c r="WU11" s="244"/>
      <c r="WV11" s="244"/>
      <c r="WW11" s="244"/>
      <c r="WX11" s="244"/>
      <c r="WY11" s="244"/>
      <c r="WZ11" s="244"/>
      <c r="XA11" s="244"/>
      <c r="XB11" s="244"/>
      <c r="XC11" s="244"/>
      <c r="XD11" s="244"/>
      <c r="XE11" s="244"/>
      <c r="XF11" s="244"/>
      <c r="XG11" s="244"/>
      <c r="XH11" s="244"/>
      <c r="XI11" s="244"/>
      <c r="XJ11" s="244"/>
      <c r="XK11" s="244"/>
      <c r="XL11" s="244"/>
      <c r="XM11" s="244"/>
      <c r="XN11" s="244"/>
      <c r="XO11" s="244"/>
      <c r="XP11" s="244"/>
      <c r="XQ11" s="244"/>
      <c r="XR11" s="244"/>
      <c r="XS11" s="244"/>
      <c r="XT11" s="244"/>
      <c r="XU11" s="244"/>
      <c r="XV11" s="244"/>
      <c r="XW11" s="244"/>
      <c r="XX11" s="244"/>
      <c r="XY11" s="244"/>
      <c r="XZ11" s="244"/>
      <c r="YA11" s="244"/>
      <c r="YB11" s="244"/>
      <c r="YC11" s="244"/>
      <c r="YD11" s="244"/>
      <c r="YE11" s="244"/>
      <c r="YF11" s="244"/>
      <c r="YG11" s="244"/>
      <c r="YH11" s="244"/>
      <c r="YI11" s="244"/>
      <c r="YJ11" s="244"/>
      <c r="YK11" s="244"/>
      <c r="YL11" s="244"/>
      <c r="YM11" s="244"/>
      <c r="YN11" s="244"/>
      <c r="YO11" s="244"/>
      <c r="YP11" s="244"/>
      <c r="YQ11" s="244"/>
      <c r="YR11" s="244"/>
      <c r="YS11" s="244"/>
      <c r="YT11" s="244"/>
      <c r="YU11" s="244"/>
      <c r="YV11" s="244"/>
      <c r="YW11" s="244"/>
      <c r="YX11" s="244"/>
      <c r="YY11" s="244"/>
      <c r="YZ11" s="244"/>
      <c r="ZA11" s="244"/>
      <c r="ZB11" s="244"/>
      <c r="ZC11" s="244"/>
      <c r="ZD11" s="244"/>
      <c r="ZE11" s="244"/>
      <c r="ZF11" s="244"/>
      <c r="ZG11" s="244"/>
      <c r="ZH11" s="244"/>
      <c r="ZI11" s="244"/>
      <c r="ZJ11" s="244"/>
      <c r="ZK11" s="244"/>
      <c r="ZL11" s="244"/>
      <c r="ZM11" s="244"/>
      <c r="ZN11" s="244"/>
      <c r="ZO11" s="244"/>
      <c r="ZP11" s="244"/>
      <c r="ZQ11" s="244"/>
      <c r="ZR11" s="244"/>
      <c r="ZS11" s="244"/>
      <c r="ZT11" s="244"/>
      <c r="ZU11" s="244"/>
      <c r="ZV11" s="244"/>
      <c r="ZW11" s="244"/>
      <c r="ZX11" s="244"/>
      <c r="ZY11" s="244"/>
      <c r="ZZ11" s="244"/>
      <c r="AAA11" s="244"/>
      <c r="AAB11" s="244"/>
      <c r="AAC11" s="244"/>
      <c r="AAD11" s="244"/>
      <c r="AAE11" s="244"/>
      <c r="AAF11" s="244"/>
      <c r="AAG11" s="244"/>
      <c r="AAH11" s="244"/>
      <c r="AAI11" s="244"/>
      <c r="AAJ11" s="244"/>
      <c r="AAK11" s="244"/>
      <c r="AAL11" s="244"/>
      <c r="AAM11" s="244"/>
      <c r="AAN11" s="244"/>
      <c r="AAO11" s="244"/>
      <c r="AAP11" s="244"/>
      <c r="AAQ11" s="244"/>
      <c r="AAR11" s="244"/>
      <c r="AAS11" s="244"/>
      <c r="AAT11" s="244"/>
      <c r="AAU11" s="244"/>
      <c r="AAV11" s="244"/>
      <c r="AAW11" s="244"/>
      <c r="AAX11" s="244"/>
      <c r="AAY11" s="244"/>
      <c r="AAZ11" s="244"/>
      <c r="ABA11" s="244"/>
      <c r="ABB11" s="244"/>
      <c r="ABC11" s="244"/>
      <c r="ABD11" s="244"/>
      <c r="ABE11" s="244"/>
      <c r="ABF11" s="244"/>
      <c r="ABG11" s="244"/>
      <c r="ABH11" s="244"/>
      <c r="ABI11" s="244"/>
      <c r="ABJ11" s="244"/>
      <c r="ABK11" s="244"/>
      <c r="ABL11" s="244"/>
      <c r="ABM11" s="244"/>
      <c r="ABN11" s="244"/>
      <c r="ABO11" s="244"/>
      <c r="ABP11" s="244"/>
      <c r="ABQ11" s="244"/>
      <c r="ABR11" s="244"/>
      <c r="ABS11" s="244"/>
      <c r="ABT11" s="244"/>
      <c r="ABU11" s="244"/>
      <c r="ABV11" s="244"/>
      <c r="ABW11" s="244"/>
      <c r="ABX11" s="244"/>
      <c r="ABY11" s="244"/>
      <c r="ABZ11" s="244"/>
      <c r="ACA11" s="244"/>
      <c r="ACB11" s="244"/>
      <c r="ACC11" s="244"/>
      <c r="ACD11" s="244"/>
      <c r="ACE11" s="244"/>
      <c r="ACF11" s="244"/>
      <c r="ACG11" s="244"/>
      <c r="ACH11" s="244"/>
      <c r="ACI11" s="244"/>
      <c r="ACJ11" s="244"/>
      <c r="ACK11" s="244"/>
      <c r="ACL11" s="244"/>
      <c r="ACM11" s="244"/>
      <c r="ACN11" s="244"/>
      <c r="ACO11" s="244"/>
      <c r="ACP11" s="244"/>
      <c r="ACQ11" s="244"/>
      <c r="ACR11" s="244"/>
      <c r="ACS11" s="244"/>
      <c r="ACT11" s="244"/>
      <c r="ACU11" s="244"/>
      <c r="ACV11" s="244"/>
      <c r="ACW11" s="244"/>
      <c r="ACX11" s="244"/>
      <c r="ACY11" s="244"/>
      <c r="ACZ11" s="244"/>
      <c r="ADA11" s="244"/>
      <c r="ADB11" s="244"/>
      <c r="ADC11" s="244"/>
      <c r="ADD11" s="244"/>
      <c r="ADE11" s="244"/>
      <c r="ADF11" s="244"/>
      <c r="ADG11" s="244"/>
      <c r="ADH11" s="244"/>
      <c r="ADI11" s="244"/>
      <c r="ADJ11" s="244"/>
      <c r="ADK11" s="244"/>
      <c r="ADL11" s="244"/>
      <c r="ADM11" s="244"/>
      <c r="ADN11" s="244"/>
      <c r="ADO11" s="244"/>
      <c r="ADP11" s="244"/>
      <c r="ADQ11" s="244"/>
      <c r="ADR11" s="244"/>
      <c r="ADS11" s="244"/>
      <c r="ADT11" s="244"/>
      <c r="ADU11" s="244"/>
      <c r="ADV11" s="244"/>
      <c r="ADW11" s="244"/>
      <c r="ADX11" s="244"/>
      <c r="ADY11" s="244"/>
      <c r="ADZ11" s="244"/>
      <c r="AEA11" s="244"/>
      <c r="AEB11" s="244"/>
      <c r="AEC11" s="244"/>
      <c r="AED11" s="244"/>
      <c r="AEE11" s="244"/>
      <c r="AEF11" s="244"/>
      <c r="AEG11" s="244"/>
      <c r="AEH11" s="244"/>
      <c r="AEI11" s="244"/>
      <c r="AEJ11" s="244"/>
      <c r="AEK11" s="244"/>
      <c r="AEL11" s="244"/>
      <c r="AEM11" s="244"/>
      <c r="AEN11" s="244"/>
      <c r="AEO11" s="244"/>
      <c r="AEP11" s="244"/>
      <c r="AEQ11" s="244"/>
      <c r="AER11" s="244"/>
      <c r="AES11" s="244"/>
    </row>
    <row r="12" spans="1:825" s="191" customFormat="1" x14ac:dyDescent="0.15">
      <c r="A12" s="182" t="str">
        <f>'Tariffs July 2023'!K6</f>
        <v>Origin Energy</v>
      </c>
      <c r="B12" s="183" t="str">
        <f>'Tariffs July 2023'!L6</f>
        <v>Go Variable</v>
      </c>
      <c r="C12" s="184">
        <f>IF('Tariffs July 2023'!BP6=0,91*'Tariffs July 2023'!M6/100,(91*'Tariffs July 2023'!M6/100)+'Tariffs July 2023'!BP6/4)</f>
        <v>105.30354545454546</v>
      </c>
      <c r="D12" s="184">
        <f>IF('Tariffs July 2023'!O6="",$C$5*'Tariffs July 2023'!N6/100,IF($C$5&gt;='Tariffs July 2023'!P6,('Tariffs July 2023'!P6*'Tariffs July 2023'!N6/100),($C$5*'Tariffs July 2023'!N6/100)))</f>
        <v>553.4545454545455</v>
      </c>
      <c r="E12" s="184">
        <f>IF(AND('Tariffs July 2023'!P6&gt;0,'Tariffs July 2023'!R6&gt;0),IF($C$5&lt;'Tariffs July 2023'!P6,0,IF($C$5&lt;=('Tariffs July 2023'!R6+'Tariffs July 2023'!P6),(($C$5-'Tariffs July 2023'!P6)*'Tariffs July 2023'!Q6/100),(('Tariffs July 2023'!R6)*'Tariffs July 2023'!Q6/100))),0)</f>
        <v>0</v>
      </c>
      <c r="F12" s="184">
        <f>IF(AND('Tariffs July 2023'!R6&gt;0,'Tariffs July 2023'!T6&gt;0),IF(($C$5&lt;'Tariffs July 2023'!T6),(0),($C$5-'Tariffs July 2023'!T6)*'Tariffs July 2023'!U6/100),IF(AND('Tariffs July 2023'!R6&gt;0,'Tariffs July 2023'!T6=""),IF(($C$5&lt;'Tariffs July 2023'!R6+'Tariffs July 2023'!P6),(0),(($C$5-('Tariffs July 2023'!R6+'Tariffs July 2023'!P6))*'Tariffs July 2023'!S6/100)),IF(AND('Tariffs July 2023'!P6&gt;0,'Tariffs July 2023'!R6=""&gt;0),IF(($C$5&lt;'Tariffs July 2023'!P6),(0),($C$5-'Tariffs July 2023'!P6)*'Tariffs July 2023'!Q6/100),0)))</f>
        <v>0</v>
      </c>
      <c r="G12" s="184">
        <f t="shared" si="0"/>
        <v>658.75809090909092</v>
      </c>
      <c r="H12" s="238">
        <f t="shared" si="1"/>
        <v>2213.818181818182</v>
      </c>
      <c r="I12" s="238">
        <f t="shared" si="2"/>
        <v>2635.0323636363637</v>
      </c>
      <c r="J12" s="185">
        <f t="shared" si="3"/>
        <v>2898.5356000000002</v>
      </c>
      <c r="K12" s="260">
        <f>'Tariffs July 2023'!AZ6</f>
        <v>0</v>
      </c>
      <c r="L12" s="260">
        <f>'Tariffs July 2023'!BA6</f>
        <v>0</v>
      </c>
      <c r="M12" s="260">
        <f>'Tariffs July 2023'!BB6</f>
        <v>0</v>
      </c>
      <c r="N12" s="260">
        <f>'Tariffs July 2023'!BC6</f>
        <v>0</v>
      </c>
      <c r="O12" s="186" t="str">
        <f t="shared" si="4"/>
        <v>No discount</v>
      </c>
      <c r="P12" s="187" t="str">
        <f t="shared" si="5"/>
        <v>Inclusive</v>
      </c>
      <c r="Q12" s="241">
        <f t="shared" si="6"/>
        <v>2635.0323636363637</v>
      </c>
      <c r="R12" s="238">
        <f t="shared" si="7"/>
        <v>2635.0323636363637</v>
      </c>
      <c r="S12" s="247">
        <f t="shared" si="8"/>
        <v>2898.5356000000002</v>
      </c>
      <c r="T12" s="247">
        <f t="shared" si="8"/>
        <v>2898.5356000000002</v>
      </c>
      <c r="U12" s="287"/>
      <c r="V12" s="287"/>
      <c r="W12" s="287"/>
      <c r="X12" s="287"/>
      <c r="Y12" s="287"/>
      <c r="Z12" s="287"/>
      <c r="AA12" s="287"/>
      <c r="AB12" s="287"/>
      <c r="AC12" s="287"/>
      <c r="AD12" s="287"/>
      <c r="AE12" s="287"/>
      <c r="AF12" s="287"/>
      <c r="AG12" s="287"/>
      <c r="AH12" s="287"/>
      <c r="AI12" s="287"/>
      <c r="AJ12" s="287"/>
      <c r="AK12" s="287"/>
      <c r="AL12" s="287"/>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s="244"/>
      <c r="QM12" s="244"/>
      <c r="QN12" s="244"/>
      <c r="QO12" s="244"/>
      <c r="QP12" s="244"/>
      <c r="QQ12" s="244"/>
      <c r="QR12" s="244"/>
      <c r="QS12" s="244"/>
      <c r="QT12" s="244"/>
      <c r="QU12" s="244"/>
      <c r="QV12" s="244"/>
      <c r="QW12" s="244"/>
      <c r="QX12" s="244"/>
      <c r="QY12" s="244"/>
      <c r="QZ12" s="244"/>
      <c r="RA12" s="244"/>
      <c r="RB12" s="244"/>
      <c r="RC12" s="244"/>
      <c r="RD12" s="244"/>
      <c r="RE12" s="244"/>
      <c r="RF12" s="244"/>
      <c r="RG12" s="244"/>
      <c r="RH12" s="244"/>
      <c r="RI12" s="244"/>
      <c r="RJ12" s="244"/>
      <c r="RK12" s="244"/>
      <c r="RL12" s="244"/>
      <c r="RM12" s="244"/>
      <c r="RN12" s="244"/>
      <c r="RO12" s="244"/>
      <c r="RP12" s="244"/>
      <c r="RQ12" s="244"/>
      <c r="RR12" s="244"/>
      <c r="RS12" s="244"/>
      <c r="RT12" s="244"/>
      <c r="RU12" s="244"/>
      <c r="RV12" s="244"/>
      <c r="RW12" s="244"/>
      <c r="RX12" s="244"/>
      <c r="RY12" s="244"/>
      <c r="RZ12" s="244"/>
      <c r="SA12" s="244"/>
      <c r="SB12" s="244"/>
      <c r="SC12" s="244"/>
      <c r="SD12" s="244"/>
      <c r="SE12" s="244"/>
      <c r="SF12" s="244"/>
      <c r="SG12" s="244"/>
      <c r="SH12" s="244"/>
      <c r="SI12" s="244"/>
      <c r="SJ12" s="244"/>
      <c r="SK12" s="244"/>
      <c r="SL12" s="244"/>
      <c r="SM12" s="244"/>
      <c r="SN12" s="244"/>
      <c r="SO12" s="244"/>
      <c r="SP12" s="244"/>
      <c r="SQ12" s="244"/>
      <c r="SR12" s="244"/>
      <c r="SS12" s="244"/>
      <c r="ST12" s="244"/>
      <c r="SU12" s="244"/>
      <c r="SV12" s="244"/>
      <c r="SW12" s="244"/>
      <c r="SX12" s="244"/>
      <c r="SY12" s="244"/>
      <c r="SZ12" s="244"/>
      <c r="TA12" s="244"/>
      <c r="TB12" s="244"/>
      <c r="TC12" s="244"/>
      <c r="TD12" s="244"/>
      <c r="TE12" s="244"/>
      <c r="TF12" s="244"/>
      <c r="TG12" s="244"/>
      <c r="TH12" s="244"/>
      <c r="TI12" s="244"/>
      <c r="TJ12" s="244"/>
      <c r="TK12" s="244"/>
      <c r="TL12" s="244"/>
      <c r="TM12" s="244"/>
      <c r="TN12" s="244"/>
      <c r="TO12" s="244"/>
      <c r="TP12" s="244"/>
      <c r="TQ12" s="244"/>
      <c r="TR12" s="244"/>
      <c r="TS12" s="244"/>
      <c r="TT12" s="244"/>
      <c r="TU12" s="244"/>
      <c r="TV12" s="244"/>
      <c r="TW12" s="244"/>
      <c r="TX12" s="244"/>
      <c r="TY12" s="244"/>
      <c r="TZ12" s="244"/>
      <c r="UA12" s="244"/>
      <c r="UB12" s="244"/>
      <c r="UC12" s="244"/>
      <c r="UD12" s="244"/>
      <c r="UE12" s="244"/>
      <c r="UF12" s="244"/>
      <c r="UG12" s="244"/>
      <c r="UH12" s="244"/>
      <c r="UI12" s="244"/>
      <c r="UJ12" s="244"/>
      <c r="UK12" s="244"/>
      <c r="UL12" s="244"/>
      <c r="UM12" s="244"/>
      <c r="UN12" s="244"/>
      <c r="UO12" s="244"/>
      <c r="UP12" s="244"/>
      <c r="UQ12" s="244"/>
      <c r="UR12" s="244"/>
      <c r="US12" s="244"/>
      <c r="UT12" s="244"/>
      <c r="UU12" s="244"/>
      <c r="UV12" s="244"/>
      <c r="UW12" s="244"/>
      <c r="UX12" s="244"/>
      <c r="UY12" s="244"/>
      <c r="UZ12" s="244"/>
      <c r="VA12" s="244"/>
      <c r="VB12" s="244"/>
      <c r="VC12" s="244"/>
      <c r="VD12" s="244"/>
      <c r="VE12" s="244"/>
      <c r="VF12" s="244"/>
      <c r="VG12" s="244"/>
      <c r="VH12" s="244"/>
      <c r="VI12" s="244"/>
      <c r="VJ12" s="244"/>
      <c r="VK12" s="244"/>
      <c r="VL12" s="244"/>
      <c r="VM12" s="244"/>
      <c r="VN12" s="244"/>
      <c r="VO12" s="244"/>
      <c r="VP12" s="244"/>
      <c r="VQ12" s="244"/>
      <c r="VR12" s="244"/>
      <c r="VS12" s="244"/>
      <c r="VT12" s="244"/>
      <c r="VU12" s="244"/>
      <c r="VV12" s="244"/>
      <c r="VW12" s="244"/>
      <c r="VX12" s="244"/>
      <c r="VY12" s="244"/>
      <c r="VZ12" s="244"/>
      <c r="WA12" s="244"/>
      <c r="WB12" s="244"/>
      <c r="WC12" s="244"/>
      <c r="WD12" s="244"/>
      <c r="WE12" s="244"/>
      <c r="WF12" s="244"/>
      <c r="WG12" s="244"/>
      <c r="WH12" s="244"/>
      <c r="WI12" s="244"/>
      <c r="WJ12" s="244"/>
      <c r="WK12" s="244"/>
      <c r="WL12" s="244"/>
      <c r="WM12" s="244"/>
      <c r="WN12" s="244"/>
      <c r="WO12" s="244"/>
      <c r="WP12" s="244"/>
      <c r="WQ12" s="244"/>
      <c r="WR12" s="244"/>
      <c r="WS12" s="244"/>
      <c r="WT12" s="244"/>
      <c r="WU12" s="244"/>
      <c r="WV12" s="244"/>
      <c r="WW12" s="244"/>
      <c r="WX12" s="244"/>
      <c r="WY12" s="244"/>
      <c r="WZ12" s="244"/>
      <c r="XA12" s="244"/>
      <c r="XB12" s="244"/>
      <c r="XC12" s="244"/>
      <c r="XD12" s="244"/>
      <c r="XE12" s="244"/>
      <c r="XF12" s="244"/>
      <c r="XG12" s="244"/>
      <c r="XH12" s="244"/>
      <c r="XI12" s="244"/>
      <c r="XJ12" s="244"/>
      <c r="XK12" s="244"/>
      <c r="XL12" s="244"/>
      <c r="XM12" s="244"/>
      <c r="XN12" s="244"/>
      <c r="XO12" s="244"/>
      <c r="XP12" s="244"/>
      <c r="XQ12" s="244"/>
      <c r="XR12" s="244"/>
      <c r="XS12" s="244"/>
      <c r="XT12" s="244"/>
      <c r="XU12" s="244"/>
      <c r="XV12" s="244"/>
      <c r="XW12" s="244"/>
      <c r="XX12" s="244"/>
      <c r="XY12" s="244"/>
      <c r="XZ12" s="244"/>
      <c r="YA12" s="244"/>
      <c r="YB12" s="244"/>
      <c r="YC12" s="244"/>
      <c r="YD12" s="244"/>
      <c r="YE12" s="244"/>
      <c r="YF12" s="244"/>
      <c r="YG12" s="244"/>
      <c r="YH12" s="244"/>
      <c r="YI12" s="244"/>
      <c r="YJ12" s="244"/>
      <c r="YK12" s="244"/>
      <c r="YL12" s="244"/>
      <c r="YM12" s="244"/>
      <c r="YN12" s="244"/>
      <c r="YO12" s="244"/>
      <c r="YP12" s="244"/>
      <c r="YQ12" s="244"/>
      <c r="YR12" s="244"/>
      <c r="YS12" s="244"/>
      <c r="YT12" s="244"/>
      <c r="YU12" s="244"/>
      <c r="YV12" s="244"/>
      <c r="YW12" s="244"/>
      <c r="YX12" s="244"/>
      <c r="YY12" s="244"/>
      <c r="YZ12" s="244"/>
      <c r="ZA12" s="244"/>
      <c r="ZB12" s="244"/>
      <c r="ZC12" s="244"/>
      <c r="ZD12" s="244"/>
      <c r="ZE12" s="244"/>
      <c r="ZF12" s="244"/>
      <c r="ZG12" s="244"/>
      <c r="ZH12" s="244"/>
      <c r="ZI12" s="244"/>
      <c r="ZJ12" s="244"/>
      <c r="ZK12" s="244"/>
      <c r="ZL12" s="244"/>
      <c r="ZM12" s="244"/>
      <c r="ZN12" s="244"/>
      <c r="ZO12" s="244"/>
      <c r="ZP12" s="244"/>
      <c r="ZQ12" s="244"/>
      <c r="ZR12" s="244"/>
      <c r="ZS12" s="244"/>
      <c r="ZT12" s="244"/>
      <c r="ZU12" s="244"/>
      <c r="ZV12" s="244"/>
      <c r="ZW12" s="244"/>
      <c r="ZX12" s="244"/>
      <c r="ZY12" s="244"/>
      <c r="ZZ12" s="244"/>
      <c r="AAA12" s="244"/>
      <c r="AAB12" s="244"/>
      <c r="AAC12" s="244"/>
      <c r="AAD12" s="244"/>
      <c r="AAE12" s="244"/>
      <c r="AAF12" s="244"/>
      <c r="AAG12" s="244"/>
      <c r="AAH12" s="244"/>
      <c r="AAI12" s="244"/>
      <c r="AAJ12" s="244"/>
      <c r="AAK12" s="244"/>
      <c r="AAL12" s="244"/>
      <c r="AAM12" s="244"/>
      <c r="AAN12" s="244"/>
      <c r="AAO12" s="244"/>
      <c r="AAP12" s="244"/>
      <c r="AAQ12" s="244"/>
      <c r="AAR12" s="244"/>
      <c r="AAS12" s="244"/>
      <c r="AAT12" s="244"/>
      <c r="AAU12" s="244"/>
      <c r="AAV12" s="244"/>
      <c r="AAW12" s="244"/>
      <c r="AAX12" s="244"/>
      <c r="AAY12" s="244"/>
      <c r="AAZ12" s="244"/>
      <c r="ABA12" s="244"/>
      <c r="ABB12" s="244"/>
      <c r="ABC12" s="244"/>
      <c r="ABD12" s="244"/>
      <c r="ABE12" s="244"/>
      <c r="ABF12" s="244"/>
      <c r="ABG12" s="244"/>
      <c r="ABH12" s="244"/>
      <c r="ABI12" s="244"/>
      <c r="ABJ12" s="244"/>
      <c r="ABK12" s="244"/>
      <c r="ABL12" s="244"/>
      <c r="ABM12" s="244"/>
      <c r="ABN12" s="244"/>
      <c r="ABO12" s="244"/>
      <c r="ABP12" s="244"/>
      <c r="ABQ12" s="244"/>
      <c r="ABR12" s="244"/>
      <c r="ABS12" s="244"/>
      <c r="ABT12" s="244"/>
      <c r="ABU12" s="244"/>
      <c r="ABV12" s="244"/>
      <c r="ABW12" s="244"/>
      <c r="ABX12" s="244"/>
      <c r="ABY12" s="244"/>
      <c r="ABZ12" s="244"/>
      <c r="ACA12" s="244"/>
      <c r="ACB12" s="244"/>
      <c r="ACC12" s="244"/>
      <c r="ACD12" s="244"/>
      <c r="ACE12" s="244"/>
      <c r="ACF12" s="244"/>
      <c r="ACG12" s="244"/>
      <c r="ACH12" s="244"/>
      <c r="ACI12" s="244"/>
      <c r="ACJ12" s="244"/>
      <c r="ACK12" s="244"/>
      <c r="ACL12" s="244"/>
      <c r="ACM12" s="244"/>
      <c r="ACN12" s="244"/>
      <c r="ACO12" s="244"/>
      <c r="ACP12" s="244"/>
      <c r="ACQ12" s="244"/>
      <c r="ACR12" s="244"/>
      <c r="ACS12" s="244"/>
      <c r="ACT12" s="244"/>
      <c r="ACU12" s="244"/>
      <c r="ACV12" s="244"/>
      <c r="ACW12" s="244"/>
      <c r="ACX12" s="244"/>
      <c r="ACY12" s="244"/>
      <c r="ACZ12" s="244"/>
      <c r="ADA12" s="244"/>
      <c r="ADB12" s="244"/>
      <c r="ADC12" s="244"/>
      <c r="ADD12" s="244"/>
      <c r="ADE12" s="244"/>
      <c r="ADF12" s="244"/>
      <c r="ADG12" s="244"/>
      <c r="ADH12" s="244"/>
      <c r="ADI12" s="244"/>
      <c r="ADJ12" s="244"/>
      <c r="ADK12" s="244"/>
      <c r="ADL12" s="244"/>
      <c r="ADM12" s="244"/>
      <c r="ADN12" s="244"/>
      <c r="ADO12" s="244"/>
      <c r="ADP12" s="244"/>
      <c r="ADQ12" s="244"/>
      <c r="ADR12" s="244"/>
      <c r="ADS12" s="244"/>
      <c r="ADT12" s="244"/>
      <c r="ADU12" s="244"/>
      <c r="ADV12" s="244"/>
      <c r="ADW12" s="244"/>
      <c r="ADX12" s="244"/>
      <c r="ADY12" s="244"/>
      <c r="ADZ12" s="244"/>
      <c r="AEA12" s="244"/>
      <c r="AEB12" s="244"/>
      <c r="AEC12" s="244"/>
      <c r="AED12" s="244"/>
      <c r="AEE12" s="244"/>
      <c r="AEF12" s="244"/>
      <c r="AEG12" s="244"/>
      <c r="AEH12" s="244"/>
      <c r="AEI12" s="244"/>
      <c r="AEJ12" s="244"/>
      <c r="AEK12" s="244"/>
      <c r="AEL12" s="244"/>
      <c r="AEM12" s="244"/>
      <c r="AEN12" s="244"/>
      <c r="AEO12" s="244"/>
      <c r="AEP12" s="244"/>
      <c r="AEQ12" s="244"/>
      <c r="AER12" s="244"/>
      <c r="AES12" s="244"/>
    </row>
    <row r="13" spans="1:825" s="191" customFormat="1" x14ac:dyDescent="0.15">
      <c r="A13" s="182" t="str">
        <f>'Tariffs July 2023'!K7</f>
        <v>Simply Energy</v>
      </c>
      <c r="B13" s="183" t="str">
        <f>'Tariffs July 2023'!L7</f>
        <v>Saver</v>
      </c>
      <c r="C13" s="184">
        <f>IF('Tariffs July 2023'!BP7=0,91*'Tariffs July 2023'!M7/100,(91*'Tariffs July 2023'!M7/100)+'Tariffs July 2023'!BP7/4)</f>
        <v>94.507636363636351</v>
      </c>
      <c r="D13" s="184">
        <f>IF('Tariffs July 2023'!O7="",$C$5*'Tariffs July 2023'!N7/100,IF($C$5&gt;='Tariffs July 2023'!P7,('Tariffs July 2023'!P7*'Tariffs July 2023'!N7/100),($C$5*'Tariffs July 2023'!N7/100)))</f>
        <v>361.56781818181815</v>
      </c>
      <c r="E13" s="184">
        <f>IF(AND('Tariffs July 2023'!P7&gt;0,'Tariffs July 2023'!R7&gt;0),IF($C$5&lt;'Tariffs July 2023'!P7,0,IF($C$5&lt;=('Tariffs July 2023'!R7+'Tariffs July 2023'!P7),(($C$5-'Tariffs July 2023'!P7)*'Tariffs July 2023'!Q7/100),(('Tariffs July 2023'!R7)*'Tariffs July 2023'!Q7/100))),0)</f>
        <v>0</v>
      </c>
      <c r="F13" s="184">
        <f>IF(AND('Tariffs July 2023'!R7&gt;0,'Tariffs July 2023'!T7&gt;0),IF(($C$5&lt;'Tariffs July 2023'!T7),(0),($C$5-'Tariffs July 2023'!T7)*'Tariffs July 2023'!U7/100),IF(AND('Tariffs July 2023'!R7&gt;0,'Tariffs July 2023'!T7=""),IF(($C$5&lt;'Tariffs July 2023'!R7+'Tariffs July 2023'!P7),(0),(($C$5-('Tariffs July 2023'!R7+'Tariffs July 2023'!P7))*'Tariffs July 2023'!S7/100)),IF(AND('Tariffs July 2023'!P7&gt;0,'Tariffs July 2023'!R7=""&gt;0),IF(($C$5&lt;'Tariffs July 2023'!P7),(0),($C$5-'Tariffs July 2023'!P7)*'Tariffs July 2023'!Q7/100),0)))</f>
        <v>262.18272727272722</v>
      </c>
      <c r="G13" s="184">
        <f t="shared" si="0"/>
        <v>718.2581818181817</v>
      </c>
      <c r="H13" s="238">
        <f t="shared" si="1"/>
        <v>2495.0021818181813</v>
      </c>
      <c r="I13" s="238">
        <f t="shared" si="2"/>
        <v>2873.0327272727268</v>
      </c>
      <c r="J13" s="185">
        <f t="shared" si="3"/>
        <v>3160.3359999999998</v>
      </c>
      <c r="K13" s="260">
        <f>'Tariffs July 2023'!AZ7</f>
        <v>4</v>
      </c>
      <c r="L13" s="260">
        <f>'Tariffs July 2023'!BA7</f>
        <v>0</v>
      </c>
      <c r="M13" s="260">
        <f>'Tariffs July 2023'!BB7</f>
        <v>0</v>
      </c>
      <c r="N13" s="260">
        <f>'Tariffs July 2023'!BC7</f>
        <v>0</v>
      </c>
      <c r="O13" s="186" t="str">
        <f t="shared" si="4"/>
        <v>Guaranteed off bill</v>
      </c>
      <c r="P13" s="187" t="str">
        <f t="shared" si="5"/>
        <v>Exclusive</v>
      </c>
      <c r="Q13" s="241">
        <f t="shared" si="6"/>
        <v>2758.1114181818175</v>
      </c>
      <c r="R13" s="238">
        <f t="shared" si="7"/>
        <v>2758.1114181818175</v>
      </c>
      <c r="S13" s="247">
        <f t="shared" si="8"/>
        <v>3033.9225599999995</v>
      </c>
      <c r="T13" s="247">
        <f t="shared" si="8"/>
        <v>3033.9225599999995</v>
      </c>
      <c r="U13" s="287"/>
      <c r="V13" s="287"/>
      <c r="W13" s="287"/>
      <c r="X13" s="287"/>
      <c r="Y13" s="287"/>
      <c r="Z13" s="287"/>
      <c r="AA13" s="287"/>
      <c r="AB13" s="287"/>
      <c r="AC13" s="287"/>
      <c r="AD13" s="287"/>
      <c r="AE13" s="287"/>
      <c r="AF13" s="287"/>
      <c r="AG13" s="287"/>
      <c r="AH13" s="287"/>
      <c r="AI13" s="287"/>
      <c r="AJ13" s="287"/>
      <c r="AK13" s="287"/>
      <c r="AL13" s="287"/>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s="244"/>
      <c r="QM13" s="244"/>
      <c r="QN13" s="244"/>
      <c r="QO13" s="244"/>
      <c r="QP13" s="244"/>
      <c r="QQ13" s="244"/>
      <c r="QR13" s="244"/>
      <c r="QS13" s="244"/>
      <c r="QT13" s="244"/>
      <c r="QU13" s="244"/>
      <c r="QV13" s="244"/>
      <c r="QW13" s="244"/>
      <c r="QX13" s="244"/>
      <c r="QY13" s="244"/>
      <c r="QZ13" s="244"/>
      <c r="RA13" s="244"/>
      <c r="RB13" s="244"/>
      <c r="RC13" s="244"/>
      <c r="RD13" s="244"/>
      <c r="RE13" s="244"/>
      <c r="RF13" s="244"/>
      <c r="RG13" s="244"/>
      <c r="RH13" s="244"/>
      <c r="RI13" s="244"/>
      <c r="RJ13" s="244"/>
      <c r="RK13" s="244"/>
      <c r="RL13" s="244"/>
      <c r="RM13" s="244"/>
      <c r="RN13" s="244"/>
      <c r="RO13" s="244"/>
      <c r="RP13" s="244"/>
      <c r="RQ13" s="244"/>
      <c r="RR13" s="244"/>
      <c r="RS13" s="244"/>
      <c r="RT13" s="244"/>
      <c r="RU13" s="244"/>
      <c r="RV13" s="244"/>
      <c r="RW13" s="244"/>
      <c r="RX13" s="244"/>
      <c r="RY13" s="244"/>
      <c r="RZ13" s="244"/>
      <c r="SA13" s="244"/>
      <c r="SB13" s="244"/>
      <c r="SC13" s="244"/>
      <c r="SD13" s="244"/>
      <c r="SE13" s="244"/>
      <c r="SF13" s="244"/>
      <c r="SG13" s="244"/>
      <c r="SH13" s="244"/>
      <c r="SI13" s="244"/>
      <c r="SJ13" s="244"/>
      <c r="SK13" s="244"/>
      <c r="SL13" s="244"/>
      <c r="SM13" s="244"/>
      <c r="SN13" s="244"/>
      <c r="SO13" s="244"/>
      <c r="SP13" s="244"/>
      <c r="SQ13" s="244"/>
      <c r="SR13" s="244"/>
      <c r="SS13" s="244"/>
      <c r="ST13" s="244"/>
      <c r="SU13" s="244"/>
      <c r="SV13" s="244"/>
      <c r="SW13" s="244"/>
      <c r="SX13" s="244"/>
      <c r="SY13" s="244"/>
      <c r="SZ13" s="244"/>
      <c r="TA13" s="244"/>
      <c r="TB13" s="244"/>
      <c r="TC13" s="244"/>
      <c r="TD13" s="244"/>
      <c r="TE13" s="244"/>
      <c r="TF13" s="244"/>
      <c r="TG13" s="244"/>
      <c r="TH13" s="244"/>
      <c r="TI13" s="244"/>
      <c r="TJ13" s="244"/>
      <c r="TK13" s="244"/>
      <c r="TL13" s="244"/>
      <c r="TM13" s="244"/>
      <c r="TN13" s="244"/>
      <c r="TO13" s="244"/>
      <c r="TP13" s="244"/>
      <c r="TQ13" s="244"/>
      <c r="TR13" s="244"/>
      <c r="TS13" s="244"/>
      <c r="TT13" s="244"/>
      <c r="TU13" s="244"/>
      <c r="TV13" s="244"/>
      <c r="TW13" s="244"/>
      <c r="TX13" s="244"/>
      <c r="TY13" s="244"/>
      <c r="TZ13" s="244"/>
      <c r="UA13" s="244"/>
      <c r="UB13" s="244"/>
      <c r="UC13" s="244"/>
      <c r="UD13" s="244"/>
      <c r="UE13" s="244"/>
      <c r="UF13" s="244"/>
      <c r="UG13" s="244"/>
      <c r="UH13" s="244"/>
      <c r="UI13" s="244"/>
      <c r="UJ13" s="244"/>
      <c r="UK13" s="244"/>
      <c r="UL13" s="244"/>
      <c r="UM13" s="244"/>
      <c r="UN13" s="244"/>
      <c r="UO13" s="244"/>
      <c r="UP13" s="244"/>
      <c r="UQ13" s="244"/>
      <c r="UR13" s="244"/>
      <c r="US13" s="244"/>
      <c r="UT13" s="244"/>
      <c r="UU13" s="244"/>
      <c r="UV13" s="244"/>
      <c r="UW13" s="244"/>
      <c r="UX13" s="244"/>
      <c r="UY13" s="244"/>
      <c r="UZ13" s="244"/>
      <c r="VA13" s="244"/>
      <c r="VB13" s="244"/>
      <c r="VC13" s="244"/>
      <c r="VD13" s="244"/>
      <c r="VE13" s="244"/>
      <c r="VF13" s="244"/>
      <c r="VG13" s="244"/>
      <c r="VH13" s="244"/>
      <c r="VI13" s="244"/>
      <c r="VJ13" s="244"/>
      <c r="VK13" s="244"/>
      <c r="VL13" s="244"/>
      <c r="VM13" s="244"/>
      <c r="VN13" s="244"/>
      <c r="VO13" s="244"/>
      <c r="VP13" s="244"/>
      <c r="VQ13" s="244"/>
      <c r="VR13" s="244"/>
      <c r="VS13" s="244"/>
      <c r="VT13" s="244"/>
      <c r="VU13" s="244"/>
      <c r="VV13" s="244"/>
      <c r="VW13" s="244"/>
      <c r="VX13" s="244"/>
      <c r="VY13" s="244"/>
      <c r="VZ13" s="244"/>
      <c r="WA13" s="244"/>
      <c r="WB13" s="244"/>
      <c r="WC13" s="244"/>
      <c r="WD13" s="244"/>
      <c r="WE13" s="244"/>
      <c r="WF13" s="244"/>
      <c r="WG13" s="244"/>
      <c r="WH13" s="244"/>
      <c r="WI13" s="244"/>
      <c r="WJ13" s="244"/>
      <c r="WK13" s="244"/>
      <c r="WL13" s="244"/>
      <c r="WM13" s="244"/>
      <c r="WN13" s="244"/>
      <c r="WO13" s="244"/>
      <c r="WP13" s="244"/>
      <c r="WQ13" s="244"/>
      <c r="WR13" s="244"/>
      <c r="WS13" s="244"/>
      <c r="WT13" s="244"/>
      <c r="WU13" s="244"/>
      <c r="WV13" s="244"/>
      <c r="WW13" s="244"/>
      <c r="WX13" s="244"/>
      <c r="WY13" s="244"/>
      <c r="WZ13" s="244"/>
      <c r="XA13" s="244"/>
      <c r="XB13" s="244"/>
      <c r="XC13" s="244"/>
      <c r="XD13" s="244"/>
      <c r="XE13" s="244"/>
      <c r="XF13" s="244"/>
      <c r="XG13" s="244"/>
      <c r="XH13" s="244"/>
      <c r="XI13" s="244"/>
      <c r="XJ13" s="244"/>
      <c r="XK13" s="244"/>
      <c r="XL13" s="244"/>
      <c r="XM13" s="244"/>
      <c r="XN13" s="244"/>
      <c r="XO13" s="244"/>
      <c r="XP13" s="244"/>
      <c r="XQ13" s="244"/>
      <c r="XR13" s="244"/>
      <c r="XS13" s="244"/>
      <c r="XT13" s="244"/>
      <c r="XU13" s="244"/>
      <c r="XV13" s="244"/>
      <c r="XW13" s="244"/>
      <c r="XX13" s="244"/>
      <c r="XY13" s="244"/>
      <c r="XZ13" s="244"/>
      <c r="YA13" s="244"/>
      <c r="YB13" s="244"/>
      <c r="YC13" s="244"/>
      <c r="YD13" s="244"/>
      <c r="YE13" s="244"/>
      <c r="YF13" s="244"/>
      <c r="YG13" s="244"/>
      <c r="YH13" s="244"/>
      <c r="YI13" s="244"/>
      <c r="YJ13" s="244"/>
      <c r="YK13" s="244"/>
      <c r="YL13" s="244"/>
      <c r="YM13" s="244"/>
      <c r="YN13" s="244"/>
      <c r="YO13" s="244"/>
      <c r="YP13" s="244"/>
      <c r="YQ13" s="244"/>
      <c r="YR13" s="244"/>
      <c r="YS13" s="244"/>
      <c r="YT13" s="244"/>
      <c r="YU13" s="244"/>
      <c r="YV13" s="244"/>
      <c r="YW13" s="244"/>
      <c r="YX13" s="244"/>
      <c r="YY13" s="244"/>
      <c r="YZ13" s="244"/>
      <c r="ZA13" s="244"/>
      <c r="ZB13" s="244"/>
      <c r="ZC13" s="244"/>
      <c r="ZD13" s="244"/>
      <c r="ZE13" s="244"/>
      <c r="ZF13" s="244"/>
      <c r="ZG13" s="244"/>
      <c r="ZH13" s="244"/>
      <c r="ZI13" s="244"/>
      <c r="ZJ13" s="244"/>
      <c r="ZK13" s="244"/>
      <c r="ZL13" s="244"/>
      <c r="ZM13" s="244"/>
      <c r="ZN13" s="244"/>
      <c r="ZO13" s="244"/>
      <c r="ZP13" s="244"/>
      <c r="ZQ13" s="244"/>
      <c r="ZR13" s="244"/>
      <c r="ZS13" s="244"/>
      <c r="ZT13" s="244"/>
      <c r="ZU13" s="244"/>
      <c r="ZV13" s="244"/>
      <c r="ZW13" s="244"/>
      <c r="ZX13" s="244"/>
      <c r="ZY13" s="244"/>
      <c r="ZZ13" s="244"/>
      <c r="AAA13" s="244"/>
      <c r="AAB13" s="244"/>
      <c r="AAC13" s="244"/>
      <c r="AAD13" s="244"/>
      <c r="AAE13" s="244"/>
      <c r="AAF13" s="244"/>
      <c r="AAG13" s="244"/>
      <c r="AAH13" s="244"/>
      <c r="AAI13" s="244"/>
      <c r="AAJ13" s="244"/>
      <c r="AAK13" s="244"/>
      <c r="AAL13" s="244"/>
      <c r="AAM13" s="244"/>
      <c r="AAN13" s="244"/>
      <c r="AAO13" s="244"/>
      <c r="AAP13" s="244"/>
      <c r="AAQ13" s="244"/>
      <c r="AAR13" s="244"/>
      <c r="AAS13" s="244"/>
      <c r="AAT13" s="244"/>
      <c r="AAU13" s="244"/>
      <c r="AAV13" s="244"/>
      <c r="AAW13" s="244"/>
      <c r="AAX13" s="244"/>
      <c r="AAY13" s="244"/>
      <c r="AAZ13" s="244"/>
      <c r="ABA13" s="244"/>
      <c r="ABB13" s="244"/>
      <c r="ABC13" s="244"/>
      <c r="ABD13" s="244"/>
      <c r="ABE13" s="244"/>
      <c r="ABF13" s="244"/>
      <c r="ABG13" s="244"/>
      <c r="ABH13" s="244"/>
      <c r="ABI13" s="244"/>
      <c r="ABJ13" s="244"/>
      <c r="ABK13" s="244"/>
      <c r="ABL13" s="244"/>
      <c r="ABM13" s="244"/>
      <c r="ABN13" s="244"/>
      <c r="ABO13" s="244"/>
      <c r="ABP13" s="244"/>
      <c r="ABQ13" s="244"/>
      <c r="ABR13" s="244"/>
      <c r="ABS13" s="244"/>
      <c r="ABT13" s="244"/>
      <c r="ABU13" s="244"/>
      <c r="ABV13" s="244"/>
      <c r="ABW13" s="244"/>
      <c r="ABX13" s="244"/>
      <c r="ABY13" s="244"/>
      <c r="ABZ13" s="244"/>
      <c r="ACA13" s="244"/>
      <c r="ACB13" s="244"/>
      <c r="ACC13" s="244"/>
      <c r="ACD13" s="244"/>
      <c r="ACE13" s="244"/>
      <c r="ACF13" s="244"/>
      <c r="ACG13" s="244"/>
      <c r="ACH13" s="244"/>
      <c r="ACI13" s="244"/>
      <c r="ACJ13" s="244"/>
      <c r="ACK13" s="244"/>
      <c r="ACL13" s="244"/>
      <c r="ACM13" s="244"/>
      <c r="ACN13" s="244"/>
      <c r="ACO13" s="244"/>
      <c r="ACP13" s="244"/>
      <c r="ACQ13" s="244"/>
      <c r="ACR13" s="244"/>
      <c r="ACS13" s="244"/>
      <c r="ACT13" s="244"/>
      <c r="ACU13" s="244"/>
      <c r="ACV13" s="244"/>
      <c r="ACW13" s="244"/>
      <c r="ACX13" s="244"/>
      <c r="ACY13" s="244"/>
      <c r="ACZ13" s="244"/>
      <c r="ADA13" s="244"/>
      <c r="ADB13" s="244"/>
      <c r="ADC13" s="244"/>
      <c r="ADD13" s="244"/>
      <c r="ADE13" s="244"/>
      <c r="ADF13" s="244"/>
      <c r="ADG13" s="244"/>
      <c r="ADH13" s="244"/>
      <c r="ADI13" s="244"/>
      <c r="ADJ13" s="244"/>
      <c r="ADK13" s="244"/>
      <c r="ADL13" s="244"/>
      <c r="ADM13" s="244"/>
      <c r="ADN13" s="244"/>
      <c r="ADO13" s="244"/>
      <c r="ADP13" s="244"/>
      <c r="ADQ13" s="244"/>
      <c r="ADR13" s="244"/>
      <c r="ADS13" s="244"/>
      <c r="ADT13" s="244"/>
      <c r="ADU13" s="244"/>
      <c r="ADV13" s="244"/>
      <c r="ADW13" s="244"/>
      <c r="ADX13" s="244"/>
      <c r="ADY13" s="244"/>
      <c r="ADZ13" s="244"/>
      <c r="AEA13" s="244"/>
      <c r="AEB13" s="244"/>
      <c r="AEC13" s="244"/>
      <c r="AED13" s="244"/>
      <c r="AEE13" s="244"/>
      <c r="AEF13" s="244"/>
      <c r="AEG13" s="244"/>
      <c r="AEH13" s="244"/>
      <c r="AEI13" s="244"/>
      <c r="AEJ13" s="244"/>
      <c r="AEK13" s="244"/>
      <c r="AEL13" s="244"/>
      <c r="AEM13" s="244"/>
      <c r="AEN13" s="244"/>
      <c r="AEO13" s="244"/>
      <c r="AEP13" s="244"/>
      <c r="AEQ13" s="244"/>
      <c r="AER13" s="244"/>
      <c r="AES13" s="244"/>
    </row>
    <row r="14" spans="1:825" s="191" customFormat="1" x14ac:dyDescent="0.15">
      <c r="A14" s="182" t="str">
        <f>'Tariffs July 2023'!K8</f>
        <v>Powershop</v>
      </c>
      <c r="B14" s="183" t="str">
        <f>'Tariffs July 2023'!L8</f>
        <v>Carbon neutral</v>
      </c>
      <c r="C14" s="184">
        <f>IF('Tariffs July 2023'!BP8=0,91*'Tariffs July 2023'!M8/100,(91*'Tariffs July 2023'!M8/100)+'Tariffs July 2023'!BP8/4)</f>
        <v>120.38472727272728</v>
      </c>
      <c r="D14" s="184">
        <f>IF('Tariffs July 2023'!O8="",$C$5*'Tariffs July 2023'!N8/100,IF($C$5&gt;='Tariffs July 2023'!P8,('Tariffs July 2023'!P8*'Tariffs July 2023'!N8/100),($C$5*'Tariffs July 2023'!N8/100)))</f>
        <v>535.09090909090901</v>
      </c>
      <c r="E14" s="184">
        <f>IF(AND('Tariffs July 2023'!P8&gt;0,'Tariffs July 2023'!R8&gt;0),IF($C$5&lt;'Tariffs July 2023'!P8,0,IF($C$5&lt;=('Tariffs July 2023'!R8+'Tariffs July 2023'!P8),(($C$5-'Tariffs July 2023'!P8)*'Tariffs July 2023'!Q8/100),(('Tariffs July 2023'!R8)*'Tariffs July 2023'!Q8/100))),0)</f>
        <v>0</v>
      </c>
      <c r="F14" s="184">
        <f>IF(AND('Tariffs July 2023'!R8&gt;0,'Tariffs July 2023'!T8&gt;0),IF(($C$5&lt;'Tariffs July 2023'!T8),(0),($C$5-'Tariffs July 2023'!T8)*'Tariffs July 2023'!U8/100),IF(AND('Tariffs July 2023'!R8&gt;0,'Tariffs July 2023'!T8=""),IF(($C$5&lt;'Tariffs July 2023'!R8+'Tariffs July 2023'!P8),(0),(($C$5-('Tariffs July 2023'!R8+'Tariffs July 2023'!P8))*'Tariffs July 2023'!S8/100)),IF(AND('Tariffs July 2023'!P8&gt;0,'Tariffs July 2023'!R8=""&gt;0),IF(($C$5&lt;'Tariffs July 2023'!P8),(0),($C$5-'Tariffs July 2023'!P8)*'Tariffs July 2023'!Q8/100),0)))</f>
        <v>0</v>
      </c>
      <c r="G14" s="184">
        <f t="shared" si="0"/>
        <v>655.47563636363634</v>
      </c>
      <c r="H14" s="238">
        <f t="shared" si="1"/>
        <v>2140.363636363636</v>
      </c>
      <c r="I14" s="238">
        <f t="shared" si="2"/>
        <v>2621.9025454545454</v>
      </c>
      <c r="J14" s="185">
        <f t="shared" si="3"/>
        <v>2884.0928000000004</v>
      </c>
      <c r="K14" s="260">
        <f>'Tariffs July 2023'!AZ8</f>
        <v>0</v>
      </c>
      <c r="L14" s="260">
        <f>'Tariffs July 2023'!BA8</f>
        <v>0</v>
      </c>
      <c r="M14" s="260">
        <f>'Tariffs July 2023'!BB8</f>
        <v>0</v>
      </c>
      <c r="N14" s="260">
        <f>'Tariffs July 2023'!BC8</f>
        <v>0</v>
      </c>
      <c r="O14" s="186" t="str">
        <f t="shared" si="4"/>
        <v>No discount</v>
      </c>
      <c r="P14" s="187" t="str">
        <f t="shared" si="5"/>
        <v>Inclusive</v>
      </c>
      <c r="Q14" s="241">
        <f t="shared" si="6"/>
        <v>2621.9025454545454</v>
      </c>
      <c r="R14" s="238">
        <f t="shared" si="7"/>
        <v>2621.9025454545454</v>
      </c>
      <c r="S14" s="247">
        <f t="shared" si="8"/>
        <v>2884.0928000000004</v>
      </c>
      <c r="T14" s="247">
        <f t="shared" si="8"/>
        <v>2884.0928000000004</v>
      </c>
      <c r="U14" s="287"/>
      <c r="V14" s="287"/>
      <c r="W14" s="287"/>
      <c r="X14" s="287"/>
      <c r="Y14" s="287"/>
      <c r="Z14" s="287"/>
      <c r="AA14" s="287"/>
      <c r="AB14" s="287"/>
      <c r="AC14" s="287"/>
      <c r="AD14" s="287"/>
      <c r="AE14" s="287"/>
      <c r="AF14" s="287"/>
      <c r="AG14" s="287"/>
      <c r="AH14" s="287"/>
      <c r="AI14" s="287"/>
      <c r="AJ14" s="287"/>
      <c r="AK14" s="287"/>
      <c r="AL14" s="287"/>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s="244"/>
      <c r="QM14" s="244"/>
      <c r="QN14" s="244"/>
      <c r="QO14" s="244"/>
      <c r="QP14" s="244"/>
      <c r="QQ14" s="244"/>
      <c r="QR14" s="244"/>
      <c r="QS14" s="244"/>
      <c r="QT14" s="244"/>
      <c r="QU14" s="244"/>
      <c r="QV14" s="244"/>
      <c r="QW14" s="244"/>
      <c r="QX14" s="244"/>
      <c r="QY14" s="244"/>
      <c r="QZ14" s="244"/>
      <c r="RA14" s="244"/>
      <c r="RB14" s="244"/>
      <c r="RC14" s="244"/>
      <c r="RD14" s="244"/>
      <c r="RE14" s="244"/>
      <c r="RF14" s="244"/>
      <c r="RG14" s="244"/>
      <c r="RH14" s="244"/>
      <c r="RI14" s="244"/>
      <c r="RJ14" s="244"/>
      <c r="RK14" s="244"/>
      <c r="RL14" s="244"/>
      <c r="RM14" s="244"/>
      <c r="RN14" s="244"/>
      <c r="RO14" s="244"/>
      <c r="RP14" s="244"/>
      <c r="RQ14" s="244"/>
      <c r="RR14" s="244"/>
      <c r="RS14" s="244"/>
      <c r="RT14" s="244"/>
      <c r="RU14" s="244"/>
      <c r="RV14" s="244"/>
      <c r="RW14" s="244"/>
      <c r="RX14" s="244"/>
      <c r="RY14" s="244"/>
      <c r="RZ14" s="244"/>
      <c r="SA14" s="244"/>
      <c r="SB14" s="244"/>
      <c r="SC14" s="244"/>
      <c r="SD14" s="244"/>
      <c r="SE14" s="244"/>
      <c r="SF14" s="244"/>
      <c r="SG14" s="244"/>
      <c r="SH14" s="244"/>
      <c r="SI14" s="244"/>
      <c r="SJ14" s="244"/>
      <c r="SK14" s="244"/>
      <c r="SL14" s="244"/>
      <c r="SM14" s="244"/>
      <c r="SN14" s="244"/>
      <c r="SO14" s="244"/>
      <c r="SP14" s="244"/>
      <c r="SQ14" s="244"/>
      <c r="SR14" s="244"/>
      <c r="SS14" s="244"/>
      <c r="ST14" s="244"/>
      <c r="SU14" s="244"/>
      <c r="SV14" s="244"/>
      <c r="SW14" s="244"/>
      <c r="SX14" s="244"/>
      <c r="SY14" s="244"/>
      <c r="SZ14" s="244"/>
      <c r="TA14" s="244"/>
      <c r="TB14" s="244"/>
      <c r="TC14" s="244"/>
      <c r="TD14" s="244"/>
      <c r="TE14" s="244"/>
      <c r="TF14" s="244"/>
      <c r="TG14" s="244"/>
      <c r="TH14" s="244"/>
      <c r="TI14" s="244"/>
      <c r="TJ14" s="244"/>
      <c r="TK14" s="244"/>
      <c r="TL14" s="244"/>
      <c r="TM14" s="244"/>
      <c r="TN14" s="244"/>
      <c r="TO14" s="244"/>
      <c r="TP14" s="244"/>
      <c r="TQ14" s="244"/>
      <c r="TR14" s="244"/>
      <c r="TS14" s="244"/>
      <c r="TT14" s="244"/>
      <c r="TU14" s="244"/>
      <c r="TV14" s="244"/>
      <c r="TW14" s="244"/>
      <c r="TX14" s="244"/>
      <c r="TY14" s="244"/>
      <c r="TZ14" s="244"/>
      <c r="UA14" s="244"/>
      <c r="UB14" s="244"/>
      <c r="UC14" s="244"/>
      <c r="UD14" s="244"/>
      <c r="UE14" s="244"/>
      <c r="UF14" s="244"/>
      <c r="UG14" s="244"/>
      <c r="UH14" s="244"/>
      <c r="UI14" s="244"/>
      <c r="UJ14" s="244"/>
      <c r="UK14" s="244"/>
      <c r="UL14" s="244"/>
      <c r="UM14" s="244"/>
      <c r="UN14" s="244"/>
      <c r="UO14" s="244"/>
      <c r="UP14" s="244"/>
      <c r="UQ14" s="244"/>
      <c r="UR14" s="244"/>
      <c r="US14" s="244"/>
      <c r="UT14" s="244"/>
      <c r="UU14" s="244"/>
      <c r="UV14" s="244"/>
      <c r="UW14" s="244"/>
      <c r="UX14" s="244"/>
      <c r="UY14" s="244"/>
      <c r="UZ14" s="244"/>
      <c r="VA14" s="244"/>
      <c r="VB14" s="244"/>
      <c r="VC14" s="244"/>
      <c r="VD14" s="244"/>
      <c r="VE14" s="244"/>
      <c r="VF14" s="244"/>
      <c r="VG14" s="244"/>
      <c r="VH14" s="244"/>
      <c r="VI14" s="244"/>
      <c r="VJ14" s="244"/>
      <c r="VK14" s="244"/>
      <c r="VL14" s="244"/>
      <c r="VM14" s="244"/>
      <c r="VN14" s="244"/>
      <c r="VO14" s="244"/>
      <c r="VP14" s="244"/>
      <c r="VQ14" s="244"/>
      <c r="VR14" s="244"/>
      <c r="VS14" s="244"/>
      <c r="VT14" s="244"/>
      <c r="VU14" s="244"/>
      <c r="VV14" s="244"/>
      <c r="VW14" s="244"/>
      <c r="VX14" s="244"/>
      <c r="VY14" s="244"/>
      <c r="VZ14" s="244"/>
      <c r="WA14" s="244"/>
      <c r="WB14" s="244"/>
      <c r="WC14" s="244"/>
      <c r="WD14" s="244"/>
      <c r="WE14" s="244"/>
      <c r="WF14" s="244"/>
      <c r="WG14" s="244"/>
      <c r="WH14" s="244"/>
      <c r="WI14" s="244"/>
      <c r="WJ14" s="244"/>
      <c r="WK14" s="244"/>
      <c r="WL14" s="244"/>
      <c r="WM14" s="244"/>
      <c r="WN14" s="244"/>
      <c r="WO14" s="244"/>
      <c r="WP14" s="244"/>
      <c r="WQ14" s="244"/>
      <c r="WR14" s="244"/>
      <c r="WS14" s="244"/>
      <c r="WT14" s="244"/>
      <c r="WU14" s="244"/>
      <c r="WV14" s="244"/>
      <c r="WW14" s="244"/>
      <c r="WX14" s="244"/>
      <c r="WY14" s="244"/>
      <c r="WZ14" s="244"/>
      <c r="XA14" s="244"/>
      <c r="XB14" s="244"/>
      <c r="XC14" s="244"/>
      <c r="XD14" s="244"/>
      <c r="XE14" s="244"/>
      <c r="XF14" s="244"/>
      <c r="XG14" s="244"/>
      <c r="XH14" s="244"/>
      <c r="XI14" s="244"/>
      <c r="XJ14" s="244"/>
      <c r="XK14" s="244"/>
      <c r="XL14" s="244"/>
      <c r="XM14" s="244"/>
      <c r="XN14" s="244"/>
      <c r="XO14" s="244"/>
      <c r="XP14" s="244"/>
      <c r="XQ14" s="244"/>
      <c r="XR14" s="244"/>
      <c r="XS14" s="244"/>
      <c r="XT14" s="244"/>
      <c r="XU14" s="244"/>
      <c r="XV14" s="244"/>
      <c r="XW14" s="244"/>
      <c r="XX14" s="244"/>
      <c r="XY14" s="244"/>
      <c r="XZ14" s="244"/>
      <c r="YA14" s="244"/>
      <c r="YB14" s="244"/>
      <c r="YC14" s="244"/>
      <c r="YD14" s="244"/>
      <c r="YE14" s="244"/>
      <c r="YF14" s="244"/>
      <c r="YG14" s="244"/>
      <c r="YH14" s="244"/>
      <c r="YI14" s="244"/>
      <c r="YJ14" s="244"/>
      <c r="YK14" s="244"/>
      <c r="YL14" s="244"/>
      <c r="YM14" s="244"/>
      <c r="YN14" s="244"/>
      <c r="YO14" s="244"/>
      <c r="YP14" s="244"/>
      <c r="YQ14" s="244"/>
      <c r="YR14" s="244"/>
      <c r="YS14" s="244"/>
      <c r="YT14" s="244"/>
      <c r="YU14" s="244"/>
      <c r="YV14" s="244"/>
      <c r="YW14" s="244"/>
      <c r="YX14" s="244"/>
      <c r="YY14" s="244"/>
      <c r="YZ14" s="244"/>
      <c r="ZA14" s="244"/>
      <c r="ZB14" s="244"/>
      <c r="ZC14" s="244"/>
      <c r="ZD14" s="244"/>
      <c r="ZE14" s="244"/>
      <c r="ZF14" s="244"/>
      <c r="ZG14" s="244"/>
      <c r="ZH14" s="244"/>
      <c r="ZI14" s="244"/>
      <c r="ZJ14" s="244"/>
      <c r="ZK14" s="244"/>
      <c r="ZL14" s="244"/>
      <c r="ZM14" s="244"/>
      <c r="ZN14" s="244"/>
      <c r="ZO14" s="244"/>
      <c r="ZP14" s="244"/>
      <c r="ZQ14" s="244"/>
      <c r="ZR14" s="244"/>
      <c r="ZS14" s="244"/>
      <c r="ZT14" s="244"/>
      <c r="ZU14" s="244"/>
      <c r="ZV14" s="244"/>
      <c r="ZW14" s="244"/>
      <c r="ZX14" s="244"/>
      <c r="ZY14" s="244"/>
      <c r="ZZ14" s="244"/>
      <c r="AAA14" s="244"/>
      <c r="AAB14" s="244"/>
      <c r="AAC14" s="244"/>
      <c r="AAD14" s="244"/>
      <c r="AAE14" s="244"/>
      <c r="AAF14" s="244"/>
      <c r="AAG14" s="244"/>
      <c r="AAH14" s="244"/>
      <c r="AAI14" s="244"/>
      <c r="AAJ14" s="244"/>
      <c r="AAK14" s="244"/>
      <c r="AAL14" s="244"/>
      <c r="AAM14" s="244"/>
      <c r="AAN14" s="244"/>
      <c r="AAO14" s="244"/>
      <c r="AAP14" s="244"/>
      <c r="AAQ14" s="244"/>
      <c r="AAR14" s="244"/>
      <c r="AAS14" s="244"/>
      <c r="AAT14" s="244"/>
      <c r="AAU14" s="244"/>
      <c r="AAV14" s="244"/>
      <c r="AAW14" s="244"/>
      <c r="AAX14" s="244"/>
      <c r="AAY14" s="244"/>
      <c r="AAZ14" s="244"/>
      <c r="ABA14" s="244"/>
      <c r="ABB14" s="244"/>
      <c r="ABC14" s="244"/>
      <c r="ABD14" s="244"/>
      <c r="ABE14" s="244"/>
      <c r="ABF14" s="244"/>
      <c r="ABG14" s="244"/>
      <c r="ABH14" s="244"/>
      <c r="ABI14" s="244"/>
      <c r="ABJ14" s="244"/>
      <c r="ABK14" s="244"/>
      <c r="ABL14" s="244"/>
      <c r="ABM14" s="244"/>
      <c r="ABN14" s="244"/>
      <c r="ABO14" s="244"/>
      <c r="ABP14" s="244"/>
      <c r="ABQ14" s="244"/>
      <c r="ABR14" s="244"/>
      <c r="ABS14" s="244"/>
      <c r="ABT14" s="244"/>
      <c r="ABU14" s="244"/>
      <c r="ABV14" s="244"/>
      <c r="ABW14" s="244"/>
      <c r="ABX14" s="244"/>
      <c r="ABY14" s="244"/>
      <c r="ABZ14" s="244"/>
      <c r="ACA14" s="244"/>
      <c r="ACB14" s="244"/>
      <c r="ACC14" s="244"/>
      <c r="ACD14" s="244"/>
      <c r="ACE14" s="244"/>
      <c r="ACF14" s="244"/>
      <c r="ACG14" s="244"/>
      <c r="ACH14" s="244"/>
      <c r="ACI14" s="244"/>
      <c r="ACJ14" s="244"/>
      <c r="ACK14" s="244"/>
      <c r="ACL14" s="244"/>
      <c r="ACM14" s="244"/>
      <c r="ACN14" s="244"/>
      <c r="ACO14" s="244"/>
      <c r="ACP14" s="244"/>
      <c r="ACQ14" s="244"/>
      <c r="ACR14" s="244"/>
      <c r="ACS14" s="244"/>
      <c r="ACT14" s="244"/>
      <c r="ACU14" s="244"/>
      <c r="ACV14" s="244"/>
      <c r="ACW14" s="244"/>
      <c r="ACX14" s="244"/>
      <c r="ACY14" s="244"/>
      <c r="ACZ14" s="244"/>
      <c r="ADA14" s="244"/>
      <c r="ADB14" s="244"/>
      <c r="ADC14" s="244"/>
      <c r="ADD14" s="244"/>
      <c r="ADE14" s="244"/>
      <c r="ADF14" s="244"/>
      <c r="ADG14" s="244"/>
      <c r="ADH14" s="244"/>
      <c r="ADI14" s="244"/>
      <c r="ADJ14" s="244"/>
      <c r="ADK14" s="244"/>
      <c r="ADL14" s="244"/>
      <c r="ADM14" s="244"/>
      <c r="ADN14" s="244"/>
      <c r="ADO14" s="244"/>
      <c r="ADP14" s="244"/>
      <c r="ADQ14" s="244"/>
      <c r="ADR14" s="244"/>
      <c r="ADS14" s="244"/>
      <c r="ADT14" s="244"/>
      <c r="ADU14" s="244"/>
      <c r="ADV14" s="244"/>
      <c r="ADW14" s="244"/>
      <c r="ADX14" s="244"/>
      <c r="ADY14" s="244"/>
      <c r="ADZ14" s="244"/>
      <c r="AEA14" s="244"/>
      <c r="AEB14" s="244"/>
      <c r="AEC14" s="244"/>
      <c r="AED14" s="244"/>
      <c r="AEE14" s="244"/>
      <c r="AEF14" s="244"/>
      <c r="AEG14" s="244"/>
      <c r="AEH14" s="244"/>
      <c r="AEI14" s="244"/>
      <c r="AEJ14" s="244"/>
      <c r="AEK14" s="244"/>
      <c r="AEL14" s="244"/>
      <c r="AEM14" s="244"/>
      <c r="AEN14" s="244"/>
      <c r="AEO14" s="244"/>
      <c r="AEP14" s="244"/>
      <c r="AEQ14" s="244"/>
      <c r="AER14" s="244"/>
      <c r="AES14" s="244"/>
    </row>
    <row r="15" spans="1:825" s="191" customFormat="1" x14ac:dyDescent="0.15">
      <c r="A15" s="182" t="str">
        <f>'Tariffs July 2023'!K9</f>
        <v>Red Energy</v>
      </c>
      <c r="B15" s="183" t="str">
        <f>'Tariffs July 2023'!L9</f>
        <v>Living Energy Saver</v>
      </c>
      <c r="C15" s="184">
        <f>IF('Tariffs July 2023'!BP9=0,91*'Tariffs July 2023'!M9/100,(91*'Tariffs July 2023'!M9/100)+'Tariffs July 2023'!BP9/4)</f>
        <v>95.47554545454544</v>
      </c>
      <c r="D15" s="184">
        <f>IF('Tariffs July 2023'!O9="",$C$5*'Tariffs July 2023'!N9/100,IF($C$5&gt;='Tariffs July 2023'!P9,('Tariffs July 2023'!P9*'Tariffs July 2023'!N9/100),($C$5*'Tariffs July 2023'!N9/100)))</f>
        <v>540.36363636363637</v>
      </c>
      <c r="E15" s="184">
        <f>IF(AND('Tariffs July 2023'!P9&gt;0,'Tariffs July 2023'!R9&gt;0),IF($C$5&lt;'Tariffs July 2023'!P9,0,IF($C$5&lt;=('Tariffs July 2023'!R9+'Tariffs July 2023'!P9),(($C$5-'Tariffs July 2023'!P9)*'Tariffs July 2023'!Q9/100),(('Tariffs July 2023'!R9)*'Tariffs July 2023'!Q9/100))),0)</f>
        <v>0</v>
      </c>
      <c r="F15" s="184">
        <f>IF(AND('Tariffs July 2023'!R9&gt;0,'Tariffs July 2023'!T9&gt;0),IF(($C$5&lt;'Tariffs July 2023'!T9),(0),($C$5-'Tariffs July 2023'!T9)*'Tariffs July 2023'!U9/100),IF(AND('Tariffs July 2023'!R9&gt;0,'Tariffs July 2023'!T9=""),IF(($C$5&lt;'Tariffs July 2023'!R9+'Tariffs July 2023'!P9),(0),(($C$5-('Tariffs July 2023'!R9+'Tariffs July 2023'!P9))*'Tariffs July 2023'!S9/100)),IF(AND('Tariffs July 2023'!P9&gt;0,'Tariffs July 2023'!R9=""&gt;0),IF(($C$5&lt;'Tariffs July 2023'!P9),(0),($C$5-'Tariffs July 2023'!P9)*'Tariffs July 2023'!Q9/100),0)))</f>
        <v>0</v>
      </c>
      <c r="G15" s="184">
        <f t="shared" si="0"/>
        <v>635.83918181818183</v>
      </c>
      <c r="H15" s="238">
        <f t="shared" si="1"/>
        <v>2161.4545454545455</v>
      </c>
      <c r="I15" s="238">
        <f t="shared" si="2"/>
        <v>2543.3567272727273</v>
      </c>
      <c r="J15" s="185">
        <f t="shared" si="3"/>
        <v>2797.6924000000004</v>
      </c>
      <c r="K15" s="260">
        <f>'Tariffs July 2023'!AZ9</f>
        <v>0</v>
      </c>
      <c r="L15" s="260">
        <f>'Tariffs July 2023'!BA9</f>
        <v>0</v>
      </c>
      <c r="M15" s="260">
        <f>'Tariffs July 2023'!BB9</f>
        <v>0</v>
      </c>
      <c r="N15" s="260">
        <f>'Tariffs July 2023'!BC9</f>
        <v>0</v>
      </c>
      <c r="O15" s="186" t="str">
        <f t="shared" si="4"/>
        <v>No discount</v>
      </c>
      <c r="P15" s="187" t="str">
        <f t="shared" si="5"/>
        <v>Inclusive</v>
      </c>
      <c r="Q15" s="241">
        <f t="shared" si="6"/>
        <v>2543.3567272727273</v>
      </c>
      <c r="R15" s="238">
        <f t="shared" si="7"/>
        <v>2543.3567272727273</v>
      </c>
      <c r="S15" s="247">
        <f t="shared" si="8"/>
        <v>2797.6924000000004</v>
      </c>
      <c r="T15" s="247">
        <f t="shared" si="8"/>
        <v>2797.6924000000004</v>
      </c>
      <c r="U15" s="287"/>
      <c r="V15" s="287"/>
      <c r="W15" s="287"/>
      <c r="X15" s="287"/>
      <c r="Y15" s="287"/>
      <c r="Z15" s="287"/>
      <c r="AA15" s="287"/>
      <c r="AB15" s="287"/>
      <c r="AC15" s="287"/>
      <c r="AD15" s="287"/>
      <c r="AE15" s="287"/>
      <c r="AF15" s="287"/>
      <c r="AG15" s="287"/>
      <c r="AH15" s="287"/>
      <c r="AI15" s="287"/>
      <c r="AJ15" s="287"/>
      <c r="AK15" s="287"/>
      <c r="AL15" s="287"/>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s="244"/>
      <c r="QM15" s="244"/>
      <c r="QN15" s="244"/>
      <c r="QO15" s="244"/>
      <c r="QP15" s="244"/>
      <c r="QQ15" s="244"/>
      <c r="QR15" s="244"/>
      <c r="QS15" s="244"/>
      <c r="QT15" s="244"/>
      <c r="QU15" s="244"/>
      <c r="QV15" s="244"/>
      <c r="QW15" s="244"/>
      <c r="QX15" s="244"/>
      <c r="QY15" s="244"/>
      <c r="QZ15" s="244"/>
      <c r="RA15" s="244"/>
      <c r="RB15" s="244"/>
      <c r="RC15" s="244"/>
      <c r="RD15" s="244"/>
      <c r="RE15" s="244"/>
      <c r="RF15" s="244"/>
      <c r="RG15" s="244"/>
      <c r="RH15" s="244"/>
      <c r="RI15" s="244"/>
      <c r="RJ15" s="244"/>
      <c r="RK15" s="244"/>
      <c r="RL15" s="244"/>
      <c r="RM15" s="244"/>
      <c r="RN15" s="244"/>
      <c r="RO15" s="244"/>
      <c r="RP15" s="244"/>
      <c r="RQ15" s="244"/>
      <c r="RR15" s="244"/>
      <c r="RS15" s="244"/>
      <c r="RT15" s="244"/>
      <c r="RU15" s="244"/>
      <c r="RV15" s="244"/>
      <c r="RW15" s="244"/>
      <c r="RX15" s="244"/>
      <c r="RY15" s="244"/>
      <c r="RZ15" s="244"/>
      <c r="SA15" s="244"/>
      <c r="SB15" s="244"/>
      <c r="SC15" s="244"/>
      <c r="SD15" s="244"/>
      <c r="SE15" s="244"/>
      <c r="SF15" s="244"/>
      <c r="SG15" s="244"/>
      <c r="SH15" s="244"/>
      <c r="SI15" s="244"/>
      <c r="SJ15" s="244"/>
      <c r="SK15" s="244"/>
      <c r="SL15" s="244"/>
      <c r="SM15" s="244"/>
      <c r="SN15" s="244"/>
      <c r="SO15" s="244"/>
      <c r="SP15" s="244"/>
      <c r="SQ15" s="244"/>
      <c r="SR15" s="244"/>
      <c r="SS15" s="244"/>
      <c r="ST15" s="244"/>
      <c r="SU15" s="244"/>
      <c r="SV15" s="244"/>
      <c r="SW15" s="244"/>
      <c r="SX15" s="244"/>
      <c r="SY15" s="244"/>
      <c r="SZ15" s="244"/>
      <c r="TA15" s="244"/>
      <c r="TB15" s="244"/>
      <c r="TC15" s="244"/>
      <c r="TD15" s="244"/>
      <c r="TE15" s="244"/>
      <c r="TF15" s="244"/>
      <c r="TG15" s="244"/>
      <c r="TH15" s="244"/>
      <c r="TI15" s="244"/>
      <c r="TJ15" s="244"/>
      <c r="TK15" s="244"/>
      <c r="TL15" s="244"/>
      <c r="TM15" s="244"/>
      <c r="TN15" s="244"/>
      <c r="TO15" s="244"/>
      <c r="TP15" s="244"/>
      <c r="TQ15" s="244"/>
      <c r="TR15" s="244"/>
      <c r="TS15" s="244"/>
      <c r="TT15" s="244"/>
      <c r="TU15" s="244"/>
      <c r="TV15" s="244"/>
      <c r="TW15" s="244"/>
      <c r="TX15" s="244"/>
      <c r="TY15" s="244"/>
      <c r="TZ15" s="244"/>
      <c r="UA15" s="244"/>
      <c r="UB15" s="244"/>
      <c r="UC15" s="244"/>
      <c r="UD15" s="244"/>
      <c r="UE15" s="244"/>
      <c r="UF15" s="244"/>
      <c r="UG15" s="244"/>
      <c r="UH15" s="244"/>
      <c r="UI15" s="244"/>
      <c r="UJ15" s="244"/>
      <c r="UK15" s="244"/>
      <c r="UL15" s="244"/>
      <c r="UM15" s="244"/>
      <c r="UN15" s="244"/>
      <c r="UO15" s="244"/>
      <c r="UP15" s="244"/>
      <c r="UQ15" s="244"/>
      <c r="UR15" s="244"/>
      <c r="US15" s="244"/>
      <c r="UT15" s="244"/>
      <c r="UU15" s="244"/>
      <c r="UV15" s="244"/>
      <c r="UW15" s="244"/>
      <c r="UX15" s="244"/>
      <c r="UY15" s="244"/>
      <c r="UZ15" s="244"/>
      <c r="VA15" s="244"/>
      <c r="VB15" s="244"/>
      <c r="VC15" s="244"/>
      <c r="VD15" s="244"/>
      <c r="VE15" s="244"/>
      <c r="VF15" s="244"/>
      <c r="VG15" s="244"/>
      <c r="VH15" s="244"/>
      <c r="VI15" s="244"/>
      <c r="VJ15" s="244"/>
      <c r="VK15" s="244"/>
      <c r="VL15" s="244"/>
      <c r="VM15" s="244"/>
      <c r="VN15" s="244"/>
      <c r="VO15" s="244"/>
      <c r="VP15" s="244"/>
      <c r="VQ15" s="244"/>
      <c r="VR15" s="244"/>
      <c r="VS15" s="244"/>
      <c r="VT15" s="244"/>
      <c r="VU15" s="244"/>
      <c r="VV15" s="244"/>
      <c r="VW15" s="244"/>
      <c r="VX15" s="244"/>
      <c r="VY15" s="244"/>
      <c r="VZ15" s="244"/>
      <c r="WA15" s="244"/>
      <c r="WB15" s="244"/>
      <c r="WC15" s="244"/>
      <c r="WD15" s="244"/>
      <c r="WE15" s="244"/>
      <c r="WF15" s="244"/>
      <c r="WG15" s="244"/>
      <c r="WH15" s="244"/>
      <c r="WI15" s="244"/>
      <c r="WJ15" s="244"/>
      <c r="WK15" s="244"/>
      <c r="WL15" s="244"/>
      <c r="WM15" s="244"/>
      <c r="WN15" s="244"/>
      <c r="WO15" s="244"/>
      <c r="WP15" s="244"/>
      <c r="WQ15" s="244"/>
      <c r="WR15" s="244"/>
      <c r="WS15" s="244"/>
      <c r="WT15" s="244"/>
      <c r="WU15" s="244"/>
      <c r="WV15" s="244"/>
      <c r="WW15" s="244"/>
      <c r="WX15" s="244"/>
      <c r="WY15" s="244"/>
      <c r="WZ15" s="244"/>
      <c r="XA15" s="244"/>
      <c r="XB15" s="244"/>
      <c r="XC15" s="244"/>
      <c r="XD15" s="244"/>
      <c r="XE15" s="244"/>
      <c r="XF15" s="244"/>
      <c r="XG15" s="244"/>
      <c r="XH15" s="244"/>
      <c r="XI15" s="244"/>
      <c r="XJ15" s="244"/>
      <c r="XK15" s="244"/>
      <c r="XL15" s="244"/>
      <c r="XM15" s="244"/>
      <c r="XN15" s="244"/>
      <c r="XO15" s="244"/>
      <c r="XP15" s="244"/>
      <c r="XQ15" s="244"/>
      <c r="XR15" s="244"/>
      <c r="XS15" s="244"/>
      <c r="XT15" s="244"/>
      <c r="XU15" s="244"/>
      <c r="XV15" s="244"/>
      <c r="XW15" s="244"/>
      <c r="XX15" s="244"/>
      <c r="XY15" s="244"/>
      <c r="XZ15" s="244"/>
      <c r="YA15" s="244"/>
      <c r="YB15" s="244"/>
      <c r="YC15" s="244"/>
      <c r="YD15" s="244"/>
      <c r="YE15" s="244"/>
      <c r="YF15" s="244"/>
      <c r="YG15" s="244"/>
      <c r="YH15" s="244"/>
      <c r="YI15" s="244"/>
      <c r="YJ15" s="244"/>
      <c r="YK15" s="244"/>
      <c r="YL15" s="244"/>
      <c r="YM15" s="244"/>
      <c r="YN15" s="244"/>
      <c r="YO15" s="244"/>
      <c r="YP15" s="244"/>
      <c r="YQ15" s="244"/>
      <c r="YR15" s="244"/>
      <c r="YS15" s="244"/>
      <c r="YT15" s="244"/>
      <c r="YU15" s="244"/>
      <c r="YV15" s="244"/>
      <c r="YW15" s="244"/>
      <c r="YX15" s="244"/>
      <c r="YY15" s="244"/>
      <c r="YZ15" s="244"/>
      <c r="ZA15" s="244"/>
      <c r="ZB15" s="244"/>
      <c r="ZC15" s="244"/>
      <c r="ZD15" s="244"/>
      <c r="ZE15" s="244"/>
      <c r="ZF15" s="244"/>
      <c r="ZG15" s="244"/>
      <c r="ZH15" s="244"/>
      <c r="ZI15" s="244"/>
      <c r="ZJ15" s="244"/>
      <c r="ZK15" s="244"/>
      <c r="ZL15" s="244"/>
      <c r="ZM15" s="244"/>
      <c r="ZN15" s="244"/>
      <c r="ZO15" s="244"/>
      <c r="ZP15" s="244"/>
      <c r="ZQ15" s="244"/>
      <c r="ZR15" s="244"/>
      <c r="ZS15" s="244"/>
      <c r="ZT15" s="244"/>
      <c r="ZU15" s="244"/>
      <c r="ZV15" s="244"/>
      <c r="ZW15" s="244"/>
      <c r="ZX15" s="244"/>
      <c r="ZY15" s="244"/>
      <c r="ZZ15" s="244"/>
      <c r="AAA15" s="244"/>
      <c r="AAB15" s="244"/>
      <c r="AAC15" s="244"/>
      <c r="AAD15" s="244"/>
      <c r="AAE15" s="244"/>
      <c r="AAF15" s="244"/>
      <c r="AAG15" s="244"/>
      <c r="AAH15" s="244"/>
      <c r="AAI15" s="244"/>
      <c r="AAJ15" s="244"/>
      <c r="AAK15" s="244"/>
      <c r="AAL15" s="244"/>
      <c r="AAM15" s="244"/>
      <c r="AAN15" s="244"/>
      <c r="AAO15" s="244"/>
      <c r="AAP15" s="244"/>
      <c r="AAQ15" s="244"/>
      <c r="AAR15" s="244"/>
      <c r="AAS15" s="244"/>
      <c r="AAT15" s="244"/>
      <c r="AAU15" s="244"/>
      <c r="AAV15" s="244"/>
      <c r="AAW15" s="244"/>
      <c r="AAX15" s="244"/>
      <c r="AAY15" s="244"/>
      <c r="AAZ15" s="244"/>
      <c r="ABA15" s="244"/>
      <c r="ABB15" s="244"/>
      <c r="ABC15" s="244"/>
      <c r="ABD15" s="244"/>
      <c r="ABE15" s="244"/>
      <c r="ABF15" s="244"/>
      <c r="ABG15" s="244"/>
      <c r="ABH15" s="244"/>
      <c r="ABI15" s="244"/>
      <c r="ABJ15" s="244"/>
      <c r="ABK15" s="244"/>
      <c r="ABL15" s="244"/>
      <c r="ABM15" s="244"/>
      <c r="ABN15" s="244"/>
      <c r="ABO15" s="244"/>
      <c r="ABP15" s="244"/>
      <c r="ABQ15" s="244"/>
      <c r="ABR15" s="244"/>
      <c r="ABS15" s="244"/>
      <c r="ABT15" s="244"/>
      <c r="ABU15" s="244"/>
      <c r="ABV15" s="244"/>
      <c r="ABW15" s="244"/>
      <c r="ABX15" s="244"/>
      <c r="ABY15" s="244"/>
      <c r="ABZ15" s="244"/>
      <c r="ACA15" s="244"/>
      <c r="ACB15" s="244"/>
      <c r="ACC15" s="244"/>
      <c r="ACD15" s="244"/>
      <c r="ACE15" s="244"/>
      <c r="ACF15" s="244"/>
      <c r="ACG15" s="244"/>
      <c r="ACH15" s="244"/>
      <c r="ACI15" s="244"/>
      <c r="ACJ15" s="244"/>
      <c r="ACK15" s="244"/>
      <c r="ACL15" s="244"/>
      <c r="ACM15" s="244"/>
      <c r="ACN15" s="244"/>
      <c r="ACO15" s="244"/>
      <c r="ACP15" s="244"/>
      <c r="ACQ15" s="244"/>
      <c r="ACR15" s="244"/>
      <c r="ACS15" s="244"/>
      <c r="ACT15" s="244"/>
      <c r="ACU15" s="244"/>
      <c r="ACV15" s="244"/>
      <c r="ACW15" s="244"/>
      <c r="ACX15" s="244"/>
      <c r="ACY15" s="244"/>
      <c r="ACZ15" s="244"/>
      <c r="ADA15" s="244"/>
      <c r="ADB15" s="244"/>
      <c r="ADC15" s="244"/>
      <c r="ADD15" s="244"/>
      <c r="ADE15" s="244"/>
      <c r="ADF15" s="244"/>
      <c r="ADG15" s="244"/>
      <c r="ADH15" s="244"/>
      <c r="ADI15" s="244"/>
      <c r="ADJ15" s="244"/>
      <c r="ADK15" s="244"/>
      <c r="ADL15" s="244"/>
      <c r="ADM15" s="244"/>
      <c r="ADN15" s="244"/>
      <c r="ADO15" s="244"/>
      <c r="ADP15" s="244"/>
      <c r="ADQ15" s="244"/>
      <c r="ADR15" s="244"/>
      <c r="ADS15" s="244"/>
      <c r="ADT15" s="244"/>
      <c r="ADU15" s="244"/>
      <c r="ADV15" s="244"/>
      <c r="ADW15" s="244"/>
      <c r="ADX15" s="244"/>
      <c r="ADY15" s="244"/>
      <c r="ADZ15" s="244"/>
      <c r="AEA15" s="244"/>
      <c r="AEB15" s="244"/>
      <c r="AEC15" s="244"/>
      <c r="AED15" s="244"/>
      <c r="AEE15" s="244"/>
      <c r="AEF15" s="244"/>
      <c r="AEG15" s="244"/>
      <c r="AEH15" s="244"/>
      <c r="AEI15" s="244"/>
      <c r="AEJ15" s="244"/>
      <c r="AEK15" s="244"/>
      <c r="AEL15" s="244"/>
      <c r="AEM15" s="244"/>
      <c r="AEN15" s="244"/>
      <c r="AEO15" s="244"/>
      <c r="AEP15" s="244"/>
      <c r="AEQ15" s="244"/>
      <c r="AER15" s="244"/>
      <c r="AES15" s="244"/>
    </row>
    <row r="16" spans="1:825" s="191" customFormat="1" x14ac:dyDescent="0.15">
      <c r="A16" s="182" t="str">
        <f>'Tariffs July 2023'!K10</f>
        <v>Alinta Energy</v>
      </c>
      <c r="B16" s="183" t="str">
        <f>'Tariffs July 2023'!L10</f>
        <v>Home Deal</v>
      </c>
      <c r="C16" s="184">
        <f>IF('Tariffs July 2023'!BP10=0,91*'Tariffs July 2023'!M10/100,(91*'Tariffs July 2023'!M10/100)+'Tariffs July 2023'!BP10/4)</f>
        <v>98.114545454545436</v>
      </c>
      <c r="D16" s="184">
        <f>IF('Tariffs July 2023'!O10="",$C$5*'Tariffs July 2023'!N10/100,IF($C$5&gt;='Tariffs July 2023'!P10,('Tariffs July 2023'!P10*'Tariffs July 2023'!N10/100),($C$5*'Tariffs July 2023'!N10/100)))</f>
        <v>558.36363636363637</v>
      </c>
      <c r="E16" s="184">
        <f>IF(AND('Tariffs July 2023'!P10&gt;0,'Tariffs July 2023'!R10&gt;0),IF($C$5&lt;'Tariffs July 2023'!P10,0,IF($C$5&lt;=('Tariffs July 2023'!R10+'Tariffs July 2023'!P10),(($C$5-'Tariffs July 2023'!P10)*'Tariffs July 2023'!Q10/100),(('Tariffs July 2023'!R10)*'Tariffs July 2023'!Q10/100))),0)</f>
        <v>0</v>
      </c>
      <c r="F16" s="184">
        <f>IF(AND('Tariffs July 2023'!R10&gt;0,'Tariffs July 2023'!T10&gt;0),IF(($C$5&lt;'Tariffs July 2023'!T10),(0),($C$5-'Tariffs July 2023'!T10)*'Tariffs July 2023'!U10/100),IF(AND('Tariffs July 2023'!R10&gt;0,'Tariffs July 2023'!T10=""),IF(($C$5&lt;'Tariffs July 2023'!R10+'Tariffs July 2023'!P10),(0),(($C$5-('Tariffs July 2023'!R10+'Tariffs July 2023'!P10))*'Tariffs July 2023'!S10/100)),IF(AND('Tariffs July 2023'!P10&gt;0,'Tariffs July 2023'!R10=""&gt;0),IF(($C$5&lt;'Tariffs July 2023'!P10),(0),($C$5-'Tariffs July 2023'!P10)*'Tariffs July 2023'!Q10/100),0)))</f>
        <v>0</v>
      </c>
      <c r="G16" s="184">
        <f t="shared" ref="G16" si="9">SUM(C16:F16)</f>
        <v>656.47818181818184</v>
      </c>
      <c r="H16" s="238">
        <f t="shared" si="1"/>
        <v>2233.4545454545455</v>
      </c>
      <c r="I16" s="238">
        <f t="shared" si="2"/>
        <v>2625.9127272727274</v>
      </c>
      <c r="J16" s="185">
        <f t="shared" si="3"/>
        <v>2888.5040000000004</v>
      </c>
      <c r="K16" s="260">
        <f>'Tariffs July 2023'!AZ10</f>
        <v>0</v>
      </c>
      <c r="L16" s="260">
        <f>'Tariffs July 2023'!BA10</f>
        <v>0</v>
      </c>
      <c r="M16" s="260">
        <f>'Tariffs July 2023'!BB10</f>
        <v>0</v>
      </c>
      <c r="N16" s="260">
        <f>'Tariffs July 2023'!BC10</f>
        <v>0</v>
      </c>
      <c r="O16" s="186" t="str">
        <f t="shared" si="4"/>
        <v>No discount</v>
      </c>
      <c r="P16" s="187" t="str">
        <f t="shared" si="5"/>
        <v>Exclusive</v>
      </c>
      <c r="Q16" s="241">
        <f t="shared" si="6"/>
        <v>2625.9127272727274</v>
      </c>
      <c r="R16" s="238">
        <f t="shared" si="7"/>
        <v>2625.9127272727274</v>
      </c>
      <c r="S16" s="247">
        <f t="shared" si="8"/>
        <v>2888.5040000000004</v>
      </c>
      <c r="T16" s="247">
        <f t="shared" si="8"/>
        <v>2888.5040000000004</v>
      </c>
      <c r="U16" s="287"/>
      <c r="V16" s="287"/>
      <c r="W16" s="287"/>
      <c r="X16" s="287"/>
      <c r="Y16" s="287"/>
      <c r="Z16" s="287"/>
      <c r="AA16" s="287"/>
      <c r="AB16" s="287"/>
      <c r="AC16" s="287"/>
      <c r="AD16" s="287"/>
      <c r="AE16" s="287"/>
      <c r="AF16" s="287"/>
      <c r="AG16" s="287"/>
      <c r="AH16" s="287"/>
      <c r="AI16" s="287"/>
      <c r="AJ16" s="287"/>
      <c r="AK16" s="287"/>
      <c r="AL16" s="287"/>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s="244"/>
      <c r="QM16" s="244"/>
      <c r="QN16" s="244"/>
      <c r="QO16" s="244"/>
      <c r="QP16" s="244"/>
      <c r="QQ16" s="244"/>
      <c r="QR16" s="244"/>
      <c r="QS16" s="244"/>
      <c r="QT16" s="244"/>
      <c r="QU16" s="244"/>
      <c r="QV16" s="244"/>
      <c r="QW16" s="244"/>
      <c r="QX16" s="244"/>
      <c r="QY16" s="244"/>
      <c r="QZ16" s="244"/>
      <c r="RA16" s="244"/>
      <c r="RB16" s="244"/>
      <c r="RC16" s="244"/>
      <c r="RD16" s="244"/>
      <c r="RE16" s="244"/>
      <c r="RF16" s="244"/>
      <c r="RG16" s="244"/>
      <c r="RH16" s="244"/>
      <c r="RI16" s="244"/>
      <c r="RJ16" s="244"/>
      <c r="RK16" s="244"/>
      <c r="RL16" s="244"/>
      <c r="RM16" s="244"/>
      <c r="RN16" s="244"/>
      <c r="RO16" s="244"/>
      <c r="RP16" s="244"/>
      <c r="RQ16" s="244"/>
      <c r="RR16" s="244"/>
      <c r="RS16" s="244"/>
      <c r="RT16" s="244"/>
      <c r="RU16" s="244"/>
      <c r="RV16" s="244"/>
      <c r="RW16" s="244"/>
      <c r="RX16" s="244"/>
      <c r="RY16" s="244"/>
      <c r="RZ16" s="244"/>
      <c r="SA16" s="244"/>
      <c r="SB16" s="244"/>
      <c r="SC16" s="244"/>
      <c r="SD16" s="244"/>
      <c r="SE16" s="244"/>
      <c r="SF16" s="244"/>
      <c r="SG16" s="244"/>
      <c r="SH16" s="244"/>
      <c r="SI16" s="244"/>
      <c r="SJ16" s="244"/>
      <c r="SK16" s="244"/>
      <c r="SL16" s="244"/>
      <c r="SM16" s="244"/>
      <c r="SN16" s="244"/>
      <c r="SO16" s="244"/>
      <c r="SP16" s="244"/>
      <c r="SQ16" s="244"/>
      <c r="SR16" s="244"/>
      <c r="SS16" s="244"/>
      <c r="ST16" s="244"/>
      <c r="SU16" s="244"/>
      <c r="SV16" s="244"/>
      <c r="SW16" s="244"/>
      <c r="SX16" s="244"/>
      <c r="SY16" s="244"/>
      <c r="SZ16" s="244"/>
      <c r="TA16" s="244"/>
      <c r="TB16" s="244"/>
      <c r="TC16" s="244"/>
      <c r="TD16" s="244"/>
      <c r="TE16" s="244"/>
      <c r="TF16" s="244"/>
      <c r="TG16" s="244"/>
      <c r="TH16" s="244"/>
      <c r="TI16" s="244"/>
      <c r="TJ16" s="244"/>
      <c r="TK16" s="244"/>
      <c r="TL16" s="244"/>
      <c r="TM16" s="244"/>
      <c r="TN16" s="244"/>
      <c r="TO16" s="244"/>
      <c r="TP16" s="244"/>
      <c r="TQ16" s="244"/>
      <c r="TR16" s="244"/>
      <c r="TS16" s="244"/>
      <c r="TT16" s="244"/>
      <c r="TU16" s="244"/>
      <c r="TV16" s="244"/>
      <c r="TW16" s="244"/>
      <c r="TX16" s="244"/>
      <c r="TY16" s="244"/>
      <c r="TZ16" s="244"/>
      <c r="UA16" s="244"/>
      <c r="UB16" s="244"/>
      <c r="UC16" s="244"/>
      <c r="UD16" s="244"/>
      <c r="UE16" s="244"/>
      <c r="UF16" s="244"/>
      <c r="UG16" s="244"/>
      <c r="UH16" s="244"/>
      <c r="UI16" s="244"/>
      <c r="UJ16" s="244"/>
      <c r="UK16" s="244"/>
      <c r="UL16" s="244"/>
      <c r="UM16" s="244"/>
      <c r="UN16" s="244"/>
      <c r="UO16" s="244"/>
      <c r="UP16" s="244"/>
      <c r="UQ16" s="244"/>
      <c r="UR16" s="244"/>
      <c r="US16" s="244"/>
      <c r="UT16" s="244"/>
      <c r="UU16" s="244"/>
      <c r="UV16" s="244"/>
      <c r="UW16" s="244"/>
      <c r="UX16" s="244"/>
      <c r="UY16" s="244"/>
      <c r="UZ16" s="244"/>
      <c r="VA16" s="244"/>
      <c r="VB16" s="244"/>
      <c r="VC16" s="244"/>
      <c r="VD16" s="244"/>
      <c r="VE16" s="244"/>
      <c r="VF16" s="244"/>
      <c r="VG16" s="244"/>
      <c r="VH16" s="244"/>
      <c r="VI16" s="244"/>
      <c r="VJ16" s="244"/>
      <c r="VK16" s="244"/>
      <c r="VL16" s="244"/>
      <c r="VM16" s="244"/>
      <c r="VN16" s="244"/>
      <c r="VO16" s="244"/>
      <c r="VP16" s="244"/>
      <c r="VQ16" s="244"/>
      <c r="VR16" s="244"/>
      <c r="VS16" s="244"/>
      <c r="VT16" s="244"/>
      <c r="VU16" s="244"/>
      <c r="VV16" s="244"/>
      <c r="VW16" s="244"/>
      <c r="VX16" s="244"/>
      <c r="VY16" s="244"/>
      <c r="VZ16" s="244"/>
      <c r="WA16" s="244"/>
      <c r="WB16" s="244"/>
      <c r="WC16" s="244"/>
      <c r="WD16" s="244"/>
      <c r="WE16" s="244"/>
      <c r="WF16" s="244"/>
      <c r="WG16" s="244"/>
      <c r="WH16" s="244"/>
      <c r="WI16" s="244"/>
      <c r="WJ16" s="244"/>
      <c r="WK16" s="244"/>
      <c r="WL16" s="244"/>
      <c r="WM16" s="244"/>
      <c r="WN16" s="244"/>
      <c r="WO16" s="244"/>
      <c r="WP16" s="244"/>
      <c r="WQ16" s="244"/>
      <c r="WR16" s="244"/>
      <c r="WS16" s="244"/>
      <c r="WT16" s="244"/>
      <c r="WU16" s="244"/>
      <c r="WV16" s="244"/>
      <c r="WW16" s="244"/>
      <c r="WX16" s="244"/>
      <c r="WY16" s="244"/>
      <c r="WZ16" s="244"/>
      <c r="XA16" s="244"/>
      <c r="XB16" s="244"/>
      <c r="XC16" s="244"/>
      <c r="XD16" s="244"/>
      <c r="XE16" s="244"/>
      <c r="XF16" s="244"/>
      <c r="XG16" s="244"/>
      <c r="XH16" s="244"/>
      <c r="XI16" s="244"/>
      <c r="XJ16" s="244"/>
      <c r="XK16" s="244"/>
      <c r="XL16" s="244"/>
      <c r="XM16" s="244"/>
      <c r="XN16" s="244"/>
      <c r="XO16" s="244"/>
      <c r="XP16" s="244"/>
      <c r="XQ16" s="244"/>
      <c r="XR16" s="244"/>
      <c r="XS16" s="244"/>
      <c r="XT16" s="244"/>
      <c r="XU16" s="244"/>
      <c r="XV16" s="244"/>
      <c r="XW16" s="244"/>
      <c r="XX16" s="244"/>
      <c r="XY16" s="244"/>
      <c r="XZ16" s="244"/>
      <c r="YA16" s="244"/>
      <c r="YB16" s="244"/>
      <c r="YC16" s="244"/>
      <c r="YD16" s="244"/>
      <c r="YE16" s="244"/>
      <c r="YF16" s="244"/>
      <c r="YG16" s="244"/>
      <c r="YH16" s="244"/>
      <c r="YI16" s="244"/>
      <c r="YJ16" s="244"/>
      <c r="YK16" s="244"/>
      <c r="YL16" s="244"/>
      <c r="YM16" s="244"/>
      <c r="YN16" s="244"/>
      <c r="YO16" s="244"/>
      <c r="YP16" s="244"/>
      <c r="YQ16" s="244"/>
      <c r="YR16" s="244"/>
      <c r="YS16" s="244"/>
      <c r="YT16" s="244"/>
      <c r="YU16" s="244"/>
      <c r="YV16" s="244"/>
      <c r="YW16" s="244"/>
      <c r="YX16" s="244"/>
      <c r="YY16" s="244"/>
      <c r="YZ16" s="244"/>
      <c r="ZA16" s="244"/>
      <c r="ZB16" s="244"/>
      <c r="ZC16" s="244"/>
      <c r="ZD16" s="244"/>
      <c r="ZE16" s="244"/>
      <c r="ZF16" s="244"/>
      <c r="ZG16" s="244"/>
      <c r="ZH16" s="244"/>
      <c r="ZI16" s="244"/>
      <c r="ZJ16" s="244"/>
      <c r="ZK16" s="244"/>
      <c r="ZL16" s="244"/>
      <c r="ZM16" s="244"/>
      <c r="ZN16" s="244"/>
      <c r="ZO16" s="244"/>
      <c r="ZP16" s="244"/>
      <c r="ZQ16" s="244"/>
      <c r="ZR16" s="244"/>
      <c r="ZS16" s="244"/>
      <c r="ZT16" s="244"/>
      <c r="ZU16" s="244"/>
      <c r="ZV16" s="244"/>
      <c r="ZW16" s="244"/>
      <c r="ZX16" s="244"/>
      <c r="ZY16" s="244"/>
      <c r="ZZ16" s="244"/>
      <c r="AAA16" s="244"/>
      <c r="AAB16" s="244"/>
      <c r="AAC16" s="244"/>
      <c r="AAD16" s="244"/>
      <c r="AAE16" s="244"/>
      <c r="AAF16" s="244"/>
      <c r="AAG16" s="244"/>
      <c r="AAH16" s="244"/>
      <c r="AAI16" s="244"/>
      <c r="AAJ16" s="244"/>
      <c r="AAK16" s="244"/>
      <c r="AAL16" s="244"/>
      <c r="AAM16" s="244"/>
      <c r="AAN16" s="244"/>
      <c r="AAO16" s="244"/>
      <c r="AAP16" s="244"/>
      <c r="AAQ16" s="244"/>
      <c r="AAR16" s="244"/>
      <c r="AAS16" s="244"/>
      <c r="AAT16" s="244"/>
      <c r="AAU16" s="244"/>
      <c r="AAV16" s="244"/>
      <c r="AAW16" s="244"/>
      <c r="AAX16" s="244"/>
      <c r="AAY16" s="244"/>
      <c r="AAZ16" s="244"/>
      <c r="ABA16" s="244"/>
      <c r="ABB16" s="244"/>
      <c r="ABC16" s="244"/>
      <c r="ABD16" s="244"/>
      <c r="ABE16" s="244"/>
      <c r="ABF16" s="244"/>
      <c r="ABG16" s="244"/>
      <c r="ABH16" s="244"/>
      <c r="ABI16" s="244"/>
      <c r="ABJ16" s="244"/>
      <c r="ABK16" s="244"/>
      <c r="ABL16" s="244"/>
      <c r="ABM16" s="244"/>
      <c r="ABN16" s="244"/>
      <c r="ABO16" s="244"/>
      <c r="ABP16" s="244"/>
      <c r="ABQ16" s="244"/>
      <c r="ABR16" s="244"/>
      <c r="ABS16" s="244"/>
      <c r="ABT16" s="244"/>
      <c r="ABU16" s="244"/>
      <c r="ABV16" s="244"/>
      <c r="ABW16" s="244"/>
      <c r="ABX16" s="244"/>
      <c r="ABY16" s="244"/>
      <c r="ABZ16" s="244"/>
      <c r="ACA16" s="244"/>
      <c r="ACB16" s="244"/>
      <c r="ACC16" s="244"/>
      <c r="ACD16" s="244"/>
      <c r="ACE16" s="244"/>
      <c r="ACF16" s="244"/>
      <c r="ACG16" s="244"/>
      <c r="ACH16" s="244"/>
      <c r="ACI16" s="244"/>
      <c r="ACJ16" s="244"/>
      <c r="ACK16" s="244"/>
      <c r="ACL16" s="244"/>
      <c r="ACM16" s="244"/>
      <c r="ACN16" s="244"/>
      <c r="ACO16" s="244"/>
      <c r="ACP16" s="244"/>
      <c r="ACQ16" s="244"/>
      <c r="ACR16" s="244"/>
      <c r="ACS16" s="244"/>
      <c r="ACT16" s="244"/>
      <c r="ACU16" s="244"/>
      <c r="ACV16" s="244"/>
      <c r="ACW16" s="244"/>
      <c r="ACX16" s="244"/>
      <c r="ACY16" s="244"/>
      <c r="ACZ16" s="244"/>
      <c r="ADA16" s="244"/>
      <c r="ADB16" s="244"/>
      <c r="ADC16" s="244"/>
      <c r="ADD16" s="244"/>
      <c r="ADE16" s="244"/>
      <c r="ADF16" s="244"/>
      <c r="ADG16" s="244"/>
      <c r="ADH16" s="244"/>
      <c r="ADI16" s="244"/>
      <c r="ADJ16" s="244"/>
      <c r="ADK16" s="244"/>
      <c r="ADL16" s="244"/>
      <c r="ADM16" s="244"/>
      <c r="ADN16" s="244"/>
      <c r="ADO16" s="244"/>
      <c r="ADP16" s="244"/>
      <c r="ADQ16" s="244"/>
      <c r="ADR16" s="244"/>
      <c r="ADS16" s="244"/>
      <c r="ADT16" s="244"/>
      <c r="ADU16" s="244"/>
      <c r="ADV16" s="244"/>
      <c r="ADW16" s="244"/>
      <c r="ADX16" s="244"/>
      <c r="ADY16" s="244"/>
      <c r="ADZ16" s="244"/>
      <c r="AEA16" s="244"/>
      <c r="AEB16" s="244"/>
      <c r="AEC16" s="244"/>
      <c r="AED16" s="244"/>
      <c r="AEE16" s="244"/>
      <c r="AEF16" s="244"/>
      <c r="AEG16" s="244"/>
      <c r="AEH16" s="244"/>
      <c r="AEI16" s="244"/>
      <c r="AEJ16" s="244"/>
      <c r="AEK16" s="244"/>
      <c r="AEL16" s="244"/>
      <c r="AEM16" s="244"/>
      <c r="AEN16" s="244"/>
      <c r="AEO16" s="244"/>
      <c r="AEP16" s="244"/>
      <c r="AEQ16" s="244"/>
      <c r="AER16" s="244"/>
      <c r="AES16" s="244"/>
    </row>
    <row r="17" spans="1:825" s="191" customFormat="1" x14ac:dyDescent="0.15">
      <c r="A17" s="183" t="str">
        <f>'Tariffs July 2023'!K11</f>
        <v>Kogan Energy</v>
      </c>
      <c r="B17" s="183" t="str">
        <f>'Tariffs July 2023'!L11</f>
        <v>Free Kogan First Membership</v>
      </c>
      <c r="C17" s="184">
        <f>IF('Tariffs July 2023'!BP11=0,91*'Tariffs July 2023'!M11/100,(91*'Tariffs July 2023'!M11/100)+'Tariffs July 2023'!BP11/4)</f>
        <v>120.38472727272728</v>
      </c>
      <c r="D17" s="184">
        <f>IF('Tariffs July 2023'!O11="",$C$5*'Tariffs July 2023'!N11/100,IF($C$5&gt;='Tariffs July 2023'!P11,('Tariffs July 2023'!P11*'Tariffs July 2023'!N11/100),($C$5*'Tariffs July 2023'!N11/100)))</f>
        <v>535.09090909090901</v>
      </c>
      <c r="E17" s="184">
        <f>IF(AND('Tariffs July 2023'!P11&gt;0,'Tariffs July 2023'!R11&gt;0),IF($C$5&lt;'Tariffs July 2023'!P11,0,IF($C$5&lt;=('Tariffs July 2023'!R11+'Tariffs July 2023'!P11),(($C$5-'Tariffs July 2023'!P11)*'Tariffs July 2023'!Q11/100),(('Tariffs July 2023'!R11)*'Tariffs July 2023'!Q11/100))),0)</f>
        <v>0</v>
      </c>
      <c r="F17" s="184">
        <f>IF(AND('Tariffs July 2023'!R11&gt;0,'Tariffs July 2023'!T11&gt;0),IF(($C$5&lt;'Tariffs July 2023'!T11),(0),($C$5-'Tariffs July 2023'!T11)*'Tariffs July 2023'!U11/100),IF(AND('Tariffs July 2023'!R11&gt;0,'Tariffs July 2023'!T11=""),IF(($C$5&lt;'Tariffs July 2023'!R11+'Tariffs July 2023'!P11),(0),(($C$5-('Tariffs July 2023'!R11+'Tariffs July 2023'!P11))*'Tariffs July 2023'!S11/100)),IF(AND('Tariffs July 2023'!P11&gt;0,'Tariffs July 2023'!R11=""&gt;0),IF(($C$5&lt;'Tariffs July 2023'!P11),(0),($C$5-'Tariffs July 2023'!P11)*'Tariffs July 2023'!Q11/100),0)))</f>
        <v>0</v>
      </c>
      <c r="G17" s="184">
        <f t="shared" ref="G17" si="10">SUM(C17:F17)</f>
        <v>655.47563636363634</v>
      </c>
      <c r="H17" s="238">
        <f t="shared" si="1"/>
        <v>2140.363636363636</v>
      </c>
      <c r="I17" s="238">
        <f t="shared" si="2"/>
        <v>2621.9025454545454</v>
      </c>
      <c r="J17" s="185">
        <f t="shared" si="3"/>
        <v>2884.0928000000004</v>
      </c>
      <c r="K17" s="260">
        <f>'Tariffs July 2023'!AZ11</f>
        <v>0</v>
      </c>
      <c r="L17" s="260">
        <f>'Tariffs July 2023'!BA11</f>
        <v>0</v>
      </c>
      <c r="M17" s="260">
        <f>'Tariffs July 2023'!BB11</f>
        <v>0</v>
      </c>
      <c r="N17" s="260">
        <f>'Tariffs July 2023'!BC11</f>
        <v>0</v>
      </c>
      <c r="O17" s="186" t="str">
        <f t="shared" si="4"/>
        <v>No discount</v>
      </c>
      <c r="P17" s="187" t="str">
        <f t="shared" si="5"/>
        <v>Exclusive</v>
      </c>
      <c r="Q17" s="241">
        <f t="shared" si="6"/>
        <v>2621.9025454545454</v>
      </c>
      <c r="R17" s="238">
        <f t="shared" si="7"/>
        <v>2621.9025454545454</v>
      </c>
      <c r="S17" s="247">
        <f t="shared" si="8"/>
        <v>2884.0928000000004</v>
      </c>
      <c r="T17" s="247">
        <f t="shared" si="8"/>
        <v>2884.0928000000004</v>
      </c>
      <c r="U17" s="287"/>
      <c r="V17" s="287"/>
      <c r="W17" s="287"/>
      <c r="X17" s="287"/>
      <c r="Y17" s="287"/>
      <c r="Z17" s="287"/>
      <c r="AA17" s="287"/>
      <c r="AB17" s="287"/>
      <c r="AC17" s="287"/>
      <c r="AD17" s="287"/>
      <c r="AE17" s="287"/>
      <c r="AF17" s="287"/>
      <c r="AG17" s="287"/>
      <c r="AH17" s="287"/>
      <c r="AI17" s="287"/>
      <c r="AJ17" s="287"/>
      <c r="AK17" s="287"/>
      <c r="AL17" s="28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s="244"/>
      <c r="QM17" s="244"/>
      <c r="QN17" s="244"/>
      <c r="QO17" s="244"/>
      <c r="QP17" s="244"/>
      <c r="QQ17" s="244"/>
      <c r="QR17" s="244"/>
      <c r="QS17" s="244"/>
      <c r="QT17" s="244"/>
      <c r="QU17" s="244"/>
      <c r="QV17" s="244"/>
      <c r="QW17" s="244"/>
      <c r="QX17" s="244"/>
      <c r="QY17" s="244"/>
      <c r="QZ17" s="244"/>
      <c r="RA17" s="244"/>
      <c r="RB17" s="244"/>
      <c r="RC17" s="244"/>
      <c r="RD17" s="244"/>
      <c r="RE17" s="244"/>
      <c r="RF17" s="244"/>
      <c r="RG17" s="244"/>
      <c r="RH17" s="244"/>
      <c r="RI17" s="244"/>
      <c r="RJ17" s="244"/>
      <c r="RK17" s="244"/>
      <c r="RL17" s="244"/>
      <c r="RM17" s="244"/>
      <c r="RN17" s="244"/>
      <c r="RO17" s="244"/>
      <c r="RP17" s="244"/>
      <c r="RQ17" s="244"/>
      <c r="RR17" s="244"/>
      <c r="RS17" s="244"/>
      <c r="RT17" s="244"/>
      <c r="RU17" s="244"/>
      <c r="RV17" s="244"/>
      <c r="RW17" s="244"/>
      <c r="RX17" s="244"/>
      <c r="RY17" s="244"/>
      <c r="RZ17" s="244"/>
      <c r="SA17" s="244"/>
      <c r="SB17" s="244"/>
      <c r="SC17" s="244"/>
      <c r="SD17" s="244"/>
      <c r="SE17" s="244"/>
      <c r="SF17" s="244"/>
      <c r="SG17" s="244"/>
      <c r="SH17" s="244"/>
      <c r="SI17" s="244"/>
      <c r="SJ17" s="244"/>
      <c r="SK17" s="244"/>
      <c r="SL17" s="244"/>
      <c r="SM17" s="244"/>
      <c r="SN17" s="244"/>
      <c r="SO17" s="244"/>
      <c r="SP17" s="244"/>
      <c r="SQ17" s="244"/>
      <c r="SR17" s="244"/>
      <c r="SS17" s="244"/>
      <c r="ST17" s="244"/>
      <c r="SU17" s="244"/>
      <c r="SV17" s="244"/>
      <c r="SW17" s="244"/>
      <c r="SX17" s="244"/>
      <c r="SY17" s="244"/>
      <c r="SZ17" s="244"/>
      <c r="TA17" s="244"/>
      <c r="TB17" s="244"/>
      <c r="TC17" s="244"/>
      <c r="TD17" s="244"/>
      <c r="TE17" s="244"/>
      <c r="TF17" s="244"/>
      <c r="TG17" s="244"/>
      <c r="TH17" s="244"/>
      <c r="TI17" s="244"/>
      <c r="TJ17" s="244"/>
      <c r="TK17" s="244"/>
      <c r="TL17" s="244"/>
      <c r="TM17" s="244"/>
      <c r="TN17" s="244"/>
      <c r="TO17" s="244"/>
      <c r="TP17" s="244"/>
      <c r="TQ17" s="244"/>
      <c r="TR17" s="244"/>
      <c r="TS17" s="244"/>
      <c r="TT17" s="244"/>
      <c r="TU17" s="244"/>
      <c r="TV17" s="244"/>
      <c r="TW17" s="244"/>
      <c r="TX17" s="244"/>
      <c r="TY17" s="244"/>
      <c r="TZ17" s="244"/>
      <c r="UA17" s="244"/>
      <c r="UB17" s="244"/>
      <c r="UC17" s="244"/>
      <c r="UD17" s="244"/>
      <c r="UE17" s="244"/>
      <c r="UF17" s="244"/>
      <c r="UG17" s="244"/>
      <c r="UH17" s="244"/>
      <c r="UI17" s="244"/>
      <c r="UJ17" s="244"/>
      <c r="UK17" s="244"/>
      <c r="UL17" s="244"/>
      <c r="UM17" s="244"/>
      <c r="UN17" s="244"/>
      <c r="UO17" s="244"/>
      <c r="UP17" s="244"/>
      <c r="UQ17" s="244"/>
      <c r="UR17" s="244"/>
      <c r="US17" s="244"/>
      <c r="UT17" s="244"/>
      <c r="UU17" s="244"/>
      <c r="UV17" s="244"/>
      <c r="UW17" s="244"/>
      <c r="UX17" s="244"/>
      <c r="UY17" s="244"/>
      <c r="UZ17" s="244"/>
      <c r="VA17" s="244"/>
      <c r="VB17" s="244"/>
      <c r="VC17" s="244"/>
      <c r="VD17" s="244"/>
      <c r="VE17" s="244"/>
      <c r="VF17" s="244"/>
      <c r="VG17" s="244"/>
      <c r="VH17" s="244"/>
      <c r="VI17" s="244"/>
      <c r="VJ17" s="244"/>
      <c r="VK17" s="244"/>
      <c r="VL17" s="244"/>
      <c r="VM17" s="244"/>
      <c r="VN17" s="244"/>
      <c r="VO17" s="244"/>
      <c r="VP17" s="244"/>
      <c r="VQ17" s="244"/>
      <c r="VR17" s="244"/>
      <c r="VS17" s="244"/>
      <c r="VT17" s="244"/>
      <c r="VU17" s="244"/>
      <c r="VV17" s="244"/>
      <c r="VW17" s="244"/>
      <c r="VX17" s="244"/>
      <c r="VY17" s="244"/>
      <c r="VZ17" s="244"/>
      <c r="WA17" s="244"/>
      <c r="WB17" s="244"/>
      <c r="WC17" s="244"/>
      <c r="WD17" s="244"/>
      <c r="WE17" s="244"/>
      <c r="WF17" s="244"/>
      <c r="WG17" s="244"/>
      <c r="WH17" s="244"/>
      <c r="WI17" s="244"/>
      <c r="WJ17" s="244"/>
      <c r="WK17" s="244"/>
      <c r="WL17" s="244"/>
      <c r="WM17" s="244"/>
      <c r="WN17" s="244"/>
      <c r="WO17" s="244"/>
      <c r="WP17" s="244"/>
      <c r="WQ17" s="244"/>
      <c r="WR17" s="244"/>
      <c r="WS17" s="244"/>
      <c r="WT17" s="244"/>
      <c r="WU17" s="244"/>
      <c r="WV17" s="244"/>
      <c r="WW17" s="244"/>
      <c r="WX17" s="244"/>
      <c r="WY17" s="244"/>
      <c r="WZ17" s="244"/>
      <c r="XA17" s="244"/>
      <c r="XB17" s="244"/>
      <c r="XC17" s="244"/>
      <c r="XD17" s="244"/>
      <c r="XE17" s="244"/>
      <c r="XF17" s="244"/>
      <c r="XG17" s="244"/>
      <c r="XH17" s="244"/>
      <c r="XI17" s="244"/>
      <c r="XJ17" s="244"/>
      <c r="XK17" s="244"/>
      <c r="XL17" s="244"/>
      <c r="XM17" s="244"/>
      <c r="XN17" s="244"/>
      <c r="XO17" s="244"/>
      <c r="XP17" s="244"/>
      <c r="XQ17" s="244"/>
      <c r="XR17" s="244"/>
      <c r="XS17" s="244"/>
      <c r="XT17" s="244"/>
      <c r="XU17" s="244"/>
      <c r="XV17" s="244"/>
      <c r="XW17" s="244"/>
      <c r="XX17" s="244"/>
      <c r="XY17" s="244"/>
      <c r="XZ17" s="244"/>
      <c r="YA17" s="244"/>
      <c r="YB17" s="244"/>
      <c r="YC17" s="244"/>
      <c r="YD17" s="244"/>
      <c r="YE17" s="244"/>
      <c r="YF17" s="244"/>
      <c r="YG17" s="244"/>
      <c r="YH17" s="244"/>
      <c r="YI17" s="244"/>
      <c r="YJ17" s="244"/>
      <c r="YK17" s="244"/>
      <c r="YL17" s="244"/>
      <c r="YM17" s="244"/>
      <c r="YN17" s="244"/>
      <c r="YO17" s="244"/>
      <c r="YP17" s="244"/>
      <c r="YQ17" s="244"/>
      <c r="YR17" s="244"/>
      <c r="YS17" s="244"/>
      <c r="YT17" s="244"/>
      <c r="YU17" s="244"/>
      <c r="YV17" s="244"/>
      <c r="YW17" s="244"/>
      <c r="YX17" s="244"/>
      <c r="YY17" s="244"/>
      <c r="YZ17" s="244"/>
      <c r="ZA17" s="244"/>
      <c r="ZB17" s="244"/>
      <c r="ZC17" s="244"/>
      <c r="ZD17" s="244"/>
      <c r="ZE17" s="244"/>
      <c r="ZF17" s="244"/>
      <c r="ZG17" s="244"/>
      <c r="ZH17" s="244"/>
      <c r="ZI17" s="244"/>
      <c r="ZJ17" s="244"/>
      <c r="ZK17" s="244"/>
      <c r="ZL17" s="244"/>
      <c r="ZM17" s="244"/>
      <c r="ZN17" s="244"/>
      <c r="ZO17" s="244"/>
      <c r="ZP17" s="244"/>
      <c r="ZQ17" s="244"/>
      <c r="ZR17" s="244"/>
      <c r="ZS17" s="244"/>
      <c r="ZT17" s="244"/>
      <c r="ZU17" s="244"/>
      <c r="ZV17" s="244"/>
      <c r="ZW17" s="244"/>
      <c r="ZX17" s="244"/>
      <c r="ZY17" s="244"/>
      <c r="ZZ17" s="244"/>
      <c r="AAA17" s="244"/>
      <c r="AAB17" s="244"/>
      <c r="AAC17" s="244"/>
      <c r="AAD17" s="244"/>
      <c r="AAE17" s="244"/>
      <c r="AAF17" s="244"/>
      <c r="AAG17" s="244"/>
      <c r="AAH17" s="244"/>
      <c r="AAI17" s="244"/>
      <c r="AAJ17" s="244"/>
      <c r="AAK17" s="244"/>
      <c r="AAL17" s="244"/>
      <c r="AAM17" s="244"/>
      <c r="AAN17" s="244"/>
      <c r="AAO17" s="244"/>
      <c r="AAP17" s="244"/>
      <c r="AAQ17" s="244"/>
      <c r="AAR17" s="244"/>
      <c r="AAS17" s="244"/>
      <c r="AAT17" s="244"/>
      <c r="AAU17" s="244"/>
      <c r="AAV17" s="244"/>
      <c r="AAW17" s="244"/>
      <c r="AAX17" s="244"/>
      <c r="AAY17" s="244"/>
      <c r="AAZ17" s="244"/>
      <c r="ABA17" s="244"/>
      <c r="ABB17" s="244"/>
      <c r="ABC17" s="244"/>
      <c r="ABD17" s="244"/>
      <c r="ABE17" s="244"/>
      <c r="ABF17" s="244"/>
      <c r="ABG17" s="244"/>
      <c r="ABH17" s="244"/>
      <c r="ABI17" s="244"/>
      <c r="ABJ17" s="244"/>
      <c r="ABK17" s="244"/>
      <c r="ABL17" s="244"/>
      <c r="ABM17" s="244"/>
      <c r="ABN17" s="244"/>
      <c r="ABO17" s="244"/>
      <c r="ABP17" s="244"/>
      <c r="ABQ17" s="244"/>
      <c r="ABR17" s="244"/>
      <c r="ABS17" s="244"/>
      <c r="ABT17" s="244"/>
      <c r="ABU17" s="244"/>
      <c r="ABV17" s="244"/>
      <c r="ABW17" s="244"/>
      <c r="ABX17" s="244"/>
      <c r="ABY17" s="244"/>
      <c r="ABZ17" s="244"/>
      <c r="ACA17" s="244"/>
      <c r="ACB17" s="244"/>
      <c r="ACC17" s="244"/>
      <c r="ACD17" s="244"/>
      <c r="ACE17" s="244"/>
      <c r="ACF17" s="244"/>
      <c r="ACG17" s="244"/>
      <c r="ACH17" s="244"/>
      <c r="ACI17" s="244"/>
      <c r="ACJ17" s="244"/>
      <c r="ACK17" s="244"/>
      <c r="ACL17" s="244"/>
      <c r="ACM17" s="244"/>
      <c r="ACN17" s="244"/>
      <c r="ACO17" s="244"/>
      <c r="ACP17" s="244"/>
      <c r="ACQ17" s="244"/>
      <c r="ACR17" s="244"/>
      <c r="ACS17" s="244"/>
      <c r="ACT17" s="244"/>
      <c r="ACU17" s="244"/>
      <c r="ACV17" s="244"/>
      <c r="ACW17" s="244"/>
      <c r="ACX17" s="244"/>
      <c r="ACY17" s="244"/>
      <c r="ACZ17" s="244"/>
      <c r="ADA17" s="244"/>
      <c r="ADB17" s="244"/>
      <c r="ADC17" s="244"/>
      <c r="ADD17" s="244"/>
      <c r="ADE17" s="244"/>
      <c r="ADF17" s="244"/>
      <c r="ADG17" s="244"/>
      <c r="ADH17" s="244"/>
      <c r="ADI17" s="244"/>
      <c r="ADJ17" s="244"/>
      <c r="ADK17" s="244"/>
      <c r="ADL17" s="244"/>
      <c r="ADM17" s="244"/>
      <c r="ADN17" s="244"/>
      <c r="ADO17" s="244"/>
      <c r="ADP17" s="244"/>
      <c r="ADQ17" s="244"/>
      <c r="ADR17" s="244"/>
      <c r="ADS17" s="244"/>
      <c r="ADT17" s="244"/>
      <c r="ADU17" s="244"/>
      <c r="ADV17" s="244"/>
      <c r="ADW17" s="244"/>
      <c r="ADX17" s="244"/>
      <c r="ADY17" s="244"/>
      <c r="ADZ17" s="244"/>
      <c r="AEA17" s="244"/>
      <c r="AEB17" s="244"/>
      <c r="AEC17" s="244"/>
      <c r="AED17" s="244"/>
      <c r="AEE17" s="244"/>
      <c r="AEF17" s="244"/>
      <c r="AEG17" s="244"/>
      <c r="AEH17" s="244"/>
      <c r="AEI17" s="244"/>
      <c r="AEJ17" s="244"/>
      <c r="AEK17" s="244"/>
      <c r="AEL17" s="244"/>
      <c r="AEM17" s="244"/>
      <c r="AEN17" s="244"/>
      <c r="AEO17" s="244"/>
      <c r="AEP17" s="244"/>
      <c r="AEQ17" s="244"/>
      <c r="AER17" s="244"/>
      <c r="AES17" s="244"/>
    </row>
    <row r="18" spans="1:825" s="191" customFormat="1" x14ac:dyDescent="0.15">
      <c r="A18" s="183" t="str">
        <f>'Tariffs July 2023'!K12</f>
        <v>Amber Electric</v>
      </c>
      <c r="B18" s="183" t="str">
        <f>'Tariffs July 2023'!L12</f>
        <v>Amber Plan</v>
      </c>
      <c r="C18" s="184">
        <f>IF('Tariffs July 2023'!BP12=0,91*'Tariffs July 2023'!M12/100,(91*'Tariffs July 2023'!M12/100)+'Tariffs July 2023'!BP12/4)</f>
        <v>141.16363636363636</v>
      </c>
      <c r="D18" s="184">
        <f>IF('Tariffs July 2023'!O12="",$C$5*'Tariffs July 2023'!N12/100,IF($C$5&gt;='Tariffs July 2023'!P12,('Tariffs July 2023'!P12*'Tariffs July 2023'!N12/100),($C$5*'Tariffs July 2023'!N12/100)))</f>
        <v>770.18181818181813</v>
      </c>
      <c r="E18" s="184">
        <f>IF(AND('Tariffs July 2023'!P12&gt;0,'Tariffs July 2023'!R12&gt;0),IF($C$5&lt;'Tariffs July 2023'!P12,0,IF($C$5&lt;=('Tariffs July 2023'!R12+'Tariffs July 2023'!P12),(($C$5-'Tariffs July 2023'!P12)*'Tariffs July 2023'!Q12/100),(('Tariffs July 2023'!R12)*'Tariffs July 2023'!Q12/100))),0)</f>
        <v>0</v>
      </c>
      <c r="F18" s="184">
        <f>IF(AND('Tariffs July 2023'!R12&gt;0,'Tariffs July 2023'!T12&gt;0),IF(($C$5&lt;'Tariffs July 2023'!T12),(0),($C$5-'Tariffs July 2023'!T12)*'Tariffs July 2023'!U12/100),IF(AND('Tariffs July 2023'!R12&gt;0,'Tariffs July 2023'!T12=""),IF(($C$5&lt;'Tariffs July 2023'!R12+'Tariffs July 2023'!P12),(0),(($C$5-('Tariffs July 2023'!R12+'Tariffs July 2023'!P12))*'Tariffs July 2023'!S12/100)),IF(AND('Tariffs July 2023'!P12&gt;0,'Tariffs July 2023'!R12=""&gt;0),IF(($C$5&lt;'Tariffs July 2023'!P12),(0),($C$5-'Tariffs July 2023'!P12)*'Tariffs July 2023'!Q12/100),0)))</f>
        <v>0</v>
      </c>
      <c r="G18" s="184">
        <f t="shared" ref="G18" si="11">SUM(C18:F18)</f>
        <v>911.34545454545446</v>
      </c>
      <c r="H18" s="238">
        <f t="shared" si="1"/>
        <v>3080.7272727272725</v>
      </c>
      <c r="I18" s="238">
        <f t="shared" si="2"/>
        <v>3645.3818181818178</v>
      </c>
      <c r="J18" s="185">
        <f t="shared" si="3"/>
        <v>4009.92</v>
      </c>
      <c r="K18" s="260">
        <f>'Tariffs July 2023'!AZ12</f>
        <v>0</v>
      </c>
      <c r="L18" s="260">
        <f>'Tariffs July 2023'!BA12</f>
        <v>0</v>
      </c>
      <c r="M18" s="260">
        <f>'Tariffs July 2023'!BB12</f>
        <v>0</v>
      </c>
      <c r="N18" s="260">
        <f>'Tariffs July 2023'!BC12</f>
        <v>0</v>
      </c>
      <c r="O18" s="186" t="str">
        <f t="shared" si="4"/>
        <v>No discount</v>
      </c>
      <c r="P18" s="187" t="str">
        <f t="shared" si="5"/>
        <v>Exclusive</v>
      </c>
      <c r="Q18" s="241">
        <f t="shared" si="6"/>
        <v>3645.3818181818178</v>
      </c>
      <c r="R18" s="238">
        <f t="shared" si="7"/>
        <v>3645.3818181818178</v>
      </c>
      <c r="S18" s="247">
        <f t="shared" si="8"/>
        <v>4009.92</v>
      </c>
      <c r="T18" s="247">
        <f t="shared" si="8"/>
        <v>4009.92</v>
      </c>
      <c r="U18" s="287"/>
      <c r="V18" s="287"/>
      <c r="W18" s="287"/>
      <c r="X18" s="287"/>
      <c r="Y18" s="287"/>
      <c r="Z18" s="287"/>
      <c r="AA18" s="287"/>
      <c r="AB18" s="287"/>
      <c r="AC18" s="287"/>
      <c r="AD18" s="287"/>
      <c r="AE18" s="287"/>
      <c r="AF18" s="287"/>
      <c r="AG18" s="287"/>
      <c r="AH18" s="287"/>
      <c r="AI18" s="287"/>
      <c r="AJ18" s="287"/>
      <c r="AK18" s="287"/>
      <c r="AL18" s="287"/>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s="244"/>
      <c r="QM18" s="244"/>
      <c r="QN18" s="244"/>
      <c r="QO18" s="244"/>
      <c r="QP18" s="244"/>
      <c r="QQ18" s="244"/>
      <c r="QR18" s="244"/>
      <c r="QS18" s="244"/>
      <c r="QT18" s="244"/>
      <c r="QU18" s="244"/>
      <c r="QV18" s="244"/>
      <c r="QW18" s="244"/>
      <c r="QX18" s="244"/>
      <c r="QY18" s="244"/>
      <c r="QZ18" s="244"/>
      <c r="RA18" s="244"/>
      <c r="RB18" s="244"/>
      <c r="RC18" s="244"/>
      <c r="RD18" s="244"/>
      <c r="RE18" s="244"/>
      <c r="RF18" s="244"/>
      <c r="RG18" s="244"/>
      <c r="RH18" s="244"/>
      <c r="RI18" s="244"/>
      <c r="RJ18" s="244"/>
      <c r="RK18" s="244"/>
      <c r="RL18" s="244"/>
      <c r="RM18" s="244"/>
      <c r="RN18" s="244"/>
      <c r="RO18" s="244"/>
      <c r="RP18" s="244"/>
      <c r="RQ18" s="244"/>
      <c r="RR18" s="244"/>
      <c r="RS18" s="244"/>
      <c r="RT18" s="244"/>
      <c r="RU18" s="244"/>
      <c r="RV18" s="244"/>
      <c r="RW18" s="244"/>
      <c r="RX18" s="244"/>
      <c r="RY18" s="244"/>
      <c r="RZ18" s="244"/>
      <c r="SA18" s="244"/>
      <c r="SB18" s="244"/>
      <c r="SC18" s="244"/>
      <c r="SD18" s="244"/>
      <c r="SE18" s="244"/>
      <c r="SF18" s="244"/>
      <c r="SG18" s="244"/>
      <c r="SH18" s="244"/>
      <c r="SI18" s="244"/>
      <c r="SJ18" s="244"/>
      <c r="SK18" s="244"/>
      <c r="SL18" s="244"/>
      <c r="SM18" s="244"/>
      <c r="SN18" s="244"/>
      <c r="SO18" s="244"/>
      <c r="SP18" s="244"/>
      <c r="SQ18" s="244"/>
      <c r="SR18" s="244"/>
      <c r="SS18" s="244"/>
      <c r="ST18" s="244"/>
      <c r="SU18" s="244"/>
      <c r="SV18" s="244"/>
      <c r="SW18" s="244"/>
      <c r="SX18" s="244"/>
      <c r="SY18" s="244"/>
      <c r="SZ18" s="244"/>
      <c r="TA18" s="244"/>
      <c r="TB18" s="244"/>
      <c r="TC18" s="244"/>
      <c r="TD18" s="244"/>
      <c r="TE18" s="244"/>
      <c r="TF18" s="244"/>
      <c r="TG18" s="244"/>
      <c r="TH18" s="244"/>
      <c r="TI18" s="244"/>
      <c r="TJ18" s="244"/>
      <c r="TK18" s="244"/>
      <c r="TL18" s="244"/>
      <c r="TM18" s="244"/>
      <c r="TN18" s="244"/>
      <c r="TO18" s="244"/>
      <c r="TP18" s="244"/>
      <c r="TQ18" s="244"/>
      <c r="TR18" s="244"/>
      <c r="TS18" s="244"/>
      <c r="TT18" s="244"/>
      <c r="TU18" s="244"/>
      <c r="TV18" s="244"/>
      <c r="TW18" s="244"/>
      <c r="TX18" s="244"/>
      <c r="TY18" s="244"/>
      <c r="TZ18" s="244"/>
      <c r="UA18" s="244"/>
      <c r="UB18" s="244"/>
      <c r="UC18" s="244"/>
      <c r="UD18" s="244"/>
      <c r="UE18" s="244"/>
      <c r="UF18" s="244"/>
      <c r="UG18" s="244"/>
      <c r="UH18" s="244"/>
      <c r="UI18" s="244"/>
      <c r="UJ18" s="244"/>
      <c r="UK18" s="244"/>
      <c r="UL18" s="244"/>
      <c r="UM18" s="244"/>
      <c r="UN18" s="244"/>
      <c r="UO18" s="244"/>
      <c r="UP18" s="244"/>
      <c r="UQ18" s="244"/>
      <c r="UR18" s="244"/>
      <c r="US18" s="244"/>
      <c r="UT18" s="244"/>
      <c r="UU18" s="244"/>
      <c r="UV18" s="244"/>
      <c r="UW18" s="244"/>
      <c r="UX18" s="244"/>
      <c r="UY18" s="244"/>
      <c r="UZ18" s="244"/>
      <c r="VA18" s="244"/>
      <c r="VB18" s="244"/>
      <c r="VC18" s="244"/>
      <c r="VD18" s="244"/>
      <c r="VE18" s="244"/>
      <c r="VF18" s="244"/>
      <c r="VG18" s="244"/>
      <c r="VH18" s="244"/>
      <c r="VI18" s="244"/>
      <c r="VJ18" s="244"/>
      <c r="VK18" s="244"/>
      <c r="VL18" s="244"/>
      <c r="VM18" s="244"/>
      <c r="VN18" s="244"/>
      <c r="VO18" s="244"/>
      <c r="VP18" s="244"/>
      <c r="VQ18" s="244"/>
      <c r="VR18" s="244"/>
      <c r="VS18" s="244"/>
      <c r="VT18" s="244"/>
      <c r="VU18" s="244"/>
      <c r="VV18" s="244"/>
      <c r="VW18" s="244"/>
      <c r="VX18" s="244"/>
      <c r="VY18" s="244"/>
      <c r="VZ18" s="244"/>
      <c r="WA18" s="244"/>
      <c r="WB18" s="244"/>
      <c r="WC18" s="244"/>
      <c r="WD18" s="244"/>
      <c r="WE18" s="244"/>
      <c r="WF18" s="244"/>
      <c r="WG18" s="244"/>
      <c r="WH18" s="244"/>
      <c r="WI18" s="244"/>
      <c r="WJ18" s="244"/>
      <c r="WK18" s="244"/>
      <c r="WL18" s="244"/>
      <c r="WM18" s="244"/>
      <c r="WN18" s="244"/>
      <c r="WO18" s="244"/>
      <c r="WP18" s="244"/>
      <c r="WQ18" s="244"/>
      <c r="WR18" s="244"/>
      <c r="WS18" s="244"/>
      <c r="WT18" s="244"/>
      <c r="WU18" s="244"/>
      <c r="WV18" s="244"/>
      <c r="WW18" s="244"/>
      <c r="WX18" s="244"/>
      <c r="WY18" s="244"/>
      <c r="WZ18" s="244"/>
      <c r="XA18" s="244"/>
      <c r="XB18" s="244"/>
      <c r="XC18" s="244"/>
      <c r="XD18" s="244"/>
      <c r="XE18" s="244"/>
      <c r="XF18" s="244"/>
      <c r="XG18" s="244"/>
      <c r="XH18" s="244"/>
      <c r="XI18" s="244"/>
      <c r="XJ18" s="244"/>
      <c r="XK18" s="244"/>
      <c r="XL18" s="244"/>
      <c r="XM18" s="244"/>
      <c r="XN18" s="244"/>
      <c r="XO18" s="244"/>
      <c r="XP18" s="244"/>
      <c r="XQ18" s="244"/>
      <c r="XR18" s="244"/>
      <c r="XS18" s="244"/>
      <c r="XT18" s="244"/>
      <c r="XU18" s="244"/>
      <c r="XV18" s="244"/>
      <c r="XW18" s="244"/>
      <c r="XX18" s="244"/>
      <c r="XY18" s="244"/>
      <c r="XZ18" s="244"/>
      <c r="YA18" s="244"/>
      <c r="YB18" s="244"/>
      <c r="YC18" s="244"/>
      <c r="YD18" s="244"/>
      <c r="YE18" s="244"/>
      <c r="YF18" s="244"/>
      <c r="YG18" s="244"/>
      <c r="YH18" s="244"/>
      <c r="YI18" s="244"/>
      <c r="YJ18" s="244"/>
      <c r="YK18" s="244"/>
      <c r="YL18" s="244"/>
      <c r="YM18" s="244"/>
      <c r="YN18" s="244"/>
      <c r="YO18" s="244"/>
      <c r="YP18" s="244"/>
      <c r="YQ18" s="244"/>
      <c r="YR18" s="244"/>
      <c r="YS18" s="244"/>
      <c r="YT18" s="244"/>
      <c r="YU18" s="244"/>
      <c r="YV18" s="244"/>
      <c r="YW18" s="244"/>
      <c r="YX18" s="244"/>
      <c r="YY18" s="244"/>
      <c r="YZ18" s="244"/>
      <c r="ZA18" s="244"/>
      <c r="ZB18" s="244"/>
      <c r="ZC18" s="244"/>
      <c r="ZD18" s="244"/>
      <c r="ZE18" s="244"/>
      <c r="ZF18" s="244"/>
      <c r="ZG18" s="244"/>
      <c r="ZH18" s="244"/>
      <c r="ZI18" s="244"/>
      <c r="ZJ18" s="244"/>
      <c r="ZK18" s="244"/>
      <c r="ZL18" s="244"/>
      <c r="ZM18" s="244"/>
      <c r="ZN18" s="244"/>
      <c r="ZO18" s="244"/>
      <c r="ZP18" s="244"/>
      <c r="ZQ18" s="244"/>
      <c r="ZR18" s="244"/>
      <c r="ZS18" s="244"/>
      <c r="ZT18" s="244"/>
      <c r="ZU18" s="244"/>
      <c r="ZV18" s="244"/>
      <c r="ZW18" s="244"/>
      <c r="ZX18" s="244"/>
      <c r="ZY18" s="244"/>
      <c r="ZZ18" s="244"/>
      <c r="AAA18" s="244"/>
      <c r="AAB18" s="244"/>
      <c r="AAC18" s="244"/>
      <c r="AAD18" s="244"/>
      <c r="AAE18" s="244"/>
      <c r="AAF18" s="244"/>
      <c r="AAG18" s="244"/>
      <c r="AAH18" s="244"/>
      <c r="AAI18" s="244"/>
      <c r="AAJ18" s="244"/>
      <c r="AAK18" s="244"/>
      <c r="AAL18" s="244"/>
      <c r="AAM18" s="244"/>
      <c r="AAN18" s="244"/>
      <c r="AAO18" s="244"/>
      <c r="AAP18" s="244"/>
      <c r="AAQ18" s="244"/>
      <c r="AAR18" s="244"/>
      <c r="AAS18" s="244"/>
      <c r="AAT18" s="244"/>
      <c r="AAU18" s="244"/>
      <c r="AAV18" s="244"/>
      <c r="AAW18" s="244"/>
      <c r="AAX18" s="244"/>
      <c r="AAY18" s="244"/>
      <c r="AAZ18" s="244"/>
      <c r="ABA18" s="244"/>
      <c r="ABB18" s="244"/>
      <c r="ABC18" s="244"/>
      <c r="ABD18" s="244"/>
      <c r="ABE18" s="244"/>
      <c r="ABF18" s="244"/>
      <c r="ABG18" s="244"/>
      <c r="ABH18" s="244"/>
      <c r="ABI18" s="244"/>
      <c r="ABJ18" s="244"/>
      <c r="ABK18" s="244"/>
      <c r="ABL18" s="244"/>
      <c r="ABM18" s="244"/>
      <c r="ABN18" s="244"/>
      <c r="ABO18" s="244"/>
      <c r="ABP18" s="244"/>
      <c r="ABQ18" s="244"/>
      <c r="ABR18" s="244"/>
      <c r="ABS18" s="244"/>
      <c r="ABT18" s="244"/>
      <c r="ABU18" s="244"/>
      <c r="ABV18" s="244"/>
      <c r="ABW18" s="244"/>
      <c r="ABX18" s="244"/>
      <c r="ABY18" s="244"/>
      <c r="ABZ18" s="244"/>
      <c r="ACA18" s="244"/>
      <c r="ACB18" s="244"/>
      <c r="ACC18" s="244"/>
      <c r="ACD18" s="244"/>
      <c r="ACE18" s="244"/>
      <c r="ACF18" s="244"/>
      <c r="ACG18" s="244"/>
      <c r="ACH18" s="244"/>
      <c r="ACI18" s="244"/>
      <c r="ACJ18" s="244"/>
      <c r="ACK18" s="244"/>
      <c r="ACL18" s="244"/>
      <c r="ACM18" s="244"/>
      <c r="ACN18" s="244"/>
      <c r="ACO18" s="244"/>
      <c r="ACP18" s="244"/>
      <c r="ACQ18" s="244"/>
      <c r="ACR18" s="244"/>
      <c r="ACS18" s="244"/>
      <c r="ACT18" s="244"/>
      <c r="ACU18" s="244"/>
      <c r="ACV18" s="244"/>
      <c r="ACW18" s="244"/>
      <c r="ACX18" s="244"/>
      <c r="ACY18" s="244"/>
      <c r="ACZ18" s="244"/>
      <c r="ADA18" s="244"/>
      <c r="ADB18" s="244"/>
      <c r="ADC18" s="244"/>
      <c r="ADD18" s="244"/>
      <c r="ADE18" s="244"/>
      <c r="ADF18" s="244"/>
      <c r="ADG18" s="244"/>
      <c r="ADH18" s="244"/>
      <c r="ADI18" s="244"/>
      <c r="ADJ18" s="244"/>
      <c r="ADK18" s="244"/>
      <c r="ADL18" s="244"/>
      <c r="ADM18" s="244"/>
      <c r="ADN18" s="244"/>
      <c r="ADO18" s="244"/>
      <c r="ADP18" s="244"/>
      <c r="ADQ18" s="244"/>
      <c r="ADR18" s="244"/>
      <c r="ADS18" s="244"/>
      <c r="ADT18" s="244"/>
      <c r="ADU18" s="244"/>
      <c r="ADV18" s="244"/>
      <c r="ADW18" s="244"/>
      <c r="ADX18" s="244"/>
      <c r="ADY18" s="244"/>
      <c r="ADZ18" s="244"/>
      <c r="AEA18" s="244"/>
      <c r="AEB18" s="244"/>
      <c r="AEC18" s="244"/>
      <c r="AED18" s="244"/>
      <c r="AEE18" s="244"/>
      <c r="AEF18" s="244"/>
      <c r="AEG18" s="244"/>
      <c r="AEH18" s="244"/>
      <c r="AEI18" s="244"/>
      <c r="AEJ18" s="244"/>
      <c r="AEK18" s="244"/>
      <c r="AEL18" s="244"/>
      <c r="AEM18" s="244"/>
      <c r="AEN18" s="244"/>
      <c r="AEO18" s="244"/>
      <c r="AEP18" s="244"/>
      <c r="AEQ18" s="244"/>
      <c r="AER18" s="244"/>
      <c r="AES18" s="244"/>
    </row>
    <row r="19" spans="1:825" x14ac:dyDescent="0.15">
      <c r="A19" s="183" t="str">
        <f>'Tariffs July 2023'!K13</f>
        <v>GloBird Energy</v>
      </c>
      <c r="B19" s="183" t="str">
        <f>'Tariffs July 2023'!L13</f>
        <v>GloSave</v>
      </c>
      <c r="C19" s="184">
        <f>IF('Tariffs July 2023'!BP13=0,91*'Tariffs July 2023'!M13/100,(91*'Tariffs July 2023'!M13/100)+'Tariffs July 2023'!BP13/4)</f>
        <v>78.259999999999991</v>
      </c>
      <c r="D19" s="184">
        <f>IF('Tariffs July 2023'!O13="",$C$5*'Tariffs July 2023'!N13/100,IF($C$5&gt;='Tariffs July 2023'!P13,('Tariffs July 2023'!P13*'Tariffs July 2023'!N13/100),($C$5*'Tariffs July 2023'!N13/100)))</f>
        <v>439.82258999999999</v>
      </c>
      <c r="E19" s="184">
        <f>IF(AND('Tariffs July 2023'!P13&gt;0,'Tariffs July 2023'!R13&gt;0),IF($C$5&lt;'Tariffs July 2023'!P13,0,IF($C$5&lt;=('Tariffs July 2023'!R13+'Tariffs July 2023'!P13),(($C$5-'Tariffs July 2023'!P13)*'Tariffs July 2023'!Q13/100),(('Tariffs July 2023'!R13)*'Tariffs July 2023'!Q13/100))),0)</f>
        <v>0</v>
      </c>
      <c r="F19" s="184">
        <f>IF(AND('Tariffs July 2023'!R13&gt;0,'Tariffs July 2023'!T13&gt;0),IF(($C$5&lt;'Tariffs July 2023'!T13),(0),($C$5-'Tariffs July 2023'!T13)*'Tariffs July 2023'!U13/100),IF(AND('Tariffs July 2023'!R13&gt;0,'Tariffs July 2023'!T13=""),IF(($C$5&lt;'Tariffs July 2023'!R13+'Tariffs July 2023'!P13),(0),(($C$5-('Tariffs July 2023'!R13+'Tariffs July 2023'!P13))*'Tariffs July 2023'!S13/100)),IF(AND('Tariffs July 2023'!P13&gt;0,'Tariffs July 2023'!R13=""&gt;0),IF(($C$5&lt;'Tariffs July 2023'!P13),(0),($C$5-'Tariffs July 2023'!P13)*'Tariffs July 2023'!Q13/100),0)))</f>
        <v>45.502599999999937</v>
      </c>
      <c r="G19" s="184">
        <f t="shared" ref="G19" si="12">SUM(C19:F19)</f>
        <v>563.5851899999999</v>
      </c>
      <c r="H19" s="238">
        <f t="shared" si="1"/>
        <v>1941.3007599999996</v>
      </c>
      <c r="I19" s="238">
        <f t="shared" si="2"/>
        <v>2254.3407599999996</v>
      </c>
      <c r="J19" s="185">
        <f t="shared" si="3"/>
        <v>2479.7748359999996</v>
      </c>
      <c r="K19" s="260">
        <f>'Tariffs July 2023'!AZ13</f>
        <v>0</v>
      </c>
      <c r="L19" s="260">
        <f>'Tariffs July 2023'!BA13</f>
        <v>0</v>
      </c>
      <c r="M19" s="260">
        <f>'Tariffs July 2023'!BB13</f>
        <v>2</v>
      </c>
      <c r="N19" s="260">
        <f>'Tariffs July 2023'!BC13</f>
        <v>0</v>
      </c>
      <c r="O19" s="186" t="str">
        <f t="shared" si="4"/>
        <v>Pay-on-time off bill</v>
      </c>
      <c r="P19" s="187" t="str">
        <f t="shared" si="5"/>
        <v>Exclusive</v>
      </c>
      <c r="Q19" s="241">
        <f t="shared" si="6"/>
        <v>2254.3407599999996</v>
      </c>
      <c r="R19" s="238">
        <f t="shared" si="7"/>
        <v>2209.2539447999998</v>
      </c>
      <c r="S19" s="247">
        <f t="shared" si="8"/>
        <v>2479.7748359999996</v>
      </c>
      <c r="T19" s="247">
        <f t="shared" si="8"/>
        <v>2430.17933928</v>
      </c>
      <c r="U19" s="287"/>
      <c r="V19" s="287"/>
      <c r="W19" s="287"/>
      <c r="X19" s="287"/>
      <c r="Y19" s="287"/>
      <c r="Z19" s="287"/>
      <c r="AA19" s="287"/>
      <c r="AB19" s="287"/>
      <c r="AC19" s="287"/>
      <c r="AD19" s="287"/>
      <c r="AE19" s="287"/>
      <c r="AF19" s="287"/>
      <c r="AG19" s="287"/>
      <c r="AH19" s="287"/>
      <c r="AI19" s="287"/>
      <c r="AJ19" s="287"/>
      <c r="AK19" s="287"/>
      <c r="AL19" s="287"/>
    </row>
    <row r="20" spans="1:825" x14ac:dyDescent="0.15">
      <c r="A20" s="183" t="str">
        <f>'Tariffs July 2023'!K14</f>
        <v>CovaU</v>
      </c>
      <c r="B20" s="183" t="str">
        <f>'Tariffs July 2023'!L14</f>
        <v>Freedom</v>
      </c>
      <c r="C20" s="184">
        <f>IF('Tariffs July 2023'!BP14=0,91*'Tariffs July 2023'!M14/100,(91*'Tariffs July 2023'!M14/100)+'Tariffs July 2023'!BP14/4)</f>
        <v>99.843545454545435</v>
      </c>
      <c r="D20" s="184">
        <f>IF('Tariffs July 2023'!O14="",$C$5*'Tariffs July 2023'!N14/100,IF($C$5&gt;='Tariffs July 2023'!P14,('Tariffs July 2023'!P14*'Tariffs July 2023'!N14/100),($C$5*'Tariffs July 2023'!N14/100)))</f>
        <v>579.99999999999989</v>
      </c>
      <c r="E20" s="184">
        <f>IF(AND('Tariffs July 2023'!P14&gt;0,'Tariffs July 2023'!R14&gt;0),IF($C$5&lt;'Tariffs July 2023'!P14,0,IF($C$5&lt;=('Tariffs July 2023'!R14+'Tariffs July 2023'!P14),(($C$5-'Tariffs July 2023'!P14)*'Tariffs July 2023'!Q14/100),(('Tariffs July 2023'!R14)*'Tariffs July 2023'!Q14/100))),0)</f>
        <v>0</v>
      </c>
      <c r="F20" s="184">
        <f>IF(AND('Tariffs July 2023'!R14&gt;0,'Tariffs July 2023'!T14&gt;0),IF(($C$5&lt;'Tariffs July 2023'!T14),(0),($C$5-'Tariffs July 2023'!T14)*'Tariffs July 2023'!U14/100),IF(AND('Tariffs July 2023'!R14&gt;0,'Tariffs July 2023'!T14=""),IF(($C$5&lt;'Tariffs July 2023'!R14+'Tariffs July 2023'!P14),(0),(($C$5-('Tariffs July 2023'!R14+'Tariffs July 2023'!P14))*'Tariffs July 2023'!S14/100)),IF(AND('Tariffs July 2023'!P14&gt;0,'Tariffs July 2023'!R14=""&gt;0),IF(($C$5&lt;'Tariffs July 2023'!P14),(0),($C$5-'Tariffs July 2023'!P14)*'Tariffs July 2023'!Q14/100),0)))</f>
        <v>0</v>
      </c>
      <c r="G20" s="184">
        <f t="shared" ref="G20:G24" si="13">SUM(C20:F20)</f>
        <v>679.84354545454528</v>
      </c>
      <c r="H20" s="238">
        <f t="shared" ref="H20:H24" si="14">(G20-C20)*4</f>
        <v>2319.9999999999995</v>
      </c>
      <c r="I20" s="238">
        <f t="shared" ref="I20:I24" si="15">G20*4</f>
        <v>2719.3741818181811</v>
      </c>
      <c r="J20" s="185">
        <f t="shared" ref="J20:J24" si="16">I20*1.1</f>
        <v>2991.3115999999995</v>
      </c>
      <c r="K20" s="260">
        <f>'Tariffs July 2023'!AZ14</f>
        <v>5</v>
      </c>
      <c r="L20" s="260">
        <f>'Tariffs July 2023'!BA14</f>
        <v>0</v>
      </c>
      <c r="M20" s="260">
        <f>'Tariffs July 2023'!BB14</f>
        <v>0</v>
      </c>
      <c r="N20" s="260">
        <f>'Tariffs July 2023'!BC14</f>
        <v>0</v>
      </c>
      <c r="O20" s="186" t="str">
        <f t="shared" ref="O20:O24" si="17">IF(SUM(K20:N20)=0,"No discount",IF(K20&gt;0,"Guaranteed off bill",IF(L20&gt;0,"Guaranteed off usage",IF(M20&gt;0,"Pay-on-time off bill","Pay-on-time off usage"))))</f>
        <v>Guaranteed off bill</v>
      </c>
      <c r="P20" s="187" t="str">
        <f t="shared" ref="P20:P24" si="18">IF(OR(A20="Origin Energy",A20="Red Energy",A20="Powershop"),"Inclusive","Exclusive")</f>
        <v>Exclusive</v>
      </c>
      <c r="Q20" s="241">
        <f t="shared" ref="Q20:Q24" si="19">IF(AND(O20="Guaranteed off bill",P20="Inclusive"),((I20*1.1)-((I20*1.1)*K20/100))/1.1,IF(AND(O20="Guaranteed off usage",P20="Inclusive"),((I20*1.1)-((H20*1.1)*L20/100))/1.1,IF(AND(O20="Guaranteed off bill",P20="Exclusive"),I20-(I20*K20/100),IF(AND(O20="Guaranteed off usage",P20="Exclusive"),I20-(H20*L20/100),IF(P20="Inclusive",((I20*1.1))/1.1,I20)))))</f>
        <v>2583.4054727272719</v>
      </c>
      <c r="R20" s="238">
        <f t="shared" ref="R20:R24" si="20">IF(AND(O20="Pay-on-time off bill",P20="Inclusive"),((Q20*1.1)-((Q20*1.1)*M20/100))/1.1,IF(AND(O20="Pay-on-time off usage",P20="Inclusive"),((Q20*1.1)-((H20*1.1)*N20/100))/1.1,IF(AND(O20="Pay-on-time off bill",P20="Exclusive"),Q20-(Q20*M20/100),IF(AND(O20="Pay-on-time off usage",P20="Exclusive"),Q20-(H20*N20/100),IF(P20="Inclusive",((Q20*1.1))/1.1,Q20)))))</f>
        <v>2583.4054727272719</v>
      </c>
      <c r="S20" s="247">
        <f t="shared" ref="S20:S24" si="21">Q20*1.1</f>
        <v>2841.7460199999991</v>
      </c>
      <c r="T20" s="247">
        <f t="shared" ref="T20:T24" si="22">R20*1.1</f>
        <v>2841.7460199999991</v>
      </c>
      <c r="U20" s="287"/>
      <c r="V20" s="287"/>
      <c r="W20" s="287"/>
      <c r="X20" s="287"/>
      <c r="Y20" s="287"/>
      <c r="Z20" s="287"/>
      <c r="AA20" s="287"/>
      <c r="AB20" s="287"/>
      <c r="AC20" s="287"/>
      <c r="AD20" s="287"/>
      <c r="AE20" s="287"/>
      <c r="AF20" s="287"/>
      <c r="AG20" s="287"/>
      <c r="AH20" s="287"/>
      <c r="AI20" s="287"/>
      <c r="AJ20" s="287"/>
      <c r="AK20" s="287"/>
      <c r="AL20" s="287"/>
    </row>
    <row r="21" spans="1:825" x14ac:dyDescent="0.15">
      <c r="A21" s="183" t="str">
        <f>'Tariffs July 2023'!K15</f>
        <v>Dodo</v>
      </c>
      <c r="B21" s="183" t="str">
        <f>'Tariffs July 2023'!L15</f>
        <v>Market Offer</v>
      </c>
      <c r="C21" s="184">
        <f>IF('Tariffs July 2023'!BP15=0,91*'Tariffs July 2023'!M15/100,(91*'Tariffs July 2023'!M15/100)+'Tariffs July 2023'!BP15/4)</f>
        <v>72.742090909090905</v>
      </c>
      <c r="D21" s="184">
        <f>IF('Tariffs July 2023'!O15="",$C$5*'Tariffs July 2023'!N15/100,IF($C$5&gt;='Tariffs July 2023'!P15,('Tariffs July 2023'!P15*'Tariffs July 2023'!N15/100),($C$5*'Tariffs July 2023'!N15/100)))</f>
        <v>545.81818181818176</v>
      </c>
      <c r="E21" s="184">
        <f>IF(AND('Tariffs July 2023'!P15&gt;0,'Tariffs July 2023'!R15&gt;0),IF($C$5&lt;'Tariffs July 2023'!P15,0,IF($C$5&lt;=('Tariffs July 2023'!R15+'Tariffs July 2023'!P15),(($C$5-'Tariffs July 2023'!P15)*'Tariffs July 2023'!Q15/100),(('Tariffs July 2023'!R15)*'Tariffs July 2023'!Q15/100))),0)</f>
        <v>0</v>
      </c>
      <c r="F21" s="184">
        <f>IF(AND('Tariffs July 2023'!R15&gt;0,'Tariffs July 2023'!T15&gt;0),IF(($C$5&lt;'Tariffs July 2023'!T15),(0),($C$5-'Tariffs July 2023'!T15)*'Tariffs July 2023'!U15/100),IF(AND('Tariffs July 2023'!R15&gt;0,'Tariffs July 2023'!T15=""),IF(($C$5&lt;'Tariffs July 2023'!R15+'Tariffs July 2023'!P15),(0),(($C$5-('Tariffs July 2023'!R15+'Tariffs July 2023'!P15))*'Tariffs July 2023'!S15/100)),IF(AND('Tariffs July 2023'!P15&gt;0,'Tariffs July 2023'!R15=""&gt;0),IF(($C$5&lt;'Tariffs July 2023'!P15),(0),($C$5-'Tariffs July 2023'!P15)*'Tariffs July 2023'!Q15/100),0)))</f>
        <v>0</v>
      </c>
      <c r="G21" s="184">
        <f t="shared" si="13"/>
        <v>618.5602727272726</v>
      </c>
      <c r="H21" s="238">
        <f t="shared" si="14"/>
        <v>2183.272727272727</v>
      </c>
      <c r="I21" s="238">
        <f t="shared" si="15"/>
        <v>2474.2410909090904</v>
      </c>
      <c r="J21" s="185">
        <f t="shared" si="16"/>
        <v>2721.6651999999995</v>
      </c>
      <c r="K21" s="260">
        <f>'Tariffs July 2023'!AZ15</f>
        <v>0</v>
      </c>
      <c r="L21" s="260">
        <f>'Tariffs July 2023'!BA15</f>
        <v>0</v>
      </c>
      <c r="M21" s="260">
        <f>'Tariffs July 2023'!BB15</f>
        <v>0</v>
      </c>
      <c r="N21" s="260">
        <f>'Tariffs July 2023'!BC15</f>
        <v>0</v>
      </c>
      <c r="O21" s="186" t="str">
        <f t="shared" si="17"/>
        <v>No discount</v>
      </c>
      <c r="P21" s="187" t="str">
        <f t="shared" si="18"/>
        <v>Exclusive</v>
      </c>
      <c r="Q21" s="241">
        <f t="shared" si="19"/>
        <v>2474.2410909090904</v>
      </c>
      <c r="R21" s="238">
        <f t="shared" si="20"/>
        <v>2474.2410909090904</v>
      </c>
      <c r="S21" s="247">
        <f t="shared" si="21"/>
        <v>2721.6651999999995</v>
      </c>
      <c r="T21" s="247">
        <f t="shared" si="22"/>
        <v>2721.6651999999995</v>
      </c>
      <c r="U21" s="287"/>
      <c r="V21" s="287"/>
      <c r="W21" s="287"/>
      <c r="X21" s="287"/>
      <c r="Y21" s="287"/>
      <c r="Z21" s="287"/>
      <c r="AA21" s="287"/>
      <c r="AB21" s="287"/>
      <c r="AC21" s="287"/>
      <c r="AD21" s="287"/>
      <c r="AE21" s="287"/>
      <c r="AF21" s="287"/>
      <c r="AG21" s="287"/>
      <c r="AH21" s="287"/>
      <c r="AI21" s="287"/>
      <c r="AJ21" s="287"/>
      <c r="AK21" s="287"/>
      <c r="AL21" s="287"/>
    </row>
    <row r="22" spans="1:825" x14ac:dyDescent="0.15">
      <c r="A22" s="183" t="str">
        <f>'Tariffs July 2023'!K16</f>
        <v>Momentum</v>
      </c>
      <c r="B22" s="183" t="str">
        <f>'Tariffs July 2023'!L16</f>
        <v>Suit Yourself</v>
      </c>
      <c r="C22" s="184">
        <f>IF('Tariffs July 2023'!BP16=0,91*'Tariffs July 2023'!M16/100,(91*'Tariffs July 2023'!M16/100)+'Tariffs July 2023'!BP16/4)</f>
        <v>125.58</v>
      </c>
      <c r="D22" s="184">
        <f>IF('Tariffs July 2023'!O16="",$C$5*'Tariffs July 2023'!N16/100,IF($C$5&gt;='Tariffs July 2023'!P16,('Tariffs July 2023'!P16*'Tariffs July 2023'!N16/100),($C$5*'Tariffs July 2023'!N16/100)))</f>
        <v>555.99999999999989</v>
      </c>
      <c r="E22" s="184">
        <f>IF(AND('Tariffs July 2023'!P16&gt;0,'Tariffs July 2023'!R16&gt;0),IF($C$5&lt;'Tariffs July 2023'!P16,0,IF($C$5&lt;=('Tariffs July 2023'!R16+'Tariffs July 2023'!P16),(($C$5-'Tariffs July 2023'!P16)*'Tariffs July 2023'!Q16/100),(('Tariffs July 2023'!R16)*'Tariffs July 2023'!Q16/100))),0)</f>
        <v>0</v>
      </c>
      <c r="F22" s="184">
        <f>IF(AND('Tariffs July 2023'!R16&gt;0,'Tariffs July 2023'!T16&gt;0),IF(($C$5&lt;'Tariffs July 2023'!T16),(0),($C$5-'Tariffs July 2023'!T16)*'Tariffs July 2023'!U16/100),IF(AND('Tariffs July 2023'!R16&gt;0,'Tariffs July 2023'!T16=""),IF(($C$5&lt;'Tariffs July 2023'!R16+'Tariffs July 2023'!P16),(0),(($C$5-('Tariffs July 2023'!R16+'Tariffs July 2023'!P16))*'Tariffs July 2023'!S16/100)),IF(AND('Tariffs July 2023'!P16&gt;0,'Tariffs July 2023'!R16=""&gt;0),IF(($C$5&lt;'Tariffs July 2023'!P16),(0),($C$5-'Tariffs July 2023'!P16)*'Tariffs July 2023'!Q16/100),0)))</f>
        <v>0</v>
      </c>
      <c r="G22" s="184">
        <f t="shared" si="13"/>
        <v>681.57999999999993</v>
      </c>
      <c r="H22" s="238">
        <f t="shared" si="14"/>
        <v>2223.9999999999995</v>
      </c>
      <c r="I22" s="238">
        <f t="shared" si="15"/>
        <v>2726.3199999999997</v>
      </c>
      <c r="J22" s="185">
        <f t="shared" si="16"/>
        <v>2998.9519999999998</v>
      </c>
      <c r="K22" s="260">
        <f>'Tariffs July 2023'!AZ16</f>
        <v>0</v>
      </c>
      <c r="L22" s="260">
        <f>'Tariffs July 2023'!BA16</f>
        <v>0</v>
      </c>
      <c r="M22" s="260">
        <f>'Tariffs July 2023'!BB16</f>
        <v>0</v>
      </c>
      <c r="N22" s="260">
        <f>'Tariffs July 2023'!BC16</f>
        <v>0</v>
      </c>
      <c r="O22" s="186" t="str">
        <f t="shared" si="17"/>
        <v>No discount</v>
      </c>
      <c r="P22" s="187" t="str">
        <f t="shared" si="18"/>
        <v>Exclusive</v>
      </c>
      <c r="Q22" s="241">
        <f t="shared" si="19"/>
        <v>2726.3199999999997</v>
      </c>
      <c r="R22" s="238">
        <f t="shared" si="20"/>
        <v>2726.3199999999997</v>
      </c>
      <c r="S22" s="247">
        <f t="shared" si="21"/>
        <v>2998.9519999999998</v>
      </c>
      <c r="T22" s="247">
        <f t="shared" si="22"/>
        <v>2998.9519999999998</v>
      </c>
      <c r="U22" s="287"/>
      <c r="V22" s="287"/>
      <c r="W22" s="287"/>
      <c r="X22" s="287"/>
      <c r="Y22" s="287"/>
      <c r="Z22" s="287"/>
      <c r="AA22" s="287"/>
      <c r="AB22" s="287"/>
      <c r="AC22" s="287"/>
      <c r="AD22" s="287"/>
      <c r="AE22" s="287"/>
      <c r="AF22" s="287"/>
      <c r="AG22" s="287"/>
      <c r="AH22" s="287"/>
      <c r="AI22" s="287"/>
      <c r="AJ22" s="287"/>
      <c r="AK22" s="287"/>
      <c r="AL22" s="287"/>
    </row>
    <row r="23" spans="1:825" x14ac:dyDescent="0.15">
      <c r="A23" s="183" t="str">
        <f>'Tariffs July 2023'!K17</f>
        <v>Nectr</v>
      </c>
      <c r="B23" s="183" t="str">
        <f>'Tariffs July 2023'!L17</f>
        <v>100% Clean</v>
      </c>
      <c r="C23" s="184">
        <f>IF('Tariffs July 2023'!BP17=0,91*'Tariffs July 2023'!M17/100,(91*'Tariffs July 2023'!M17/100)+'Tariffs July 2023'!BP17/4)</f>
        <v>87.690909090909088</v>
      </c>
      <c r="D23" s="184">
        <f>IF('Tariffs July 2023'!O17="",$C$5*'Tariffs July 2023'!N17/100,IF($C$5&gt;='Tariffs July 2023'!P17,('Tariffs July 2023'!P17*'Tariffs July 2023'!N17/100),($C$5*'Tariffs July 2023'!N17/100)))</f>
        <v>490.90909090909088</v>
      </c>
      <c r="E23" s="184">
        <f>IF(AND('Tariffs July 2023'!P17&gt;0,'Tariffs July 2023'!R17&gt;0),IF($C$5&lt;'Tariffs July 2023'!P17,0,IF($C$5&lt;=('Tariffs July 2023'!R17+'Tariffs July 2023'!P17),(($C$5-'Tariffs July 2023'!P17)*'Tariffs July 2023'!Q17/100),(('Tariffs July 2023'!R17)*'Tariffs July 2023'!Q17/100))),0)</f>
        <v>0</v>
      </c>
      <c r="F23" s="184">
        <f>IF(AND('Tariffs July 2023'!R17&gt;0,'Tariffs July 2023'!T17&gt;0),IF(($C$5&lt;'Tariffs July 2023'!T17),(0),($C$5-'Tariffs July 2023'!T17)*'Tariffs July 2023'!U17/100),IF(AND('Tariffs July 2023'!R17&gt;0,'Tariffs July 2023'!T17=""),IF(($C$5&lt;'Tariffs July 2023'!R17+'Tariffs July 2023'!P17),(0),(($C$5-('Tariffs July 2023'!R17+'Tariffs July 2023'!P17))*'Tariffs July 2023'!S17/100)),IF(AND('Tariffs July 2023'!P17&gt;0,'Tariffs July 2023'!R17=""&gt;0),IF(($C$5&lt;'Tariffs July 2023'!P17),(0),($C$5-'Tariffs July 2023'!P17)*'Tariffs July 2023'!Q17/100),0)))</f>
        <v>0</v>
      </c>
      <c r="G23" s="184">
        <f t="shared" si="13"/>
        <v>578.59999999999991</v>
      </c>
      <c r="H23" s="238">
        <f t="shared" si="14"/>
        <v>1963.6363636363633</v>
      </c>
      <c r="I23" s="238">
        <f t="shared" si="15"/>
        <v>2314.3999999999996</v>
      </c>
      <c r="J23" s="185">
        <f t="shared" si="16"/>
        <v>2545.8399999999997</v>
      </c>
      <c r="K23" s="260">
        <f>'Tariffs July 2023'!AZ17</f>
        <v>0</v>
      </c>
      <c r="L23" s="260">
        <f>'Tariffs July 2023'!BA17</f>
        <v>0</v>
      </c>
      <c r="M23" s="260">
        <f>'Tariffs July 2023'!BB17</f>
        <v>0</v>
      </c>
      <c r="N23" s="260">
        <f>'Tariffs July 2023'!BC17</f>
        <v>0</v>
      </c>
      <c r="O23" s="186" t="str">
        <f t="shared" si="17"/>
        <v>No discount</v>
      </c>
      <c r="P23" s="187" t="str">
        <f t="shared" si="18"/>
        <v>Exclusive</v>
      </c>
      <c r="Q23" s="241">
        <f t="shared" si="19"/>
        <v>2314.3999999999996</v>
      </c>
      <c r="R23" s="238">
        <f t="shared" si="20"/>
        <v>2314.3999999999996</v>
      </c>
      <c r="S23" s="247">
        <f t="shared" si="21"/>
        <v>2545.8399999999997</v>
      </c>
      <c r="T23" s="247">
        <f t="shared" si="22"/>
        <v>2545.8399999999997</v>
      </c>
      <c r="U23" s="287"/>
      <c r="V23" s="287"/>
      <c r="W23" s="287"/>
      <c r="X23" s="287"/>
      <c r="Y23" s="287"/>
      <c r="Z23" s="287"/>
      <c r="AA23" s="287"/>
      <c r="AB23" s="287"/>
      <c r="AC23" s="287"/>
      <c r="AD23" s="287"/>
      <c r="AE23" s="287"/>
      <c r="AF23" s="287"/>
      <c r="AG23" s="287"/>
      <c r="AH23" s="287"/>
      <c r="AI23" s="287"/>
      <c r="AJ23" s="287"/>
      <c r="AK23" s="287"/>
      <c r="AL23" s="287"/>
    </row>
    <row r="24" spans="1:825" x14ac:dyDescent="0.15">
      <c r="A24" s="183" t="str">
        <f>'Tariffs July 2023'!K18</f>
        <v>OVO</v>
      </c>
      <c r="B24" s="183" t="str">
        <f>'Tariffs July 2023'!L18</f>
        <v>The One Plan</v>
      </c>
      <c r="C24" s="184">
        <f>IF('Tariffs July 2023'!BP18=0,91*'Tariffs July 2023'!M18/100,(91*'Tariffs July 2023'!M18/100)+'Tariffs July 2023'!BP18/4)</f>
        <v>77.349999999999994</v>
      </c>
      <c r="D24" s="184">
        <f>IF('Tariffs July 2023'!O18="",$C$5*'Tariffs July 2023'!N18/100,IF($C$5&gt;='Tariffs July 2023'!P18,('Tariffs July 2023'!P18*'Tariffs July 2023'!N18/100),($C$5*'Tariffs July 2023'!N18/100)))</f>
        <v>471.99999999999994</v>
      </c>
      <c r="E24" s="184">
        <f>IF(AND('Tariffs July 2023'!P18&gt;0,'Tariffs July 2023'!R18&gt;0),IF($C$5&lt;'Tariffs July 2023'!P18,0,IF($C$5&lt;=('Tariffs July 2023'!R18+'Tariffs July 2023'!P18),(($C$5-'Tariffs July 2023'!P18)*'Tariffs July 2023'!Q18/100),(('Tariffs July 2023'!R18)*'Tariffs July 2023'!Q18/100))),0)</f>
        <v>0</v>
      </c>
      <c r="F24" s="184">
        <f>IF(AND('Tariffs July 2023'!R18&gt;0,'Tariffs July 2023'!T18&gt;0),IF(($C$5&lt;'Tariffs July 2023'!T18),(0),($C$5-'Tariffs July 2023'!T18)*'Tariffs July 2023'!U18/100),IF(AND('Tariffs July 2023'!R18&gt;0,'Tariffs July 2023'!T18=""),IF(($C$5&lt;'Tariffs July 2023'!R18+'Tariffs July 2023'!P18),(0),(($C$5-('Tariffs July 2023'!R18+'Tariffs July 2023'!P18))*'Tariffs July 2023'!S18/100)),IF(AND('Tariffs July 2023'!P18&gt;0,'Tariffs July 2023'!R18=""&gt;0),IF(($C$5&lt;'Tariffs July 2023'!P18),(0),($C$5-'Tariffs July 2023'!P18)*'Tariffs July 2023'!Q18/100),0)))</f>
        <v>0</v>
      </c>
      <c r="G24" s="184">
        <f t="shared" si="13"/>
        <v>549.34999999999991</v>
      </c>
      <c r="H24" s="238">
        <f t="shared" si="14"/>
        <v>1887.9999999999995</v>
      </c>
      <c r="I24" s="238">
        <f t="shared" si="15"/>
        <v>2197.3999999999996</v>
      </c>
      <c r="J24" s="185">
        <f t="shared" si="16"/>
        <v>2417.14</v>
      </c>
      <c r="K24" s="260">
        <f>'Tariffs July 2023'!AZ18</f>
        <v>0</v>
      </c>
      <c r="L24" s="260">
        <f>'Tariffs July 2023'!BA18</f>
        <v>0</v>
      </c>
      <c r="M24" s="260">
        <f>'Tariffs July 2023'!BB18</f>
        <v>0</v>
      </c>
      <c r="N24" s="260">
        <f>'Tariffs July 2023'!BC18</f>
        <v>0</v>
      </c>
      <c r="O24" s="186" t="str">
        <f t="shared" si="17"/>
        <v>No discount</v>
      </c>
      <c r="P24" s="187" t="str">
        <f t="shared" si="18"/>
        <v>Exclusive</v>
      </c>
      <c r="Q24" s="241">
        <f t="shared" si="19"/>
        <v>2197.3999999999996</v>
      </c>
      <c r="R24" s="238">
        <f t="shared" si="20"/>
        <v>2197.3999999999996</v>
      </c>
      <c r="S24" s="247">
        <f t="shared" si="21"/>
        <v>2417.14</v>
      </c>
      <c r="T24" s="247">
        <f t="shared" si="22"/>
        <v>2417.14</v>
      </c>
      <c r="U24" s="287"/>
      <c r="V24" s="287"/>
      <c r="W24" s="287"/>
      <c r="X24" s="287"/>
      <c r="Y24" s="287"/>
      <c r="Z24" s="287"/>
      <c r="AA24" s="287"/>
      <c r="AB24" s="287"/>
      <c r="AC24" s="287"/>
      <c r="AD24" s="287"/>
      <c r="AE24" s="287"/>
      <c r="AF24" s="287"/>
      <c r="AG24" s="287"/>
      <c r="AH24" s="287"/>
      <c r="AI24" s="287"/>
      <c r="AJ24" s="287"/>
      <c r="AK24" s="287"/>
      <c r="AL24" s="287"/>
    </row>
    <row r="25" spans="1:825" customFormat="1" ht="13" x14ac:dyDescent="0.15">
      <c r="A25" s="287"/>
      <c r="B25" s="287"/>
      <c r="C25" s="287"/>
      <c r="D25" s="287"/>
      <c r="E25" s="287"/>
      <c r="F25" s="287"/>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row>
    <row r="26" spans="1:825" customFormat="1" thickBot="1" x14ac:dyDescent="0.2">
      <c r="A26" s="287"/>
      <c r="B26" s="28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row>
    <row r="27" spans="1:825" x14ac:dyDescent="0.15">
      <c r="A27" s="120" t="s">
        <v>797</v>
      </c>
      <c r="B27" s="121"/>
      <c r="C27" s="121"/>
      <c r="D27" s="142"/>
      <c r="E27" s="142"/>
      <c r="F27" s="142"/>
      <c r="G27" s="143"/>
      <c r="H27" s="143"/>
      <c r="I27" s="121"/>
      <c r="J27" s="121"/>
      <c r="K27" s="121"/>
      <c r="L27" s="121"/>
      <c r="M27" s="121"/>
      <c r="N27" s="121"/>
      <c r="O27" s="121"/>
      <c r="P27" s="121"/>
      <c r="Q27" s="121"/>
      <c r="R27" s="121"/>
      <c r="S27" s="121"/>
      <c r="T27" s="121"/>
      <c r="U27" s="287"/>
      <c r="V27" s="287"/>
      <c r="W27" s="287"/>
      <c r="X27" s="287"/>
      <c r="Y27" s="287"/>
      <c r="Z27" s="287"/>
      <c r="AA27" s="287"/>
      <c r="AB27" s="287"/>
      <c r="AC27" s="287"/>
      <c r="AD27" s="287"/>
      <c r="AE27" s="287"/>
      <c r="AF27" s="287"/>
      <c r="AG27" s="287"/>
      <c r="AH27" s="287"/>
      <c r="AI27" s="287"/>
      <c r="AJ27" s="287"/>
      <c r="AK27" s="287"/>
      <c r="AL27" s="287"/>
    </row>
    <row r="28" spans="1:825" x14ac:dyDescent="0.15">
      <c r="A28" s="123" t="s">
        <v>121</v>
      </c>
      <c r="B28" s="110"/>
      <c r="C28" s="147">
        <v>2000</v>
      </c>
      <c r="D28" s="144"/>
      <c r="E28" s="144"/>
      <c r="F28" s="144"/>
      <c r="G28" s="145"/>
      <c r="H28" s="145"/>
      <c r="I28" s="110"/>
      <c r="J28" s="110"/>
      <c r="K28" s="110"/>
      <c r="L28" s="110"/>
      <c r="M28" s="110"/>
      <c r="N28" s="110"/>
      <c r="O28" s="110"/>
      <c r="P28" s="110"/>
      <c r="Q28" s="110"/>
      <c r="R28" s="110"/>
      <c r="S28" s="110"/>
      <c r="T28" s="110"/>
      <c r="U28" s="287"/>
      <c r="V28" s="287"/>
      <c r="W28" s="287"/>
      <c r="X28" s="287"/>
      <c r="Y28" s="287"/>
      <c r="Z28" s="287"/>
      <c r="AA28" s="287"/>
      <c r="AB28" s="287"/>
      <c r="AC28" s="287"/>
      <c r="AD28" s="287"/>
      <c r="AE28" s="287"/>
      <c r="AF28" s="287"/>
      <c r="AG28" s="287"/>
      <c r="AH28" s="287"/>
      <c r="AI28" s="287"/>
      <c r="AJ28" s="287"/>
      <c r="AK28" s="287"/>
      <c r="AL28" s="287"/>
    </row>
    <row r="29" spans="1:825" x14ac:dyDescent="0.15">
      <c r="A29" s="123" t="s">
        <v>262</v>
      </c>
      <c r="B29" s="110"/>
      <c r="C29" s="148">
        <v>0.85</v>
      </c>
      <c r="D29" s="144"/>
      <c r="E29" s="144"/>
      <c r="F29" s="144"/>
      <c r="G29" s="145"/>
      <c r="H29" s="145"/>
      <c r="I29" s="110"/>
      <c r="J29" s="110"/>
      <c r="K29" s="110"/>
      <c r="L29" s="110"/>
      <c r="M29" s="110"/>
      <c r="N29" s="110"/>
      <c r="O29" s="110"/>
      <c r="P29" s="110"/>
      <c r="Q29" s="110"/>
      <c r="R29" s="110"/>
      <c r="S29" s="110"/>
      <c r="T29" s="110"/>
      <c r="U29" s="287"/>
      <c r="V29" s="287"/>
      <c r="W29" s="287"/>
      <c r="X29" s="287"/>
      <c r="Y29" s="287"/>
      <c r="Z29" s="287"/>
      <c r="AA29" s="287"/>
      <c r="AB29" s="287"/>
      <c r="AC29" s="287"/>
      <c r="AD29" s="287"/>
      <c r="AE29" s="287"/>
      <c r="AF29" s="287"/>
      <c r="AG29" s="287"/>
      <c r="AH29" s="287"/>
      <c r="AI29" s="287"/>
      <c r="AJ29" s="287"/>
      <c r="AK29" s="287"/>
      <c r="AL29" s="287"/>
    </row>
    <row r="30" spans="1:825" x14ac:dyDescent="0.15">
      <c r="A30" s="123" t="s">
        <v>52</v>
      </c>
      <c r="B30" s="110"/>
      <c r="C30" s="148">
        <v>0.15</v>
      </c>
      <c r="D30" s="144"/>
      <c r="E30" s="144"/>
      <c r="F30" s="144"/>
      <c r="G30" s="145"/>
      <c r="H30" s="145"/>
      <c r="I30" s="110"/>
      <c r="J30" s="110"/>
      <c r="K30" s="110"/>
      <c r="L30" s="110"/>
      <c r="M30" s="110"/>
      <c r="N30" s="110"/>
      <c r="O30" s="110"/>
      <c r="P30" s="110"/>
      <c r="Q30" s="110"/>
      <c r="R30" s="110"/>
      <c r="S30" s="110"/>
      <c r="T30" s="110"/>
      <c r="U30" s="287"/>
      <c r="V30" s="287"/>
      <c r="W30" s="287"/>
      <c r="X30" s="287"/>
      <c r="Y30" s="287"/>
      <c r="Z30" s="287"/>
      <c r="AA30" s="287"/>
      <c r="AB30" s="287"/>
      <c r="AC30" s="287"/>
      <c r="AD30" s="287"/>
      <c r="AE30" s="287"/>
      <c r="AF30" s="287"/>
      <c r="AG30" s="287"/>
      <c r="AH30" s="287"/>
      <c r="AI30" s="287"/>
      <c r="AJ30" s="287"/>
      <c r="AK30" s="287"/>
      <c r="AL30" s="287"/>
    </row>
    <row r="31" spans="1:825" x14ac:dyDescent="0.15">
      <c r="A31" s="123"/>
      <c r="B31" s="110"/>
      <c r="C31" s="144"/>
      <c r="D31" s="144"/>
      <c r="E31" s="144"/>
      <c r="F31" s="144"/>
      <c r="G31" s="145"/>
      <c r="H31" s="145"/>
      <c r="I31" s="110"/>
      <c r="J31" s="110"/>
      <c r="K31" s="110"/>
      <c r="L31" s="110"/>
      <c r="M31" s="110"/>
      <c r="N31" s="110"/>
      <c r="O31" s="110"/>
      <c r="P31" s="110"/>
      <c r="Q31" s="110"/>
      <c r="R31" s="110"/>
      <c r="S31" s="110"/>
      <c r="T31" s="110"/>
      <c r="U31" s="287"/>
      <c r="V31" s="287"/>
      <c r="W31" s="287"/>
      <c r="X31" s="287"/>
      <c r="Y31" s="287"/>
      <c r="Z31" s="287"/>
      <c r="AA31" s="287"/>
      <c r="AB31" s="287"/>
      <c r="AC31" s="287"/>
      <c r="AD31" s="287"/>
      <c r="AE31" s="287"/>
      <c r="AF31" s="287"/>
      <c r="AG31" s="287"/>
      <c r="AH31" s="287"/>
      <c r="AI31" s="287"/>
      <c r="AJ31" s="287"/>
      <c r="AK31" s="287"/>
      <c r="AL31" s="287"/>
    </row>
    <row r="32" spans="1:825" ht="71" customHeight="1" x14ac:dyDescent="0.15">
      <c r="A32" s="225" t="s">
        <v>168</v>
      </c>
      <c r="B32" s="226" t="s">
        <v>122</v>
      </c>
      <c r="C32" s="227" t="s">
        <v>3</v>
      </c>
      <c r="D32" s="227" t="s">
        <v>787</v>
      </c>
      <c r="E32" s="227" t="s">
        <v>5</v>
      </c>
      <c r="F32" s="227" t="s">
        <v>51</v>
      </c>
      <c r="G32" s="227" t="s">
        <v>298</v>
      </c>
      <c r="H32" s="234" t="s">
        <v>789</v>
      </c>
      <c r="I32" s="235" t="s">
        <v>6</v>
      </c>
      <c r="J32" s="228" t="s">
        <v>790</v>
      </c>
      <c r="K32" s="229" t="s">
        <v>7</v>
      </c>
      <c r="L32" s="229" t="s">
        <v>8</v>
      </c>
      <c r="M32" s="229" t="s">
        <v>9</v>
      </c>
      <c r="N32" s="229" t="s">
        <v>10</v>
      </c>
      <c r="O32" s="236" t="s">
        <v>791</v>
      </c>
      <c r="P32" s="236" t="s">
        <v>792</v>
      </c>
      <c r="Q32" s="237" t="s">
        <v>793</v>
      </c>
      <c r="R32" s="237" t="s">
        <v>794</v>
      </c>
      <c r="S32" s="232" t="s">
        <v>133</v>
      </c>
      <c r="T32" s="230" t="s">
        <v>134</v>
      </c>
      <c r="U32" s="287"/>
      <c r="V32" s="287"/>
      <c r="W32" s="287"/>
      <c r="X32" s="287"/>
      <c r="Y32" s="287"/>
      <c r="Z32" s="287"/>
      <c r="AA32" s="287"/>
      <c r="AB32" s="287"/>
      <c r="AC32" s="287"/>
      <c r="AD32" s="287"/>
      <c r="AE32" s="287"/>
      <c r="AF32" s="287"/>
      <c r="AG32" s="287"/>
      <c r="AH32" s="287"/>
      <c r="AI32" s="287"/>
      <c r="AJ32" s="287"/>
      <c r="AK32" s="287"/>
      <c r="AL32" s="287"/>
    </row>
    <row r="33" spans="1:825" x14ac:dyDescent="0.15">
      <c r="A33" s="182" t="str">
        <f>'Tariffs July 2023'!K19</f>
        <v>AGL</v>
      </c>
      <c r="B33" s="183" t="str">
        <f>'Tariffs July 2023'!L19</f>
        <v>Value Saver</v>
      </c>
      <c r="C33" s="184">
        <f>IF('Tariffs July 2023'!BP19=0,91*'Tariffs July 2023'!M19/100,(91*'Tariffs July 2023'!M19/100)+'Tariffs July 2023'!BP19/4)</f>
        <v>104.8071818181818</v>
      </c>
      <c r="D33" s="184">
        <f>IF('Tariffs July 2023'!O19="",$C$28*$C$29*'Tariffs July 2023'!N19/100,IF($C$28*$C$29&gt;='Tariffs July 2023'!P19,('Tariffs July 2023'!P19*'Tariffs July 2023'!N19/100),($C$28*$C$29*'Tariffs July 2023'!N19/100)))</f>
        <v>471.20909090909089</v>
      </c>
      <c r="E33" s="184">
        <f>IF(AND('Tariffs July 2023'!R19&gt;0,'Tariffs July 2023'!T19&gt;0),IF(($C$28*$C$29&lt;'Tariffs July 2023'!T19),(0),($C$28*$C$29-'Tariffs July 2023'!T19)*'Tariffs July 2023'!U19/100),IF(AND('Tariffs July 2023'!R19&gt;0,'Tariffs July 2023'!T19=""),IF(($C$28*$C$29&lt;'Tariffs July 2023'!R19+'Tariffs July 2023'!P19),(0),(($C$28*$C$29-('Tariffs July 2023'!R19+'Tariffs July 2023'!P19))*'Tariffs July 2023'!S19/100)),IF(AND('Tariffs July 2023'!P19&gt;0,'Tariffs July 2023'!R19=""&gt;0),IF(($C$28*$C$29&lt;'Tariffs July 2023'!P19),(0),($C$28*$C$29-'Tariffs July 2023'!P19)*'Tariffs July 2023'!Q19/100),0)))</f>
        <v>0</v>
      </c>
      <c r="F33" s="184">
        <f>($C$28*$C$30)*'Tariffs July 2023'!AE19/100</f>
        <v>62.345454545454544</v>
      </c>
      <c r="G33" s="184">
        <f>SUM(C33:F33)</f>
        <v>638.36172727272731</v>
      </c>
      <c r="H33" s="238">
        <f>(G33-C33)*4</f>
        <v>2134.2181818181821</v>
      </c>
      <c r="I33" s="238">
        <f>G33*4</f>
        <v>2553.4469090909092</v>
      </c>
      <c r="J33" s="185">
        <f t="shared" ref="J33:J44" si="23">I33*1.1</f>
        <v>2808.7916000000005</v>
      </c>
      <c r="K33" s="188">
        <f>'Tariffs July 2023'!AZ19</f>
        <v>0</v>
      </c>
      <c r="L33" s="188">
        <f>'Tariffs July 2023'!BA19</f>
        <v>0</v>
      </c>
      <c r="M33" s="188">
        <f>'Tariffs July 2023'!BB19</f>
        <v>0</v>
      </c>
      <c r="N33" s="188">
        <f>'Tariffs July 2023'!BC19</f>
        <v>0</v>
      </c>
      <c r="O33" s="186" t="str">
        <f>IF(SUM(K33:N33)=0,"No discount",IF(K33&gt;0,"Guaranteed off bill",IF(L33&gt;0,"Guaranteed off usage",IF(M33&gt;0,"Pay-on-time off bill","Pay-on-time off usage"))))</f>
        <v>No discount</v>
      </c>
      <c r="P33" s="187" t="str">
        <f>IF(OR(A33="Origin Energy",A33="Red Energy",A33="Powershop"),"Inclusive","Exclusive")</f>
        <v>Exclusive</v>
      </c>
      <c r="Q33" s="240">
        <f>IF(AND(O33="Guaranteed off bill",P33="Inclusive"),((I33*1.1)-((I33*1.1)*K33/100))/1.1,IF(AND(O33="Guaranteed off usage",P33="Inclusive"),((I33*1.1)-((H33*1.1)*L33/100))/1.1,IF(AND(O33="Guaranteed off bill",P33="Exclusive"),I33-(I33*K33/100),IF(AND(O33="Guaranteed off usage",P33="Exclusive"),I33-(H33*L33/100),IF(P33="Inclusive",((I33*1.1))/1.1,I33)))))</f>
        <v>2553.4469090909092</v>
      </c>
      <c r="R33" s="245">
        <f>IF(AND(O33="Pay-on-time off bill",P33="Inclusive"),((Q33*1.1)-((Q33*1.1)*M33/100))/1.1,IF(AND(O33="Pay-on-time off usage",P33="Inclusive"),((Q33*1.1)-((H33*1.1)*N33/100))/1.1,IF(AND(O33="Pay-on-time off bill",P33="Exclusive"),Q33-(Q33*M33/100),IF(AND(O33="Pay-on-time off usage",P33="Exclusive"),Q33-(H33*N33/100),IF(P33="Inclusive",((Q33*1.1))/1.1,Q33)))))</f>
        <v>2553.4469090909092</v>
      </c>
      <c r="S33" s="246">
        <f>Q33*1.1</f>
        <v>2808.7916000000005</v>
      </c>
      <c r="T33" s="246">
        <f>R33*1.1</f>
        <v>2808.7916000000005</v>
      </c>
      <c r="U33" s="287"/>
      <c r="V33" s="287"/>
      <c r="W33" s="287"/>
      <c r="X33" s="287"/>
      <c r="Y33" s="287"/>
      <c r="Z33" s="287"/>
      <c r="AA33" s="287"/>
      <c r="AB33" s="287"/>
      <c r="AC33" s="287"/>
      <c r="AD33" s="287"/>
      <c r="AE33" s="287"/>
      <c r="AF33" s="287"/>
      <c r="AG33" s="287"/>
      <c r="AH33" s="287"/>
      <c r="AI33" s="287"/>
      <c r="AJ33" s="287"/>
      <c r="AK33" s="287"/>
      <c r="AL33" s="287"/>
    </row>
    <row r="34" spans="1:825" x14ac:dyDescent="0.15">
      <c r="A34" s="182" t="str">
        <f>'Tariffs July 2023'!K20</f>
        <v>Diamond Energy</v>
      </c>
      <c r="B34" s="183" t="str">
        <f>'Tariffs July 2023'!L20</f>
        <v xml:space="preserve">Renewable Saver </v>
      </c>
      <c r="C34" s="184">
        <f>IF('Tariffs July 2023'!BP20=0,91*'Tariffs July 2023'!M20/100,(91*'Tariffs July 2023'!M20/100)+'Tariffs July 2023'!BP20/4)</f>
        <v>100.09999999999998</v>
      </c>
      <c r="D34" s="184">
        <f>IF('Tariffs July 2023'!O20="",$C$28*$C$29*'Tariffs July 2023'!N20/100,IF($C$28*$C$29&gt;='Tariffs July 2023'!P20,('Tariffs July 2023'!P20*'Tariffs July 2023'!N20/100),($C$28*$C$29*'Tariffs July 2023'!N20/100)))</f>
        <v>301.92</v>
      </c>
      <c r="E34" s="184">
        <f>IF(AND('Tariffs July 2023'!R20&gt;0,'Tariffs July 2023'!T20&gt;0),IF(($C$28*$C$29&lt;'Tariffs July 2023'!T20),(0),($C$28*$C$29-'Tariffs July 2023'!T20)*'Tariffs July 2023'!U20/100),IF(AND('Tariffs July 2023'!R20&gt;0,'Tariffs July 2023'!T20=""),IF(($C$28*$C$29&lt;'Tariffs July 2023'!R20+'Tariffs July 2023'!P20),(0),(($C$28*$C$29-('Tariffs July 2023'!R20+'Tariffs July 2023'!P20))*'Tariffs July 2023'!S20/100)),IF(AND('Tariffs July 2023'!P20&gt;0,'Tariffs July 2023'!R20=""&gt;0),IF(($C$28*$C$29&lt;'Tariffs July 2023'!P20),(0),($C$28*$C$29-'Tariffs July 2023'!P20)*'Tariffs July 2023'!Q20/100),0)))</f>
        <v>224.39999999999998</v>
      </c>
      <c r="F34" s="184">
        <f>($C$28*$C$30)*'Tariffs July 2023'!AE20/100</f>
        <v>67.499999999999986</v>
      </c>
      <c r="G34" s="184">
        <f t="shared" ref="G34:G44" si="24">SUM(C34:F34)</f>
        <v>693.92</v>
      </c>
      <c r="H34" s="238">
        <f t="shared" ref="H34:H44" si="25">(G34-C34)*4</f>
        <v>2375.2799999999997</v>
      </c>
      <c r="I34" s="238">
        <f t="shared" ref="I34:I44" si="26">G34*4</f>
        <v>2775.68</v>
      </c>
      <c r="J34" s="185">
        <f t="shared" si="23"/>
        <v>3053.248</v>
      </c>
      <c r="K34" s="188">
        <f>'Tariffs July 2023'!AZ20</f>
        <v>0</v>
      </c>
      <c r="L34" s="188">
        <f>'Tariffs July 2023'!BA20</f>
        <v>0</v>
      </c>
      <c r="M34" s="188">
        <f>'Tariffs July 2023'!BB20</f>
        <v>2</v>
      </c>
      <c r="N34" s="188">
        <f>'Tariffs July 2023'!BC20</f>
        <v>0</v>
      </c>
      <c r="O34" s="186" t="str">
        <f t="shared" ref="O34:O44" si="27">IF(SUM(K34:N34)=0,"No discount",IF(K34&gt;0,"Guaranteed off bill",IF(L34&gt;0,"Guaranteed off usage",IF(M34&gt;0,"Pay-on-time off bill","Pay-on-time off usage"))))</f>
        <v>Pay-on-time off bill</v>
      </c>
      <c r="P34" s="187" t="str">
        <f t="shared" ref="P34:P44" si="28">IF(OR(A34="Origin Energy",A34="Red Energy",A34="Powershop"),"Inclusive","Exclusive")</f>
        <v>Exclusive</v>
      </c>
      <c r="Q34" s="241">
        <f t="shared" ref="Q34:Q44" si="29">IF(AND(O34="Guaranteed off bill",P34="Inclusive"),((I34*1.1)-((I34*1.1)*K34/100))/1.1,IF(AND(O34="Guaranteed off usage",P34="Inclusive"),((I34*1.1)-((H34*1.1)*L34/100))/1.1,IF(AND(O34="Guaranteed off bill",P34="Exclusive"),I34-(I34*K34/100),IF(AND(O34="Guaranteed off usage",P34="Exclusive"),I34-(H34*L34/100),IF(P34="Inclusive",((I34*1.1))/1.1,I34)))))</f>
        <v>2775.68</v>
      </c>
      <c r="R34" s="238">
        <f t="shared" ref="R34:R44" si="30">IF(AND(O34="Pay-on-time off bill",P34="Inclusive"),((Q34*1.1)-((Q34*1.1)*M34/100))/1.1,IF(AND(O34="Pay-on-time off usage",P34="Inclusive"),((Q34*1.1)-((H34*1.1)*N34/100))/1.1,IF(AND(O34="Pay-on-time off bill",P34="Exclusive"),Q34-(Q34*M34/100),IF(AND(O34="Pay-on-time off usage",P34="Exclusive"),Q34-(H34*N34/100),IF(P34="Inclusive",((Q34*1.1))/1.1,Q34)))))</f>
        <v>2720.1664000000001</v>
      </c>
      <c r="S34" s="247">
        <f t="shared" ref="S34:T44" si="31">Q34*1.1</f>
        <v>3053.248</v>
      </c>
      <c r="T34" s="247">
        <f t="shared" si="31"/>
        <v>2992.1830400000003</v>
      </c>
      <c r="U34" s="287"/>
      <c r="V34" s="287"/>
      <c r="W34" s="287"/>
      <c r="X34" s="287"/>
      <c r="Y34" s="287"/>
      <c r="Z34" s="287"/>
      <c r="AA34" s="287"/>
      <c r="AB34" s="287"/>
      <c r="AC34" s="287"/>
      <c r="AD34" s="287"/>
      <c r="AE34" s="287"/>
      <c r="AF34" s="287"/>
      <c r="AG34" s="287"/>
      <c r="AH34" s="287"/>
      <c r="AI34" s="287"/>
      <c r="AJ34" s="287"/>
      <c r="AK34" s="287"/>
      <c r="AL34" s="287"/>
    </row>
    <row r="35" spans="1:825" x14ac:dyDescent="0.15">
      <c r="A35" s="182" t="str">
        <f>'Tariffs July 2023'!K21</f>
        <v>EnergyAustralia</v>
      </c>
      <c r="B35" s="183" t="str">
        <f>'Tariffs July 2023'!L21</f>
        <v>Flexi Plan</v>
      </c>
      <c r="C35" s="184">
        <f>IF('Tariffs July 2023'!BP21=0,91*'Tariffs July 2023'!M21/100,(91*'Tariffs July 2023'!M21/100)+'Tariffs July 2023'!BP21/4)</f>
        <v>98.279999999999987</v>
      </c>
      <c r="D35" s="184">
        <f>IF('Tariffs July 2023'!O21="",$C$28*$C$29*'Tariffs July 2023'!N21/100,IF($C$28*$C$29&gt;='Tariffs July 2023'!P21,('Tariffs July 2023'!P21*'Tariffs July 2023'!N21/100),($C$28*$C$29*'Tariffs July 2023'!N21/100)))</f>
        <v>518.0363636363636</v>
      </c>
      <c r="E35" s="184">
        <f>IF(AND('Tariffs July 2023'!R21&gt;0,'Tariffs July 2023'!T21&gt;0),IF(($C$28*$C$29&lt;'Tariffs July 2023'!T21),(0),($C$28*$C$29-'Tariffs July 2023'!T21)*'Tariffs July 2023'!U21/100),IF(AND('Tariffs July 2023'!R21&gt;0,'Tariffs July 2023'!T21=""),IF(($C$28*$C$29&lt;'Tariffs July 2023'!R21+'Tariffs July 2023'!P21),(0),(($C$28*$C$29-('Tariffs July 2023'!R21+'Tariffs July 2023'!P21))*'Tariffs July 2023'!S21/100)),IF(AND('Tariffs July 2023'!P21&gt;0,'Tariffs July 2023'!R21=""&gt;0),IF(($C$28*$C$29&lt;'Tariffs July 2023'!P21),(0),($C$28*$C$29-'Tariffs July 2023'!P21)*'Tariffs July 2023'!Q21/100),0)))</f>
        <v>0</v>
      </c>
      <c r="F35" s="184">
        <f>($C$28*$C$30)*'Tariffs July 2023'!AE21/100</f>
        <v>61.036363636363632</v>
      </c>
      <c r="G35" s="184">
        <f t="shared" si="24"/>
        <v>677.35272727272718</v>
      </c>
      <c r="H35" s="238">
        <f t="shared" si="25"/>
        <v>2316.2909090909088</v>
      </c>
      <c r="I35" s="238">
        <f t="shared" si="26"/>
        <v>2709.4109090909087</v>
      </c>
      <c r="J35" s="185">
        <f t="shared" si="23"/>
        <v>2980.3519999999999</v>
      </c>
      <c r="K35" s="188">
        <f>'Tariffs July 2023'!AZ21</f>
        <v>0</v>
      </c>
      <c r="L35" s="188">
        <f>'Tariffs July 2023'!BA21</f>
        <v>0</v>
      </c>
      <c r="M35" s="188">
        <f>'Tariffs July 2023'!BB21</f>
        <v>0</v>
      </c>
      <c r="N35" s="188">
        <f>'Tariffs July 2023'!BC21</f>
        <v>0</v>
      </c>
      <c r="O35" s="186" t="str">
        <f t="shared" si="27"/>
        <v>No discount</v>
      </c>
      <c r="P35" s="187" t="str">
        <f t="shared" si="28"/>
        <v>Exclusive</v>
      </c>
      <c r="Q35" s="241">
        <f t="shared" si="29"/>
        <v>2709.4109090909087</v>
      </c>
      <c r="R35" s="238">
        <f t="shared" si="30"/>
        <v>2709.4109090909087</v>
      </c>
      <c r="S35" s="247">
        <f t="shared" si="31"/>
        <v>2980.3519999999999</v>
      </c>
      <c r="T35" s="247">
        <f t="shared" si="31"/>
        <v>2980.3519999999999</v>
      </c>
      <c r="U35" s="287"/>
      <c r="V35" s="287"/>
      <c r="W35" s="287"/>
      <c r="X35" s="287"/>
      <c r="Y35" s="287"/>
      <c r="Z35" s="287"/>
      <c r="AA35" s="287"/>
      <c r="AB35" s="287"/>
      <c r="AC35" s="287"/>
      <c r="AD35" s="287"/>
      <c r="AE35" s="287"/>
      <c r="AF35" s="287"/>
      <c r="AG35" s="287"/>
      <c r="AH35" s="287"/>
      <c r="AI35" s="287"/>
      <c r="AJ35" s="287"/>
      <c r="AK35" s="287"/>
      <c r="AL35" s="287"/>
    </row>
    <row r="36" spans="1:825" s="191" customFormat="1" x14ac:dyDescent="0.15">
      <c r="A36" s="182" t="str">
        <f>'Tariffs July 2023'!K22</f>
        <v>Energy Locals</v>
      </c>
      <c r="B36" s="183" t="str">
        <f>'Tariffs July 2023'!L22</f>
        <v>Online Member</v>
      </c>
      <c r="C36" s="184">
        <f>IF('Tariffs July 2023'!BP22=0,91*'Tariffs July 2023'!M22/100,(91*'Tariffs July 2023'!M22/100)+'Tariffs July 2023'!BP22/4)</f>
        <v>110.95454545454544</v>
      </c>
      <c r="D36" s="184">
        <f>IF('Tariffs July 2023'!O22="",$C$28*$C$29*'Tariffs July 2023'!N22/100,IF($C$28*$C$29&gt;='Tariffs July 2023'!P22,('Tariffs July 2023'!P22*'Tariffs July 2023'!N22/100),($C$28*$C$29*'Tariffs July 2023'!N22/100)))</f>
        <v>424.99999999999994</v>
      </c>
      <c r="E36" s="184">
        <f>IF(AND('Tariffs July 2023'!R22&gt;0,'Tariffs July 2023'!T22&gt;0),IF(($C$28*$C$29&lt;'Tariffs July 2023'!T22),(0),($C$28*$C$29-'Tariffs July 2023'!T22)*'Tariffs July 2023'!U22/100),IF(AND('Tariffs July 2023'!R22&gt;0,'Tariffs July 2023'!T22=""),IF(($C$28*$C$29&lt;'Tariffs July 2023'!R22+'Tariffs July 2023'!P22),(0),(($C$28*$C$29-('Tariffs July 2023'!R22+'Tariffs July 2023'!P22))*'Tariffs July 2023'!S22/100)),IF(AND('Tariffs July 2023'!P22&gt;0,'Tariffs July 2023'!R22=""&gt;0),IF(($C$28*$C$29&lt;'Tariffs July 2023'!P22),(0),($C$28*$C$29-'Tariffs July 2023'!P22)*'Tariffs July 2023'!Q22/100),0)))</f>
        <v>0</v>
      </c>
      <c r="F36" s="184">
        <f>($C$28*$C$30)*'Tariffs July 2023'!AE22/100</f>
        <v>62.72727272727272</v>
      </c>
      <c r="G36" s="184">
        <f t="shared" si="24"/>
        <v>598.68181818181813</v>
      </c>
      <c r="H36" s="238">
        <f t="shared" si="25"/>
        <v>1950.9090909090908</v>
      </c>
      <c r="I36" s="238">
        <f t="shared" si="26"/>
        <v>2394.7272727272725</v>
      </c>
      <c r="J36" s="185">
        <f t="shared" si="23"/>
        <v>2634.2</v>
      </c>
      <c r="K36" s="188">
        <f>'Tariffs July 2023'!AZ22</f>
        <v>0</v>
      </c>
      <c r="L36" s="188">
        <f>'Tariffs July 2023'!BA22</f>
        <v>0</v>
      </c>
      <c r="M36" s="188">
        <f>'Tariffs July 2023'!BB22</f>
        <v>0</v>
      </c>
      <c r="N36" s="188">
        <f>'Tariffs July 2023'!BC22</f>
        <v>0</v>
      </c>
      <c r="O36" s="186" t="str">
        <f t="shared" si="27"/>
        <v>No discount</v>
      </c>
      <c r="P36" s="187" t="str">
        <f t="shared" si="28"/>
        <v>Exclusive</v>
      </c>
      <c r="Q36" s="241">
        <f t="shared" si="29"/>
        <v>2394.7272727272725</v>
      </c>
      <c r="R36" s="238">
        <f t="shared" si="30"/>
        <v>2394.7272727272725</v>
      </c>
      <c r="S36" s="247">
        <f t="shared" si="31"/>
        <v>2634.2</v>
      </c>
      <c r="T36" s="247">
        <f t="shared" si="31"/>
        <v>2634.2</v>
      </c>
      <c r="U36" s="287"/>
      <c r="V36" s="287"/>
      <c r="W36" s="287"/>
      <c r="X36" s="287"/>
      <c r="Y36" s="287"/>
      <c r="Z36" s="287"/>
      <c r="AA36" s="287"/>
      <c r="AB36" s="287"/>
      <c r="AC36" s="287"/>
      <c r="AD36" s="287"/>
      <c r="AE36" s="287"/>
      <c r="AF36" s="287"/>
      <c r="AG36" s="287"/>
      <c r="AH36" s="287"/>
      <c r="AI36" s="287"/>
      <c r="AJ36" s="287"/>
      <c r="AK36" s="287"/>
      <c r="AL36" s="287"/>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s="244"/>
      <c r="QM36" s="244"/>
      <c r="QN36" s="244"/>
      <c r="QO36" s="244"/>
      <c r="QP36" s="244"/>
      <c r="QQ36" s="244"/>
      <c r="QR36" s="244"/>
      <c r="QS36" s="244"/>
      <c r="QT36" s="244"/>
      <c r="QU36" s="244"/>
      <c r="QV36" s="244"/>
      <c r="QW36" s="244"/>
      <c r="QX36" s="244"/>
      <c r="QY36" s="244"/>
      <c r="QZ36" s="244"/>
      <c r="RA36" s="244"/>
      <c r="RB36" s="244"/>
      <c r="RC36" s="244"/>
      <c r="RD36" s="244"/>
      <c r="RE36" s="244"/>
      <c r="RF36" s="244"/>
      <c r="RG36" s="244"/>
      <c r="RH36" s="244"/>
      <c r="RI36" s="244"/>
      <c r="RJ36" s="244"/>
      <c r="RK36" s="244"/>
      <c r="RL36" s="244"/>
      <c r="RM36" s="244"/>
      <c r="RN36" s="244"/>
      <c r="RO36" s="244"/>
      <c r="RP36" s="244"/>
      <c r="RQ36" s="244"/>
      <c r="RR36" s="244"/>
      <c r="RS36" s="244"/>
      <c r="RT36" s="244"/>
      <c r="RU36" s="244"/>
      <c r="RV36" s="244"/>
      <c r="RW36" s="244"/>
      <c r="RX36" s="244"/>
      <c r="RY36" s="244"/>
      <c r="RZ36" s="244"/>
      <c r="SA36" s="244"/>
      <c r="SB36" s="244"/>
      <c r="SC36" s="244"/>
      <c r="SD36" s="244"/>
      <c r="SE36" s="244"/>
      <c r="SF36" s="244"/>
      <c r="SG36" s="244"/>
      <c r="SH36" s="244"/>
      <c r="SI36" s="244"/>
      <c r="SJ36" s="244"/>
      <c r="SK36" s="244"/>
      <c r="SL36" s="244"/>
      <c r="SM36" s="244"/>
      <c r="SN36" s="244"/>
      <c r="SO36" s="244"/>
      <c r="SP36" s="244"/>
      <c r="SQ36" s="244"/>
      <c r="SR36" s="244"/>
      <c r="SS36" s="244"/>
      <c r="ST36" s="244"/>
      <c r="SU36" s="244"/>
      <c r="SV36" s="244"/>
      <c r="SW36" s="244"/>
      <c r="SX36" s="244"/>
      <c r="SY36" s="244"/>
      <c r="SZ36" s="244"/>
      <c r="TA36" s="244"/>
      <c r="TB36" s="244"/>
      <c r="TC36" s="244"/>
      <c r="TD36" s="244"/>
      <c r="TE36" s="244"/>
      <c r="TF36" s="244"/>
      <c r="TG36" s="244"/>
      <c r="TH36" s="244"/>
      <c r="TI36" s="244"/>
      <c r="TJ36" s="244"/>
      <c r="TK36" s="244"/>
      <c r="TL36" s="244"/>
      <c r="TM36" s="244"/>
      <c r="TN36" s="244"/>
      <c r="TO36" s="244"/>
      <c r="TP36" s="244"/>
      <c r="TQ36" s="244"/>
      <c r="TR36" s="244"/>
      <c r="TS36" s="244"/>
      <c r="TT36" s="244"/>
      <c r="TU36" s="244"/>
      <c r="TV36" s="244"/>
      <c r="TW36" s="244"/>
      <c r="TX36" s="244"/>
      <c r="TY36" s="244"/>
      <c r="TZ36" s="244"/>
      <c r="UA36" s="244"/>
      <c r="UB36" s="244"/>
      <c r="UC36" s="244"/>
      <c r="UD36" s="244"/>
      <c r="UE36" s="244"/>
      <c r="UF36" s="244"/>
      <c r="UG36" s="244"/>
      <c r="UH36" s="244"/>
      <c r="UI36" s="244"/>
      <c r="UJ36" s="244"/>
      <c r="UK36" s="244"/>
      <c r="UL36" s="244"/>
      <c r="UM36" s="244"/>
      <c r="UN36" s="244"/>
      <c r="UO36" s="244"/>
      <c r="UP36" s="244"/>
      <c r="UQ36" s="244"/>
      <c r="UR36" s="244"/>
      <c r="US36" s="244"/>
      <c r="UT36" s="244"/>
      <c r="UU36" s="244"/>
      <c r="UV36" s="244"/>
      <c r="UW36" s="244"/>
      <c r="UX36" s="244"/>
      <c r="UY36" s="244"/>
      <c r="UZ36" s="244"/>
      <c r="VA36" s="244"/>
      <c r="VB36" s="244"/>
      <c r="VC36" s="244"/>
      <c r="VD36" s="244"/>
      <c r="VE36" s="244"/>
      <c r="VF36" s="244"/>
      <c r="VG36" s="244"/>
      <c r="VH36" s="244"/>
      <c r="VI36" s="244"/>
      <c r="VJ36" s="244"/>
      <c r="VK36" s="244"/>
      <c r="VL36" s="244"/>
      <c r="VM36" s="244"/>
      <c r="VN36" s="244"/>
      <c r="VO36" s="244"/>
      <c r="VP36" s="244"/>
      <c r="VQ36" s="244"/>
      <c r="VR36" s="244"/>
      <c r="VS36" s="244"/>
      <c r="VT36" s="244"/>
      <c r="VU36" s="244"/>
      <c r="VV36" s="244"/>
      <c r="VW36" s="244"/>
      <c r="VX36" s="244"/>
      <c r="VY36" s="244"/>
      <c r="VZ36" s="244"/>
      <c r="WA36" s="244"/>
      <c r="WB36" s="244"/>
      <c r="WC36" s="244"/>
      <c r="WD36" s="244"/>
      <c r="WE36" s="244"/>
      <c r="WF36" s="244"/>
      <c r="WG36" s="244"/>
      <c r="WH36" s="244"/>
      <c r="WI36" s="244"/>
      <c r="WJ36" s="244"/>
      <c r="WK36" s="244"/>
      <c r="WL36" s="244"/>
      <c r="WM36" s="244"/>
      <c r="WN36" s="244"/>
      <c r="WO36" s="244"/>
      <c r="WP36" s="244"/>
      <c r="WQ36" s="244"/>
      <c r="WR36" s="244"/>
      <c r="WS36" s="244"/>
      <c r="WT36" s="244"/>
      <c r="WU36" s="244"/>
      <c r="WV36" s="244"/>
      <c r="WW36" s="244"/>
      <c r="WX36" s="244"/>
      <c r="WY36" s="244"/>
      <c r="WZ36" s="244"/>
      <c r="XA36" s="244"/>
      <c r="XB36" s="244"/>
      <c r="XC36" s="244"/>
      <c r="XD36" s="244"/>
      <c r="XE36" s="244"/>
      <c r="XF36" s="244"/>
      <c r="XG36" s="244"/>
      <c r="XH36" s="244"/>
      <c r="XI36" s="244"/>
      <c r="XJ36" s="244"/>
      <c r="XK36" s="244"/>
      <c r="XL36" s="244"/>
      <c r="XM36" s="244"/>
      <c r="XN36" s="244"/>
      <c r="XO36" s="244"/>
      <c r="XP36" s="244"/>
      <c r="XQ36" s="244"/>
      <c r="XR36" s="244"/>
      <c r="XS36" s="244"/>
      <c r="XT36" s="244"/>
      <c r="XU36" s="244"/>
      <c r="XV36" s="244"/>
      <c r="XW36" s="244"/>
      <c r="XX36" s="244"/>
      <c r="XY36" s="244"/>
      <c r="XZ36" s="244"/>
      <c r="YA36" s="244"/>
      <c r="YB36" s="244"/>
      <c r="YC36" s="244"/>
      <c r="YD36" s="244"/>
      <c r="YE36" s="244"/>
      <c r="YF36" s="244"/>
      <c r="YG36" s="244"/>
      <c r="YH36" s="244"/>
      <c r="YI36" s="244"/>
      <c r="YJ36" s="244"/>
      <c r="YK36" s="244"/>
      <c r="YL36" s="244"/>
      <c r="YM36" s="244"/>
      <c r="YN36" s="244"/>
      <c r="YO36" s="244"/>
      <c r="YP36" s="244"/>
      <c r="YQ36" s="244"/>
      <c r="YR36" s="244"/>
      <c r="YS36" s="244"/>
      <c r="YT36" s="244"/>
      <c r="YU36" s="244"/>
      <c r="YV36" s="244"/>
      <c r="YW36" s="244"/>
      <c r="YX36" s="244"/>
      <c r="YY36" s="244"/>
      <c r="YZ36" s="244"/>
      <c r="ZA36" s="244"/>
      <c r="ZB36" s="244"/>
      <c r="ZC36" s="244"/>
      <c r="ZD36" s="244"/>
      <c r="ZE36" s="244"/>
      <c r="ZF36" s="244"/>
      <c r="ZG36" s="244"/>
      <c r="ZH36" s="244"/>
      <c r="ZI36" s="244"/>
      <c r="ZJ36" s="244"/>
      <c r="ZK36" s="244"/>
      <c r="ZL36" s="244"/>
      <c r="ZM36" s="244"/>
      <c r="ZN36" s="244"/>
      <c r="ZO36" s="244"/>
      <c r="ZP36" s="244"/>
      <c r="ZQ36" s="244"/>
      <c r="ZR36" s="244"/>
      <c r="ZS36" s="244"/>
      <c r="ZT36" s="244"/>
      <c r="ZU36" s="244"/>
      <c r="ZV36" s="244"/>
      <c r="ZW36" s="244"/>
      <c r="ZX36" s="244"/>
      <c r="ZY36" s="244"/>
      <c r="ZZ36" s="244"/>
      <c r="AAA36" s="244"/>
      <c r="AAB36" s="244"/>
      <c r="AAC36" s="244"/>
      <c r="AAD36" s="244"/>
      <c r="AAE36" s="244"/>
      <c r="AAF36" s="244"/>
      <c r="AAG36" s="244"/>
      <c r="AAH36" s="244"/>
      <c r="AAI36" s="244"/>
      <c r="AAJ36" s="244"/>
      <c r="AAK36" s="244"/>
      <c r="AAL36" s="244"/>
      <c r="AAM36" s="244"/>
      <c r="AAN36" s="244"/>
      <c r="AAO36" s="244"/>
      <c r="AAP36" s="244"/>
      <c r="AAQ36" s="244"/>
      <c r="AAR36" s="244"/>
      <c r="AAS36" s="244"/>
      <c r="AAT36" s="244"/>
      <c r="AAU36" s="244"/>
      <c r="AAV36" s="244"/>
      <c r="AAW36" s="244"/>
      <c r="AAX36" s="244"/>
      <c r="AAY36" s="244"/>
      <c r="AAZ36" s="244"/>
      <c r="ABA36" s="244"/>
      <c r="ABB36" s="244"/>
      <c r="ABC36" s="244"/>
      <c r="ABD36" s="244"/>
      <c r="ABE36" s="244"/>
      <c r="ABF36" s="244"/>
      <c r="ABG36" s="244"/>
      <c r="ABH36" s="244"/>
      <c r="ABI36" s="244"/>
      <c r="ABJ36" s="244"/>
      <c r="ABK36" s="244"/>
      <c r="ABL36" s="244"/>
      <c r="ABM36" s="244"/>
      <c r="ABN36" s="244"/>
      <c r="ABO36" s="244"/>
      <c r="ABP36" s="244"/>
      <c r="ABQ36" s="244"/>
      <c r="ABR36" s="244"/>
      <c r="ABS36" s="244"/>
      <c r="ABT36" s="244"/>
      <c r="ABU36" s="244"/>
      <c r="ABV36" s="244"/>
      <c r="ABW36" s="244"/>
      <c r="ABX36" s="244"/>
      <c r="ABY36" s="244"/>
      <c r="ABZ36" s="244"/>
      <c r="ACA36" s="244"/>
      <c r="ACB36" s="244"/>
      <c r="ACC36" s="244"/>
      <c r="ACD36" s="244"/>
      <c r="ACE36" s="244"/>
      <c r="ACF36" s="244"/>
      <c r="ACG36" s="244"/>
      <c r="ACH36" s="244"/>
      <c r="ACI36" s="244"/>
      <c r="ACJ36" s="244"/>
      <c r="ACK36" s="244"/>
      <c r="ACL36" s="244"/>
      <c r="ACM36" s="244"/>
      <c r="ACN36" s="244"/>
      <c r="ACO36" s="244"/>
      <c r="ACP36" s="244"/>
      <c r="ACQ36" s="244"/>
      <c r="ACR36" s="244"/>
      <c r="ACS36" s="244"/>
      <c r="ACT36" s="244"/>
      <c r="ACU36" s="244"/>
      <c r="ACV36" s="244"/>
      <c r="ACW36" s="244"/>
      <c r="ACX36" s="244"/>
      <c r="ACY36" s="244"/>
      <c r="ACZ36" s="244"/>
      <c r="ADA36" s="244"/>
      <c r="ADB36" s="244"/>
      <c r="ADC36" s="244"/>
      <c r="ADD36" s="244"/>
      <c r="ADE36" s="244"/>
      <c r="ADF36" s="244"/>
      <c r="ADG36" s="244"/>
      <c r="ADH36" s="244"/>
      <c r="ADI36" s="244"/>
      <c r="ADJ36" s="244"/>
      <c r="ADK36" s="244"/>
      <c r="ADL36" s="244"/>
      <c r="ADM36" s="244"/>
      <c r="ADN36" s="244"/>
      <c r="ADO36" s="244"/>
      <c r="ADP36" s="244"/>
      <c r="ADQ36" s="244"/>
      <c r="ADR36" s="244"/>
      <c r="ADS36" s="244"/>
      <c r="ADT36" s="244"/>
      <c r="ADU36" s="244"/>
      <c r="ADV36" s="244"/>
      <c r="ADW36" s="244"/>
      <c r="ADX36" s="244"/>
      <c r="ADY36" s="244"/>
      <c r="ADZ36" s="244"/>
      <c r="AEA36" s="244"/>
      <c r="AEB36" s="244"/>
      <c r="AEC36" s="244"/>
      <c r="AED36" s="244"/>
      <c r="AEE36" s="244"/>
      <c r="AEF36" s="244"/>
      <c r="AEG36" s="244"/>
      <c r="AEH36" s="244"/>
      <c r="AEI36" s="244"/>
      <c r="AEJ36" s="244"/>
      <c r="AEK36" s="244"/>
      <c r="AEL36" s="244"/>
      <c r="AEM36" s="244"/>
      <c r="AEN36" s="244"/>
      <c r="AEO36" s="244"/>
      <c r="AEP36" s="244"/>
      <c r="AEQ36" s="244"/>
      <c r="AER36" s="244"/>
      <c r="AES36" s="244"/>
    </row>
    <row r="37" spans="1:825" s="191" customFormat="1" x14ac:dyDescent="0.15">
      <c r="A37" s="182" t="str">
        <f>'Tariffs July 2023'!K23</f>
        <v>Origin Energy</v>
      </c>
      <c r="B37" s="183" t="str">
        <f>'Tariffs July 2023'!L23</f>
        <v>Go Variable</v>
      </c>
      <c r="C37" s="184">
        <f>IF('Tariffs July 2023'!BP23=0,91*'Tariffs July 2023'!M23/100,(91*'Tariffs July 2023'!M23/100)+'Tariffs July 2023'!BP23/4)</f>
        <v>108.23209090909091</v>
      </c>
      <c r="D37" s="184">
        <f>IF('Tariffs July 2023'!O23="",$C$28*$C$29*'Tariffs July 2023'!N23/100,IF($C$28*$C$29&gt;='Tariffs July 2023'!P23,('Tariffs July 2023'!P23*'Tariffs July 2023'!N23/100),($C$28*$C$29*'Tariffs July 2023'!N23/100)))</f>
        <v>470.43636363636358</v>
      </c>
      <c r="E37" s="184">
        <f>IF(AND('Tariffs July 2023'!R23&gt;0,'Tariffs July 2023'!T23&gt;0),IF(($C$28*$C$29&lt;'Tariffs July 2023'!T23),(0),($C$28*$C$29-'Tariffs July 2023'!T23)*'Tariffs July 2023'!U23/100),IF(AND('Tariffs July 2023'!R23&gt;0,'Tariffs July 2023'!T23=""),IF(($C$28*$C$29&lt;'Tariffs July 2023'!R23+'Tariffs July 2023'!P23),(0),(($C$28*$C$29-('Tariffs July 2023'!R23+'Tariffs July 2023'!P23))*'Tariffs July 2023'!S23/100)),IF(AND('Tariffs July 2023'!P23&gt;0,'Tariffs July 2023'!R23=""&gt;0),IF(($C$28*$C$29&lt;'Tariffs July 2023'!P23),(0),($C$28*$C$29-'Tariffs July 2023'!P23)*'Tariffs July 2023'!Q23/100),0)))</f>
        <v>0</v>
      </c>
      <c r="F37" s="184">
        <f>($C$28*$C$30)*'Tariffs July 2023'!AE23/100</f>
        <v>60.518181818181823</v>
      </c>
      <c r="G37" s="184">
        <f t="shared" si="24"/>
        <v>639.18663636363635</v>
      </c>
      <c r="H37" s="238">
        <f t="shared" si="25"/>
        <v>2123.818181818182</v>
      </c>
      <c r="I37" s="238">
        <f t="shared" si="26"/>
        <v>2556.7465454545454</v>
      </c>
      <c r="J37" s="185">
        <f t="shared" si="23"/>
        <v>2812.4212000000002</v>
      </c>
      <c r="K37" s="188">
        <f>'Tariffs July 2023'!AZ23</f>
        <v>0</v>
      </c>
      <c r="L37" s="188">
        <f>'Tariffs July 2023'!BA23</f>
        <v>0</v>
      </c>
      <c r="M37" s="188">
        <f>'Tariffs July 2023'!BB23</f>
        <v>0</v>
      </c>
      <c r="N37" s="188">
        <f>'Tariffs July 2023'!BC23</f>
        <v>0</v>
      </c>
      <c r="O37" s="186" t="str">
        <f t="shared" si="27"/>
        <v>No discount</v>
      </c>
      <c r="P37" s="187" t="str">
        <f t="shared" si="28"/>
        <v>Inclusive</v>
      </c>
      <c r="Q37" s="241">
        <f t="shared" si="29"/>
        <v>2556.7465454545454</v>
      </c>
      <c r="R37" s="238">
        <f t="shared" si="30"/>
        <v>2556.7465454545454</v>
      </c>
      <c r="S37" s="247">
        <f t="shared" si="31"/>
        <v>2812.4212000000002</v>
      </c>
      <c r="T37" s="247">
        <f t="shared" si="31"/>
        <v>2812.4212000000002</v>
      </c>
      <c r="U37" s="287"/>
      <c r="V37" s="287"/>
      <c r="W37" s="287"/>
      <c r="X37" s="287"/>
      <c r="Y37" s="287"/>
      <c r="Z37" s="287"/>
      <c r="AA37" s="287"/>
      <c r="AB37" s="287"/>
      <c r="AC37" s="287"/>
      <c r="AD37" s="287"/>
      <c r="AE37" s="287"/>
      <c r="AF37" s="287"/>
      <c r="AG37" s="287"/>
      <c r="AH37" s="287"/>
      <c r="AI37" s="287"/>
      <c r="AJ37" s="287"/>
      <c r="AK37" s="287"/>
      <c r="AL37" s="28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s="244"/>
      <c r="QM37" s="244"/>
      <c r="QN37" s="244"/>
      <c r="QO37" s="244"/>
      <c r="QP37" s="244"/>
      <c r="QQ37" s="244"/>
      <c r="QR37" s="244"/>
      <c r="QS37" s="244"/>
      <c r="QT37" s="244"/>
      <c r="QU37" s="244"/>
      <c r="QV37" s="244"/>
      <c r="QW37" s="244"/>
      <c r="QX37" s="244"/>
      <c r="QY37" s="244"/>
      <c r="QZ37" s="244"/>
      <c r="RA37" s="244"/>
      <c r="RB37" s="244"/>
      <c r="RC37" s="244"/>
      <c r="RD37" s="244"/>
      <c r="RE37" s="244"/>
      <c r="RF37" s="244"/>
      <c r="RG37" s="244"/>
      <c r="RH37" s="244"/>
      <c r="RI37" s="244"/>
      <c r="RJ37" s="244"/>
      <c r="RK37" s="244"/>
      <c r="RL37" s="244"/>
      <c r="RM37" s="244"/>
      <c r="RN37" s="244"/>
      <c r="RO37" s="244"/>
      <c r="RP37" s="244"/>
      <c r="RQ37" s="244"/>
      <c r="RR37" s="244"/>
      <c r="RS37" s="244"/>
      <c r="RT37" s="244"/>
      <c r="RU37" s="244"/>
      <c r="RV37" s="244"/>
      <c r="RW37" s="244"/>
      <c r="RX37" s="244"/>
      <c r="RY37" s="244"/>
      <c r="RZ37" s="244"/>
      <c r="SA37" s="244"/>
      <c r="SB37" s="244"/>
      <c r="SC37" s="244"/>
      <c r="SD37" s="244"/>
      <c r="SE37" s="244"/>
      <c r="SF37" s="244"/>
      <c r="SG37" s="244"/>
      <c r="SH37" s="244"/>
      <c r="SI37" s="244"/>
      <c r="SJ37" s="244"/>
      <c r="SK37" s="244"/>
      <c r="SL37" s="244"/>
      <c r="SM37" s="244"/>
      <c r="SN37" s="244"/>
      <c r="SO37" s="244"/>
      <c r="SP37" s="244"/>
      <c r="SQ37" s="244"/>
      <c r="SR37" s="244"/>
      <c r="SS37" s="244"/>
      <c r="ST37" s="244"/>
      <c r="SU37" s="244"/>
      <c r="SV37" s="244"/>
      <c r="SW37" s="244"/>
      <c r="SX37" s="244"/>
      <c r="SY37" s="244"/>
      <c r="SZ37" s="244"/>
      <c r="TA37" s="244"/>
      <c r="TB37" s="244"/>
      <c r="TC37" s="244"/>
      <c r="TD37" s="244"/>
      <c r="TE37" s="244"/>
      <c r="TF37" s="244"/>
      <c r="TG37" s="244"/>
      <c r="TH37" s="244"/>
      <c r="TI37" s="244"/>
      <c r="TJ37" s="244"/>
      <c r="TK37" s="244"/>
      <c r="TL37" s="244"/>
      <c r="TM37" s="244"/>
      <c r="TN37" s="244"/>
      <c r="TO37" s="244"/>
      <c r="TP37" s="244"/>
      <c r="TQ37" s="244"/>
      <c r="TR37" s="244"/>
      <c r="TS37" s="244"/>
      <c r="TT37" s="244"/>
      <c r="TU37" s="244"/>
      <c r="TV37" s="244"/>
      <c r="TW37" s="244"/>
      <c r="TX37" s="244"/>
      <c r="TY37" s="244"/>
      <c r="TZ37" s="244"/>
      <c r="UA37" s="244"/>
      <c r="UB37" s="244"/>
      <c r="UC37" s="244"/>
      <c r="UD37" s="244"/>
      <c r="UE37" s="244"/>
      <c r="UF37" s="244"/>
      <c r="UG37" s="244"/>
      <c r="UH37" s="244"/>
      <c r="UI37" s="244"/>
      <c r="UJ37" s="244"/>
      <c r="UK37" s="244"/>
      <c r="UL37" s="244"/>
      <c r="UM37" s="244"/>
      <c r="UN37" s="244"/>
      <c r="UO37" s="244"/>
      <c r="UP37" s="244"/>
      <c r="UQ37" s="244"/>
      <c r="UR37" s="244"/>
      <c r="US37" s="244"/>
      <c r="UT37" s="244"/>
      <c r="UU37" s="244"/>
      <c r="UV37" s="244"/>
      <c r="UW37" s="244"/>
      <c r="UX37" s="244"/>
      <c r="UY37" s="244"/>
      <c r="UZ37" s="244"/>
      <c r="VA37" s="244"/>
      <c r="VB37" s="244"/>
      <c r="VC37" s="244"/>
      <c r="VD37" s="244"/>
      <c r="VE37" s="244"/>
      <c r="VF37" s="244"/>
      <c r="VG37" s="244"/>
      <c r="VH37" s="244"/>
      <c r="VI37" s="244"/>
      <c r="VJ37" s="244"/>
      <c r="VK37" s="244"/>
      <c r="VL37" s="244"/>
      <c r="VM37" s="244"/>
      <c r="VN37" s="244"/>
      <c r="VO37" s="244"/>
      <c r="VP37" s="244"/>
      <c r="VQ37" s="244"/>
      <c r="VR37" s="244"/>
      <c r="VS37" s="244"/>
      <c r="VT37" s="244"/>
      <c r="VU37" s="244"/>
      <c r="VV37" s="244"/>
      <c r="VW37" s="244"/>
      <c r="VX37" s="244"/>
      <c r="VY37" s="244"/>
      <c r="VZ37" s="244"/>
      <c r="WA37" s="244"/>
      <c r="WB37" s="244"/>
      <c r="WC37" s="244"/>
      <c r="WD37" s="244"/>
      <c r="WE37" s="244"/>
      <c r="WF37" s="244"/>
      <c r="WG37" s="244"/>
      <c r="WH37" s="244"/>
      <c r="WI37" s="244"/>
      <c r="WJ37" s="244"/>
      <c r="WK37" s="244"/>
      <c r="WL37" s="244"/>
      <c r="WM37" s="244"/>
      <c r="WN37" s="244"/>
      <c r="WO37" s="244"/>
      <c r="WP37" s="244"/>
      <c r="WQ37" s="244"/>
      <c r="WR37" s="244"/>
      <c r="WS37" s="244"/>
      <c r="WT37" s="244"/>
      <c r="WU37" s="244"/>
      <c r="WV37" s="244"/>
      <c r="WW37" s="244"/>
      <c r="WX37" s="244"/>
      <c r="WY37" s="244"/>
      <c r="WZ37" s="244"/>
      <c r="XA37" s="244"/>
      <c r="XB37" s="244"/>
      <c r="XC37" s="244"/>
      <c r="XD37" s="244"/>
      <c r="XE37" s="244"/>
      <c r="XF37" s="244"/>
      <c r="XG37" s="244"/>
      <c r="XH37" s="244"/>
      <c r="XI37" s="244"/>
      <c r="XJ37" s="244"/>
      <c r="XK37" s="244"/>
      <c r="XL37" s="244"/>
      <c r="XM37" s="244"/>
      <c r="XN37" s="244"/>
      <c r="XO37" s="244"/>
      <c r="XP37" s="244"/>
      <c r="XQ37" s="244"/>
      <c r="XR37" s="244"/>
      <c r="XS37" s="244"/>
      <c r="XT37" s="244"/>
      <c r="XU37" s="244"/>
      <c r="XV37" s="244"/>
      <c r="XW37" s="244"/>
      <c r="XX37" s="244"/>
      <c r="XY37" s="244"/>
      <c r="XZ37" s="244"/>
      <c r="YA37" s="244"/>
      <c r="YB37" s="244"/>
      <c r="YC37" s="244"/>
      <c r="YD37" s="244"/>
      <c r="YE37" s="244"/>
      <c r="YF37" s="244"/>
      <c r="YG37" s="244"/>
      <c r="YH37" s="244"/>
      <c r="YI37" s="244"/>
      <c r="YJ37" s="244"/>
      <c r="YK37" s="244"/>
      <c r="YL37" s="244"/>
      <c r="YM37" s="244"/>
      <c r="YN37" s="244"/>
      <c r="YO37" s="244"/>
      <c r="YP37" s="244"/>
      <c r="YQ37" s="244"/>
      <c r="YR37" s="244"/>
      <c r="YS37" s="244"/>
      <c r="YT37" s="244"/>
      <c r="YU37" s="244"/>
      <c r="YV37" s="244"/>
      <c r="YW37" s="244"/>
      <c r="YX37" s="244"/>
      <c r="YY37" s="244"/>
      <c r="YZ37" s="244"/>
      <c r="ZA37" s="244"/>
      <c r="ZB37" s="244"/>
      <c r="ZC37" s="244"/>
      <c r="ZD37" s="244"/>
      <c r="ZE37" s="244"/>
      <c r="ZF37" s="244"/>
      <c r="ZG37" s="244"/>
      <c r="ZH37" s="244"/>
      <c r="ZI37" s="244"/>
      <c r="ZJ37" s="244"/>
      <c r="ZK37" s="244"/>
      <c r="ZL37" s="244"/>
      <c r="ZM37" s="244"/>
      <c r="ZN37" s="244"/>
      <c r="ZO37" s="244"/>
      <c r="ZP37" s="244"/>
      <c r="ZQ37" s="244"/>
      <c r="ZR37" s="244"/>
      <c r="ZS37" s="244"/>
      <c r="ZT37" s="244"/>
      <c r="ZU37" s="244"/>
      <c r="ZV37" s="244"/>
      <c r="ZW37" s="244"/>
      <c r="ZX37" s="244"/>
      <c r="ZY37" s="244"/>
      <c r="ZZ37" s="244"/>
      <c r="AAA37" s="244"/>
      <c r="AAB37" s="244"/>
      <c r="AAC37" s="244"/>
      <c r="AAD37" s="244"/>
      <c r="AAE37" s="244"/>
      <c r="AAF37" s="244"/>
      <c r="AAG37" s="244"/>
      <c r="AAH37" s="244"/>
      <c r="AAI37" s="244"/>
      <c r="AAJ37" s="244"/>
      <c r="AAK37" s="244"/>
      <c r="AAL37" s="244"/>
      <c r="AAM37" s="244"/>
      <c r="AAN37" s="244"/>
      <c r="AAO37" s="244"/>
      <c r="AAP37" s="244"/>
      <c r="AAQ37" s="244"/>
      <c r="AAR37" s="244"/>
      <c r="AAS37" s="244"/>
      <c r="AAT37" s="244"/>
      <c r="AAU37" s="244"/>
      <c r="AAV37" s="244"/>
      <c r="AAW37" s="244"/>
      <c r="AAX37" s="244"/>
      <c r="AAY37" s="244"/>
      <c r="AAZ37" s="244"/>
      <c r="ABA37" s="244"/>
      <c r="ABB37" s="244"/>
      <c r="ABC37" s="244"/>
      <c r="ABD37" s="244"/>
      <c r="ABE37" s="244"/>
      <c r="ABF37" s="244"/>
      <c r="ABG37" s="244"/>
      <c r="ABH37" s="244"/>
      <c r="ABI37" s="244"/>
      <c r="ABJ37" s="244"/>
      <c r="ABK37" s="244"/>
      <c r="ABL37" s="244"/>
      <c r="ABM37" s="244"/>
      <c r="ABN37" s="244"/>
      <c r="ABO37" s="244"/>
      <c r="ABP37" s="244"/>
      <c r="ABQ37" s="244"/>
      <c r="ABR37" s="244"/>
      <c r="ABS37" s="244"/>
      <c r="ABT37" s="244"/>
      <c r="ABU37" s="244"/>
      <c r="ABV37" s="244"/>
      <c r="ABW37" s="244"/>
      <c r="ABX37" s="244"/>
      <c r="ABY37" s="244"/>
      <c r="ABZ37" s="244"/>
      <c r="ACA37" s="244"/>
      <c r="ACB37" s="244"/>
      <c r="ACC37" s="244"/>
      <c r="ACD37" s="244"/>
      <c r="ACE37" s="244"/>
      <c r="ACF37" s="244"/>
      <c r="ACG37" s="244"/>
      <c r="ACH37" s="244"/>
      <c r="ACI37" s="244"/>
      <c r="ACJ37" s="244"/>
      <c r="ACK37" s="244"/>
      <c r="ACL37" s="244"/>
      <c r="ACM37" s="244"/>
      <c r="ACN37" s="244"/>
      <c r="ACO37" s="244"/>
      <c r="ACP37" s="244"/>
      <c r="ACQ37" s="244"/>
      <c r="ACR37" s="244"/>
      <c r="ACS37" s="244"/>
      <c r="ACT37" s="244"/>
      <c r="ACU37" s="244"/>
      <c r="ACV37" s="244"/>
      <c r="ACW37" s="244"/>
      <c r="ACX37" s="244"/>
      <c r="ACY37" s="244"/>
      <c r="ACZ37" s="244"/>
      <c r="ADA37" s="244"/>
      <c r="ADB37" s="244"/>
      <c r="ADC37" s="244"/>
      <c r="ADD37" s="244"/>
      <c r="ADE37" s="244"/>
      <c r="ADF37" s="244"/>
      <c r="ADG37" s="244"/>
      <c r="ADH37" s="244"/>
      <c r="ADI37" s="244"/>
      <c r="ADJ37" s="244"/>
      <c r="ADK37" s="244"/>
      <c r="ADL37" s="244"/>
      <c r="ADM37" s="244"/>
      <c r="ADN37" s="244"/>
      <c r="ADO37" s="244"/>
      <c r="ADP37" s="244"/>
      <c r="ADQ37" s="244"/>
      <c r="ADR37" s="244"/>
      <c r="ADS37" s="244"/>
      <c r="ADT37" s="244"/>
      <c r="ADU37" s="244"/>
      <c r="ADV37" s="244"/>
      <c r="ADW37" s="244"/>
      <c r="ADX37" s="244"/>
      <c r="ADY37" s="244"/>
      <c r="ADZ37" s="244"/>
      <c r="AEA37" s="244"/>
      <c r="AEB37" s="244"/>
      <c r="AEC37" s="244"/>
      <c r="AED37" s="244"/>
      <c r="AEE37" s="244"/>
      <c r="AEF37" s="244"/>
      <c r="AEG37" s="244"/>
      <c r="AEH37" s="244"/>
      <c r="AEI37" s="244"/>
      <c r="AEJ37" s="244"/>
      <c r="AEK37" s="244"/>
      <c r="AEL37" s="244"/>
      <c r="AEM37" s="244"/>
      <c r="AEN37" s="244"/>
      <c r="AEO37" s="244"/>
      <c r="AEP37" s="244"/>
      <c r="AEQ37" s="244"/>
      <c r="AER37" s="244"/>
      <c r="AES37" s="244"/>
    </row>
    <row r="38" spans="1:825" s="191" customFormat="1" x14ac:dyDescent="0.15">
      <c r="A38" s="182" t="str">
        <f>'Tariffs July 2023'!K24</f>
        <v>Simply Energy</v>
      </c>
      <c r="B38" s="183" t="str">
        <f>'Tariffs July 2023'!L24</f>
        <v>Saver</v>
      </c>
      <c r="C38" s="184">
        <f>IF('Tariffs July 2023'!BP24=0,91*'Tariffs July 2023'!M24/100,(91*'Tariffs July 2023'!M24/100)+'Tariffs July 2023'!BP24/4)</f>
        <v>97.121818181818185</v>
      </c>
      <c r="D38" s="184">
        <f>IF('Tariffs July 2023'!O24="",$C$28*$C$29*'Tariffs July 2023'!N24/100,IF($C$28*$C$29&gt;='Tariffs July 2023'!P24,('Tariffs July 2023'!P24*'Tariffs July 2023'!N24/100),($C$28*$C$29*'Tariffs July 2023'!N24/100)))</f>
        <v>361.56781818181815</v>
      </c>
      <c r="E38" s="184">
        <f>IF(AND('Tariffs July 2023'!R24&gt;0,'Tariffs July 2023'!T24&gt;0),IF(($C$28*$C$29&lt;'Tariffs July 2023'!T24),(0),($C$28*$C$29-'Tariffs July 2023'!T24)*'Tariffs July 2023'!U24/100),IF(AND('Tariffs July 2023'!R24&gt;0,'Tariffs July 2023'!T24=""),IF(($C$28*$C$29&lt;'Tariffs July 2023'!R24+'Tariffs July 2023'!P24),(0),(($C$28*$C$29-('Tariffs July 2023'!R24+'Tariffs July 2023'!P24))*'Tariffs July 2023'!S24/100)),IF(AND('Tariffs July 2023'!P24&gt;0,'Tariffs July 2023'!R24=""&gt;0),IF(($C$28*$C$29&lt;'Tariffs July 2023'!P24),(0),($C$28*$C$29-'Tariffs July 2023'!P24)*'Tariffs July 2023'!Q24/100),0)))</f>
        <v>165.90999999999997</v>
      </c>
      <c r="F38" s="184">
        <f>($C$28*$C$30)*'Tariffs July 2023'!AE24/100</f>
        <v>64.445454545454538</v>
      </c>
      <c r="G38" s="184">
        <f t="shared" si="24"/>
        <v>689.04509090909096</v>
      </c>
      <c r="H38" s="238">
        <f t="shared" si="25"/>
        <v>2367.6930909090911</v>
      </c>
      <c r="I38" s="238">
        <f t="shared" si="26"/>
        <v>2756.1803636363638</v>
      </c>
      <c r="J38" s="185">
        <f t="shared" si="23"/>
        <v>3031.7984000000006</v>
      </c>
      <c r="K38" s="188">
        <f>'Tariffs July 2023'!AZ24</f>
        <v>4</v>
      </c>
      <c r="L38" s="188">
        <f>'Tariffs July 2023'!BA24</f>
        <v>0</v>
      </c>
      <c r="M38" s="188">
        <f>'Tariffs July 2023'!BB24</f>
        <v>0</v>
      </c>
      <c r="N38" s="188">
        <f>'Tariffs July 2023'!BC24</f>
        <v>0</v>
      </c>
      <c r="O38" s="186" t="str">
        <f t="shared" si="27"/>
        <v>Guaranteed off bill</v>
      </c>
      <c r="P38" s="187" t="str">
        <f t="shared" si="28"/>
        <v>Exclusive</v>
      </c>
      <c r="Q38" s="241">
        <f t="shared" si="29"/>
        <v>2645.9331490909094</v>
      </c>
      <c r="R38" s="238">
        <f t="shared" si="30"/>
        <v>2645.9331490909094</v>
      </c>
      <c r="S38" s="247">
        <f t="shared" si="31"/>
        <v>2910.5264640000005</v>
      </c>
      <c r="T38" s="247">
        <f t="shared" si="31"/>
        <v>2910.5264640000005</v>
      </c>
      <c r="U38" s="287"/>
      <c r="V38" s="287"/>
      <c r="W38" s="287"/>
      <c r="X38" s="287"/>
      <c r="Y38" s="287"/>
      <c r="Z38" s="287"/>
      <c r="AA38" s="287"/>
      <c r="AB38" s="287"/>
      <c r="AC38" s="287"/>
      <c r="AD38" s="287"/>
      <c r="AE38" s="287"/>
      <c r="AF38" s="287"/>
      <c r="AG38" s="287"/>
      <c r="AH38" s="287"/>
      <c r="AI38" s="287"/>
      <c r="AJ38" s="287"/>
      <c r="AK38" s="287"/>
      <c r="AL38" s="287"/>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s="244"/>
      <c r="QM38" s="244"/>
      <c r="QN38" s="244"/>
      <c r="QO38" s="244"/>
      <c r="QP38" s="244"/>
      <c r="QQ38" s="244"/>
      <c r="QR38" s="244"/>
      <c r="QS38" s="244"/>
      <c r="QT38" s="244"/>
      <c r="QU38" s="244"/>
      <c r="QV38" s="244"/>
      <c r="QW38" s="244"/>
      <c r="QX38" s="244"/>
      <c r="QY38" s="244"/>
      <c r="QZ38" s="244"/>
      <c r="RA38" s="244"/>
      <c r="RB38" s="244"/>
      <c r="RC38" s="244"/>
      <c r="RD38" s="244"/>
      <c r="RE38" s="244"/>
      <c r="RF38" s="244"/>
      <c r="RG38" s="244"/>
      <c r="RH38" s="244"/>
      <c r="RI38" s="244"/>
      <c r="RJ38" s="244"/>
      <c r="RK38" s="244"/>
      <c r="RL38" s="244"/>
      <c r="RM38" s="244"/>
      <c r="RN38" s="244"/>
      <c r="RO38" s="244"/>
      <c r="RP38" s="244"/>
      <c r="RQ38" s="244"/>
      <c r="RR38" s="244"/>
      <c r="RS38" s="244"/>
      <c r="RT38" s="244"/>
      <c r="RU38" s="244"/>
      <c r="RV38" s="244"/>
      <c r="RW38" s="244"/>
      <c r="RX38" s="244"/>
      <c r="RY38" s="244"/>
      <c r="RZ38" s="244"/>
      <c r="SA38" s="244"/>
      <c r="SB38" s="244"/>
      <c r="SC38" s="244"/>
      <c r="SD38" s="244"/>
      <c r="SE38" s="244"/>
      <c r="SF38" s="244"/>
      <c r="SG38" s="244"/>
      <c r="SH38" s="244"/>
      <c r="SI38" s="244"/>
      <c r="SJ38" s="244"/>
      <c r="SK38" s="244"/>
      <c r="SL38" s="244"/>
      <c r="SM38" s="244"/>
      <c r="SN38" s="244"/>
      <c r="SO38" s="244"/>
      <c r="SP38" s="244"/>
      <c r="SQ38" s="244"/>
      <c r="SR38" s="244"/>
      <c r="SS38" s="244"/>
      <c r="ST38" s="244"/>
      <c r="SU38" s="244"/>
      <c r="SV38" s="244"/>
      <c r="SW38" s="244"/>
      <c r="SX38" s="244"/>
      <c r="SY38" s="244"/>
      <c r="SZ38" s="244"/>
      <c r="TA38" s="244"/>
      <c r="TB38" s="244"/>
      <c r="TC38" s="244"/>
      <c r="TD38" s="244"/>
      <c r="TE38" s="244"/>
      <c r="TF38" s="244"/>
      <c r="TG38" s="244"/>
      <c r="TH38" s="244"/>
      <c r="TI38" s="244"/>
      <c r="TJ38" s="244"/>
      <c r="TK38" s="244"/>
      <c r="TL38" s="244"/>
      <c r="TM38" s="244"/>
      <c r="TN38" s="244"/>
      <c r="TO38" s="244"/>
      <c r="TP38" s="244"/>
      <c r="TQ38" s="244"/>
      <c r="TR38" s="244"/>
      <c r="TS38" s="244"/>
      <c r="TT38" s="244"/>
      <c r="TU38" s="244"/>
      <c r="TV38" s="244"/>
      <c r="TW38" s="244"/>
      <c r="TX38" s="244"/>
      <c r="TY38" s="244"/>
      <c r="TZ38" s="244"/>
      <c r="UA38" s="244"/>
      <c r="UB38" s="244"/>
      <c r="UC38" s="244"/>
      <c r="UD38" s="244"/>
      <c r="UE38" s="244"/>
      <c r="UF38" s="244"/>
      <c r="UG38" s="244"/>
      <c r="UH38" s="244"/>
      <c r="UI38" s="244"/>
      <c r="UJ38" s="244"/>
      <c r="UK38" s="244"/>
      <c r="UL38" s="244"/>
      <c r="UM38" s="244"/>
      <c r="UN38" s="244"/>
      <c r="UO38" s="244"/>
      <c r="UP38" s="244"/>
      <c r="UQ38" s="244"/>
      <c r="UR38" s="244"/>
      <c r="US38" s="244"/>
      <c r="UT38" s="244"/>
      <c r="UU38" s="244"/>
      <c r="UV38" s="244"/>
      <c r="UW38" s="244"/>
      <c r="UX38" s="244"/>
      <c r="UY38" s="244"/>
      <c r="UZ38" s="244"/>
      <c r="VA38" s="244"/>
      <c r="VB38" s="244"/>
      <c r="VC38" s="244"/>
      <c r="VD38" s="244"/>
      <c r="VE38" s="244"/>
      <c r="VF38" s="244"/>
      <c r="VG38" s="244"/>
      <c r="VH38" s="244"/>
      <c r="VI38" s="244"/>
      <c r="VJ38" s="244"/>
      <c r="VK38" s="244"/>
      <c r="VL38" s="244"/>
      <c r="VM38" s="244"/>
      <c r="VN38" s="244"/>
      <c r="VO38" s="244"/>
      <c r="VP38" s="244"/>
      <c r="VQ38" s="244"/>
      <c r="VR38" s="244"/>
      <c r="VS38" s="244"/>
      <c r="VT38" s="244"/>
      <c r="VU38" s="244"/>
      <c r="VV38" s="244"/>
      <c r="VW38" s="244"/>
      <c r="VX38" s="244"/>
      <c r="VY38" s="244"/>
      <c r="VZ38" s="244"/>
      <c r="WA38" s="244"/>
      <c r="WB38" s="244"/>
      <c r="WC38" s="244"/>
      <c r="WD38" s="244"/>
      <c r="WE38" s="244"/>
      <c r="WF38" s="244"/>
      <c r="WG38" s="244"/>
      <c r="WH38" s="244"/>
      <c r="WI38" s="244"/>
      <c r="WJ38" s="244"/>
      <c r="WK38" s="244"/>
      <c r="WL38" s="244"/>
      <c r="WM38" s="244"/>
      <c r="WN38" s="244"/>
      <c r="WO38" s="244"/>
      <c r="WP38" s="244"/>
      <c r="WQ38" s="244"/>
      <c r="WR38" s="244"/>
      <c r="WS38" s="244"/>
      <c r="WT38" s="244"/>
      <c r="WU38" s="244"/>
      <c r="WV38" s="244"/>
      <c r="WW38" s="244"/>
      <c r="WX38" s="244"/>
      <c r="WY38" s="244"/>
      <c r="WZ38" s="244"/>
      <c r="XA38" s="244"/>
      <c r="XB38" s="244"/>
      <c r="XC38" s="244"/>
      <c r="XD38" s="244"/>
      <c r="XE38" s="244"/>
      <c r="XF38" s="244"/>
      <c r="XG38" s="244"/>
      <c r="XH38" s="244"/>
      <c r="XI38" s="244"/>
      <c r="XJ38" s="244"/>
      <c r="XK38" s="244"/>
      <c r="XL38" s="244"/>
      <c r="XM38" s="244"/>
      <c r="XN38" s="244"/>
      <c r="XO38" s="244"/>
      <c r="XP38" s="244"/>
      <c r="XQ38" s="244"/>
      <c r="XR38" s="244"/>
      <c r="XS38" s="244"/>
      <c r="XT38" s="244"/>
      <c r="XU38" s="244"/>
      <c r="XV38" s="244"/>
      <c r="XW38" s="244"/>
      <c r="XX38" s="244"/>
      <c r="XY38" s="244"/>
      <c r="XZ38" s="244"/>
      <c r="YA38" s="244"/>
      <c r="YB38" s="244"/>
      <c r="YC38" s="244"/>
      <c r="YD38" s="244"/>
      <c r="YE38" s="244"/>
      <c r="YF38" s="244"/>
      <c r="YG38" s="244"/>
      <c r="YH38" s="244"/>
      <c r="YI38" s="244"/>
      <c r="YJ38" s="244"/>
      <c r="YK38" s="244"/>
      <c r="YL38" s="244"/>
      <c r="YM38" s="244"/>
      <c r="YN38" s="244"/>
      <c r="YO38" s="244"/>
      <c r="YP38" s="244"/>
      <c r="YQ38" s="244"/>
      <c r="YR38" s="244"/>
      <c r="YS38" s="244"/>
      <c r="YT38" s="244"/>
      <c r="YU38" s="244"/>
      <c r="YV38" s="244"/>
      <c r="YW38" s="244"/>
      <c r="YX38" s="244"/>
      <c r="YY38" s="244"/>
      <c r="YZ38" s="244"/>
      <c r="ZA38" s="244"/>
      <c r="ZB38" s="244"/>
      <c r="ZC38" s="244"/>
      <c r="ZD38" s="244"/>
      <c r="ZE38" s="244"/>
      <c r="ZF38" s="244"/>
      <c r="ZG38" s="244"/>
      <c r="ZH38" s="244"/>
      <c r="ZI38" s="244"/>
      <c r="ZJ38" s="244"/>
      <c r="ZK38" s="244"/>
      <c r="ZL38" s="244"/>
      <c r="ZM38" s="244"/>
      <c r="ZN38" s="244"/>
      <c r="ZO38" s="244"/>
      <c r="ZP38" s="244"/>
      <c r="ZQ38" s="244"/>
      <c r="ZR38" s="244"/>
      <c r="ZS38" s="244"/>
      <c r="ZT38" s="244"/>
      <c r="ZU38" s="244"/>
      <c r="ZV38" s="244"/>
      <c r="ZW38" s="244"/>
      <c r="ZX38" s="244"/>
      <c r="ZY38" s="244"/>
      <c r="ZZ38" s="244"/>
      <c r="AAA38" s="244"/>
      <c r="AAB38" s="244"/>
      <c r="AAC38" s="244"/>
      <c r="AAD38" s="244"/>
      <c r="AAE38" s="244"/>
      <c r="AAF38" s="244"/>
      <c r="AAG38" s="244"/>
      <c r="AAH38" s="244"/>
      <c r="AAI38" s="244"/>
      <c r="AAJ38" s="244"/>
      <c r="AAK38" s="244"/>
      <c r="AAL38" s="244"/>
      <c r="AAM38" s="244"/>
      <c r="AAN38" s="244"/>
      <c r="AAO38" s="244"/>
      <c r="AAP38" s="244"/>
      <c r="AAQ38" s="244"/>
      <c r="AAR38" s="244"/>
      <c r="AAS38" s="244"/>
      <c r="AAT38" s="244"/>
      <c r="AAU38" s="244"/>
      <c r="AAV38" s="244"/>
      <c r="AAW38" s="244"/>
      <c r="AAX38" s="244"/>
      <c r="AAY38" s="244"/>
      <c r="AAZ38" s="244"/>
      <c r="ABA38" s="244"/>
      <c r="ABB38" s="244"/>
      <c r="ABC38" s="244"/>
      <c r="ABD38" s="244"/>
      <c r="ABE38" s="244"/>
      <c r="ABF38" s="244"/>
      <c r="ABG38" s="244"/>
      <c r="ABH38" s="244"/>
      <c r="ABI38" s="244"/>
      <c r="ABJ38" s="244"/>
      <c r="ABK38" s="244"/>
      <c r="ABL38" s="244"/>
      <c r="ABM38" s="244"/>
      <c r="ABN38" s="244"/>
      <c r="ABO38" s="244"/>
      <c r="ABP38" s="244"/>
      <c r="ABQ38" s="244"/>
      <c r="ABR38" s="244"/>
      <c r="ABS38" s="244"/>
      <c r="ABT38" s="244"/>
      <c r="ABU38" s="244"/>
      <c r="ABV38" s="244"/>
      <c r="ABW38" s="244"/>
      <c r="ABX38" s="244"/>
      <c r="ABY38" s="244"/>
      <c r="ABZ38" s="244"/>
      <c r="ACA38" s="244"/>
      <c r="ACB38" s="244"/>
      <c r="ACC38" s="244"/>
      <c r="ACD38" s="244"/>
      <c r="ACE38" s="244"/>
      <c r="ACF38" s="244"/>
      <c r="ACG38" s="244"/>
      <c r="ACH38" s="244"/>
      <c r="ACI38" s="244"/>
      <c r="ACJ38" s="244"/>
      <c r="ACK38" s="244"/>
      <c r="ACL38" s="244"/>
      <c r="ACM38" s="244"/>
      <c r="ACN38" s="244"/>
      <c r="ACO38" s="244"/>
      <c r="ACP38" s="244"/>
      <c r="ACQ38" s="244"/>
      <c r="ACR38" s="244"/>
      <c r="ACS38" s="244"/>
      <c r="ACT38" s="244"/>
      <c r="ACU38" s="244"/>
      <c r="ACV38" s="244"/>
      <c r="ACW38" s="244"/>
      <c r="ACX38" s="244"/>
      <c r="ACY38" s="244"/>
      <c r="ACZ38" s="244"/>
      <c r="ADA38" s="244"/>
      <c r="ADB38" s="244"/>
      <c r="ADC38" s="244"/>
      <c r="ADD38" s="244"/>
      <c r="ADE38" s="244"/>
      <c r="ADF38" s="244"/>
      <c r="ADG38" s="244"/>
      <c r="ADH38" s="244"/>
      <c r="ADI38" s="244"/>
      <c r="ADJ38" s="244"/>
      <c r="ADK38" s="244"/>
      <c r="ADL38" s="244"/>
      <c r="ADM38" s="244"/>
      <c r="ADN38" s="244"/>
      <c r="ADO38" s="244"/>
      <c r="ADP38" s="244"/>
      <c r="ADQ38" s="244"/>
      <c r="ADR38" s="244"/>
      <c r="ADS38" s="244"/>
      <c r="ADT38" s="244"/>
      <c r="ADU38" s="244"/>
      <c r="ADV38" s="244"/>
      <c r="ADW38" s="244"/>
      <c r="ADX38" s="244"/>
      <c r="ADY38" s="244"/>
      <c r="ADZ38" s="244"/>
      <c r="AEA38" s="244"/>
      <c r="AEB38" s="244"/>
      <c r="AEC38" s="244"/>
      <c r="AED38" s="244"/>
      <c r="AEE38" s="244"/>
      <c r="AEF38" s="244"/>
      <c r="AEG38" s="244"/>
      <c r="AEH38" s="244"/>
      <c r="AEI38" s="244"/>
      <c r="AEJ38" s="244"/>
      <c r="AEK38" s="244"/>
      <c r="AEL38" s="244"/>
      <c r="AEM38" s="244"/>
      <c r="AEN38" s="244"/>
      <c r="AEO38" s="244"/>
      <c r="AEP38" s="244"/>
      <c r="AEQ38" s="244"/>
      <c r="AER38" s="244"/>
      <c r="AES38" s="244"/>
    </row>
    <row r="39" spans="1:825" s="191" customFormat="1" x14ac:dyDescent="0.15">
      <c r="A39" s="182" t="str">
        <f>'Tariffs July 2023'!K25</f>
        <v>Powershop</v>
      </c>
      <c r="B39" s="183" t="str">
        <f>'Tariffs July 2023'!L25</f>
        <v>Carbon neutral</v>
      </c>
      <c r="C39" s="184">
        <f>IF('Tariffs July 2023'!BP25=0,91*'Tariffs July 2023'!M25/100,(91*'Tariffs July 2023'!M25/100)+'Tariffs July 2023'!BP25/4)</f>
        <v>124.77754545454545</v>
      </c>
      <c r="D39" s="184">
        <f>IF('Tariffs July 2023'!O25="",$C$28*$C$29*'Tariffs July 2023'!N25/100,IF($C$28*$C$29&gt;='Tariffs July 2023'!P25,('Tariffs July 2023'!P25*'Tariffs July 2023'!N25/100),($C$28*$C$29*'Tariffs July 2023'!N25/100)))</f>
        <v>454.82727272727266</v>
      </c>
      <c r="E39" s="184">
        <f>IF(AND('Tariffs July 2023'!R25&gt;0,'Tariffs July 2023'!T25&gt;0),IF(($C$28*$C$29&lt;'Tariffs July 2023'!T25),(0),($C$28*$C$29-'Tariffs July 2023'!T25)*'Tariffs July 2023'!U25/100),IF(AND('Tariffs July 2023'!R25&gt;0,'Tariffs July 2023'!T25=""),IF(($C$28*$C$29&lt;'Tariffs July 2023'!R25+'Tariffs July 2023'!P25),(0),(($C$28*$C$29-('Tariffs July 2023'!R25+'Tariffs July 2023'!P25))*'Tariffs July 2023'!S25/100)),IF(AND('Tariffs July 2023'!P25&gt;0,'Tariffs July 2023'!R25=""&gt;0),IF(($C$28*$C$29&lt;'Tariffs July 2023'!P25),(0),($C$28*$C$29-'Tariffs July 2023'!P25)*'Tariffs July 2023'!Q25/100),0)))</f>
        <v>0</v>
      </c>
      <c r="F39" s="184">
        <f>($C$28*$C$30)*'Tariffs July 2023'!AE25/100</f>
        <v>60.463636363636368</v>
      </c>
      <c r="G39" s="184">
        <f t="shared" si="24"/>
        <v>640.06845454545453</v>
      </c>
      <c r="H39" s="238">
        <f t="shared" si="25"/>
        <v>2061.1636363636362</v>
      </c>
      <c r="I39" s="238">
        <f t="shared" si="26"/>
        <v>2560.2738181818181</v>
      </c>
      <c r="J39" s="185">
        <f t="shared" si="23"/>
        <v>2816.3012000000003</v>
      </c>
      <c r="K39" s="188">
        <f>'Tariffs July 2023'!AZ25</f>
        <v>0</v>
      </c>
      <c r="L39" s="188">
        <f>'Tariffs July 2023'!BA25</f>
        <v>0</v>
      </c>
      <c r="M39" s="188">
        <f>'Tariffs July 2023'!BB25</f>
        <v>0</v>
      </c>
      <c r="N39" s="188">
        <f>'Tariffs July 2023'!BC25</f>
        <v>0</v>
      </c>
      <c r="O39" s="186" t="str">
        <f t="shared" si="27"/>
        <v>No discount</v>
      </c>
      <c r="P39" s="187" t="str">
        <f t="shared" si="28"/>
        <v>Inclusive</v>
      </c>
      <c r="Q39" s="241">
        <f t="shared" si="29"/>
        <v>2560.2738181818181</v>
      </c>
      <c r="R39" s="238">
        <f t="shared" si="30"/>
        <v>2560.2738181818181</v>
      </c>
      <c r="S39" s="247">
        <f t="shared" si="31"/>
        <v>2816.3012000000003</v>
      </c>
      <c r="T39" s="247">
        <f t="shared" si="31"/>
        <v>2816.3012000000003</v>
      </c>
      <c r="U39" s="287"/>
      <c r="V39" s="287"/>
      <c r="W39" s="287"/>
      <c r="X39" s="287"/>
      <c r="Y39" s="287"/>
      <c r="Z39" s="287"/>
      <c r="AA39" s="287"/>
      <c r="AB39" s="287"/>
      <c r="AC39" s="287"/>
      <c r="AD39" s="287"/>
      <c r="AE39" s="287"/>
      <c r="AF39" s="287"/>
      <c r="AG39" s="287"/>
      <c r="AH39" s="287"/>
      <c r="AI39" s="287"/>
      <c r="AJ39" s="287"/>
      <c r="AK39" s="287"/>
      <c r="AL39" s="287"/>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s="244"/>
      <c r="QM39" s="244"/>
      <c r="QN39" s="244"/>
      <c r="QO39" s="244"/>
      <c r="QP39" s="244"/>
      <c r="QQ39" s="244"/>
      <c r="QR39" s="244"/>
      <c r="QS39" s="244"/>
      <c r="QT39" s="244"/>
      <c r="QU39" s="244"/>
      <c r="QV39" s="244"/>
      <c r="QW39" s="244"/>
      <c r="QX39" s="244"/>
      <c r="QY39" s="244"/>
      <c r="QZ39" s="244"/>
      <c r="RA39" s="244"/>
      <c r="RB39" s="244"/>
      <c r="RC39" s="244"/>
      <c r="RD39" s="244"/>
      <c r="RE39" s="244"/>
      <c r="RF39" s="244"/>
      <c r="RG39" s="244"/>
      <c r="RH39" s="244"/>
      <c r="RI39" s="244"/>
      <c r="RJ39" s="244"/>
      <c r="RK39" s="244"/>
      <c r="RL39" s="244"/>
      <c r="RM39" s="244"/>
      <c r="RN39" s="244"/>
      <c r="RO39" s="244"/>
      <c r="RP39" s="244"/>
      <c r="RQ39" s="244"/>
      <c r="RR39" s="244"/>
      <c r="RS39" s="244"/>
      <c r="RT39" s="244"/>
      <c r="RU39" s="244"/>
      <c r="RV39" s="244"/>
      <c r="RW39" s="244"/>
      <c r="RX39" s="244"/>
      <c r="RY39" s="244"/>
      <c r="RZ39" s="244"/>
      <c r="SA39" s="244"/>
      <c r="SB39" s="244"/>
      <c r="SC39" s="244"/>
      <c r="SD39" s="244"/>
      <c r="SE39" s="244"/>
      <c r="SF39" s="244"/>
      <c r="SG39" s="244"/>
      <c r="SH39" s="244"/>
      <c r="SI39" s="244"/>
      <c r="SJ39" s="244"/>
      <c r="SK39" s="244"/>
      <c r="SL39" s="244"/>
      <c r="SM39" s="244"/>
      <c r="SN39" s="244"/>
      <c r="SO39" s="244"/>
      <c r="SP39" s="244"/>
      <c r="SQ39" s="244"/>
      <c r="SR39" s="244"/>
      <c r="SS39" s="244"/>
      <c r="ST39" s="244"/>
      <c r="SU39" s="244"/>
      <c r="SV39" s="244"/>
      <c r="SW39" s="244"/>
      <c r="SX39" s="244"/>
      <c r="SY39" s="244"/>
      <c r="SZ39" s="244"/>
      <c r="TA39" s="244"/>
      <c r="TB39" s="244"/>
      <c r="TC39" s="244"/>
      <c r="TD39" s="244"/>
      <c r="TE39" s="244"/>
      <c r="TF39" s="244"/>
      <c r="TG39" s="244"/>
      <c r="TH39" s="244"/>
      <c r="TI39" s="244"/>
      <c r="TJ39" s="244"/>
      <c r="TK39" s="244"/>
      <c r="TL39" s="244"/>
      <c r="TM39" s="244"/>
      <c r="TN39" s="244"/>
      <c r="TO39" s="244"/>
      <c r="TP39" s="244"/>
      <c r="TQ39" s="244"/>
      <c r="TR39" s="244"/>
      <c r="TS39" s="244"/>
      <c r="TT39" s="244"/>
      <c r="TU39" s="244"/>
      <c r="TV39" s="244"/>
      <c r="TW39" s="244"/>
      <c r="TX39" s="244"/>
      <c r="TY39" s="244"/>
      <c r="TZ39" s="244"/>
      <c r="UA39" s="244"/>
      <c r="UB39" s="244"/>
      <c r="UC39" s="244"/>
      <c r="UD39" s="244"/>
      <c r="UE39" s="244"/>
      <c r="UF39" s="244"/>
      <c r="UG39" s="244"/>
      <c r="UH39" s="244"/>
      <c r="UI39" s="244"/>
      <c r="UJ39" s="244"/>
      <c r="UK39" s="244"/>
      <c r="UL39" s="244"/>
      <c r="UM39" s="244"/>
      <c r="UN39" s="244"/>
      <c r="UO39" s="244"/>
      <c r="UP39" s="244"/>
      <c r="UQ39" s="244"/>
      <c r="UR39" s="244"/>
      <c r="US39" s="244"/>
      <c r="UT39" s="244"/>
      <c r="UU39" s="244"/>
      <c r="UV39" s="244"/>
      <c r="UW39" s="244"/>
      <c r="UX39" s="244"/>
      <c r="UY39" s="244"/>
      <c r="UZ39" s="244"/>
      <c r="VA39" s="244"/>
      <c r="VB39" s="244"/>
      <c r="VC39" s="244"/>
      <c r="VD39" s="244"/>
      <c r="VE39" s="244"/>
      <c r="VF39" s="244"/>
      <c r="VG39" s="244"/>
      <c r="VH39" s="244"/>
      <c r="VI39" s="244"/>
      <c r="VJ39" s="244"/>
      <c r="VK39" s="244"/>
      <c r="VL39" s="244"/>
      <c r="VM39" s="244"/>
      <c r="VN39" s="244"/>
      <c r="VO39" s="244"/>
      <c r="VP39" s="244"/>
      <c r="VQ39" s="244"/>
      <c r="VR39" s="244"/>
      <c r="VS39" s="244"/>
      <c r="VT39" s="244"/>
      <c r="VU39" s="244"/>
      <c r="VV39" s="244"/>
      <c r="VW39" s="244"/>
      <c r="VX39" s="244"/>
      <c r="VY39" s="244"/>
      <c r="VZ39" s="244"/>
      <c r="WA39" s="244"/>
      <c r="WB39" s="244"/>
      <c r="WC39" s="244"/>
      <c r="WD39" s="244"/>
      <c r="WE39" s="244"/>
      <c r="WF39" s="244"/>
      <c r="WG39" s="244"/>
      <c r="WH39" s="244"/>
      <c r="WI39" s="244"/>
      <c r="WJ39" s="244"/>
      <c r="WK39" s="244"/>
      <c r="WL39" s="244"/>
      <c r="WM39" s="244"/>
      <c r="WN39" s="244"/>
      <c r="WO39" s="244"/>
      <c r="WP39" s="244"/>
      <c r="WQ39" s="244"/>
      <c r="WR39" s="244"/>
      <c r="WS39" s="244"/>
      <c r="WT39" s="244"/>
      <c r="WU39" s="244"/>
      <c r="WV39" s="244"/>
      <c r="WW39" s="244"/>
      <c r="WX39" s="244"/>
      <c r="WY39" s="244"/>
      <c r="WZ39" s="244"/>
      <c r="XA39" s="244"/>
      <c r="XB39" s="244"/>
      <c r="XC39" s="244"/>
      <c r="XD39" s="244"/>
      <c r="XE39" s="244"/>
      <c r="XF39" s="244"/>
      <c r="XG39" s="244"/>
      <c r="XH39" s="244"/>
      <c r="XI39" s="244"/>
      <c r="XJ39" s="244"/>
      <c r="XK39" s="244"/>
      <c r="XL39" s="244"/>
      <c r="XM39" s="244"/>
      <c r="XN39" s="244"/>
      <c r="XO39" s="244"/>
      <c r="XP39" s="244"/>
      <c r="XQ39" s="244"/>
      <c r="XR39" s="244"/>
      <c r="XS39" s="244"/>
      <c r="XT39" s="244"/>
      <c r="XU39" s="244"/>
      <c r="XV39" s="244"/>
      <c r="XW39" s="244"/>
      <c r="XX39" s="244"/>
      <c r="XY39" s="244"/>
      <c r="XZ39" s="244"/>
      <c r="YA39" s="244"/>
      <c r="YB39" s="244"/>
      <c r="YC39" s="244"/>
      <c r="YD39" s="244"/>
      <c r="YE39" s="244"/>
      <c r="YF39" s="244"/>
      <c r="YG39" s="244"/>
      <c r="YH39" s="244"/>
      <c r="YI39" s="244"/>
      <c r="YJ39" s="244"/>
      <c r="YK39" s="244"/>
      <c r="YL39" s="244"/>
      <c r="YM39" s="244"/>
      <c r="YN39" s="244"/>
      <c r="YO39" s="244"/>
      <c r="YP39" s="244"/>
      <c r="YQ39" s="244"/>
      <c r="YR39" s="244"/>
      <c r="YS39" s="244"/>
      <c r="YT39" s="244"/>
      <c r="YU39" s="244"/>
      <c r="YV39" s="244"/>
      <c r="YW39" s="244"/>
      <c r="YX39" s="244"/>
      <c r="YY39" s="244"/>
      <c r="YZ39" s="244"/>
      <c r="ZA39" s="244"/>
      <c r="ZB39" s="244"/>
      <c r="ZC39" s="244"/>
      <c r="ZD39" s="244"/>
      <c r="ZE39" s="244"/>
      <c r="ZF39" s="244"/>
      <c r="ZG39" s="244"/>
      <c r="ZH39" s="244"/>
      <c r="ZI39" s="244"/>
      <c r="ZJ39" s="244"/>
      <c r="ZK39" s="244"/>
      <c r="ZL39" s="244"/>
      <c r="ZM39" s="244"/>
      <c r="ZN39" s="244"/>
      <c r="ZO39" s="244"/>
      <c r="ZP39" s="244"/>
      <c r="ZQ39" s="244"/>
      <c r="ZR39" s="244"/>
      <c r="ZS39" s="244"/>
      <c r="ZT39" s="244"/>
      <c r="ZU39" s="244"/>
      <c r="ZV39" s="244"/>
      <c r="ZW39" s="244"/>
      <c r="ZX39" s="244"/>
      <c r="ZY39" s="244"/>
      <c r="ZZ39" s="244"/>
      <c r="AAA39" s="244"/>
      <c r="AAB39" s="244"/>
      <c r="AAC39" s="244"/>
      <c r="AAD39" s="244"/>
      <c r="AAE39" s="244"/>
      <c r="AAF39" s="244"/>
      <c r="AAG39" s="244"/>
      <c r="AAH39" s="244"/>
      <c r="AAI39" s="244"/>
      <c r="AAJ39" s="244"/>
      <c r="AAK39" s="244"/>
      <c r="AAL39" s="244"/>
      <c r="AAM39" s="244"/>
      <c r="AAN39" s="244"/>
      <c r="AAO39" s="244"/>
      <c r="AAP39" s="244"/>
      <c r="AAQ39" s="244"/>
      <c r="AAR39" s="244"/>
      <c r="AAS39" s="244"/>
      <c r="AAT39" s="244"/>
      <c r="AAU39" s="244"/>
      <c r="AAV39" s="244"/>
      <c r="AAW39" s="244"/>
      <c r="AAX39" s="244"/>
      <c r="AAY39" s="244"/>
      <c r="AAZ39" s="244"/>
      <c r="ABA39" s="244"/>
      <c r="ABB39" s="244"/>
      <c r="ABC39" s="244"/>
      <c r="ABD39" s="244"/>
      <c r="ABE39" s="244"/>
      <c r="ABF39" s="244"/>
      <c r="ABG39" s="244"/>
      <c r="ABH39" s="244"/>
      <c r="ABI39" s="244"/>
      <c r="ABJ39" s="244"/>
      <c r="ABK39" s="244"/>
      <c r="ABL39" s="244"/>
      <c r="ABM39" s="244"/>
      <c r="ABN39" s="244"/>
      <c r="ABO39" s="244"/>
      <c r="ABP39" s="244"/>
      <c r="ABQ39" s="244"/>
      <c r="ABR39" s="244"/>
      <c r="ABS39" s="244"/>
      <c r="ABT39" s="244"/>
      <c r="ABU39" s="244"/>
      <c r="ABV39" s="244"/>
      <c r="ABW39" s="244"/>
      <c r="ABX39" s="244"/>
      <c r="ABY39" s="244"/>
      <c r="ABZ39" s="244"/>
      <c r="ACA39" s="244"/>
      <c r="ACB39" s="244"/>
      <c r="ACC39" s="244"/>
      <c r="ACD39" s="244"/>
      <c r="ACE39" s="244"/>
      <c r="ACF39" s="244"/>
      <c r="ACG39" s="244"/>
      <c r="ACH39" s="244"/>
      <c r="ACI39" s="244"/>
      <c r="ACJ39" s="244"/>
      <c r="ACK39" s="244"/>
      <c r="ACL39" s="244"/>
      <c r="ACM39" s="244"/>
      <c r="ACN39" s="244"/>
      <c r="ACO39" s="244"/>
      <c r="ACP39" s="244"/>
      <c r="ACQ39" s="244"/>
      <c r="ACR39" s="244"/>
      <c r="ACS39" s="244"/>
      <c r="ACT39" s="244"/>
      <c r="ACU39" s="244"/>
      <c r="ACV39" s="244"/>
      <c r="ACW39" s="244"/>
      <c r="ACX39" s="244"/>
      <c r="ACY39" s="244"/>
      <c r="ACZ39" s="244"/>
      <c r="ADA39" s="244"/>
      <c r="ADB39" s="244"/>
      <c r="ADC39" s="244"/>
      <c r="ADD39" s="244"/>
      <c r="ADE39" s="244"/>
      <c r="ADF39" s="244"/>
      <c r="ADG39" s="244"/>
      <c r="ADH39" s="244"/>
      <c r="ADI39" s="244"/>
      <c r="ADJ39" s="244"/>
      <c r="ADK39" s="244"/>
      <c r="ADL39" s="244"/>
      <c r="ADM39" s="244"/>
      <c r="ADN39" s="244"/>
      <c r="ADO39" s="244"/>
      <c r="ADP39" s="244"/>
      <c r="ADQ39" s="244"/>
      <c r="ADR39" s="244"/>
      <c r="ADS39" s="244"/>
      <c r="ADT39" s="244"/>
      <c r="ADU39" s="244"/>
      <c r="ADV39" s="244"/>
      <c r="ADW39" s="244"/>
      <c r="ADX39" s="244"/>
      <c r="ADY39" s="244"/>
      <c r="ADZ39" s="244"/>
      <c r="AEA39" s="244"/>
      <c r="AEB39" s="244"/>
      <c r="AEC39" s="244"/>
      <c r="AED39" s="244"/>
      <c r="AEE39" s="244"/>
      <c r="AEF39" s="244"/>
      <c r="AEG39" s="244"/>
      <c r="AEH39" s="244"/>
      <c r="AEI39" s="244"/>
      <c r="AEJ39" s="244"/>
      <c r="AEK39" s="244"/>
      <c r="AEL39" s="244"/>
      <c r="AEM39" s="244"/>
      <c r="AEN39" s="244"/>
      <c r="AEO39" s="244"/>
      <c r="AEP39" s="244"/>
      <c r="AEQ39" s="244"/>
      <c r="AER39" s="244"/>
      <c r="AES39" s="244"/>
    </row>
    <row r="40" spans="1:825" s="191" customFormat="1" x14ac:dyDescent="0.15">
      <c r="A40" s="182" t="str">
        <f>'Tariffs July 2023'!K26</f>
        <v>Red Energy</v>
      </c>
      <c r="B40" s="183" t="str">
        <f>'Tariffs July 2023'!L26</f>
        <v>Living Energy Saver</v>
      </c>
      <c r="C40" s="184">
        <f>IF('Tariffs July 2023'!BP26=0,91*'Tariffs July 2023'!M26/100,(91*'Tariffs July 2023'!M26/100)+'Tariffs July 2023'!BP26/4)</f>
        <v>95.47554545454544</v>
      </c>
      <c r="D40" s="184">
        <f>IF('Tariffs July 2023'!O26="",$C$28*$C$29*'Tariffs July 2023'!N26/100,IF($C$28*$C$29&gt;='Tariffs July 2023'!P26,('Tariffs July 2023'!P26*'Tariffs July 2023'!N26/100),($C$28*$C$29*'Tariffs July 2023'!N26/100)))</f>
        <v>459.30909090909086</v>
      </c>
      <c r="E40" s="184">
        <f>IF(AND('Tariffs July 2023'!R26&gt;0,'Tariffs July 2023'!T26&gt;0),IF(($C$28*$C$29&lt;'Tariffs July 2023'!T26),(0),($C$28*$C$29-'Tariffs July 2023'!T26)*'Tariffs July 2023'!U26/100),IF(AND('Tariffs July 2023'!R26&gt;0,'Tariffs July 2023'!T26=""),IF(($C$28*$C$29&lt;'Tariffs July 2023'!R26+'Tariffs July 2023'!P26),(0),(($C$28*$C$29-('Tariffs July 2023'!R26+'Tariffs July 2023'!P26))*'Tariffs July 2023'!S26/100)),IF(AND('Tariffs July 2023'!P26&gt;0,'Tariffs July 2023'!R26=""&gt;0),IF(($C$28*$C$29&lt;'Tariffs July 2023'!P26),(0),($C$28*$C$29-'Tariffs July 2023'!P26)*'Tariffs July 2023'!Q26/100),0)))</f>
        <v>0</v>
      </c>
      <c r="F40" s="184">
        <f>($C$28*$C$30)*'Tariffs July 2023'!AE26/100</f>
        <v>58.36363636363636</v>
      </c>
      <c r="G40" s="184">
        <f t="shared" si="24"/>
        <v>613.14827272727268</v>
      </c>
      <c r="H40" s="238">
        <f t="shared" si="25"/>
        <v>2070.6909090909089</v>
      </c>
      <c r="I40" s="238">
        <f t="shared" si="26"/>
        <v>2452.5930909090907</v>
      </c>
      <c r="J40" s="185">
        <f t="shared" si="23"/>
        <v>2697.8524000000002</v>
      </c>
      <c r="K40" s="188">
        <f>'Tariffs July 2023'!AZ26</f>
        <v>0</v>
      </c>
      <c r="L40" s="188">
        <f>'Tariffs July 2023'!BA26</f>
        <v>0</v>
      </c>
      <c r="M40" s="188">
        <f>'Tariffs July 2023'!BB26</f>
        <v>0</v>
      </c>
      <c r="N40" s="188">
        <f>'Tariffs July 2023'!BC26</f>
        <v>0</v>
      </c>
      <c r="O40" s="186" t="str">
        <f t="shared" si="27"/>
        <v>No discount</v>
      </c>
      <c r="P40" s="187" t="str">
        <f t="shared" si="28"/>
        <v>Inclusive</v>
      </c>
      <c r="Q40" s="241">
        <f t="shared" si="29"/>
        <v>2452.5930909090907</v>
      </c>
      <c r="R40" s="238">
        <f t="shared" si="30"/>
        <v>2452.5930909090907</v>
      </c>
      <c r="S40" s="247">
        <f t="shared" si="31"/>
        <v>2697.8524000000002</v>
      </c>
      <c r="T40" s="247">
        <f t="shared" si="31"/>
        <v>2697.8524000000002</v>
      </c>
      <c r="U40" s="287"/>
      <c r="V40" s="287"/>
      <c r="W40" s="287"/>
      <c r="X40" s="287"/>
      <c r="Y40" s="287"/>
      <c r="Z40" s="287"/>
      <c r="AA40" s="287"/>
      <c r="AB40" s="287"/>
      <c r="AC40" s="287"/>
      <c r="AD40" s="287"/>
      <c r="AE40" s="287"/>
      <c r="AF40" s="287"/>
      <c r="AG40" s="287"/>
      <c r="AH40" s="287"/>
      <c r="AI40" s="287"/>
      <c r="AJ40" s="287"/>
      <c r="AK40" s="287"/>
      <c r="AL40" s="287"/>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s="244"/>
      <c r="QM40" s="244"/>
      <c r="QN40" s="244"/>
      <c r="QO40" s="244"/>
      <c r="QP40" s="244"/>
      <c r="QQ40" s="244"/>
      <c r="QR40" s="244"/>
      <c r="QS40" s="244"/>
      <c r="QT40" s="244"/>
      <c r="QU40" s="244"/>
      <c r="QV40" s="244"/>
      <c r="QW40" s="244"/>
      <c r="QX40" s="244"/>
      <c r="QY40" s="244"/>
      <c r="QZ40" s="244"/>
      <c r="RA40" s="244"/>
      <c r="RB40" s="244"/>
      <c r="RC40" s="244"/>
      <c r="RD40" s="244"/>
      <c r="RE40" s="244"/>
      <c r="RF40" s="244"/>
      <c r="RG40" s="244"/>
      <c r="RH40" s="244"/>
      <c r="RI40" s="244"/>
      <c r="RJ40" s="244"/>
      <c r="RK40" s="244"/>
      <c r="RL40" s="244"/>
      <c r="RM40" s="244"/>
      <c r="RN40" s="244"/>
      <c r="RO40" s="244"/>
      <c r="RP40" s="244"/>
      <c r="RQ40" s="244"/>
      <c r="RR40" s="244"/>
      <c r="RS40" s="244"/>
      <c r="RT40" s="244"/>
      <c r="RU40" s="244"/>
      <c r="RV40" s="244"/>
      <c r="RW40" s="244"/>
      <c r="RX40" s="244"/>
      <c r="RY40" s="244"/>
      <c r="RZ40" s="244"/>
      <c r="SA40" s="244"/>
      <c r="SB40" s="244"/>
      <c r="SC40" s="244"/>
      <c r="SD40" s="244"/>
      <c r="SE40" s="244"/>
      <c r="SF40" s="244"/>
      <c r="SG40" s="244"/>
      <c r="SH40" s="244"/>
      <c r="SI40" s="244"/>
      <c r="SJ40" s="244"/>
      <c r="SK40" s="244"/>
      <c r="SL40" s="244"/>
      <c r="SM40" s="244"/>
      <c r="SN40" s="244"/>
      <c r="SO40" s="244"/>
      <c r="SP40" s="244"/>
      <c r="SQ40" s="244"/>
      <c r="SR40" s="244"/>
      <c r="SS40" s="244"/>
      <c r="ST40" s="244"/>
      <c r="SU40" s="244"/>
      <c r="SV40" s="244"/>
      <c r="SW40" s="244"/>
      <c r="SX40" s="244"/>
      <c r="SY40" s="244"/>
      <c r="SZ40" s="244"/>
      <c r="TA40" s="244"/>
      <c r="TB40" s="244"/>
      <c r="TC40" s="244"/>
      <c r="TD40" s="244"/>
      <c r="TE40" s="244"/>
      <c r="TF40" s="244"/>
      <c r="TG40" s="244"/>
      <c r="TH40" s="244"/>
      <c r="TI40" s="244"/>
      <c r="TJ40" s="244"/>
      <c r="TK40" s="244"/>
      <c r="TL40" s="244"/>
      <c r="TM40" s="244"/>
      <c r="TN40" s="244"/>
      <c r="TO40" s="244"/>
      <c r="TP40" s="244"/>
      <c r="TQ40" s="244"/>
      <c r="TR40" s="244"/>
      <c r="TS40" s="244"/>
      <c r="TT40" s="244"/>
      <c r="TU40" s="244"/>
      <c r="TV40" s="244"/>
      <c r="TW40" s="244"/>
      <c r="TX40" s="244"/>
      <c r="TY40" s="244"/>
      <c r="TZ40" s="244"/>
      <c r="UA40" s="244"/>
      <c r="UB40" s="244"/>
      <c r="UC40" s="244"/>
      <c r="UD40" s="244"/>
      <c r="UE40" s="244"/>
      <c r="UF40" s="244"/>
      <c r="UG40" s="244"/>
      <c r="UH40" s="244"/>
      <c r="UI40" s="244"/>
      <c r="UJ40" s="244"/>
      <c r="UK40" s="244"/>
      <c r="UL40" s="244"/>
      <c r="UM40" s="244"/>
      <c r="UN40" s="244"/>
      <c r="UO40" s="244"/>
      <c r="UP40" s="244"/>
      <c r="UQ40" s="244"/>
      <c r="UR40" s="244"/>
      <c r="US40" s="244"/>
      <c r="UT40" s="244"/>
      <c r="UU40" s="244"/>
      <c r="UV40" s="244"/>
      <c r="UW40" s="244"/>
      <c r="UX40" s="244"/>
      <c r="UY40" s="244"/>
      <c r="UZ40" s="244"/>
      <c r="VA40" s="244"/>
      <c r="VB40" s="244"/>
      <c r="VC40" s="244"/>
      <c r="VD40" s="244"/>
      <c r="VE40" s="244"/>
      <c r="VF40" s="244"/>
      <c r="VG40" s="244"/>
      <c r="VH40" s="244"/>
      <c r="VI40" s="244"/>
      <c r="VJ40" s="244"/>
      <c r="VK40" s="244"/>
      <c r="VL40" s="244"/>
      <c r="VM40" s="244"/>
      <c r="VN40" s="244"/>
      <c r="VO40" s="244"/>
      <c r="VP40" s="244"/>
      <c r="VQ40" s="244"/>
      <c r="VR40" s="244"/>
      <c r="VS40" s="244"/>
      <c r="VT40" s="244"/>
      <c r="VU40" s="244"/>
      <c r="VV40" s="244"/>
      <c r="VW40" s="244"/>
      <c r="VX40" s="244"/>
      <c r="VY40" s="244"/>
      <c r="VZ40" s="244"/>
      <c r="WA40" s="244"/>
      <c r="WB40" s="244"/>
      <c r="WC40" s="244"/>
      <c r="WD40" s="244"/>
      <c r="WE40" s="244"/>
      <c r="WF40" s="244"/>
      <c r="WG40" s="244"/>
      <c r="WH40" s="244"/>
      <c r="WI40" s="244"/>
      <c r="WJ40" s="244"/>
      <c r="WK40" s="244"/>
      <c r="WL40" s="244"/>
      <c r="WM40" s="244"/>
      <c r="WN40" s="244"/>
      <c r="WO40" s="244"/>
      <c r="WP40" s="244"/>
      <c r="WQ40" s="244"/>
      <c r="WR40" s="244"/>
      <c r="WS40" s="244"/>
      <c r="WT40" s="244"/>
      <c r="WU40" s="244"/>
      <c r="WV40" s="244"/>
      <c r="WW40" s="244"/>
      <c r="WX40" s="244"/>
      <c r="WY40" s="244"/>
      <c r="WZ40" s="244"/>
      <c r="XA40" s="244"/>
      <c r="XB40" s="244"/>
      <c r="XC40" s="244"/>
      <c r="XD40" s="244"/>
      <c r="XE40" s="244"/>
      <c r="XF40" s="244"/>
      <c r="XG40" s="244"/>
      <c r="XH40" s="244"/>
      <c r="XI40" s="244"/>
      <c r="XJ40" s="244"/>
      <c r="XK40" s="244"/>
      <c r="XL40" s="244"/>
      <c r="XM40" s="244"/>
      <c r="XN40" s="244"/>
      <c r="XO40" s="244"/>
      <c r="XP40" s="244"/>
      <c r="XQ40" s="244"/>
      <c r="XR40" s="244"/>
      <c r="XS40" s="244"/>
      <c r="XT40" s="244"/>
      <c r="XU40" s="244"/>
      <c r="XV40" s="244"/>
      <c r="XW40" s="244"/>
      <c r="XX40" s="244"/>
      <c r="XY40" s="244"/>
      <c r="XZ40" s="244"/>
      <c r="YA40" s="244"/>
      <c r="YB40" s="244"/>
      <c r="YC40" s="244"/>
      <c r="YD40" s="244"/>
      <c r="YE40" s="244"/>
      <c r="YF40" s="244"/>
      <c r="YG40" s="244"/>
      <c r="YH40" s="244"/>
      <c r="YI40" s="244"/>
      <c r="YJ40" s="244"/>
      <c r="YK40" s="244"/>
      <c r="YL40" s="244"/>
      <c r="YM40" s="244"/>
      <c r="YN40" s="244"/>
      <c r="YO40" s="244"/>
      <c r="YP40" s="244"/>
      <c r="YQ40" s="244"/>
      <c r="YR40" s="244"/>
      <c r="YS40" s="244"/>
      <c r="YT40" s="244"/>
      <c r="YU40" s="244"/>
      <c r="YV40" s="244"/>
      <c r="YW40" s="244"/>
      <c r="YX40" s="244"/>
      <c r="YY40" s="244"/>
      <c r="YZ40" s="244"/>
      <c r="ZA40" s="244"/>
      <c r="ZB40" s="244"/>
      <c r="ZC40" s="244"/>
      <c r="ZD40" s="244"/>
      <c r="ZE40" s="244"/>
      <c r="ZF40" s="244"/>
      <c r="ZG40" s="244"/>
      <c r="ZH40" s="244"/>
      <c r="ZI40" s="244"/>
      <c r="ZJ40" s="244"/>
      <c r="ZK40" s="244"/>
      <c r="ZL40" s="244"/>
      <c r="ZM40" s="244"/>
      <c r="ZN40" s="244"/>
      <c r="ZO40" s="244"/>
      <c r="ZP40" s="244"/>
      <c r="ZQ40" s="244"/>
      <c r="ZR40" s="244"/>
      <c r="ZS40" s="244"/>
      <c r="ZT40" s="244"/>
      <c r="ZU40" s="244"/>
      <c r="ZV40" s="244"/>
      <c r="ZW40" s="244"/>
      <c r="ZX40" s="244"/>
      <c r="ZY40" s="244"/>
      <c r="ZZ40" s="244"/>
      <c r="AAA40" s="244"/>
      <c r="AAB40" s="244"/>
      <c r="AAC40" s="244"/>
      <c r="AAD40" s="244"/>
      <c r="AAE40" s="244"/>
      <c r="AAF40" s="244"/>
      <c r="AAG40" s="244"/>
      <c r="AAH40" s="244"/>
      <c r="AAI40" s="244"/>
      <c r="AAJ40" s="244"/>
      <c r="AAK40" s="244"/>
      <c r="AAL40" s="244"/>
      <c r="AAM40" s="244"/>
      <c r="AAN40" s="244"/>
      <c r="AAO40" s="244"/>
      <c r="AAP40" s="244"/>
      <c r="AAQ40" s="244"/>
      <c r="AAR40" s="244"/>
      <c r="AAS40" s="244"/>
      <c r="AAT40" s="244"/>
      <c r="AAU40" s="244"/>
      <c r="AAV40" s="244"/>
      <c r="AAW40" s="244"/>
      <c r="AAX40" s="244"/>
      <c r="AAY40" s="244"/>
      <c r="AAZ40" s="244"/>
      <c r="ABA40" s="244"/>
      <c r="ABB40" s="244"/>
      <c r="ABC40" s="244"/>
      <c r="ABD40" s="244"/>
      <c r="ABE40" s="244"/>
      <c r="ABF40" s="244"/>
      <c r="ABG40" s="244"/>
      <c r="ABH40" s="244"/>
      <c r="ABI40" s="244"/>
      <c r="ABJ40" s="244"/>
      <c r="ABK40" s="244"/>
      <c r="ABL40" s="244"/>
      <c r="ABM40" s="244"/>
      <c r="ABN40" s="244"/>
      <c r="ABO40" s="244"/>
      <c r="ABP40" s="244"/>
      <c r="ABQ40" s="244"/>
      <c r="ABR40" s="244"/>
      <c r="ABS40" s="244"/>
      <c r="ABT40" s="244"/>
      <c r="ABU40" s="244"/>
      <c r="ABV40" s="244"/>
      <c r="ABW40" s="244"/>
      <c r="ABX40" s="244"/>
      <c r="ABY40" s="244"/>
      <c r="ABZ40" s="244"/>
      <c r="ACA40" s="244"/>
      <c r="ACB40" s="244"/>
      <c r="ACC40" s="244"/>
      <c r="ACD40" s="244"/>
      <c r="ACE40" s="244"/>
      <c r="ACF40" s="244"/>
      <c r="ACG40" s="244"/>
      <c r="ACH40" s="244"/>
      <c r="ACI40" s="244"/>
      <c r="ACJ40" s="244"/>
      <c r="ACK40" s="244"/>
      <c r="ACL40" s="244"/>
      <c r="ACM40" s="244"/>
      <c r="ACN40" s="244"/>
      <c r="ACO40" s="244"/>
      <c r="ACP40" s="244"/>
      <c r="ACQ40" s="244"/>
      <c r="ACR40" s="244"/>
      <c r="ACS40" s="244"/>
      <c r="ACT40" s="244"/>
      <c r="ACU40" s="244"/>
      <c r="ACV40" s="244"/>
      <c r="ACW40" s="244"/>
      <c r="ACX40" s="244"/>
      <c r="ACY40" s="244"/>
      <c r="ACZ40" s="244"/>
      <c r="ADA40" s="244"/>
      <c r="ADB40" s="244"/>
      <c r="ADC40" s="244"/>
      <c r="ADD40" s="244"/>
      <c r="ADE40" s="244"/>
      <c r="ADF40" s="244"/>
      <c r="ADG40" s="244"/>
      <c r="ADH40" s="244"/>
      <c r="ADI40" s="244"/>
      <c r="ADJ40" s="244"/>
      <c r="ADK40" s="244"/>
      <c r="ADL40" s="244"/>
      <c r="ADM40" s="244"/>
      <c r="ADN40" s="244"/>
      <c r="ADO40" s="244"/>
      <c r="ADP40" s="244"/>
      <c r="ADQ40" s="244"/>
      <c r="ADR40" s="244"/>
      <c r="ADS40" s="244"/>
      <c r="ADT40" s="244"/>
      <c r="ADU40" s="244"/>
      <c r="ADV40" s="244"/>
      <c r="ADW40" s="244"/>
      <c r="ADX40" s="244"/>
      <c r="ADY40" s="244"/>
      <c r="ADZ40" s="244"/>
      <c r="AEA40" s="244"/>
      <c r="AEB40" s="244"/>
      <c r="AEC40" s="244"/>
      <c r="AED40" s="244"/>
      <c r="AEE40" s="244"/>
      <c r="AEF40" s="244"/>
      <c r="AEG40" s="244"/>
      <c r="AEH40" s="244"/>
      <c r="AEI40" s="244"/>
      <c r="AEJ40" s="244"/>
      <c r="AEK40" s="244"/>
      <c r="AEL40" s="244"/>
      <c r="AEM40" s="244"/>
      <c r="AEN40" s="244"/>
      <c r="AEO40" s="244"/>
      <c r="AEP40" s="244"/>
      <c r="AEQ40" s="244"/>
      <c r="AER40" s="244"/>
      <c r="AES40" s="244"/>
    </row>
    <row r="41" spans="1:825" s="191" customFormat="1" x14ac:dyDescent="0.15">
      <c r="A41" s="182" t="str">
        <f>'Tariffs July 2023'!K27</f>
        <v>Alinta Energy</v>
      </c>
      <c r="B41" s="183" t="str">
        <f>'Tariffs July 2023'!L27</f>
        <v>Home Deal</v>
      </c>
      <c r="C41" s="184">
        <f>IF('Tariffs July 2023'!BP27=0,91*'Tariffs July 2023'!M27/100,(91*'Tariffs July 2023'!M27/100)+'Tariffs July 2023'!BP27/4)</f>
        <v>100.60463636363636</v>
      </c>
      <c r="D41" s="184">
        <f>IF('Tariffs July 2023'!O27="",$C$28*$C$29*'Tariffs July 2023'!N27/100,IF($C$28*$C$29&gt;='Tariffs July 2023'!P27,('Tariffs July 2023'!P27*'Tariffs July 2023'!N27/100),($C$28*$C$29*'Tariffs July 2023'!N27/100)))</f>
        <v>474.60909090909087</v>
      </c>
      <c r="E41" s="184">
        <f>IF(AND('Tariffs July 2023'!R27&gt;0,'Tariffs July 2023'!T27&gt;0),IF(($C$28*$C$29&lt;'Tariffs July 2023'!T27),(0),($C$28*$C$29-'Tariffs July 2023'!T27)*'Tariffs July 2023'!U27/100),IF(AND('Tariffs July 2023'!R27&gt;0,'Tariffs July 2023'!T27=""),IF(($C$28*$C$29&lt;'Tariffs July 2023'!R27+'Tariffs July 2023'!P27),(0),(($C$28*$C$29-('Tariffs July 2023'!R27+'Tariffs July 2023'!P27))*'Tariffs July 2023'!S27/100)),IF(AND('Tariffs July 2023'!P27&gt;0,'Tariffs July 2023'!R27=""&gt;0),IF(($C$28*$C$29&lt;'Tariffs July 2023'!P27),(0),($C$28*$C$29-'Tariffs July 2023'!P27)*'Tariffs July 2023'!Q27/100),0)))</f>
        <v>0</v>
      </c>
      <c r="F41" s="184">
        <f>($C$28*$C$30)*'Tariffs July 2023'!AE27/100</f>
        <v>54.81818181818182</v>
      </c>
      <c r="G41" s="184">
        <f t="shared" si="24"/>
        <v>630.03190909090915</v>
      </c>
      <c r="H41" s="238">
        <f t="shared" si="25"/>
        <v>2117.7090909090912</v>
      </c>
      <c r="I41" s="238">
        <f t="shared" si="26"/>
        <v>2520.1276363636366</v>
      </c>
      <c r="J41" s="185">
        <f t="shared" si="23"/>
        <v>2772.1404000000007</v>
      </c>
      <c r="K41" s="188">
        <f>'Tariffs July 2023'!AZ27</f>
        <v>0</v>
      </c>
      <c r="L41" s="188">
        <f>'Tariffs July 2023'!BA27</f>
        <v>0</v>
      </c>
      <c r="M41" s="188">
        <f>'Tariffs July 2023'!BB27</f>
        <v>0</v>
      </c>
      <c r="N41" s="188">
        <f>'Tariffs July 2023'!BC27</f>
        <v>0</v>
      </c>
      <c r="O41" s="186" t="str">
        <f t="shared" si="27"/>
        <v>No discount</v>
      </c>
      <c r="P41" s="187" t="str">
        <f t="shared" si="28"/>
        <v>Exclusive</v>
      </c>
      <c r="Q41" s="241">
        <f t="shared" si="29"/>
        <v>2520.1276363636366</v>
      </c>
      <c r="R41" s="238">
        <f t="shared" si="30"/>
        <v>2520.1276363636366</v>
      </c>
      <c r="S41" s="247">
        <f t="shared" si="31"/>
        <v>2772.1404000000007</v>
      </c>
      <c r="T41" s="247">
        <f t="shared" si="31"/>
        <v>2772.1404000000007</v>
      </c>
      <c r="U41" s="287"/>
      <c r="V41" s="287"/>
      <c r="W41" s="287"/>
      <c r="X41" s="287"/>
      <c r="Y41" s="287"/>
      <c r="Z41" s="287"/>
      <c r="AA41" s="287"/>
      <c r="AB41" s="287"/>
      <c r="AC41" s="287"/>
      <c r="AD41" s="287"/>
      <c r="AE41" s="287"/>
      <c r="AF41" s="287"/>
      <c r="AG41" s="287"/>
      <c r="AH41" s="287"/>
      <c r="AI41" s="287"/>
      <c r="AJ41" s="287"/>
      <c r="AK41" s="287"/>
      <c r="AL41" s="287"/>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s="244"/>
      <c r="QM41" s="244"/>
      <c r="QN41" s="244"/>
      <c r="QO41" s="244"/>
      <c r="QP41" s="244"/>
      <c r="QQ41" s="244"/>
      <c r="QR41" s="244"/>
      <c r="QS41" s="244"/>
      <c r="QT41" s="244"/>
      <c r="QU41" s="244"/>
      <c r="QV41" s="244"/>
      <c r="QW41" s="244"/>
      <c r="QX41" s="244"/>
      <c r="QY41" s="244"/>
      <c r="QZ41" s="244"/>
      <c r="RA41" s="244"/>
      <c r="RB41" s="244"/>
      <c r="RC41" s="244"/>
      <c r="RD41" s="244"/>
      <c r="RE41" s="244"/>
      <c r="RF41" s="244"/>
      <c r="RG41" s="244"/>
      <c r="RH41" s="244"/>
      <c r="RI41" s="244"/>
      <c r="RJ41" s="244"/>
      <c r="RK41" s="244"/>
      <c r="RL41" s="244"/>
      <c r="RM41" s="244"/>
      <c r="RN41" s="244"/>
      <c r="RO41" s="244"/>
      <c r="RP41" s="244"/>
      <c r="RQ41" s="244"/>
      <c r="RR41" s="244"/>
      <c r="RS41" s="244"/>
      <c r="RT41" s="244"/>
      <c r="RU41" s="244"/>
      <c r="RV41" s="244"/>
      <c r="RW41" s="244"/>
      <c r="RX41" s="244"/>
      <c r="RY41" s="244"/>
      <c r="RZ41" s="244"/>
      <c r="SA41" s="244"/>
      <c r="SB41" s="244"/>
      <c r="SC41" s="244"/>
      <c r="SD41" s="244"/>
      <c r="SE41" s="244"/>
      <c r="SF41" s="244"/>
      <c r="SG41" s="244"/>
      <c r="SH41" s="244"/>
      <c r="SI41" s="244"/>
      <c r="SJ41" s="244"/>
      <c r="SK41" s="244"/>
      <c r="SL41" s="244"/>
      <c r="SM41" s="244"/>
      <c r="SN41" s="244"/>
      <c r="SO41" s="244"/>
      <c r="SP41" s="244"/>
      <c r="SQ41" s="244"/>
      <c r="SR41" s="244"/>
      <c r="SS41" s="244"/>
      <c r="ST41" s="244"/>
      <c r="SU41" s="244"/>
      <c r="SV41" s="244"/>
      <c r="SW41" s="244"/>
      <c r="SX41" s="244"/>
      <c r="SY41" s="244"/>
      <c r="SZ41" s="244"/>
      <c r="TA41" s="244"/>
      <c r="TB41" s="244"/>
      <c r="TC41" s="244"/>
      <c r="TD41" s="244"/>
      <c r="TE41" s="244"/>
      <c r="TF41" s="244"/>
      <c r="TG41" s="244"/>
      <c r="TH41" s="244"/>
      <c r="TI41" s="244"/>
      <c r="TJ41" s="244"/>
      <c r="TK41" s="244"/>
      <c r="TL41" s="244"/>
      <c r="TM41" s="244"/>
      <c r="TN41" s="244"/>
      <c r="TO41" s="244"/>
      <c r="TP41" s="244"/>
      <c r="TQ41" s="244"/>
      <c r="TR41" s="244"/>
      <c r="TS41" s="244"/>
      <c r="TT41" s="244"/>
      <c r="TU41" s="244"/>
      <c r="TV41" s="244"/>
      <c r="TW41" s="244"/>
      <c r="TX41" s="244"/>
      <c r="TY41" s="244"/>
      <c r="TZ41" s="244"/>
      <c r="UA41" s="244"/>
      <c r="UB41" s="244"/>
      <c r="UC41" s="244"/>
      <c r="UD41" s="244"/>
      <c r="UE41" s="244"/>
      <c r="UF41" s="244"/>
      <c r="UG41" s="244"/>
      <c r="UH41" s="244"/>
      <c r="UI41" s="244"/>
      <c r="UJ41" s="244"/>
      <c r="UK41" s="244"/>
      <c r="UL41" s="244"/>
      <c r="UM41" s="244"/>
      <c r="UN41" s="244"/>
      <c r="UO41" s="244"/>
      <c r="UP41" s="244"/>
      <c r="UQ41" s="244"/>
      <c r="UR41" s="244"/>
      <c r="US41" s="244"/>
      <c r="UT41" s="244"/>
      <c r="UU41" s="244"/>
      <c r="UV41" s="244"/>
      <c r="UW41" s="244"/>
      <c r="UX41" s="244"/>
      <c r="UY41" s="244"/>
      <c r="UZ41" s="244"/>
      <c r="VA41" s="244"/>
      <c r="VB41" s="244"/>
      <c r="VC41" s="244"/>
      <c r="VD41" s="244"/>
      <c r="VE41" s="244"/>
      <c r="VF41" s="244"/>
      <c r="VG41" s="244"/>
      <c r="VH41" s="244"/>
      <c r="VI41" s="244"/>
      <c r="VJ41" s="244"/>
      <c r="VK41" s="244"/>
      <c r="VL41" s="244"/>
      <c r="VM41" s="244"/>
      <c r="VN41" s="244"/>
      <c r="VO41" s="244"/>
      <c r="VP41" s="244"/>
      <c r="VQ41" s="244"/>
      <c r="VR41" s="244"/>
      <c r="VS41" s="244"/>
      <c r="VT41" s="244"/>
      <c r="VU41" s="244"/>
      <c r="VV41" s="244"/>
      <c r="VW41" s="244"/>
      <c r="VX41" s="244"/>
      <c r="VY41" s="244"/>
      <c r="VZ41" s="244"/>
      <c r="WA41" s="244"/>
      <c r="WB41" s="244"/>
      <c r="WC41" s="244"/>
      <c r="WD41" s="244"/>
      <c r="WE41" s="244"/>
      <c r="WF41" s="244"/>
      <c r="WG41" s="244"/>
      <c r="WH41" s="244"/>
      <c r="WI41" s="244"/>
      <c r="WJ41" s="244"/>
      <c r="WK41" s="244"/>
      <c r="WL41" s="244"/>
      <c r="WM41" s="244"/>
      <c r="WN41" s="244"/>
      <c r="WO41" s="244"/>
      <c r="WP41" s="244"/>
      <c r="WQ41" s="244"/>
      <c r="WR41" s="244"/>
      <c r="WS41" s="244"/>
      <c r="WT41" s="244"/>
      <c r="WU41" s="244"/>
      <c r="WV41" s="244"/>
      <c r="WW41" s="244"/>
      <c r="WX41" s="244"/>
      <c r="WY41" s="244"/>
      <c r="WZ41" s="244"/>
      <c r="XA41" s="244"/>
      <c r="XB41" s="244"/>
      <c r="XC41" s="244"/>
      <c r="XD41" s="244"/>
      <c r="XE41" s="244"/>
      <c r="XF41" s="244"/>
      <c r="XG41" s="244"/>
      <c r="XH41" s="244"/>
      <c r="XI41" s="244"/>
      <c r="XJ41" s="244"/>
      <c r="XK41" s="244"/>
      <c r="XL41" s="244"/>
      <c r="XM41" s="244"/>
      <c r="XN41" s="244"/>
      <c r="XO41" s="244"/>
      <c r="XP41" s="244"/>
      <c r="XQ41" s="244"/>
      <c r="XR41" s="244"/>
      <c r="XS41" s="244"/>
      <c r="XT41" s="244"/>
      <c r="XU41" s="244"/>
      <c r="XV41" s="244"/>
      <c r="XW41" s="244"/>
      <c r="XX41" s="244"/>
      <c r="XY41" s="244"/>
      <c r="XZ41" s="244"/>
      <c r="YA41" s="244"/>
      <c r="YB41" s="244"/>
      <c r="YC41" s="244"/>
      <c r="YD41" s="244"/>
      <c r="YE41" s="244"/>
      <c r="YF41" s="244"/>
      <c r="YG41" s="244"/>
      <c r="YH41" s="244"/>
      <c r="YI41" s="244"/>
      <c r="YJ41" s="244"/>
      <c r="YK41" s="244"/>
      <c r="YL41" s="244"/>
      <c r="YM41" s="244"/>
      <c r="YN41" s="244"/>
      <c r="YO41" s="244"/>
      <c r="YP41" s="244"/>
      <c r="YQ41" s="244"/>
      <c r="YR41" s="244"/>
      <c r="YS41" s="244"/>
      <c r="YT41" s="244"/>
      <c r="YU41" s="244"/>
      <c r="YV41" s="244"/>
      <c r="YW41" s="244"/>
      <c r="YX41" s="244"/>
      <c r="YY41" s="244"/>
      <c r="YZ41" s="244"/>
      <c r="ZA41" s="244"/>
      <c r="ZB41" s="244"/>
      <c r="ZC41" s="244"/>
      <c r="ZD41" s="244"/>
      <c r="ZE41" s="244"/>
      <c r="ZF41" s="244"/>
      <c r="ZG41" s="244"/>
      <c r="ZH41" s="244"/>
      <c r="ZI41" s="244"/>
      <c r="ZJ41" s="244"/>
      <c r="ZK41" s="244"/>
      <c r="ZL41" s="244"/>
      <c r="ZM41" s="244"/>
      <c r="ZN41" s="244"/>
      <c r="ZO41" s="244"/>
      <c r="ZP41" s="244"/>
      <c r="ZQ41" s="244"/>
      <c r="ZR41" s="244"/>
      <c r="ZS41" s="244"/>
      <c r="ZT41" s="244"/>
      <c r="ZU41" s="244"/>
      <c r="ZV41" s="244"/>
      <c r="ZW41" s="244"/>
      <c r="ZX41" s="244"/>
      <c r="ZY41" s="244"/>
      <c r="ZZ41" s="244"/>
      <c r="AAA41" s="244"/>
      <c r="AAB41" s="244"/>
      <c r="AAC41" s="244"/>
      <c r="AAD41" s="244"/>
      <c r="AAE41" s="244"/>
      <c r="AAF41" s="244"/>
      <c r="AAG41" s="244"/>
      <c r="AAH41" s="244"/>
      <c r="AAI41" s="244"/>
      <c r="AAJ41" s="244"/>
      <c r="AAK41" s="244"/>
      <c r="AAL41" s="244"/>
      <c r="AAM41" s="244"/>
      <c r="AAN41" s="244"/>
      <c r="AAO41" s="244"/>
      <c r="AAP41" s="244"/>
      <c r="AAQ41" s="244"/>
      <c r="AAR41" s="244"/>
      <c r="AAS41" s="244"/>
      <c r="AAT41" s="244"/>
      <c r="AAU41" s="244"/>
      <c r="AAV41" s="244"/>
      <c r="AAW41" s="244"/>
      <c r="AAX41" s="244"/>
      <c r="AAY41" s="244"/>
      <c r="AAZ41" s="244"/>
      <c r="ABA41" s="244"/>
      <c r="ABB41" s="244"/>
      <c r="ABC41" s="244"/>
      <c r="ABD41" s="244"/>
      <c r="ABE41" s="244"/>
      <c r="ABF41" s="244"/>
      <c r="ABG41" s="244"/>
      <c r="ABH41" s="244"/>
      <c r="ABI41" s="244"/>
      <c r="ABJ41" s="244"/>
      <c r="ABK41" s="244"/>
      <c r="ABL41" s="244"/>
      <c r="ABM41" s="244"/>
      <c r="ABN41" s="244"/>
      <c r="ABO41" s="244"/>
      <c r="ABP41" s="244"/>
      <c r="ABQ41" s="244"/>
      <c r="ABR41" s="244"/>
      <c r="ABS41" s="244"/>
      <c r="ABT41" s="244"/>
      <c r="ABU41" s="244"/>
      <c r="ABV41" s="244"/>
      <c r="ABW41" s="244"/>
      <c r="ABX41" s="244"/>
      <c r="ABY41" s="244"/>
      <c r="ABZ41" s="244"/>
      <c r="ACA41" s="244"/>
      <c r="ACB41" s="244"/>
      <c r="ACC41" s="244"/>
      <c r="ACD41" s="244"/>
      <c r="ACE41" s="244"/>
      <c r="ACF41" s="244"/>
      <c r="ACG41" s="244"/>
      <c r="ACH41" s="244"/>
      <c r="ACI41" s="244"/>
      <c r="ACJ41" s="244"/>
      <c r="ACK41" s="244"/>
      <c r="ACL41" s="244"/>
      <c r="ACM41" s="244"/>
      <c r="ACN41" s="244"/>
      <c r="ACO41" s="244"/>
      <c r="ACP41" s="244"/>
      <c r="ACQ41" s="244"/>
      <c r="ACR41" s="244"/>
      <c r="ACS41" s="244"/>
      <c r="ACT41" s="244"/>
      <c r="ACU41" s="244"/>
      <c r="ACV41" s="244"/>
      <c r="ACW41" s="244"/>
      <c r="ACX41" s="244"/>
      <c r="ACY41" s="244"/>
      <c r="ACZ41" s="244"/>
      <c r="ADA41" s="244"/>
      <c r="ADB41" s="244"/>
      <c r="ADC41" s="244"/>
      <c r="ADD41" s="244"/>
      <c r="ADE41" s="244"/>
      <c r="ADF41" s="244"/>
      <c r="ADG41" s="244"/>
      <c r="ADH41" s="244"/>
      <c r="ADI41" s="244"/>
      <c r="ADJ41" s="244"/>
      <c r="ADK41" s="244"/>
      <c r="ADL41" s="244"/>
      <c r="ADM41" s="244"/>
      <c r="ADN41" s="244"/>
      <c r="ADO41" s="244"/>
      <c r="ADP41" s="244"/>
      <c r="ADQ41" s="244"/>
      <c r="ADR41" s="244"/>
      <c r="ADS41" s="244"/>
      <c r="ADT41" s="244"/>
      <c r="ADU41" s="244"/>
      <c r="ADV41" s="244"/>
      <c r="ADW41" s="244"/>
      <c r="ADX41" s="244"/>
      <c r="ADY41" s="244"/>
      <c r="ADZ41" s="244"/>
      <c r="AEA41" s="244"/>
      <c r="AEB41" s="244"/>
      <c r="AEC41" s="244"/>
      <c r="AED41" s="244"/>
      <c r="AEE41" s="244"/>
      <c r="AEF41" s="244"/>
      <c r="AEG41" s="244"/>
      <c r="AEH41" s="244"/>
      <c r="AEI41" s="244"/>
      <c r="AEJ41" s="244"/>
      <c r="AEK41" s="244"/>
      <c r="AEL41" s="244"/>
      <c r="AEM41" s="244"/>
      <c r="AEN41" s="244"/>
      <c r="AEO41" s="244"/>
      <c r="AEP41" s="244"/>
      <c r="AEQ41" s="244"/>
      <c r="AER41" s="244"/>
      <c r="AES41" s="244"/>
    </row>
    <row r="42" spans="1:825" s="191" customFormat="1" x14ac:dyDescent="0.15">
      <c r="A42" s="183" t="str">
        <f>'Tariffs July 2023'!K28</f>
        <v>Kogan Energy</v>
      </c>
      <c r="B42" s="183" t="str">
        <f>'Tariffs July 2023'!L28</f>
        <v>Free Kogan First Membership</v>
      </c>
      <c r="C42" s="184">
        <f>IF('Tariffs July 2023'!BP28=0,91*'Tariffs July 2023'!M28/100,(91*'Tariffs July 2023'!M28/100)+'Tariffs July 2023'!BP28/4)</f>
        <v>124.77754545454545</v>
      </c>
      <c r="D42" s="184">
        <f>IF('Tariffs July 2023'!O28="",$C$28*$C$29*'Tariffs July 2023'!N28/100,IF($C$28*$C$29&gt;='Tariffs July 2023'!P28,('Tariffs July 2023'!P28*'Tariffs July 2023'!N28/100),($C$28*$C$29*'Tariffs July 2023'!N28/100)))</f>
        <v>454.82727272727266</v>
      </c>
      <c r="E42" s="184">
        <f>IF(AND('Tariffs July 2023'!R28&gt;0,'Tariffs July 2023'!T28&gt;0),IF(($C$28*$C$29&lt;'Tariffs July 2023'!T28),(0),($C$28*$C$29-'Tariffs July 2023'!T28)*'Tariffs July 2023'!U28/100),IF(AND('Tariffs July 2023'!R28&gt;0,'Tariffs July 2023'!T28=""),IF(($C$28*$C$29&lt;'Tariffs July 2023'!R28+'Tariffs July 2023'!P28),(0),(($C$28*$C$29-('Tariffs July 2023'!R28+'Tariffs July 2023'!P28))*'Tariffs July 2023'!S28/100)),IF(AND('Tariffs July 2023'!P28&gt;0,'Tariffs July 2023'!R28=""&gt;0),IF(($C$28*$C$29&lt;'Tariffs July 2023'!P28),(0),($C$28*$C$29-'Tariffs July 2023'!P28)*'Tariffs July 2023'!Q28/100),0)))</f>
        <v>0</v>
      </c>
      <c r="F42" s="184">
        <f>($C$28*$C$30)*'Tariffs July 2023'!AE28/100</f>
        <v>60.463636363636368</v>
      </c>
      <c r="G42" s="184">
        <f t="shared" si="24"/>
        <v>640.06845454545453</v>
      </c>
      <c r="H42" s="238">
        <f t="shared" si="25"/>
        <v>2061.1636363636362</v>
      </c>
      <c r="I42" s="238">
        <f t="shared" si="26"/>
        <v>2560.2738181818181</v>
      </c>
      <c r="J42" s="185">
        <f t="shared" si="23"/>
        <v>2816.3012000000003</v>
      </c>
      <c r="K42" s="188">
        <f>'Tariffs July 2023'!AZ28</f>
        <v>0</v>
      </c>
      <c r="L42" s="188">
        <f>'Tariffs July 2023'!BA28</f>
        <v>0</v>
      </c>
      <c r="M42" s="188">
        <f>'Tariffs July 2023'!BB28</f>
        <v>0</v>
      </c>
      <c r="N42" s="188">
        <f>'Tariffs July 2023'!BC28</f>
        <v>0</v>
      </c>
      <c r="O42" s="186" t="str">
        <f t="shared" si="27"/>
        <v>No discount</v>
      </c>
      <c r="P42" s="187" t="str">
        <f t="shared" si="28"/>
        <v>Exclusive</v>
      </c>
      <c r="Q42" s="241">
        <f t="shared" si="29"/>
        <v>2560.2738181818181</v>
      </c>
      <c r="R42" s="238">
        <f t="shared" si="30"/>
        <v>2560.2738181818181</v>
      </c>
      <c r="S42" s="247">
        <f t="shared" si="31"/>
        <v>2816.3012000000003</v>
      </c>
      <c r="T42" s="247">
        <f t="shared" si="31"/>
        <v>2816.3012000000003</v>
      </c>
      <c r="U42" s="287"/>
      <c r="V42" s="287"/>
      <c r="W42" s="287"/>
      <c r="X42" s="287"/>
      <c r="Y42" s="287"/>
      <c r="Z42" s="287"/>
      <c r="AA42" s="287"/>
      <c r="AB42" s="287"/>
      <c r="AC42" s="287"/>
      <c r="AD42" s="287"/>
      <c r="AE42" s="287"/>
      <c r="AF42" s="287"/>
      <c r="AG42" s="287"/>
      <c r="AH42" s="287"/>
      <c r="AI42" s="287"/>
      <c r="AJ42" s="287"/>
      <c r="AK42" s="287"/>
      <c r="AL42" s="287"/>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s="244"/>
      <c r="QM42" s="244"/>
      <c r="QN42" s="244"/>
      <c r="QO42" s="244"/>
      <c r="QP42" s="244"/>
      <c r="QQ42" s="244"/>
      <c r="QR42" s="244"/>
      <c r="QS42" s="244"/>
      <c r="QT42" s="244"/>
      <c r="QU42" s="244"/>
      <c r="QV42" s="244"/>
      <c r="QW42" s="244"/>
      <c r="QX42" s="244"/>
      <c r="QY42" s="244"/>
      <c r="QZ42" s="244"/>
      <c r="RA42" s="244"/>
      <c r="RB42" s="244"/>
      <c r="RC42" s="244"/>
      <c r="RD42" s="244"/>
      <c r="RE42" s="244"/>
      <c r="RF42" s="244"/>
      <c r="RG42" s="244"/>
      <c r="RH42" s="244"/>
      <c r="RI42" s="244"/>
      <c r="RJ42" s="244"/>
      <c r="RK42" s="244"/>
      <c r="RL42" s="244"/>
      <c r="RM42" s="244"/>
      <c r="RN42" s="244"/>
      <c r="RO42" s="244"/>
      <c r="RP42" s="244"/>
      <c r="RQ42" s="244"/>
      <c r="RR42" s="244"/>
      <c r="RS42" s="244"/>
      <c r="RT42" s="244"/>
      <c r="RU42" s="244"/>
      <c r="RV42" s="244"/>
      <c r="RW42" s="244"/>
      <c r="RX42" s="244"/>
      <c r="RY42" s="244"/>
      <c r="RZ42" s="244"/>
      <c r="SA42" s="244"/>
      <c r="SB42" s="244"/>
      <c r="SC42" s="244"/>
      <c r="SD42" s="244"/>
      <c r="SE42" s="244"/>
      <c r="SF42" s="244"/>
      <c r="SG42" s="244"/>
      <c r="SH42" s="244"/>
      <c r="SI42" s="244"/>
      <c r="SJ42" s="244"/>
      <c r="SK42" s="244"/>
      <c r="SL42" s="244"/>
      <c r="SM42" s="244"/>
      <c r="SN42" s="244"/>
      <c r="SO42" s="244"/>
      <c r="SP42" s="244"/>
      <c r="SQ42" s="244"/>
      <c r="SR42" s="244"/>
      <c r="SS42" s="244"/>
      <c r="ST42" s="244"/>
      <c r="SU42" s="244"/>
      <c r="SV42" s="244"/>
      <c r="SW42" s="244"/>
      <c r="SX42" s="244"/>
      <c r="SY42" s="244"/>
      <c r="SZ42" s="244"/>
      <c r="TA42" s="244"/>
      <c r="TB42" s="244"/>
      <c r="TC42" s="244"/>
      <c r="TD42" s="244"/>
      <c r="TE42" s="244"/>
      <c r="TF42" s="244"/>
      <c r="TG42" s="244"/>
      <c r="TH42" s="244"/>
      <c r="TI42" s="244"/>
      <c r="TJ42" s="244"/>
      <c r="TK42" s="244"/>
      <c r="TL42" s="244"/>
      <c r="TM42" s="244"/>
      <c r="TN42" s="244"/>
      <c r="TO42" s="244"/>
      <c r="TP42" s="244"/>
      <c r="TQ42" s="244"/>
      <c r="TR42" s="244"/>
      <c r="TS42" s="244"/>
      <c r="TT42" s="244"/>
      <c r="TU42" s="244"/>
      <c r="TV42" s="244"/>
      <c r="TW42" s="244"/>
      <c r="TX42" s="244"/>
      <c r="TY42" s="244"/>
      <c r="TZ42" s="244"/>
      <c r="UA42" s="244"/>
      <c r="UB42" s="244"/>
      <c r="UC42" s="244"/>
      <c r="UD42" s="244"/>
      <c r="UE42" s="244"/>
      <c r="UF42" s="244"/>
      <c r="UG42" s="244"/>
      <c r="UH42" s="244"/>
      <c r="UI42" s="244"/>
      <c r="UJ42" s="244"/>
      <c r="UK42" s="244"/>
      <c r="UL42" s="244"/>
      <c r="UM42" s="244"/>
      <c r="UN42" s="244"/>
      <c r="UO42" s="244"/>
      <c r="UP42" s="244"/>
      <c r="UQ42" s="244"/>
      <c r="UR42" s="244"/>
      <c r="US42" s="244"/>
      <c r="UT42" s="244"/>
      <c r="UU42" s="244"/>
      <c r="UV42" s="244"/>
      <c r="UW42" s="244"/>
      <c r="UX42" s="244"/>
      <c r="UY42" s="244"/>
      <c r="UZ42" s="244"/>
      <c r="VA42" s="244"/>
      <c r="VB42" s="244"/>
      <c r="VC42" s="244"/>
      <c r="VD42" s="244"/>
      <c r="VE42" s="244"/>
      <c r="VF42" s="244"/>
      <c r="VG42" s="244"/>
      <c r="VH42" s="244"/>
      <c r="VI42" s="244"/>
      <c r="VJ42" s="244"/>
      <c r="VK42" s="244"/>
      <c r="VL42" s="244"/>
      <c r="VM42" s="244"/>
      <c r="VN42" s="244"/>
      <c r="VO42" s="244"/>
      <c r="VP42" s="244"/>
      <c r="VQ42" s="244"/>
      <c r="VR42" s="244"/>
      <c r="VS42" s="244"/>
      <c r="VT42" s="244"/>
      <c r="VU42" s="244"/>
      <c r="VV42" s="244"/>
      <c r="VW42" s="244"/>
      <c r="VX42" s="244"/>
      <c r="VY42" s="244"/>
      <c r="VZ42" s="244"/>
      <c r="WA42" s="244"/>
      <c r="WB42" s="244"/>
      <c r="WC42" s="244"/>
      <c r="WD42" s="244"/>
      <c r="WE42" s="244"/>
      <c r="WF42" s="244"/>
      <c r="WG42" s="244"/>
      <c r="WH42" s="244"/>
      <c r="WI42" s="244"/>
      <c r="WJ42" s="244"/>
      <c r="WK42" s="244"/>
      <c r="WL42" s="244"/>
      <c r="WM42" s="244"/>
      <c r="WN42" s="244"/>
      <c r="WO42" s="244"/>
      <c r="WP42" s="244"/>
      <c r="WQ42" s="244"/>
      <c r="WR42" s="244"/>
      <c r="WS42" s="244"/>
      <c r="WT42" s="244"/>
      <c r="WU42" s="244"/>
      <c r="WV42" s="244"/>
      <c r="WW42" s="244"/>
      <c r="WX42" s="244"/>
      <c r="WY42" s="244"/>
      <c r="WZ42" s="244"/>
      <c r="XA42" s="244"/>
      <c r="XB42" s="244"/>
      <c r="XC42" s="244"/>
      <c r="XD42" s="244"/>
      <c r="XE42" s="244"/>
      <c r="XF42" s="244"/>
      <c r="XG42" s="244"/>
      <c r="XH42" s="244"/>
      <c r="XI42" s="244"/>
      <c r="XJ42" s="244"/>
      <c r="XK42" s="244"/>
      <c r="XL42" s="244"/>
      <c r="XM42" s="244"/>
      <c r="XN42" s="244"/>
      <c r="XO42" s="244"/>
      <c r="XP42" s="244"/>
      <c r="XQ42" s="244"/>
      <c r="XR42" s="244"/>
      <c r="XS42" s="244"/>
      <c r="XT42" s="244"/>
      <c r="XU42" s="244"/>
      <c r="XV42" s="244"/>
      <c r="XW42" s="244"/>
      <c r="XX42" s="244"/>
      <c r="XY42" s="244"/>
      <c r="XZ42" s="244"/>
      <c r="YA42" s="244"/>
      <c r="YB42" s="244"/>
      <c r="YC42" s="244"/>
      <c r="YD42" s="244"/>
      <c r="YE42" s="244"/>
      <c r="YF42" s="244"/>
      <c r="YG42" s="244"/>
      <c r="YH42" s="244"/>
      <c r="YI42" s="244"/>
      <c r="YJ42" s="244"/>
      <c r="YK42" s="244"/>
      <c r="YL42" s="244"/>
      <c r="YM42" s="244"/>
      <c r="YN42" s="244"/>
      <c r="YO42" s="244"/>
      <c r="YP42" s="244"/>
      <c r="YQ42" s="244"/>
      <c r="YR42" s="244"/>
      <c r="YS42" s="244"/>
      <c r="YT42" s="244"/>
      <c r="YU42" s="244"/>
      <c r="YV42" s="244"/>
      <c r="YW42" s="244"/>
      <c r="YX42" s="244"/>
      <c r="YY42" s="244"/>
      <c r="YZ42" s="244"/>
      <c r="ZA42" s="244"/>
      <c r="ZB42" s="244"/>
      <c r="ZC42" s="244"/>
      <c r="ZD42" s="244"/>
      <c r="ZE42" s="244"/>
      <c r="ZF42" s="244"/>
      <c r="ZG42" s="244"/>
      <c r="ZH42" s="244"/>
      <c r="ZI42" s="244"/>
      <c r="ZJ42" s="244"/>
      <c r="ZK42" s="244"/>
      <c r="ZL42" s="244"/>
      <c r="ZM42" s="244"/>
      <c r="ZN42" s="244"/>
      <c r="ZO42" s="244"/>
      <c r="ZP42" s="244"/>
      <c r="ZQ42" s="244"/>
      <c r="ZR42" s="244"/>
      <c r="ZS42" s="244"/>
      <c r="ZT42" s="244"/>
      <c r="ZU42" s="244"/>
      <c r="ZV42" s="244"/>
      <c r="ZW42" s="244"/>
      <c r="ZX42" s="244"/>
      <c r="ZY42" s="244"/>
      <c r="ZZ42" s="244"/>
      <c r="AAA42" s="244"/>
      <c r="AAB42" s="244"/>
      <c r="AAC42" s="244"/>
      <c r="AAD42" s="244"/>
      <c r="AAE42" s="244"/>
      <c r="AAF42" s="244"/>
      <c r="AAG42" s="244"/>
      <c r="AAH42" s="244"/>
      <c r="AAI42" s="244"/>
      <c r="AAJ42" s="244"/>
      <c r="AAK42" s="244"/>
      <c r="AAL42" s="244"/>
      <c r="AAM42" s="244"/>
      <c r="AAN42" s="244"/>
      <c r="AAO42" s="244"/>
      <c r="AAP42" s="244"/>
      <c r="AAQ42" s="244"/>
      <c r="AAR42" s="244"/>
      <c r="AAS42" s="244"/>
      <c r="AAT42" s="244"/>
      <c r="AAU42" s="244"/>
      <c r="AAV42" s="244"/>
      <c r="AAW42" s="244"/>
      <c r="AAX42" s="244"/>
      <c r="AAY42" s="244"/>
      <c r="AAZ42" s="244"/>
      <c r="ABA42" s="244"/>
      <c r="ABB42" s="244"/>
      <c r="ABC42" s="244"/>
      <c r="ABD42" s="244"/>
      <c r="ABE42" s="244"/>
      <c r="ABF42" s="244"/>
      <c r="ABG42" s="244"/>
      <c r="ABH42" s="244"/>
      <c r="ABI42" s="244"/>
      <c r="ABJ42" s="244"/>
      <c r="ABK42" s="244"/>
      <c r="ABL42" s="244"/>
      <c r="ABM42" s="244"/>
      <c r="ABN42" s="244"/>
      <c r="ABO42" s="244"/>
      <c r="ABP42" s="244"/>
      <c r="ABQ42" s="244"/>
      <c r="ABR42" s="244"/>
      <c r="ABS42" s="244"/>
      <c r="ABT42" s="244"/>
      <c r="ABU42" s="244"/>
      <c r="ABV42" s="244"/>
      <c r="ABW42" s="244"/>
      <c r="ABX42" s="244"/>
      <c r="ABY42" s="244"/>
      <c r="ABZ42" s="244"/>
      <c r="ACA42" s="244"/>
      <c r="ACB42" s="244"/>
      <c r="ACC42" s="244"/>
      <c r="ACD42" s="244"/>
      <c r="ACE42" s="244"/>
      <c r="ACF42" s="244"/>
      <c r="ACG42" s="244"/>
      <c r="ACH42" s="244"/>
      <c r="ACI42" s="244"/>
      <c r="ACJ42" s="244"/>
      <c r="ACK42" s="244"/>
      <c r="ACL42" s="244"/>
      <c r="ACM42" s="244"/>
      <c r="ACN42" s="244"/>
      <c r="ACO42" s="244"/>
      <c r="ACP42" s="244"/>
      <c r="ACQ42" s="244"/>
      <c r="ACR42" s="244"/>
      <c r="ACS42" s="244"/>
      <c r="ACT42" s="244"/>
      <c r="ACU42" s="244"/>
      <c r="ACV42" s="244"/>
      <c r="ACW42" s="244"/>
      <c r="ACX42" s="244"/>
      <c r="ACY42" s="244"/>
      <c r="ACZ42" s="244"/>
      <c r="ADA42" s="244"/>
      <c r="ADB42" s="244"/>
      <c r="ADC42" s="244"/>
      <c r="ADD42" s="244"/>
      <c r="ADE42" s="244"/>
      <c r="ADF42" s="244"/>
      <c r="ADG42" s="244"/>
      <c r="ADH42" s="244"/>
      <c r="ADI42" s="244"/>
      <c r="ADJ42" s="244"/>
      <c r="ADK42" s="244"/>
      <c r="ADL42" s="244"/>
      <c r="ADM42" s="244"/>
      <c r="ADN42" s="244"/>
      <c r="ADO42" s="244"/>
      <c r="ADP42" s="244"/>
      <c r="ADQ42" s="244"/>
      <c r="ADR42" s="244"/>
      <c r="ADS42" s="244"/>
      <c r="ADT42" s="244"/>
      <c r="ADU42" s="244"/>
      <c r="ADV42" s="244"/>
      <c r="ADW42" s="244"/>
      <c r="ADX42" s="244"/>
      <c r="ADY42" s="244"/>
      <c r="ADZ42" s="244"/>
      <c r="AEA42" s="244"/>
      <c r="AEB42" s="244"/>
      <c r="AEC42" s="244"/>
      <c r="AED42" s="244"/>
      <c r="AEE42" s="244"/>
      <c r="AEF42" s="244"/>
      <c r="AEG42" s="244"/>
      <c r="AEH42" s="244"/>
      <c r="AEI42" s="244"/>
      <c r="AEJ42" s="244"/>
      <c r="AEK42" s="244"/>
      <c r="AEL42" s="244"/>
      <c r="AEM42" s="244"/>
      <c r="AEN42" s="244"/>
      <c r="AEO42" s="244"/>
      <c r="AEP42" s="244"/>
      <c r="AEQ42" s="244"/>
      <c r="AER42" s="244"/>
      <c r="AES42" s="244"/>
    </row>
    <row r="43" spans="1:825" x14ac:dyDescent="0.15">
      <c r="A43" s="183" t="str">
        <f>'Tariffs July 2023'!K29</f>
        <v>Amber Electric</v>
      </c>
      <c r="B43" s="183" t="str">
        <f>'Tariffs July 2023'!L29</f>
        <v>Amber Plan</v>
      </c>
      <c r="C43" s="184">
        <f>IF('Tariffs July 2023'!BP29=0,91*'Tariffs July 2023'!M29/100,(91*'Tariffs July 2023'!M29/100)+'Tariffs July 2023'!BP29/4)</f>
        <v>141.16363636363636</v>
      </c>
      <c r="D43" s="184">
        <f>IF('Tariffs July 2023'!O29="",$C$28*$C$29*'Tariffs July 2023'!N29/100,IF($C$28*$C$29&gt;='Tariffs July 2023'!P29,('Tariffs July 2023'!P29*'Tariffs July 2023'!N29/100),($C$28*$C$29*'Tariffs July 2023'!N29/100)))</f>
        <v>654.65454545454543</v>
      </c>
      <c r="E43" s="184">
        <f>IF(AND('Tariffs July 2023'!R29&gt;0,'Tariffs July 2023'!T29&gt;0),IF(($C$28*$C$29&lt;'Tariffs July 2023'!T29),(0),($C$28*$C$29-'Tariffs July 2023'!T29)*'Tariffs July 2023'!U29/100),IF(AND('Tariffs July 2023'!R29&gt;0,'Tariffs July 2023'!T29=""),IF(($C$28*$C$29&lt;'Tariffs July 2023'!R29+'Tariffs July 2023'!P29),(0),(($C$28*$C$29-('Tariffs July 2023'!R29+'Tariffs July 2023'!P29))*'Tariffs July 2023'!S29/100)),IF(AND('Tariffs July 2023'!P29&gt;0,'Tariffs July 2023'!R29=""&gt;0),IF(($C$28*$C$29&lt;'Tariffs July 2023'!P29),(0),($C$28*$C$29-'Tariffs July 2023'!P29)*'Tariffs July 2023'!Q29/100),0)))</f>
        <v>0</v>
      </c>
      <c r="F43" s="184">
        <f>($C$28*$C$30)*'Tariffs July 2023'!AE29/100</f>
        <v>86.209090909090904</v>
      </c>
      <c r="G43" s="184">
        <f t="shared" si="24"/>
        <v>882.0272727272727</v>
      </c>
      <c r="H43" s="238">
        <f t="shared" si="25"/>
        <v>2963.4545454545455</v>
      </c>
      <c r="I43" s="238">
        <f t="shared" si="26"/>
        <v>3528.1090909090908</v>
      </c>
      <c r="J43" s="185">
        <f t="shared" si="23"/>
        <v>3880.92</v>
      </c>
      <c r="K43" s="188">
        <f>'Tariffs July 2023'!AZ29</f>
        <v>0</v>
      </c>
      <c r="L43" s="188">
        <f>'Tariffs July 2023'!BA29</f>
        <v>0</v>
      </c>
      <c r="M43" s="188">
        <f>'Tariffs July 2023'!BB29</f>
        <v>0</v>
      </c>
      <c r="N43" s="188">
        <f>'Tariffs July 2023'!BC29</f>
        <v>0</v>
      </c>
      <c r="O43" s="186" t="str">
        <f t="shared" si="27"/>
        <v>No discount</v>
      </c>
      <c r="P43" s="187" t="str">
        <f t="shared" si="28"/>
        <v>Exclusive</v>
      </c>
      <c r="Q43" s="241">
        <f t="shared" si="29"/>
        <v>3528.1090909090908</v>
      </c>
      <c r="R43" s="238">
        <f t="shared" si="30"/>
        <v>3528.1090909090908</v>
      </c>
      <c r="S43" s="247">
        <f t="shared" si="31"/>
        <v>3880.92</v>
      </c>
      <c r="T43" s="247">
        <f t="shared" si="31"/>
        <v>3880.92</v>
      </c>
      <c r="U43" s="287"/>
      <c r="V43" s="287"/>
      <c r="W43" s="287"/>
      <c r="X43" s="287"/>
      <c r="Y43" s="287"/>
      <c r="Z43" s="287"/>
      <c r="AA43" s="287"/>
      <c r="AB43" s="287"/>
      <c r="AC43" s="287"/>
      <c r="AD43" s="287"/>
      <c r="AE43" s="287"/>
      <c r="AF43" s="287"/>
      <c r="AG43" s="287"/>
      <c r="AH43" s="287"/>
      <c r="AI43" s="287"/>
      <c r="AJ43" s="287"/>
      <c r="AK43" s="287"/>
      <c r="AL43" s="287"/>
    </row>
    <row r="44" spans="1:825" x14ac:dyDescent="0.15">
      <c r="A44" s="183" t="str">
        <f>'Tariffs July 2023'!K30</f>
        <v>GloBird Energy</v>
      </c>
      <c r="B44" s="183" t="str">
        <f>'Tariffs July 2023'!L30</f>
        <v>GloSave</v>
      </c>
      <c r="C44" s="184">
        <f>IF('Tariffs July 2023'!BP30=0,91*'Tariffs July 2023'!M30/100,(91*'Tariffs July 2023'!M30/100)+'Tariffs July 2023'!BP30/4)</f>
        <v>78.259999999999991</v>
      </c>
      <c r="D44" s="184">
        <f>IF('Tariffs July 2023'!O30="",$C$28*$C$29*'Tariffs July 2023'!N30/100,IF($C$28*$C$29&gt;='Tariffs July 2023'!P30,('Tariffs July 2023'!P30*'Tariffs July 2023'!N30/100),($C$28*$C$29*'Tariffs July 2023'!N30/100)))</f>
        <v>409.7</v>
      </c>
      <c r="E44" s="184">
        <f>IF(AND('Tariffs July 2023'!R30&gt;0,'Tariffs July 2023'!T30&gt;0),IF(($C$28*$C$29&lt;'Tariffs July 2023'!T30),(0),($C$28*$C$29-'Tariffs July 2023'!T30)*'Tariffs July 2023'!U30/100),IF(AND('Tariffs July 2023'!R30&gt;0,'Tariffs July 2023'!T30=""),IF(($C$28*$C$29&lt;'Tariffs July 2023'!R30+'Tariffs July 2023'!P30),(0),(($C$28*$C$29-('Tariffs July 2023'!R30+'Tariffs July 2023'!P30))*'Tariffs July 2023'!S30/100)),IF(AND('Tariffs July 2023'!P30&gt;0,'Tariffs July 2023'!R30=""&gt;0),IF(($C$28*$C$29&lt;'Tariffs July 2023'!P30),(0),($C$28*$C$29-'Tariffs July 2023'!P30)*'Tariffs July 2023'!Q30/100),0)))</f>
        <v>0</v>
      </c>
      <c r="F44" s="184">
        <f>($C$28*$C$30)*'Tariffs July 2023'!AE30/100</f>
        <v>64.2</v>
      </c>
      <c r="G44" s="184">
        <f t="shared" si="24"/>
        <v>552.16</v>
      </c>
      <c r="H44" s="238">
        <f t="shared" si="25"/>
        <v>1895.6</v>
      </c>
      <c r="I44" s="238">
        <f t="shared" si="26"/>
        <v>2208.64</v>
      </c>
      <c r="J44" s="185">
        <f t="shared" si="23"/>
        <v>2429.5039999999999</v>
      </c>
      <c r="K44" s="188">
        <f>'Tariffs July 2023'!AZ30</f>
        <v>0</v>
      </c>
      <c r="L44" s="188">
        <f>'Tariffs July 2023'!BA30</f>
        <v>0</v>
      </c>
      <c r="M44" s="188">
        <f>'Tariffs July 2023'!BB30</f>
        <v>2</v>
      </c>
      <c r="N44" s="188">
        <f>'Tariffs July 2023'!BC30</f>
        <v>0</v>
      </c>
      <c r="O44" s="186" t="str">
        <f t="shared" si="27"/>
        <v>Pay-on-time off bill</v>
      </c>
      <c r="P44" s="187" t="str">
        <f t="shared" si="28"/>
        <v>Exclusive</v>
      </c>
      <c r="Q44" s="241">
        <f t="shared" si="29"/>
        <v>2208.64</v>
      </c>
      <c r="R44" s="238">
        <f t="shared" si="30"/>
        <v>2164.4672</v>
      </c>
      <c r="S44" s="247">
        <f t="shared" si="31"/>
        <v>2429.5039999999999</v>
      </c>
      <c r="T44" s="247">
        <f t="shared" si="31"/>
        <v>2380.9139200000004</v>
      </c>
      <c r="U44" s="287"/>
      <c r="V44" s="287"/>
      <c r="W44" s="287"/>
      <c r="X44" s="287"/>
      <c r="Y44" s="287"/>
      <c r="Z44" s="287"/>
      <c r="AA44" s="287"/>
      <c r="AB44" s="287"/>
      <c r="AC44" s="287"/>
      <c r="AD44" s="287"/>
      <c r="AE44" s="287"/>
      <c r="AF44" s="287"/>
      <c r="AG44" s="287"/>
      <c r="AH44" s="287"/>
      <c r="AI44" s="287"/>
      <c r="AJ44" s="287"/>
      <c r="AK44" s="287"/>
      <c r="AL44" s="287"/>
    </row>
    <row r="45" spans="1:825" x14ac:dyDescent="0.15">
      <c r="A45" s="183" t="str">
        <f>'Tariffs July 2023'!K31</f>
        <v>CovaU</v>
      </c>
      <c r="B45" s="183" t="str">
        <f>'Tariffs July 2023'!L31</f>
        <v>Freedom</v>
      </c>
      <c r="C45" s="184">
        <f>IF('Tariffs July 2023'!BP31=0,91*'Tariffs July 2023'!M31/100,(91*'Tariffs July 2023'!M31/100)+'Tariffs July 2023'!BP31/4)</f>
        <v>99.843545454545435</v>
      </c>
      <c r="D45" s="184">
        <f>IF('Tariffs July 2023'!O31="",$C$28*$C$29*'Tariffs July 2023'!N31/100,IF($C$28*$C$29&gt;='Tariffs July 2023'!P31,('Tariffs July 2023'!P31*'Tariffs July 2023'!N31/100),($C$28*$C$29*'Tariffs July 2023'!N31/100)))</f>
        <v>492.99999999999994</v>
      </c>
      <c r="E45" s="184">
        <f>IF(AND('Tariffs July 2023'!R31&gt;0,'Tariffs July 2023'!T31&gt;0),IF(($C$28*$C$29&lt;'Tariffs July 2023'!T31),(0),($C$28*$C$29-'Tariffs July 2023'!T31)*'Tariffs July 2023'!U31/100),IF(AND('Tariffs July 2023'!R31&gt;0,'Tariffs July 2023'!T31=""),IF(($C$28*$C$29&lt;'Tariffs July 2023'!R31+'Tariffs July 2023'!P31),(0),(($C$28*$C$29-('Tariffs July 2023'!R31+'Tariffs July 2023'!P31))*'Tariffs July 2023'!S31/100)),IF(AND('Tariffs July 2023'!P31&gt;0,'Tariffs July 2023'!R31=""&gt;0),IF(($C$28*$C$29&lt;'Tariffs July 2023'!P31),(0),($C$28*$C$29-'Tariffs July 2023'!P31)*'Tariffs July 2023'!Q31/100),0)))</f>
        <v>0</v>
      </c>
      <c r="F45" s="184">
        <f>($C$28*$C$30)*'Tariffs July 2023'!AE31/100</f>
        <v>67.309090909090898</v>
      </c>
      <c r="G45" s="184">
        <f t="shared" ref="G45:G49" si="32">SUM(C45:F45)</f>
        <v>660.15263636363625</v>
      </c>
      <c r="H45" s="238">
        <f t="shared" ref="H45:H49" si="33">(G45-C45)*4</f>
        <v>2241.2363636363634</v>
      </c>
      <c r="I45" s="238">
        <f t="shared" ref="I45:I49" si="34">G45*4</f>
        <v>2640.610545454545</v>
      </c>
      <c r="J45" s="185">
        <f t="shared" ref="J45:J49" si="35">I45*1.1</f>
        <v>2904.6715999999997</v>
      </c>
      <c r="K45" s="188">
        <f>'Tariffs July 2023'!AZ31</f>
        <v>5</v>
      </c>
      <c r="L45" s="188">
        <f>'Tariffs July 2023'!BA31</f>
        <v>0</v>
      </c>
      <c r="M45" s="188">
        <f>'Tariffs July 2023'!BB31</f>
        <v>0</v>
      </c>
      <c r="N45" s="188">
        <f>'Tariffs July 2023'!BC31</f>
        <v>0</v>
      </c>
      <c r="O45" s="186" t="str">
        <f t="shared" ref="O45:O49" si="36">IF(SUM(K45:N45)=0,"No discount",IF(K45&gt;0,"Guaranteed off bill",IF(L45&gt;0,"Guaranteed off usage",IF(M45&gt;0,"Pay-on-time off bill","Pay-on-time off usage"))))</f>
        <v>Guaranteed off bill</v>
      </c>
      <c r="P45" s="187" t="str">
        <f t="shared" ref="P45:P49" si="37">IF(OR(A45="Origin Energy",A45="Red Energy",A45="Powershop"),"Inclusive","Exclusive")</f>
        <v>Exclusive</v>
      </c>
      <c r="Q45" s="241">
        <f t="shared" ref="Q45:Q49" si="38">IF(AND(O45="Guaranteed off bill",P45="Inclusive"),((I45*1.1)-((I45*1.1)*K45/100))/1.1,IF(AND(O45="Guaranteed off usage",P45="Inclusive"),((I45*1.1)-((H45*1.1)*L45/100))/1.1,IF(AND(O45="Guaranteed off bill",P45="Exclusive"),I45-(I45*K45/100),IF(AND(O45="Guaranteed off usage",P45="Exclusive"),I45-(H45*L45/100),IF(P45="Inclusive",((I45*1.1))/1.1,I45)))))</f>
        <v>2508.5800181818176</v>
      </c>
      <c r="R45" s="238">
        <f t="shared" ref="R45:R49" si="39">IF(AND(O45="Pay-on-time off bill",P45="Inclusive"),((Q45*1.1)-((Q45*1.1)*M45/100))/1.1,IF(AND(O45="Pay-on-time off usage",P45="Inclusive"),((Q45*1.1)-((H45*1.1)*N45/100))/1.1,IF(AND(O45="Pay-on-time off bill",P45="Exclusive"),Q45-(Q45*M45/100),IF(AND(O45="Pay-on-time off usage",P45="Exclusive"),Q45-(H45*N45/100),IF(P45="Inclusive",((Q45*1.1))/1.1,Q45)))))</f>
        <v>2508.5800181818176</v>
      </c>
      <c r="S45" s="247">
        <f t="shared" ref="S45:S49" si="40">Q45*1.1</f>
        <v>2759.4380199999996</v>
      </c>
      <c r="T45" s="247">
        <f t="shared" ref="T45:T49" si="41">R45*1.1</f>
        <v>2759.4380199999996</v>
      </c>
      <c r="U45" s="287"/>
      <c r="V45" s="287"/>
      <c r="W45" s="287"/>
      <c r="X45" s="287"/>
      <c r="Y45" s="287"/>
      <c r="Z45" s="287"/>
      <c r="AA45" s="287"/>
      <c r="AB45" s="287"/>
      <c r="AC45" s="287"/>
      <c r="AD45" s="287"/>
      <c r="AE45" s="287"/>
      <c r="AF45" s="287"/>
      <c r="AG45" s="287"/>
      <c r="AH45" s="287"/>
      <c r="AI45" s="287"/>
      <c r="AJ45" s="287"/>
      <c r="AK45" s="287"/>
      <c r="AL45" s="287"/>
    </row>
    <row r="46" spans="1:825" x14ac:dyDescent="0.15">
      <c r="A46" s="183" t="str">
        <f>'Tariffs July 2023'!K32</f>
        <v>Dodo</v>
      </c>
      <c r="B46" s="183" t="str">
        <f>'Tariffs July 2023'!L32</f>
        <v>Market Offer</v>
      </c>
      <c r="C46" s="184">
        <f>IF('Tariffs July 2023'!BP32=0,91*'Tariffs July 2023'!M32/100,(91*'Tariffs July 2023'!M32/100)+'Tariffs July 2023'!BP32/4)</f>
        <v>76.44</v>
      </c>
      <c r="D46" s="184">
        <f>IF('Tariffs July 2023'!O32="",$C$28*$C$29*'Tariffs July 2023'!N32/100,IF($C$28*$C$29&gt;='Tariffs July 2023'!P32,('Tariffs July 2023'!P32*'Tariffs July 2023'!N32/100),($C$28*$C$29*'Tariffs July 2023'!N32/100)))</f>
        <v>463.94545454545448</v>
      </c>
      <c r="E46" s="184">
        <f>IF(AND('Tariffs July 2023'!R32&gt;0,'Tariffs July 2023'!T32&gt;0),IF(($C$28*$C$29&lt;'Tariffs July 2023'!T32),(0),($C$28*$C$29-'Tariffs July 2023'!T32)*'Tariffs July 2023'!U32/100),IF(AND('Tariffs July 2023'!R32&gt;0,'Tariffs July 2023'!T32=""),IF(($C$28*$C$29&lt;'Tariffs July 2023'!R32+'Tariffs July 2023'!P32),(0),(($C$28*$C$29-('Tariffs July 2023'!R32+'Tariffs July 2023'!P32))*'Tariffs July 2023'!S32/100)),IF(AND('Tariffs July 2023'!P32&gt;0,'Tariffs July 2023'!R32=""&gt;0),IF(($C$28*$C$29&lt;'Tariffs July 2023'!P32),(0),($C$28*$C$29-'Tariffs July 2023'!P32)*'Tariffs July 2023'!Q32/100),0)))</f>
        <v>0</v>
      </c>
      <c r="F46" s="184">
        <f>($C$28*$C$30)*'Tariffs July 2023'!AE32/100</f>
        <v>66.245454545454535</v>
      </c>
      <c r="G46" s="184">
        <f t="shared" si="32"/>
        <v>606.63090909090897</v>
      </c>
      <c r="H46" s="238">
        <f t="shared" si="33"/>
        <v>2120.7636363636357</v>
      </c>
      <c r="I46" s="238">
        <f t="shared" si="34"/>
        <v>2426.5236363636359</v>
      </c>
      <c r="J46" s="185">
        <f t="shared" si="35"/>
        <v>2669.1759999999995</v>
      </c>
      <c r="K46" s="188">
        <f>'Tariffs July 2023'!AZ32</f>
        <v>0</v>
      </c>
      <c r="L46" s="188">
        <f>'Tariffs July 2023'!BA32</f>
        <v>0</v>
      </c>
      <c r="M46" s="188">
        <f>'Tariffs July 2023'!BB32</f>
        <v>0</v>
      </c>
      <c r="N46" s="188">
        <f>'Tariffs July 2023'!BC32</f>
        <v>0</v>
      </c>
      <c r="O46" s="186" t="str">
        <f t="shared" si="36"/>
        <v>No discount</v>
      </c>
      <c r="P46" s="187" t="str">
        <f t="shared" si="37"/>
        <v>Exclusive</v>
      </c>
      <c r="Q46" s="241">
        <f t="shared" si="38"/>
        <v>2426.5236363636359</v>
      </c>
      <c r="R46" s="238">
        <f t="shared" si="39"/>
        <v>2426.5236363636359</v>
      </c>
      <c r="S46" s="247">
        <f t="shared" si="40"/>
        <v>2669.1759999999995</v>
      </c>
      <c r="T46" s="247">
        <f t="shared" si="41"/>
        <v>2669.1759999999995</v>
      </c>
      <c r="U46" s="287"/>
      <c r="V46" s="287"/>
      <c r="W46" s="287"/>
      <c r="X46" s="287"/>
      <c r="Y46" s="287"/>
      <c r="Z46" s="287"/>
      <c r="AA46" s="287"/>
      <c r="AB46" s="287"/>
      <c r="AC46" s="287"/>
      <c r="AD46" s="287"/>
      <c r="AE46" s="287"/>
      <c r="AF46" s="287"/>
      <c r="AG46" s="287"/>
      <c r="AH46" s="287"/>
      <c r="AI46" s="287"/>
      <c r="AJ46" s="287"/>
      <c r="AK46" s="287"/>
      <c r="AL46" s="287"/>
    </row>
    <row r="47" spans="1:825" x14ac:dyDescent="0.15">
      <c r="A47" s="183" t="str">
        <f>'Tariffs July 2023'!K33</f>
        <v>Momentum</v>
      </c>
      <c r="B47" s="183" t="str">
        <f>'Tariffs July 2023'!L33</f>
        <v>Suit Yourself</v>
      </c>
      <c r="C47" s="184">
        <f>IF('Tariffs July 2023'!BP33=0,91*'Tariffs July 2023'!M33/100,(91*'Tariffs July 2023'!M33/100)+'Tariffs July 2023'!BP33/4)</f>
        <v>133.49699999999999</v>
      </c>
      <c r="D47" s="184">
        <f>IF('Tariffs July 2023'!O33="",$C$28*$C$29*'Tariffs July 2023'!N33/100,IF($C$28*$C$29&gt;='Tariffs July 2023'!P33,('Tariffs July 2023'!P33*'Tariffs July 2023'!N33/100),($C$28*$C$29*'Tariffs July 2023'!N33/100)))</f>
        <v>499.8</v>
      </c>
      <c r="E47" s="184">
        <f>IF(AND('Tariffs July 2023'!R33&gt;0,'Tariffs July 2023'!T33&gt;0),IF(($C$28*$C$29&lt;'Tariffs July 2023'!T33),(0),($C$28*$C$29-'Tariffs July 2023'!T33)*'Tariffs July 2023'!U33/100),IF(AND('Tariffs July 2023'!R33&gt;0,'Tariffs July 2023'!T33=""),IF(($C$28*$C$29&lt;'Tariffs July 2023'!R33+'Tariffs July 2023'!P33),(0),(($C$28*$C$29-('Tariffs July 2023'!R33+'Tariffs July 2023'!P33))*'Tariffs July 2023'!S33/100)),IF(AND('Tariffs July 2023'!P33&gt;0,'Tariffs July 2023'!R33=""&gt;0),IF(($C$28*$C$29&lt;'Tariffs July 2023'!P33),(0),($C$28*$C$29-'Tariffs July 2023'!P33)*'Tariffs July 2023'!Q33/100),0)))</f>
        <v>0</v>
      </c>
      <c r="F47" s="184">
        <f>($C$28*$C$30)*'Tariffs July 2023'!AE33/100</f>
        <v>49.499999999999993</v>
      </c>
      <c r="G47" s="184">
        <f t="shared" si="32"/>
        <v>682.79700000000003</v>
      </c>
      <c r="H47" s="238">
        <f t="shared" si="33"/>
        <v>2197.2000000000003</v>
      </c>
      <c r="I47" s="238">
        <f t="shared" si="34"/>
        <v>2731.1880000000001</v>
      </c>
      <c r="J47" s="185">
        <f t="shared" si="35"/>
        <v>3004.3068000000003</v>
      </c>
      <c r="K47" s="188">
        <f>'Tariffs July 2023'!AZ33</f>
        <v>0</v>
      </c>
      <c r="L47" s="188">
        <f>'Tariffs July 2023'!BA33</f>
        <v>0</v>
      </c>
      <c r="M47" s="188">
        <f>'Tariffs July 2023'!BB33</f>
        <v>0</v>
      </c>
      <c r="N47" s="188">
        <f>'Tariffs July 2023'!BC33</f>
        <v>0</v>
      </c>
      <c r="O47" s="186" t="str">
        <f t="shared" si="36"/>
        <v>No discount</v>
      </c>
      <c r="P47" s="187" t="str">
        <f t="shared" si="37"/>
        <v>Exclusive</v>
      </c>
      <c r="Q47" s="241">
        <f t="shared" si="38"/>
        <v>2731.1880000000001</v>
      </c>
      <c r="R47" s="238">
        <f t="shared" si="39"/>
        <v>2731.1880000000001</v>
      </c>
      <c r="S47" s="247">
        <f t="shared" si="40"/>
        <v>3004.3068000000003</v>
      </c>
      <c r="T47" s="247">
        <f t="shared" si="41"/>
        <v>3004.3068000000003</v>
      </c>
      <c r="U47" s="287"/>
      <c r="V47" s="287"/>
      <c r="W47" s="287"/>
      <c r="X47" s="287"/>
      <c r="Y47" s="287"/>
      <c r="Z47" s="287"/>
      <c r="AA47" s="287"/>
      <c r="AB47" s="287"/>
      <c r="AC47" s="287"/>
      <c r="AD47" s="287"/>
      <c r="AE47" s="287"/>
      <c r="AF47" s="287"/>
      <c r="AG47" s="287"/>
      <c r="AH47" s="287"/>
      <c r="AI47" s="287"/>
      <c r="AJ47" s="287"/>
      <c r="AK47" s="287"/>
      <c r="AL47" s="287"/>
    </row>
    <row r="48" spans="1:825" x14ac:dyDescent="0.15">
      <c r="A48" s="183" t="str">
        <f>'Tariffs July 2023'!K34</f>
        <v>Nectr</v>
      </c>
      <c r="B48" s="183" t="str">
        <f>'Tariffs July 2023'!L34</f>
        <v>100% Clean</v>
      </c>
      <c r="C48" s="184">
        <f>IF('Tariffs July 2023'!BP34=0,91*'Tariffs July 2023'!M34/100,(91*'Tariffs July 2023'!M34/100)+'Tariffs July 2023'!BP34/4)</f>
        <v>87.690909090909088</v>
      </c>
      <c r="D48" s="184">
        <f>IF('Tariffs July 2023'!O34="",$C$28*$C$29*'Tariffs July 2023'!N34/100,IF($C$28*$C$29&gt;='Tariffs July 2023'!P34,('Tariffs July 2023'!P34*'Tariffs July 2023'!N34/100),($C$28*$C$29*'Tariffs July 2023'!N34/100)))</f>
        <v>417.2727272727272</v>
      </c>
      <c r="E48" s="184">
        <f>IF(AND('Tariffs July 2023'!R34&gt;0,'Tariffs July 2023'!T34&gt;0),IF(($C$28*$C$29&lt;'Tariffs July 2023'!T34),(0),($C$28*$C$29-'Tariffs July 2023'!T34)*'Tariffs July 2023'!U34/100),IF(AND('Tariffs July 2023'!R34&gt;0,'Tariffs July 2023'!T34=""),IF(($C$28*$C$29&lt;'Tariffs July 2023'!R34+'Tariffs July 2023'!P34),(0),(($C$28*$C$29-('Tariffs July 2023'!R34+'Tariffs July 2023'!P34))*'Tariffs July 2023'!S34/100)),IF(AND('Tariffs July 2023'!P34&gt;0,'Tariffs July 2023'!R34=""&gt;0),IF(($C$28*$C$29&lt;'Tariffs July 2023'!P34),(0),($C$28*$C$29-'Tariffs July 2023'!P34)*'Tariffs July 2023'!Q34/100),0)))</f>
        <v>0</v>
      </c>
      <c r="F48" s="184">
        <f>($C$28*$C$30)*'Tariffs July 2023'!AE34/100</f>
        <v>54.68181818181818</v>
      </c>
      <c r="G48" s="184">
        <f t="shared" si="32"/>
        <v>559.64545454545441</v>
      </c>
      <c r="H48" s="238">
        <f t="shared" si="33"/>
        <v>1887.8181818181813</v>
      </c>
      <c r="I48" s="238">
        <f t="shared" si="34"/>
        <v>2238.5818181818177</v>
      </c>
      <c r="J48" s="185">
        <f t="shared" si="35"/>
        <v>2462.4399999999996</v>
      </c>
      <c r="K48" s="188">
        <f>'Tariffs July 2023'!AZ34</f>
        <v>0</v>
      </c>
      <c r="L48" s="188">
        <f>'Tariffs July 2023'!BA34</f>
        <v>0</v>
      </c>
      <c r="M48" s="188">
        <f>'Tariffs July 2023'!BB34</f>
        <v>0</v>
      </c>
      <c r="N48" s="188">
        <f>'Tariffs July 2023'!BC34</f>
        <v>0</v>
      </c>
      <c r="O48" s="186" t="str">
        <f t="shared" si="36"/>
        <v>No discount</v>
      </c>
      <c r="P48" s="187" t="str">
        <f t="shared" si="37"/>
        <v>Exclusive</v>
      </c>
      <c r="Q48" s="241">
        <f t="shared" si="38"/>
        <v>2238.5818181818177</v>
      </c>
      <c r="R48" s="238">
        <f t="shared" si="39"/>
        <v>2238.5818181818177</v>
      </c>
      <c r="S48" s="247">
        <f t="shared" si="40"/>
        <v>2462.4399999999996</v>
      </c>
      <c r="T48" s="247">
        <f t="shared" si="41"/>
        <v>2462.4399999999996</v>
      </c>
      <c r="U48" s="287"/>
      <c r="V48" s="287"/>
      <c r="W48" s="287"/>
      <c r="X48" s="287"/>
      <c r="Y48" s="287"/>
      <c r="Z48" s="287"/>
      <c r="AA48" s="287"/>
      <c r="AB48" s="287"/>
      <c r="AC48" s="287"/>
      <c r="AD48" s="287"/>
      <c r="AE48" s="287"/>
      <c r="AF48" s="287"/>
      <c r="AG48" s="287"/>
      <c r="AH48" s="287"/>
      <c r="AI48" s="287"/>
      <c r="AJ48" s="287"/>
      <c r="AK48" s="287"/>
      <c r="AL48" s="287"/>
    </row>
    <row r="49" spans="1:825" x14ac:dyDescent="0.15">
      <c r="A49" s="183" t="str">
        <f>'Tariffs July 2023'!K35</f>
        <v>OVO</v>
      </c>
      <c r="B49" s="183" t="str">
        <f>'Tariffs July 2023'!L35</f>
        <v>The One Plan</v>
      </c>
      <c r="C49" s="184">
        <f>IF('Tariffs July 2023'!BP35=0,91*'Tariffs July 2023'!M35/100,(91*'Tariffs July 2023'!M35/100)+'Tariffs July 2023'!BP35/4)</f>
        <v>81.899999999999991</v>
      </c>
      <c r="D49" s="184">
        <f>IF('Tariffs July 2023'!O35="",$C$28*$C$29*'Tariffs July 2023'!N35/100,IF($C$28*$C$29&gt;='Tariffs July 2023'!P35,('Tariffs July 2023'!P35*'Tariffs July 2023'!N35/100),($C$28*$C$29*'Tariffs July 2023'!N35/100)))</f>
        <v>401.2</v>
      </c>
      <c r="E49" s="184">
        <f>IF(AND('Tariffs July 2023'!R35&gt;0,'Tariffs July 2023'!T35&gt;0),IF(($C$28*$C$29&lt;'Tariffs July 2023'!T35),(0),($C$28*$C$29-'Tariffs July 2023'!T35)*'Tariffs July 2023'!U35/100),IF(AND('Tariffs July 2023'!R35&gt;0,'Tariffs July 2023'!T35=""),IF(($C$28*$C$29&lt;'Tariffs July 2023'!R35+'Tariffs July 2023'!P35),(0),(($C$28*$C$29-('Tariffs July 2023'!R35+'Tariffs July 2023'!P35))*'Tariffs July 2023'!S35/100)),IF(AND('Tariffs July 2023'!P35&gt;0,'Tariffs July 2023'!R35=""&gt;0),IF(($C$28*$C$29&lt;'Tariffs July 2023'!P35),(0),($C$28*$C$29-'Tariffs July 2023'!P35)*'Tariffs July 2023'!Q35/100),0)))</f>
        <v>0</v>
      </c>
      <c r="F49" s="184">
        <f>($C$28*$C$30)*'Tariffs July 2023'!AE35/100</f>
        <v>53.1</v>
      </c>
      <c r="G49" s="184">
        <f t="shared" si="32"/>
        <v>536.19999999999993</v>
      </c>
      <c r="H49" s="238">
        <f t="shared" si="33"/>
        <v>1817.1999999999998</v>
      </c>
      <c r="I49" s="238">
        <f t="shared" si="34"/>
        <v>2144.7999999999997</v>
      </c>
      <c r="J49" s="185">
        <f t="shared" si="35"/>
        <v>2359.2799999999997</v>
      </c>
      <c r="K49" s="188">
        <f>'Tariffs July 2023'!AZ35</f>
        <v>0</v>
      </c>
      <c r="L49" s="188">
        <f>'Tariffs July 2023'!BA35</f>
        <v>0</v>
      </c>
      <c r="M49" s="188">
        <f>'Tariffs July 2023'!BB35</f>
        <v>0</v>
      </c>
      <c r="N49" s="188">
        <f>'Tariffs July 2023'!BC35</f>
        <v>0</v>
      </c>
      <c r="O49" s="186" t="str">
        <f t="shared" si="36"/>
        <v>No discount</v>
      </c>
      <c r="P49" s="187" t="str">
        <f t="shared" si="37"/>
        <v>Exclusive</v>
      </c>
      <c r="Q49" s="241">
        <f t="shared" si="38"/>
        <v>2144.7999999999997</v>
      </c>
      <c r="R49" s="238">
        <f t="shared" si="39"/>
        <v>2144.7999999999997</v>
      </c>
      <c r="S49" s="247">
        <f t="shared" si="40"/>
        <v>2359.2799999999997</v>
      </c>
      <c r="T49" s="247">
        <f t="shared" si="41"/>
        <v>2359.2799999999997</v>
      </c>
      <c r="U49" s="287"/>
      <c r="V49" s="287"/>
      <c r="W49" s="287"/>
      <c r="X49" s="287"/>
      <c r="Y49" s="287"/>
      <c r="Z49" s="287"/>
      <c r="AA49" s="287"/>
      <c r="AB49" s="287"/>
      <c r="AC49" s="287"/>
      <c r="AD49" s="287"/>
      <c r="AE49" s="287"/>
      <c r="AF49" s="287"/>
      <c r="AG49" s="287"/>
      <c r="AH49" s="287"/>
      <c r="AI49" s="287"/>
      <c r="AJ49" s="287"/>
      <c r="AK49" s="287"/>
      <c r="AL49" s="287"/>
    </row>
    <row r="50" spans="1:825" customFormat="1" ht="13" x14ac:dyDescent="0.15">
      <c r="A50" s="287"/>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287"/>
      <c r="AF50" s="287"/>
      <c r="AG50" s="287"/>
      <c r="AH50" s="287"/>
      <c r="AI50" s="287"/>
      <c r="AJ50" s="287"/>
      <c r="AK50" s="287"/>
      <c r="AL50" s="287"/>
    </row>
    <row r="51" spans="1:825" customFormat="1" thickBot="1" x14ac:dyDescent="0.2">
      <c r="A51" s="287"/>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287"/>
      <c r="AE51" s="287"/>
      <c r="AF51" s="287"/>
      <c r="AG51" s="287"/>
      <c r="AH51" s="287"/>
      <c r="AI51" s="287"/>
      <c r="AJ51" s="287"/>
      <c r="AK51" s="287"/>
      <c r="AL51" s="287"/>
    </row>
    <row r="52" spans="1:825" x14ac:dyDescent="0.15">
      <c r="A52" s="120" t="s">
        <v>798</v>
      </c>
      <c r="B52" s="121"/>
      <c r="C52" s="121"/>
      <c r="D52" s="142"/>
      <c r="E52" s="142"/>
      <c r="F52" s="142"/>
      <c r="G52" s="143"/>
      <c r="H52" s="143"/>
      <c r="I52" s="121"/>
      <c r="J52" s="121"/>
      <c r="K52" s="121"/>
      <c r="L52" s="121"/>
      <c r="M52" s="121"/>
      <c r="N52" s="121"/>
      <c r="O52" s="121"/>
      <c r="P52" s="121"/>
      <c r="Q52" s="121"/>
      <c r="R52" s="121"/>
      <c r="S52" s="121"/>
      <c r="T52" s="121"/>
      <c r="U52" s="287"/>
      <c r="V52" s="287"/>
      <c r="W52" s="287"/>
      <c r="X52" s="287"/>
      <c r="Y52" s="287"/>
      <c r="Z52" s="287"/>
      <c r="AA52" s="287"/>
      <c r="AB52" s="287"/>
      <c r="AC52" s="287"/>
      <c r="AD52" s="287"/>
      <c r="AE52" s="287"/>
      <c r="AF52" s="287"/>
      <c r="AG52" s="287"/>
      <c r="AH52" s="287"/>
      <c r="AI52" s="287"/>
      <c r="AJ52" s="287"/>
      <c r="AK52" s="287"/>
      <c r="AL52" s="287"/>
    </row>
    <row r="53" spans="1:825" x14ac:dyDescent="0.15">
      <c r="A53" s="123" t="s">
        <v>121</v>
      </c>
      <c r="B53" s="110"/>
      <c r="C53" s="147">
        <v>2000</v>
      </c>
      <c r="D53" s="144"/>
      <c r="E53" s="144"/>
      <c r="F53" s="144"/>
      <c r="G53" s="145"/>
      <c r="H53" s="145"/>
      <c r="I53" s="110"/>
      <c r="J53" s="110"/>
      <c r="K53" s="110"/>
      <c r="L53" s="110"/>
      <c r="M53" s="110"/>
      <c r="N53" s="110"/>
      <c r="O53" s="110"/>
      <c r="P53" s="110"/>
      <c r="Q53" s="110"/>
      <c r="R53" s="110"/>
      <c r="S53" s="110"/>
      <c r="T53" s="110"/>
      <c r="U53" s="287"/>
      <c r="V53" s="287"/>
      <c r="W53" s="287"/>
      <c r="X53" s="287"/>
      <c r="Y53" s="287"/>
      <c r="Z53" s="287"/>
      <c r="AA53" s="287"/>
      <c r="AB53" s="287"/>
      <c r="AC53" s="287"/>
      <c r="AD53" s="287"/>
      <c r="AE53" s="287"/>
      <c r="AF53" s="287"/>
      <c r="AG53" s="287"/>
      <c r="AH53" s="287"/>
      <c r="AI53" s="287"/>
      <c r="AJ53" s="287"/>
      <c r="AK53" s="287"/>
      <c r="AL53" s="287"/>
    </row>
    <row r="54" spans="1:825" x14ac:dyDescent="0.15">
      <c r="A54" s="123" t="s">
        <v>262</v>
      </c>
      <c r="B54" s="110"/>
      <c r="C54" s="148">
        <v>0.85</v>
      </c>
      <c r="D54" s="144"/>
      <c r="E54" s="144"/>
      <c r="F54" s="144"/>
      <c r="G54" s="145"/>
      <c r="H54" s="145"/>
      <c r="I54" s="110"/>
      <c r="J54" s="110"/>
      <c r="K54" s="110"/>
      <c r="L54" s="110"/>
      <c r="M54" s="110"/>
      <c r="N54" s="110"/>
      <c r="O54" s="110"/>
      <c r="P54" s="110"/>
      <c r="Q54" s="110"/>
      <c r="R54" s="110"/>
      <c r="S54" s="110"/>
      <c r="T54" s="110"/>
      <c r="U54" s="287"/>
      <c r="V54" s="287"/>
      <c r="W54" s="287"/>
      <c r="X54" s="287"/>
      <c r="Y54" s="287"/>
      <c r="Z54" s="287"/>
      <c r="AA54" s="287"/>
      <c r="AB54" s="287"/>
      <c r="AC54" s="287"/>
      <c r="AD54" s="287"/>
      <c r="AE54" s="287"/>
      <c r="AF54" s="287"/>
      <c r="AG54" s="287"/>
      <c r="AH54" s="287"/>
      <c r="AI54" s="287"/>
      <c r="AJ54" s="287"/>
      <c r="AK54" s="287"/>
      <c r="AL54" s="287"/>
    </row>
    <row r="55" spans="1:825" x14ac:dyDescent="0.15">
      <c r="A55" s="123" t="s">
        <v>52</v>
      </c>
      <c r="B55" s="110"/>
      <c r="C55" s="148">
        <v>0.15</v>
      </c>
      <c r="D55" s="144"/>
      <c r="E55" s="144"/>
      <c r="F55" s="144"/>
      <c r="G55" s="145"/>
      <c r="H55" s="145"/>
      <c r="I55" s="110"/>
      <c r="J55" s="110"/>
      <c r="K55" s="110"/>
      <c r="L55" s="110"/>
      <c r="M55" s="110"/>
      <c r="N55" s="110"/>
      <c r="O55" s="110"/>
      <c r="P55" s="110"/>
      <c r="Q55" s="110"/>
      <c r="R55" s="110"/>
      <c r="S55" s="110"/>
      <c r="T55" s="110"/>
      <c r="U55" s="287"/>
      <c r="V55" s="287"/>
      <c r="W55" s="287"/>
      <c r="X55" s="287"/>
      <c r="Y55" s="287"/>
      <c r="Z55" s="287"/>
      <c r="AA55" s="287"/>
      <c r="AB55" s="287"/>
      <c r="AC55" s="287"/>
      <c r="AD55" s="287"/>
      <c r="AE55" s="287"/>
      <c r="AF55" s="287"/>
      <c r="AG55" s="287"/>
      <c r="AH55" s="287"/>
      <c r="AI55" s="287"/>
      <c r="AJ55" s="287"/>
      <c r="AK55" s="287"/>
      <c r="AL55" s="287"/>
    </row>
    <row r="56" spans="1:825" x14ac:dyDescent="0.15">
      <c r="A56" s="123"/>
      <c r="B56" s="110"/>
      <c r="C56" s="144"/>
      <c r="D56" s="144"/>
      <c r="E56" s="144"/>
      <c r="F56" s="144"/>
      <c r="G56" s="145"/>
      <c r="H56" s="145"/>
      <c r="I56" s="110"/>
      <c r="J56" s="110"/>
      <c r="K56" s="110"/>
      <c r="L56" s="110"/>
      <c r="M56" s="110"/>
      <c r="N56" s="110"/>
      <c r="O56" s="110"/>
      <c r="P56" s="110"/>
      <c r="Q56" s="110"/>
      <c r="R56" s="110"/>
      <c r="S56" s="110"/>
      <c r="T56" s="110"/>
      <c r="U56" s="287"/>
      <c r="V56" s="287"/>
      <c r="W56" s="287"/>
      <c r="X56" s="287"/>
      <c r="Y56" s="287"/>
      <c r="Z56" s="287"/>
      <c r="AA56" s="287"/>
      <c r="AB56" s="287"/>
      <c r="AC56" s="287"/>
      <c r="AD56" s="287"/>
      <c r="AE56" s="287"/>
      <c r="AF56" s="287"/>
      <c r="AG56" s="287"/>
      <c r="AH56" s="287"/>
      <c r="AI56" s="287"/>
      <c r="AJ56" s="287"/>
      <c r="AK56" s="287"/>
      <c r="AL56" s="287"/>
    </row>
    <row r="57" spans="1:825" ht="71" customHeight="1" x14ac:dyDescent="0.15">
      <c r="A57" s="225" t="s">
        <v>168</v>
      </c>
      <c r="B57" s="226" t="s">
        <v>122</v>
      </c>
      <c r="C57" s="227" t="s">
        <v>3</v>
      </c>
      <c r="D57" s="227" t="s">
        <v>787</v>
      </c>
      <c r="E57" s="227" t="s">
        <v>5</v>
      </c>
      <c r="F57" s="227" t="s">
        <v>51</v>
      </c>
      <c r="G57" s="227" t="s">
        <v>298</v>
      </c>
      <c r="H57" s="234" t="s">
        <v>789</v>
      </c>
      <c r="I57" s="235" t="s">
        <v>6</v>
      </c>
      <c r="J57" s="228" t="s">
        <v>790</v>
      </c>
      <c r="K57" s="229" t="s">
        <v>7</v>
      </c>
      <c r="L57" s="229" t="s">
        <v>8</v>
      </c>
      <c r="M57" s="229" t="s">
        <v>9</v>
      </c>
      <c r="N57" s="229" t="s">
        <v>10</v>
      </c>
      <c r="O57" s="236" t="s">
        <v>791</v>
      </c>
      <c r="P57" s="236" t="s">
        <v>792</v>
      </c>
      <c r="Q57" s="237" t="s">
        <v>793</v>
      </c>
      <c r="R57" s="237" t="s">
        <v>794</v>
      </c>
      <c r="S57" s="232" t="s">
        <v>133</v>
      </c>
      <c r="T57" s="230" t="s">
        <v>134</v>
      </c>
      <c r="U57" s="287"/>
      <c r="V57" s="287"/>
      <c r="W57" s="287"/>
      <c r="X57" s="287"/>
      <c r="Y57" s="287"/>
      <c r="Z57" s="287"/>
      <c r="AA57" s="287"/>
      <c r="AB57" s="287"/>
      <c r="AC57" s="287"/>
      <c r="AD57" s="287"/>
      <c r="AE57" s="287"/>
      <c r="AF57" s="287"/>
      <c r="AG57" s="287"/>
      <c r="AH57" s="287"/>
      <c r="AI57" s="287"/>
      <c r="AJ57" s="287"/>
      <c r="AK57" s="287"/>
      <c r="AL57" s="287"/>
    </row>
    <row r="58" spans="1:825" x14ac:dyDescent="0.15">
      <c r="A58" s="182" t="str">
        <f>'Tariffs July 2023'!K36</f>
        <v>AGL</v>
      </c>
      <c r="B58" s="183" t="str">
        <f>'Tariffs July 2023'!L36</f>
        <v>Value Saver</v>
      </c>
      <c r="C58" s="184">
        <f>IF('Tariffs July 2023'!BP36=0,91*'Tariffs July 2023'!M36/100,(91*'Tariffs July 2023'!M36/100)+'Tariffs July 2023'!BP36/4)</f>
        <v>104.8071818181818</v>
      </c>
      <c r="D58" s="184">
        <f>IF('Tariffs July 2023'!O36="",$C$53*$C$54*'Tariffs July 2023'!N36/100,IF($C$53*$C$54&gt;='Tariffs July 2023'!P36,('Tariffs July 2023'!P36*'Tariffs July 2023'!N36/100),($C$53*$C$54*'Tariffs July 2023'!N36/100)))</f>
        <v>471.20909090909089</v>
      </c>
      <c r="E58" s="184">
        <f>IF(AND('Tariffs July 2023'!R36&gt;0,'Tariffs July 2023'!T36&gt;0),IF(($C$53*$C$54&lt;'Tariffs July 2023'!T36),(0),($C$53*$C$54-'Tariffs July 2023'!T36)*'Tariffs July 2023'!U36/100),IF(AND('Tariffs July 2023'!R36&gt;0,'Tariffs July 2023'!T36=""),IF(($C$53*$C$54&lt;'Tariffs July 2023'!R36+'Tariffs July 2023'!P36),(0),(($C$53*$C$54-('Tariffs July 2023'!R36+'Tariffs July 2023'!P36))*'Tariffs July 2023'!S36/100)),IF(AND('Tariffs July 2023'!P36&gt;0,'Tariffs July 2023'!R36=""&gt;0),IF(($C$53*$C$54&lt;'Tariffs July 2023'!P36),(0),($C$53*$C$54-'Tariffs July 2023'!P36)*'Tariffs July 2023'!Q36/100),0)))</f>
        <v>0</v>
      </c>
      <c r="F58" s="184">
        <f>($C$53*$C$55)*'Tariffs July 2023'!AE36/100</f>
        <v>62.345454545454544</v>
      </c>
      <c r="G58" s="184">
        <f>SUM(C58:F58)</f>
        <v>638.36172727272731</v>
      </c>
      <c r="H58" s="238">
        <f>(G58-C58)*4</f>
        <v>2134.2181818181821</v>
      </c>
      <c r="I58" s="238">
        <f>G58*4</f>
        <v>2553.4469090909092</v>
      </c>
      <c r="J58" s="185">
        <f t="shared" ref="J58:J67" si="42">I58*1.1</f>
        <v>2808.7916000000005</v>
      </c>
      <c r="K58" s="188">
        <f>'Tariffs July 2023'!AZ36</f>
        <v>0</v>
      </c>
      <c r="L58" s="188">
        <f>'Tariffs July 2023'!BA36</f>
        <v>0</v>
      </c>
      <c r="M58" s="188">
        <f>'Tariffs July 2023'!BB36</f>
        <v>0</v>
      </c>
      <c r="N58" s="188">
        <f>'Tariffs July 2023'!BC36</f>
        <v>0</v>
      </c>
      <c r="O58" s="186" t="str">
        <f>IF(SUM(K58:N58)=0,"No discount",IF(K58&gt;0,"Guaranteed off bill",IF(L58&gt;0,"Guaranteed off usage",IF(M58&gt;0,"Pay-on-time off bill","Pay-on-time off usage"))))</f>
        <v>No discount</v>
      </c>
      <c r="P58" s="187" t="str">
        <f>IF(OR(A58="Origin Energy",A58="Red Energy",A58="Powershop"),"Inclusive","Exclusive")</f>
        <v>Exclusive</v>
      </c>
      <c r="Q58" s="240">
        <f>IF(AND(O58="Guaranteed off bill",P58="Inclusive"),((I58*1.1)-((I58*1.1)*K58/100))/1.1,IF(AND(O58="Guaranteed off usage",P58="Inclusive"),((I58*1.1)-((H58*1.1)*L58/100))/1.1,IF(AND(O58="Guaranteed off bill",P58="Exclusive"),I58-(I58*K58/100),IF(AND(O58="Guaranteed off usage",P58="Exclusive"),I58-(H58*L58/100),IF(P58="Inclusive",((I58*1.1))/1.1,I58)))))</f>
        <v>2553.4469090909092</v>
      </c>
      <c r="R58" s="245">
        <f>IF(AND(O58="Pay-on-time off bill",P58="Inclusive"),((Q58*1.1)-((Q58*1.1)*M58/100))/1.1,IF(AND(O58="Pay-on-time off usage",P58="Inclusive"),((Q58*1.1)-((H58*1.1)*N58/100))/1.1,IF(AND(O58="Pay-on-time off bill",P58="Exclusive"),Q58-(Q58*M58/100),IF(AND(O58="Pay-on-time off usage",P58="Exclusive"),Q58-(H58*N58/100),IF(P58="Inclusive",((Q58*1.1))/1.1,Q58)))))</f>
        <v>2553.4469090909092</v>
      </c>
      <c r="S58" s="246">
        <f>Q58*1.1</f>
        <v>2808.7916000000005</v>
      </c>
      <c r="T58" s="246">
        <f>R58*1.1</f>
        <v>2808.7916000000005</v>
      </c>
      <c r="U58" s="287"/>
      <c r="V58" s="287"/>
      <c r="W58" s="287"/>
      <c r="X58" s="287"/>
      <c r="Y58" s="287"/>
      <c r="Z58" s="287"/>
      <c r="AA58" s="287"/>
      <c r="AB58" s="287"/>
      <c r="AC58" s="287"/>
      <c r="AD58" s="287"/>
      <c r="AE58" s="287"/>
      <c r="AF58" s="287"/>
      <c r="AG58" s="287"/>
      <c r="AH58" s="287"/>
      <c r="AI58" s="287"/>
      <c r="AJ58" s="287"/>
      <c r="AK58" s="287"/>
      <c r="AL58" s="287"/>
    </row>
    <row r="59" spans="1:825" s="191" customFormat="1" x14ac:dyDescent="0.15">
      <c r="A59" s="182" t="str">
        <f>'Tariffs July 2023'!K37</f>
        <v>Diamond Energy</v>
      </c>
      <c r="B59" s="183" t="str">
        <f>'Tariffs July 2023'!L37</f>
        <v xml:space="preserve">Renewable Saver </v>
      </c>
      <c r="C59" s="184">
        <f>IF('Tariffs July 2023'!BP37=0,91*'Tariffs July 2023'!M37/100,(91*'Tariffs July 2023'!M37/100)+'Tariffs July 2023'!BP37/4)</f>
        <v>100.09999999999998</v>
      </c>
      <c r="D59" s="184">
        <f>IF('Tariffs July 2023'!O37="",$C$53*$C$54*'Tariffs July 2023'!N37/100,IF($C$53*$C$54&gt;='Tariffs July 2023'!P37,('Tariffs July 2023'!P37*'Tariffs July 2023'!N37/100),($C$53*$C$54*'Tariffs July 2023'!N37/100)))</f>
        <v>301.92</v>
      </c>
      <c r="E59" s="184">
        <f>IF(AND('Tariffs July 2023'!R37&gt;0,'Tariffs July 2023'!T37&gt;0),IF(($C$53*$C$54&lt;'Tariffs July 2023'!T37),(0),($C$53*$C$54-'Tariffs July 2023'!T37)*'Tariffs July 2023'!U37/100),IF(AND('Tariffs July 2023'!R37&gt;0,'Tariffs July 2023'!T37=""),IF(($C$53*$C$54&lt;'Tariffs July 2023'!R37+'Tariffs July 2023'!P37),(0),(($C$53*$C$54-('Tariffs July 2023'!R37+'Tariffs July 2023'!P37))*'Tariffs July 2023'!S37/100)),IF(AND('Tariffs July 2023'!P37&gt;0,'Tariffs July 2023'!R37=""&gt;0),IF(($C$53*$C$54&lt;'Tariffs July 2023'!P37),(0),($C$53*$C$54-'Tariffs July 2023'!P37)*'Tariffs July 2023'!Q37/100),0)))</f>
        <v>224.39999999999998</v>
      </c>
      <c r="F59" s="184">
        <f>($C$53*$C$55)*'Tariffs July 2023'!AE37/100</f>
        <v>67.499999999999986</v>
      </c>
      <c r="G59" s="184">
        <f t="shared" ref="G59:G67" si="43">SUM(C59:F59)</f>
        <v>693.92</v>
      </c>
      <c r="H59" s="238">
        <f t="shared" ref="H59:H67" si="44">(G59-C59)*4</f>
        <v>2375.2799999999997</v>
      </c>
      <c r="I59" s="238">
        <f t="shared" ref="I59:I67" si="45">G59*4</f>
        <v>2775.68</v>
      </c>
      <c r="J59" s="185">
        <f t="shared" si="42"/>
        <v>3053.248</v>
      </c>
      <c r="K59" s="188">
        <f>'Tariffs July 2023'!AZ37</f>
        <v>0</v>
      </c>
      <c r="L59" s="188">
        <f>'Tariffs July 2023'!BA37</f>
        <v>0</v>
      </c>
      <c r="M59" s="188">
        <f>'Tariffs July 2023'!BB37</f>
        <v>2</v>
      </c>
      <c r="N59" s="188">
        <f>'Tariffs July 2023'!BC37</f>
        <v>0</v>
      </c>
      <c r="O59" s="186" t="str">
        <f t="shared" ref="O59:O66" si="46">IF(SUM(K59:N59)=0,"No discount",IF(K59&gt;0,"Guaranteed off bill",IF(L59&gt;0,"Guaranteed off usage",IF(M59&gt;0,"Pay-on-time off bill","Pay-on-time off usage"))))</f>
        <v>Pay-on-time off bill</v>
      </c>
      <c r="P59" s="187" t="str">
        <f t="shared" ref="P59:P67" si="47">IF(OR(A59="Origin Energy",A59="Red Energy",A59="Powershop"),"Inclusive","Exclusive")</f>
        <v>Exclusive</v>
      </c>
      <c r="Q59" s="241">
        <f t="shared" ref="Q59:Q67" si="48">IF(AND(O59="Guaranteed off bill",P59="Inclusive"),((I59*1.1)-((I59*1.1)*K59/100))/1.1,IF(AND(O59="Guaranteed off usage",P59="Inclusive"),((I59*1.1)-((H59*1.1)*L59/100))/1.1,IF(AND(O59="Guaranteed off bill",P59="Exclusive"),I59-(I59*K59/100),IF(AND(O59="Guaranteed off usage",P59="Exclusive"),I59-(H59*L59/100),IF(P59="Inclusive",((I59*1.1))/1.1,I59)))))</f>
        <v>2775.68</v>
      </c>
      <c r="R59" s="238">
        <f t="shared" ref="R59:R67" si="49">IF(AND(O59="Pay-on-time off bill",P59="Inclusive"),((Q59*1.1)-((Q59*1.1)*M59/100))/1.1,IF(AND(O59="Pay-on-time off usage",P59="Inclusive"),((Q59*1.1)-((H59*1.1)*N59/100))/1.1,IF(AND(O59="Pay-on-time off bill",P59="Exclusive"),Q59-(Q59*M59/100),IF(AND(O59="Pay-on-time off usage",P59="Exclusive"),Q59-(H59*N59/100),IF(P59="Inclusive",((Q59*1.1))/1.1,Q59)))))</f>
        <v>2720.1664000000001</v>
      </c>
      <c r="S59" s="247">
        <f t="shared" ref="S59:T67" si="50">Q59*1.1</f>
        <v>3053.248</v>
      </c>
      <c r="T59" s="247">
        <f t="shared" si="50"/>
        <v>2992.1830400000003</v>
      </c>
      <c r="U59" s="287"/>
      <c r="V59" s="287"/>
      <c r="W59" s="287"/>
      <c r="X59" s="287"/>
      <c r="Y59" s="287"/>
      <c r="Z59" s="287"/>
      <c r="AA59" s="287"/>
      <c r="AB59" s="287"/>
      <c r="AC59" s="287"/>
      <c r="AD59" s="287"/>
      <c r="AE59" s="287"/>
      <c r="AF59" s="287"/>
      <c r="AG59" s="287"/>
      <c r="AH59" s="287"/>
      <c r="AI59" s="287"/>
      <c r="AJ59" s="287"/>
      <c r="AK59" s="287"/>
      <c r="AL59" s="287"/>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s="244"/>
      <c r="QM59" s="244"/>
      <c r="QN59" s="244"/>
      <c r="QO59" s="244"/>
      <c r="QP59" s="244"/>
      <c r="QQ59" s="244"/>
      <c r="QR59" s="244"/>
      <c r="QS59" s="244"/>
      <c r="QT59" s="244"/>
      <c r="QU59" s="244"/>
      <c r="QV59" s="244"/>
      <c r="QW59" s="244"/>
      <c r="QX59" s="244"/>
      <c r="QY59" s="244"/>
      <c r="QZ59" s="244"/>
      <c r="RA59" s="244"/>
      <c r="RB59" s="244"/>
      <c r="RC59" s="244"/>
      <c r="RD59" s="244"/>
      <c r="RE59" s="244"/>
      <c r="RF59" s="244"/>
      <c r="RG59" s="244"/>
      <c r="RH59" s="244"/>
      <c r="RI59" s="244"/>
      <c r="RJ59" s="244"/>
      <c r="RK59" s="244"/>
      <c r="RL59" s="244"/>
      <c r="RM59" s="244"/>
      <c r="RN59" s="244"/>
      <c r="RO59" s="244"/>
      <c r="RP59" s="244"/>
      <c r="RQ59" s="244"/>
      <c r="RR59" s="244"/>
      <c r="RS59" s="244"/>
      <c r="RT59" s="244"/>
      <c r="RU59" s="244"/>
      <c r="RV59" s="244"/>
      <c r="RW59" s="244"/>
      <c r="RX59" s="244"/>
      <c r="RY59" s="244"/>
      <c r="RZ59" s="244"/>
      <c r="SA59" s="244"/>
      <c r="SB59" s="244"/>
      <c r="SC59" s="244"/>
      <c r="SD59" s="244"/>
      <c r="SE59" s="244"/>
      <c r="SF59" s="244"/>
      <c r="SG59" s="244"/>
      <c r="SH59" s="244"/>
      <c r="SI59" s="244"/>
      <c r="SJ59" s="244"/>
      <c r="SK59" s="244"/>
      <c r="SL59" s="244"/>
      <c r="SM59" s="244"/>
      <c r="SN59" s="244"/>
      <c r="SO59" s="244"/>
      <c r="SP59" s="244"/>
      <c r="SQ59" s="244"/>
      <c r="SR59" s="244"/>
      <c r="SS59" s="244"/>
      <c r="ST59" s="244"/>
      <c r="SU59" s="244"/>
      <c r="SV59" s="244"/>
      <c r="SW59" s="244"/>
      <c r="SX59" s="244"/>
      <c r="SY59" s="244"/>
      <c r="SZ59" s="244"/>
      <c r="TA59" s="244"/>
      <c r="TB59" s="244"/>
      <c r="TC59" s="244"/>
      <c r="TD59" s="244"/>
      <c r="TE59" s="244"/>
      <c r="TF59" s="244"/>
      <c r="TG59" s="244"/>
      <c r="TH59" s="244"/>
      <c r="TI59" s="244"/>
      <c r="TJ59" s="244"/>
      <c r="TK59" s="244"/>
      <c r="TL59" s="244"/>
      <c r="TM59" s="244"/>
      <c r="TN59" s="244"/>
      <c r="TO59" s="244"/>
      <c r="TP59" s="244"/>
      <c r="TQ59" s="244"/>
      <c r="TR59" s="244"/>
      <c r="TS59" s="244"/>
      <c r="TT59" s="244"/>
      <c r="TU59" s="244"/>
      <c r="TV59" s="244"/>
      <c r="TW59" s="244"/>
      <c r="TX59" s="244"/>
      <c r="TY59" s="244"/>
      <c r="TZ59" s="244"/>
      <c r="UA59" s="244"/>
      <c r="UB59" s="244"/>
      <c r="UC59" s="244"/>
      <c r="UD59" s="244"/>
      <c r="UE59" s="244"/>
      <c r="UF59" s="244"/>
      <c r="UG59" s="244"/>
      <c r="UH59" s="244"/>
      <c r="UI59" s="244"/>
      <c r="UJ59" s="244"/>
      <c r="UK59" s="244"/>
      <c r="UL59" s="244"/>
      <c r="UM59" s="244"/>
      <c r="UN59" s="244"/>
      <c r="UO59" s="244"/>
      <c r="UP59" s="244"/>
      <c r="UQ59" s="244"/>
      <c r="UR59" s="244"/>
      <c r="US59" s="244"/>
      <c r="UT59" s="244"/>
      <c r="UU59" s="244"/>
      <c r="UV59" s="244"/>
      <c r="UW59" s="244"/>
      <c r="UX59" s="244"/>
      <c r="UY59" s="244"/>
      <c r="UZ59" s="244"/>
      <c r="VA59" s="244"/>
      <c r="VB59" s="244"/>
      <c r="VC59" s="244"/>
      <c r="VD59" s="244"/>
      <c r="VE59" s="244"/>
      <c r="VF59" s="244"/>
      <c r="VG59" s="244"/>
      <c r="VH59" s="244"/>
      <c r="VI59" s="244"/>
      <c r="VJ59" s="244"/>
      <c r="VK59" s="244"/>
      <c r="VL59" s="244"/>
      <c r="VM59" s="244"/>
      <c r="VN59" s="244"/>
      <c r="VO59" s="244"/>
      <c r="VP59" s="244"/>
      <c r="VQ59" s="244"/>
      <c r="VR59" s="244"/>
      <c r="VS59" s="244"/>
      <c r="VT59" s="244"/>
      <c r="VU59" s="244"/>
      <c r="VV59" s="244"/>
      <c r="VW59" s="244"/>
      <c r="VX59" s="244"/>
      <c r="VY59" s="244"/>
      <c r="VZ59" s="244"/>
      <c r="WA59" s="244"/>
      <c r="WB59" s="244"/>
      <c r="WC59" s="244"/>
      <c r="WD59" s="244"/>
      <c r="WE59" s="244"/>
      <c r="WF59" s="244"/>
      <c r="WG59" s="244"/>
      <c r="WH59" s="244"/>
      <c r="WI59" s="244"/>
      <c r="WJ59" s="244"/>
      <c r="WK59" s="244"/>
      <c r="WL59" s="244"/>
      <c r="WM59" s="244"/>
      <c r="WN59" s="244"/>
      <c r="WO59" s="244"/>
      <c r="WP59" s="244"/>
      <c r="WQ59" s="244"/>
      <c r="WR59" s="244"/>
      <c r="WS59" s="244"/>
      <c r="WT59" s="244"/>
      <c r="WU59" s="244"/>
      <c r="WV59" s="244"/>
      <c r="WW59" s="244"/>
      <c r="WX59" s="244"/>
      <c r="WY59" s="244"/>
      <c r="WZ59" s="244"/>
      <c r="XA59" s="244"/>
      <c r="XB59" s="244"/>
      <c r="XC59" s="244"/>
      <c r="XD59" s="244"/>
      <c r="XE59" s="244"/>
      <c r="XF59" s="244"/>
      <c r="XG59" s="244"/>
      <c r="XH59" s="244"/>
      <c r="XI59" s="244"/>
      <c r="XJ59" s="244"/>
      <c r="XK59" s="244"/>
      <c r="XL59" s="244"/>
      <c r="XM59" s="244"/>
      <c r="XN59" s="244"/>
      <c r="XO59" s="244"/>
      <c r="XP59" s="244"/>
      <c r="XQ59" s="244"/>
      <c r="XR59" s="244"/>
      <c r="XS59" s="244"/>
      <c r="XT59" s="244"/>
      <c r="XU59" s="244"/>
      <c r="XV59" s="244"/>
      <c r="XW59" s="244"/>
      <c r="XX59" s="244"/>
      <c r="XY59" s="244"/>
      <c r="XZ59" s="244"/>
      <c r="YA59" s="244"/>
      <c r="YB59" s="244"/>
      <c r="YC59" s="244"/>
      <c r="YD59" s="244"/>
      <c r="YE59" s="244"/>
      <c r="YF59" s="244"/>
      <c r="YG59" s="244"/>
      <c r="YH59" s="244"/>
      <c r="YI59" s="244"/>
      <c r="YJ59" s="244"/>
      <c r="YK59" s="244"/>
      <c r="YL59" s="244"/>
      <c r="YM59" s="244"/>
      <c r="YN59" s="244"/>
      <c r="YO59" s="244"/>
      <c r="YP59" s="244"/>
      <c r="YQ59" s="244"/>
      <c r="YR59" s="244"/>
      <c r="YS59" s="244"/>
      <c r="YT59" s="244"/>
      <c r="YU59" s="244"/>
      <c r="YV59" s="244"/>
      <c r="YW59" s="244"/>
      <c r="YX59" s="244"/>
      <c r="YY59" s="244"/>
      <c r="YZ59" s="244"/>
      <c r="ZA59" s="244"/>
      <c r="ZB59" s="244"/>
      <c r="ZC59" s="244"/>
      <c r="ZD59" s="244"/>
      <c r="ZE59" s="244"/>
      <c r="ZF59" s="244"/>
      <c r="ZG59" s="244"/>
      <c r="ZH59" s="244"/>
      <c r="ZI59" s="244"/>
      <c r="ZJ59" s="244"/>
      <c r="ZK59" s="244"/>
      <c r="ZL59" s="244"/>
      <c r="ZM59" s="244"/>
      <c r="ZN59" s="244"/>
      <c r="ZO59" s="244"/>
      <c r="ZP59" s="244"/>
      <c r="ZQ59" s="244"/>
      <c r="ZR59" s="244"/>
      <c r="ZS59" s="244"/>
      <c r="ZT59" s="244"/>
      <c r="ZU59" s="244"/>
      <c r="ZV59" s="244"/>
      <c r="ZW59" s="244"/>
      <c r="ZX59" s="244"/>
      <c r="ZY59" s="244"/>
      <c r="ZZ59" s="244"/>
      <c r="AAA59" s="244"/>
      <c r="AAB59" s="244"/>
      <c r="AAC59" s="244"/>
      <c r="AAD59" s="244"/>
      <c r="AAE59" s="244"/>
      <c r="AAF59" s="244"/>
      <c r="AAG59" s="244"/>
      <c r="AAH59" s="244"/>
      <c r="AAI59" s="244"/>
      <c r="AAJ59" s="244"/>
      <c r="AAK59" s="244"/>
      <c r="AAL59" s="244"/>
      <c r="AAM59" s="244"/>
      <c r="AAN59" s="244"/>
      <c r="AAO59" s="244"/>
      <c r="AAP59" s="244"/>
      <c r="AAQ59" s="244"/>
      <c r="AAR59" s="244"/>
      <c r="AAS59" s="244"/>
      <c r="AAT59" s="244"/>
      <c r="AAU59" s="244"/>
      <c r="AAV59" s="244"/>
      <c r="AAW59" s="244"/>
      <c r="AAX59" s="244"/>
      <c r="AAY59" s="244"/>
      <c r="AAZ59" s="244"/>
      <c r="ABA59" s="244"/>
      <c r="ABB59" s="244"/>
      <c r="ABC59" s="244"/>
      <c r="ABD59" s="244"/>
      <c r="ABE59" s="244"/>
      <c r="ABF59" s="244"/>
      <c r="ABG59" s="244"/>
      <c r="ABH59" s="244"/>
      <c r="ABI59" s="244"/>
      <c r="ABJ59" s="244"/>
      <c r="ABK59" s="244"/>
      <c r="ABL59" s="244"/>
      <c r="ABM59" s="244"/>
      <c r="ABN59" s="244"/>
      <c r="ABO59" s="244"/>
      <c r="ABP59" s="244"/>
      <c r="ABQ59" s="244"/>
      <c r="ABR59" s="244"/>
      <c r="ABS59" s="244"/>
      <c r="ABT59" s="244"/>
      <c r="ABU59" s="244"/>
      <c r="ABV59" s="244"/>
      <c r="ABW59" s="244"/>
      <c r="ABX59" s="244"/>
      <c r="ABY59" s="244"/>
      <c r="ABZ59" s="244"/>
      <c r="ACA59" s="244"/>
      <c r="ACB59" s="244"/>
      <c r="ACC59" s="244"/>
      <c r="ACD59" s="244"/>
      <c r="ACE59" s="244"/>
      <c r="ACF59" s="244"/>
      <c r="ACG59" s="244"/>
      <c r="ACH59" s="244"/>
      <c r="ACI59" s="244"/>
      <c r="ACJ59" s="244"/>
      <c r="ACK59" s="244"/>
      <c r="ACL59" s="244"/>
      <c r="ACM59" s="244"/>
      <c r="ACN59" s="244"/>
      <c r="ACO59" s="244"/>
      <c r="ACP59" s="244"/>
      <c r="ACQ59" s="244"/>
      <c r="ACR59" s="244"/>
      <c r="ACS59" s="244"/>
      <c r="ACT59" s="244"/>
      <c r="ACU59" s="244"/>
      <c r="ACV59" s="244"/>
      <c r="ACW59" s="244"/>
      <c r="ACX59" s="244"/>
      <c r="ACY59" s="244"/>
      <c r="ACZ59" s="244"/>
      <c r="ADA59" s="244"/>
      <c r="ADB59" s="244"/>
      <c r="ADC59" s="244"/>
      <c r="ADD59" s="244"/>
      <c r="ADE59" s="244"/>
      <c r="ADF59" s="244"/>
      <c r="ADG59" s="244"/>
      <c r="ADH59" s="244"/>
      <c r="ADI59" s="244"/>
      <c r="ADJ59" s="244"/>
      <c r="ADK59" s="244"/>
      <c r="ADL59" s="244"/>
      <c r="ADM59" s="244"/>
      <c r="ADN59" s="244"/>
      <c r="ADO59" s="244"/>
      <c r="ADP59" s="244"/>
      <c r="ADQ59" s="244"/>
      <c r="ADR59" s="244"/>
      <c r="ADS59" s="244"/>
      <c r="ADT59" s="244"/>
      <c r="ADU59" s="244"/>
      <c r="ADV59" s="244"/>
      <c r="ADW59" s="244"/>
      <c r="ADX59" s="244"/>
      <c r="ADY59" s="244"/>
      <c r="ADZ59" s="244"/>
      <c r="AEA59" s="244"/>
      <c r="AEB59" s="244"/>
      <c r="AEC59" s="244"/>
      <c r="AED59" s="244"/>
      <c r="AEE59" s="244"/>
      <c r="AEF59" s="244"/>
      <c r="AEG59" s="244"/>
      <c r="AEH59" s="244"/>
      <c r="AEI59" s="244"/>
      <c r="AEJ59" s="244"/>
      <c r="AEK59" s="244"/>
      <c r="AEL59" s="244"/>
      <c r="AEM59" s="244"/>
      <c r="AEN59" s="244"/>
      <c r="AEO59" s="244"/>
      <c r="AEP59" s="244"/>
      <c r="AEQ59" s="244"/>
      <c r="AER59" s="244"/>
      <c r="AES59" s="244"/>
    </row>
    <row r="60" spans="1:825" s="191" customFormat="1" x14ac:dyDescent="0.15">
      <c r="A60" s="182" t="str">
        <f>'Tariffs July 2023'!K38</f>
        <v>EnergyAustralia</v>
      </c>
      <c r="B60" s="183" t="str">
        <f>'Tariffs July 2023'!L38</f>
        <v>Flexi Plan</v>
      </c>
      <c r="C60" s="184">
        <f>IF('Tariffs July 2023'!BP38=0,91*'Tariffs July 2023'!M38/100,(91*'Tariffs July 2023'!M38/100)+'Tariffs July 2023'!BP38/4)</f>
        <v>98.279999999999987</v>
      </c>
      <c r="D60" s="184">
        <f>IF('Tariffs July 2023'!O38="",$C$53*$C$54*'Tariffs July 2023'!N38/100,IF($C$53*$C$54&gt;='Tariffs July 2023'!P38,('Tariffs July 2023'!P38*'Tariffs July 2023'!N38/100),($C$53*$C$54*'Tariffs July 2023'!N38/100)))</f>
        <v>518.0363636363636</v>
      </c>
      <c r="E60" s="184">
        <f>IF(AND('Tariffs July 2023'!R38&gt;0,'Tariffs July 2023'!T38&gt;0),IF(($C$53*$C$54&lt;'Tariffs July 2023'!T38),(0),($C$53*$C$54-'Tariffs July 2023'!T38)*'Tariffs July 2023'!U38/100),IF(AND('Tariffs July 2023'!R38&gt;0,'Tariffs July 2023'!T38=""),IF(($C$53*$C$54&lt;'Tariffs July 2023'!R38+'Tariffs July 2023'!P38),(0),(($C$53*$C$54-('Tariffs July 2023'!R38+'Tariffs July 2023'!P38))*'Tariffs July 2023'!S38/100)),IF(AND('Tariffs July 2023'!P38&gt;0,'Tariffs July 2023'!R38=""&gt;0),IF(($C$53*$C$54&lt;'Tariffs July 2023'!P38),(0),($C$53*$C$54-'Tariffs July 2023'!P38)*'Tariffs July 2023'!Q38/100),0)))</f>
        <v>0</v>
      </c>
      <c r="F60" s="184">
        <f>($C$53*$C$55)*'Tariffs July 2023'!AE38/100</f>
        <v>64.336363636363643</v>
      </c>
      <c r="G60" s="184">
        <f t="shared" si="43"/>
        <v>680.65272727272725</v>
      </c>
      <c r="H60" s="238">
        <f t="shared" si="44"/>
        <v>2329.4909090909091</v>
      </c>
      <c r="I60" s="238">
        <f t="shared" si="45"/>
        <v>2722.610909090909</v>
      </c>
      <c r="J60" s="185">
        <f t="shared" si="42"/>
        <v>2994.8720000000003</v>
      </c>
      <c r="K60" s="188">
        <f>'Tariffs July 2023'!AZ38</f>
        <v>0</v>
      </c>
      <c r="L60" s="188">
        <f>'Tariffs July 2023'!BA38</f>
        <v>0</v>
      </c>
      <c r="M60" s="188">
        <f>'Tariffs July 2023'!BB38</f>
        <v>0</v>
      </c>
      <c r="N60" s="188">
        <f>'Tariffs July 2023'!BC38</f>
        <v>0</v>
      </c>
      <c r="O60" s="186" t="str">
        <f t="shared" si="46"/>
        <v>No discount</v>
      </c>
      <c r="P60" s="187" t="str">
        <f t="shared" si="47"/>
        <v>Exclusive</v>
      </c>
      <c r="Q60" s="241">
        <f t="shared" si="48"/>
        <v>2722.610909090909</v>
      </c>
      <c r="R60" s="238">
        <f t="shared" si="49"/>
        <v>2722.610909090909</v>
      </c>
      <c r="S60" s="247">
        <f t="shared" si="50"/>
        <v>2994.8720000000003</v>
      </c>
      <c r="T60" s="247">
        <f t="shared" si="50"/>
        <v>2994.8720000000003</v>
      </c>
      <c r="U60" s="287"/>
      <c r="V60" s="287"/>
      <c r="W60" s="287"/>
      <c r="X60" s="287"/>
      <c r="Y60" s="287"/>
      <c r="Z60" s="287"/>
      <c r="AA60" s="287"/>
      <c r="AB60" s="287"/>
      <c r="AC60" s="287"/>
      <c r="AD60" s="287"/>
      <c r="AE60" s="287"/>
      <c r="AF60" s="287"/>
      <c r="AG60" s="287"/>
      <c r="AH60" s="287"/>
      <c r="AI60" s="287"/>
      <c r="AJ60" s="287"/>
      <c r="AK60" s="287"/>
      <c r="AL60" s="287"/>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s="244"/>
      <c r="QM60" s="244"/>
      <c r="QN60" s="244"/>
      <c r="QO60" s="244"/>
      <c r="QP60" s="244"/>
      <c r="QQ60" s="244"/>
      <c r="QR60" s="244"/>
      <c r="QS60" s="244"/>
      <c r="QT60" s="244"/>
      <c r="QU60" s="244"/>
      <c r="QV60" s="244"/>
      <c r="QW60" s="244"/>
      <c r="QX60" s="244"/>
      <c r="QY60" s="244"/>
      <c r="QZ60" s="244"/>
      <c r="RA60" s="244"/>
      <c r="RB60" s="244"/>
      <c r="RC60" s="244"/>
      <c r="RD60" s="244"/>
      <c r="RE60" s="244"/>
      <c r="RF60" s="244"/>
      <c r="RG60" s="244"/>
      <c r="RH60" s="244"/>
      <c r="RI60" s="244"/>
      <c r="RJ60" s="244"/>
      <c r="RK60" s="244"/>
      <c r="RL60" s="244"/>
      <c r="RM60" s="244"/>
      <c r="RN60" s="244"/>
      <c r="RO60" s="244"/>
      <c r="RP60" s="244"/>
      <c r="RQ60" s="244"/>
      <c r="RR60" s="244"/>
      <c r="RS60" s="244"/>
      <c r="RT60" s="244"/>
      <c r="RU60" s="244"/>
      <c r="RV60" s="244"/>
      <c r="RW60" s="244"/>
      <c r="RX60" s="244"/>
      <c r="RY60" s="244"/>
      <c r="RZ60" s="244"/>
      <c r="SA60" s="244"/>
      <c r="SB60" s="244"/>
      <c r="SC60" s="244"/>
      <c r="SD60" s="244"/>
      <c r="SE60" s="244"/>
      <c r="SF60" s="244"/>
      <c r="SG60" s="244"/>
      <c r="SH60" s="244"/>
      <c r="SI60" s="244"/>
      <c r="SJ60" s="244"/>
      <c r="SK60" s="244"/>
      <c r="SL60" s="244"/>
      <c r="SM60" s="244"/>
      <c r="SN60" s="244"/>
      <c r="SO60" s="244"/>
      <c r="SP60" s="244"/>
      <c r="SQ60" s="244"/>
      <c r="SR60" s="244"/>
      <c r="SS60" s="244"/>
      <c r="ST60" s="244"/>
      <c r="SU60" s="244"/>
      <c r="SV60" s="244"/>
      <c r="SW60" s="244"/>
      <c r="SX60" s="244"/>
      <c r="SY60" s="244"/>
      <c r="SZ60" s="244"/>
      <c r="TA60" s="244"/>
      <c r="TB60" s="244"/>
      <c r="TC60" s="244"/>
      <c r="TD60" s="244"/>
      <c r="TE60" s="244"/>
      <c r="TF60" s="244"/>
      <c r="TG60" s="244"/>
      <c r="TH60" s="244"/>
      <c r="TI60" s="244"/>
      <c r="TJ60" s="244"/>
      <c r="TK60" s="244"/>
      <c r="TL60" s="244"/>
      <c r="TM60" s="244"/>
      <c r="TN60" s="244"/>
      <c r="TO60" s="244"/>
      <c r="TP60" s="244"/>
      <c r="TQ60" s="244"/>
      <c r="TR60" s="244"/>
      <c r="TS60" s="244"/>
      <c r="TT60" s="244"/>
      <c r="TU60" s="244"/>
      <c r="TV60" s="244"/>
      <c r="TW60" s="244"/>
      <c r="TX60" s="244"/>
      <c r="TY60" s="244"/>
      <c r="TZ60" s="244"/>
      <c r="UA60" s="244"/>
      <c r="UB60" s="244"/>
      <c r="UC60" s="244"/>
      <c r="UD60" s="244"/>
      <c r="UE60" s="244"/>
      <c r="UF60" s="244"/>
      <c r="UG60" s="244"/>
      <c r="UH60" s="244"/>
      <c r="UI60" s="244"/>
      <c r="UJ60" s="244"/>
      <c r="UK60" s="244"/>
      <c r="UL60" s="244"/>
      <c r="UM60" s="244"/>
      <c r="UN60" s="244"/>
      <c r="UO60" s="244"/>
      <c r="UP60" s="244"/>
      <c r="UQ60" s="244"/>
      <c r="UR60" s="244"/>
      <c r="US60" s="244"/>
      <c r="UT60" s="244"/>
      <c r="UU60" s="244"/>
      <c r="UV60" s="244"/>
      <c r="UW60" s="244"/>
      <c r="UX60" s="244"/>
      <c r="UY60" s="244"/>
      <c r="UZ60" s="244"/>
      <c r="VA60" s="244"/>
      <c r="VB60" s="244"/>
      <c r="VC60" s="244"/>
      <c r="VD60" s="244"/>
      <c r="VE60" s="244"/>
      <c r="VF60" s="244"/>
      <c r="VG60" s="244"/>
      <c r="VH60" s="244"/>
      <c r="VI60" s="244"/>
      <c r="VJ60" s="244"/>
      <c r="VK60" s="244"/>
      <c r="VL60" s="244"/>
      <c r="VM60" s="244"/>
      <c r="VN60" s="244"/>
      <c r="VO60" s="244"/>
      <c r="VP60" s="244"/>
      <c r="VQ60" s="244"/>
      <c r="VR60" s="244"/>
      <c r="VS60" s="244"/>
      <c r="VT60" s="244"/>
      <c r="VU60" s="244"/>
      <c r="VV60" s="244"/>
      <c r="VW60" s="244"/>
      <c r="VX60" s="244"/>
      <c r="VY60" s="244"/>
      <c r="VZ60" s="244"/>
      <c r="WA60" s="244"/>
      <c r="WB60" s="244"/>
      <c r="WC60" s="244"/>
      <c r="WD60" s="244"/>
      <c r="WE60" s="244"/>
      <c r="WF60" s="244"/>
      <c r="WG60" s="244"/>
      <c r="WH60" s="244"/>
      <c r="WI60" s="244"/>
      <c r="WJ60" s="244"/>
      <c r="WK60" s="244"/>
      <c r="WL60" s="244"/>
      <c r="WM60" s="244"/>
      <c r="WN60" s="244"/>
      <c r="WO60" s="244"/>
      <c r="WP60" s="244"/>
      <c r="WQ60" s="244"/>
      <c r="WR60" s="244"/>
      <c r="WS60" s="244"/>
      <c r="WT60" s="244"/>
      <c r="WU60" s="244"/>
      <c r="WV60" s="244"/>
      <c r="WW60" s="244"/>
      <c r="WX60" s="244"/>
      <c r="WY60" s="244"/>
      <c r="WZ60" s="244"/>
      <c r="XA60" s="244"/>
      <c r="XB60" s="244"/>
      <c r="XC60" s="244"/>
      <c r="XD60" s="244"/>
      <c r="XE60" s="244"/>
      <c r="XF60" s="244"/>
      <c r="XG60" s="244"/>
      <c r="XH60" s="244"/>
      <c r="XI60" s="244"/>
      <c r="XJ60" s="244"/>
      <c r="XK60" s="244"/>
      <c r="XL60" s="244"/>
      <c r="XM60" s="244"/>
      <c r="XN60" s="244"/>
      <c r="XO60" s="244"/>
      <c r="XP60" s="244"/>
      <c r="XQ60" s="244"/>
      <c r="XR60" s="244"/>
      <c r="XS60" s="244"/>
      <c r="XT60" s="244"/>
      <c r="XU60" s="244"/>
      <c r="XV60" s="244"/>
      <c r="XW60" s="244"/>
      <c r="XX60" s="244"/>
      <c r="XY60" s="244"/>
      <c r="XZ60" s="244"/>
      <c r="YA60" s="244"/>
      <c r="YB60" s="244"/>
      <c r="YC60" s="244"/>
      <c r="YD60" s="244"/>
      <c r="YE60" s="244"/>
      <c r="YF60" s="244"/>
      <c r="YG60" s="244"/>
      <c r="YH60" s="244"/>
      <c r="YI60" s="244"/>
      <c r="YJ60" s="244"/>
      <c r="YK60" s="244"/>
      <c r="YL60" s="244"/>
      <c r="YM60" s="244"/>
      <c r="YN60" s="244"/>
      <c r="YO60" s="244"/>
      <c r="YP60" s="244"/>
      <c r="YQ60" s="244"/>
      <c r="YR60" s="244"/>
      <c r="YS60" s="244"/>
      <c r="YT60" s="244"/>
      <c r="YU60" s="244"/>
      <c r="YV60" s="244"/>
      <c r="YW60" s="244"/>
      <c r="YX60" s="244"/>
      <c r="YY60" s="244"/>
      <c r="YZ60" s="244"/>
      <c r="ZA60" s="244"/>
      <c r="ZB60" s="244"/>
      <c r="ZC60" s="244"/>
      <c r="ZD60" s="244"/>
      <c r="ZE60" s="244"/>
      <c r="ZF60" s="244"/>
      <c r="ZG60" s="244"/>
      <c r="ZH60" s="244"/>
      <c r="ZI60" s="244"/>
      <c r="ZJ60" s="244"/>
      <c r="ZK60" s="244"/>
      <c r="ZL60" s="244"/>
      <c r="ZM60" s="244"/>
      <c r="ZN60" s="244"/>
      <c r="ZO60" s="244"/>
      <c r="ZP60" s="244"/>
      <c r="ZQ60" s="244"/>
      <c r="ZR60" s="244"/>
      <c r="ZS60" s="244"/>
      <c r="ZT60" s="244"/>
      <c r="ZU60" s="244"/>
      <c r="ZV60" s="244"/>
      <c r="ZW60" s="244"/>
      <c r="ZX60" s="244"/>
      <c r="ZY60" s="244"/>
      <c r="ZZ60" s="244"/>
      <c r="AAA60" s="244"/>
      <c r="AAB60" s="244"/>
      <c r="AAC60" s="244"/>
      <c r="AAD60" s="244"/>
      <c r="AAE60" s="244"/>
      <c r="AAF60" s="244"/>
      <c r="AAG60" s="244"/>
      <c r="AAH60" s="244"/>
      <c r="AAI60" s="244"/>
      <c r="AAJ60" s="244"/>
      <c r="AAK60" s="244"/>
      <c r="AAL60" s="244"/>
      <c r="AAM60" s="244"/>
      <c r="AAN60" s="244"/>
      <c r="AAO60" s="244"/>
      <c r="AAP60" s="244"/>
      <c r="AAQ60" s="244"/>
      <c r="AAR60" s="244"/>
      <c r="AAS60" s="244"/>
      <c r="AAT60" s="244"/>
      <c r="AAU60" s="244"/>
      <c r="AAV60" s="244"/>
      <c r="AAW60" s="244"/>
      <c r="AAX60" s="244"/>
      <c r="AAY60" s="244"/>
      <c r="AAZ60" s="244"/>
      <c r="ABA60" s="244"/>
      <c r="ABB60" s="244"/>
      <c r="ABC60" s="244"/>
      <c r="ABD60" s="244"/>
      <c r="ABE60" s="244"/>
      <c r="ABF60" s="244"/>
      <c r="ABG60" s="244"/>
      <c r="ABH60" s="244"/>
      <c r="ABI60" s="244"/>
      <c r="ABJ60" s="244"/>
      <c r="ABK60" s="244"/>
      <c r="ABL60" s="244"/>
      <c r="ABM60" s="244"/>
      <c r="ABN60" s="244"/>
      <c r="ABO60" s="244"/>
      <c r="ABP60" s="244"/>
      <c r="ABQ60" s="244"/>
      <c r="ABR60" s="244"/>
      <c r="ABS60" s="244"/>
      <c r="ABT60" s="244"/>
      <c r="ABU60" s="244"/>
      <c r="ABV60" s="244"/>
      <c r="ABW60" s="244"/>
      <c r="ABX60" s="244"/>
      <c r="ABY60" s="244"/>
      <c r="ABZ60" s="244"/>
      <c r="ACA60" s="244"/>
      <c r="ACB60" s="244"/>
      <c r="ACC60" s="244"/>
      <c r="ACD60" s="244"/>
      <c r="ACE60" s="244"/>
      <c r="ACF60" s="244"/>
      <c r="ACG60" s="244"/>
      <c r="ACH60" s="244"/>
      <c r="ACI60" s="244"/>
      <c r="ACJ60" s="244"/>
      <c r="ACK60" s="244"/>
      <c r="ACL60" s="244"/>
      <c r="ACM60" s="244"/>
      <c r="ACN60" s="244"/>
      <c r="ACO60" s="244"/>
      <c r="ACP60" s="244"/>
      <c r="ACQ60" s="244"/>
      <c r="ACR60" s="244"/>
      <c r="ACS60" s="244"/>
      <c r="ACT60" s="244"/>
      <c r="ACU60" s="244"/>
      <c r="ACV60" s="244"/>
      <c r="ACW60" s="244"/>
      <c r="ACX60" s="244"/>
      <c r="ACY60" s="244"/>
      <c r="ACZ60" s="244"/>
      <c r="ADA60" s="244"/>
      <c r="ADB60" s="244"/>
      <c r="ADC60" s="244"/>
      <c r="ADD60" s="244"/>
      <c r="ADE60" s="244"/>
      <c r="ADF60" s="244"/>
      <c r="ADG60" s="244"/>
      <c r="ADH60" s="244"/>
      <c r="ADI60" s="244"/>
      <c r="ADJ60" s="244"/>
      <c r="ADK60" s="244"/>
      <c r="ADL60" s="244"/>
      <c r="ADM60" s="244"/>
      <c r="ADN60" s="244"/>
      <c r="ADO60" s="244"/>
      <c r="ADP60" s="244"/>
      <c r="ADQ60" s="244"/>
      <c r="ADR60" s="244"/>
      <c r="ADS60" s="244"/>
      <c r="ADT60" s="244"/>
      <c r="ADU60" s="244"/>
      <c r="ADV60" s="244"/>
      <c r="ADW60" s="244"/>
      <c r="ADX60" s="244"/>
      <c r="ADY60" s="244"/>
      <c r="ADZ60" s="244"/>
      <c r="AEA60" s="244"/>
      <c r="AEB60" s="244"/>
      <c r="AEC60" s="244"/>
      <c r="AED60" s="244"/>
      <c r="AEE60" s="244"/>
      <c r="AEF60" s="244"/>
      <c r="AEG60" s="244"/>
      <c r="AEH60" s="244"/>
      <c r="AEI60" s="244"/>
      <c r="AEJ60" s="244"/>
      <c r="AEK60" s="244"/>
      <c r="AEL60" s="244"/>
      <c r="AEM60" s="244"/>
      <c r="AEN60" s="244"/>
      <c r="AEO60" s="244"/>
      <c r="AEP60" s="244"/>
      <c r="AEQ60" s="244"/>
      <c r="AER60" s="244"/>
      <c r="AES60" s="244"/>
    </row>
    <row r="61" spans="1:825" s="191" customFormat="1" x14ac:dyDescent="0.15">
      <c r="A61" s="182" t="str">
        <f>'Tariffs July 2023'!K39</f>
        <v>Energy Locals</v>
      </c>
      <c r="B61" s="183" t="str">
        <f>'Tariffs July 2023'!L39</f>
        <v>Online Member</v>
      </c>
      <c r="C61" s="184">
        <f>IF('Tariffs July 2023'!BP39=0,91*'Tariffs July 2023'!M39/100,(91*'Tariffs July 2023'!M39/100)+'Tariffs July 2023'!BP39/4)</f>
        <v>110.95454545454544</v>
      </c>
      <c r="D61" s="184">
        <f>IF('Tariffs July 2023'!O39="",$C$53*$C$54*'Tariffs July 2023'!N39/100,IF($C$53*$C$54&gt;='Tariffs July 2023'!P39,('Tariffs July 2023'!P39*'Tariffs July 2023'!N39/100),($C$53*$C$54*'Tariffs July 2023'!N39/100)))</f>
        <v>424.99999999999994</v>
      </c>
      <c r="E61" s="184">
        <f>IF(AND('Tariffs July 2023'!R39&gt;0,'Tariffs July 2023'!T39&gt;0),IF(($C$53*$C$54&lt;'Tariffs July 2023'!T39),(0),($C$53*$C$54-'Tariffs July 2023'!T39)*'Tariffs July 2023'!U39/100),IF(AND('Tariffs July 2023'!R39&gt;0,'Tariffs July 2023'!T39=""),IF(($C$53*$C$54&lt;'Tariffs July 2023'!R39+'Tariffs July 2023'!P39),(0),(($C$53*$C$54-('Tariffs July 2023'!R39+'Tariffs July 2023'!P39))*'Tariffs July 2023'!S39/100)),IF(AND('Tariffs July 2023'!P39&gt;0,'Tariffs July 2023'!R39=""&gt;0),IF(($C$53*$C$54&lt;'Tariffs July 2023'!P39),(0),($C$53*$C$54-'Tariffs July 2023'!P39)*'Tariffs July 2023'!Q39/100),0)))</f>
        <v>0</v>
      </c>
      <c r="F61" s="184">
        <f>($C$53*$C$55)*'Tariffs July 2023'!AE39/100</f>
        <v>65.454545454545453</v>
      </c>
      <c r="G61" s="184">
        <f t="shared" si="43"/>
        <v>601.40909090909088</v>
      </c>
      <c r="H61" s="238">
        <f t="shared" si="44"/>
        <v>1961.8181818181818</v>
      </c>
      <c r="I61" s="238">
        <f t="shared" si="45"/>
        <v>2405.6363636363635</v>
      </c>
      <c r="J61" s="185">
        <f t="shared" si="42"/>
        <v>2646.2000000000003</v>
      </c>
      <c r="K61" s="188">
        <f>'Tariffs July 2023'!AZ39</f>
        <v>0</v>
      </c>
      <c r="L61" s="188">
        <f>'Tariffs July 2023'!BA39</f>
        <v>0</v>
      </c>
      <c r="M61" s="188">
        <f>'Tariffs July 2023'!BB39</f>
        <v>0</v>
      </c>
      <c r="N61" s="188">
        <f>'Tariffs July 2023'!BC39</f>
        <v>0</v>
      </c>
      <c r="O61" s="186" t="str">
        <f t="shared" si="46"/>
        <v>No discount</v>
      </c>
      <c r="P61" s="187" t="str">
        <f t="shared" si="47"/>
        <v>Exclusive</v>
      </c>
      <c r="Q61" s="241">
        <f t="shared" si="48"/>
        <v>2405.6363636363635</v>
      </c>
      <c r="R61" s="238">
        <f t="shared" si="49"/>
        <v>2405.6363636363635</v>
      </c>
      <c r="S61" s="247">
        <f t="shared" si="50"/>
        <v>2646.2000000000003</v>
      </c>
      <c r="T61" s="247">
        <f t="shared" si="50"/>
        <v>2646.2000000000003</v>
      </c>
      <c r="U61" s="287"/>
      <c r="V61" s="287"/>
      <c r="W61" s="287"/>
      <c r="X61" s="287"/>
      <c r="Y61" s="287"/>
      <c r="Z61" s="287"/>
      <c r="AA61" s="287"/>
      <c r="AB61" s="287"/>
      <c r="AC61" s="287"/>
      <c r="AD61" s="287"/>
      <c r="AE61" s="287"/>
      <c r="AF61" s="287"/>
      <c r="AG61" s="287"/>
      <c r="AH61" s="287"/>
      <c r="AI61" s="287"/>
      <c r="AJ61" s="287"/>
      <c r="AK61" s="287"/>
      <c r="AL61" s="287"/>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s="244"/>
      <c r="QM61" s="244"/>
      <c r="QN61" s="244"/>
      <c r="QO61" s="244"/>
      <c r="QP61" s="244"/>
      <c r="QQ61" s="244"/>
      <c r="QR61" s="244"/>
      <c r="QS61" s="244"/>
      <c r="QT61" s="244"/>
      <c r="QU61" s="244"/>
      <c r="QV61" s="244"/>
      <c r="QW61" s="244"/>
      <c r="QX61" s="244"/>
      <c r="QY61" s="244"/>
      <c r="QZ61" s="244"/>
      <c r="RA61" s="244"/>
      <c r="RB61" s="244"/>
      <c r="RC61" s="244"/>
      <c r="RD61" s="244"/>
      <c r="RE61" s="244"/>
      <c r="RF61" s="244"/>
      <c r="RG61" s="244"/>
      <c r="RH61" s="244"/>
      <c r="RI61" s="244"/>
      <c r="RJ61" s="244"/>
      <c r="RK61" s="244"/>
      <c r="RL61" s="244"/>
      <c r="RM61" s="244"/>
      <c r="RN61" s="244"/>
      <c r="RO61" s="244"/>
      <c r="RP61" s="244"/>
      <c r="RQ61" s="244"/>
      <c r="RR61" s="244"/>
      <c r="RS61" s="244"/>
      <c r="RT61" s="244"/>
      <c r="RU61" s="244"/>
      <c r="RV61" s="244"/>
      <c r="RW61" s="244"/>
      <c r="RX61" s="244"/>
      <c r="RY61" s="244"/>
      <c r="RZ61" s="244"/>
      <c r="SA61" s="244"/>
      <c r="SB61" s="244"/>
      <c r="SC61" s="244"/>
      <c r="SD61" s="244"/>
      <c r="SE61" s="244"/>
      <c r="SF61" s="244"/>
      <c r="SG61" s="244"/>
      <c r="SH61" s="244"/>
      <c r="SI61" s="244"/>
      <c r="SJ61" s="244"/>
      <c r="SK61" s="244"/>
      <c r="SL61" s="244"/>
      <c r="SM61" s="244"/>
      <c r="SN61" s="244"/>
      <c r="SO61" s="244"/>
      <c r="SP61" s="244"/>
      <c r="SQ61" s="244"/>
      <c r="SR61" s="244"/>
      <c r="SS61" s="244"/>
      <c r="ST61" s="244"/>
      <c r="SU61" s="244"/>
      <c r="SV61" s="244"/>
      <c r="SW61" s="244"/>
      <c r="SX61" s="244"/>
      <c r="SY61" s="244"/>
      <c r="SZ61" s="244"/>
      <c r="TA61" s="244"/>
      <c r="TB61" s="244"/>
      <c r="TC61" s="244"/>
      <c r="TD61" s="244"/>
      <c r="TE61" s="244"/>
      <c r="TF61" s="244"/>
      <c r="TG61" s="244"/>
      <c r="TH61" s="244"/>
      <c r="TI61" s="244"/>
      <c r="TJ61" s="244"/>
      <c r="TK61" s="244"/>
      <c r="TL61" s="244"/>
      <c r="TM61" s="244"/>
      <c r="TN61" s="244"/>
      <c r="TO61" s="244"/>
      <c r="TP61" s="244"/>
      <c r="TQ61" s="244"/>
      <c r="TR61" s="244"/>
      <c r="TS61" s="244"/>
      <c r="TT61" s="244"/>
      <c r="TU61" s="244"/>
      <c r="TV61" s="244"/>
      <c r="TW61" s="244"/>
      <c r="TX61" s="244"/>
      <c r="TY61" s="244"/>
      <c r="TZ61" s="244"/>
      <c r="UA61" s="244"/>
      <c r="UB61" s="244"/>
      <c r="UC61" s="244"/>
      <c r="UD61" s="244"/>
      <c r="UE61" s="244"/>
      <c r="UF61" s="244"/>
      <c r="UG61" s="244"/>
      <c r="UH61" s="244"/>
      <c r="UI61" s="244"/>
      <c r="UJ61" s="244"/>
      <c r="UK61" s="244"/>
      <c r="UL61" s="244"/>
      <c r="UM61" s="244"/>
      <c r="UN61" s="244"/>
      <c r="UO61" s="244"/>
      <c r="UP61" s="244"/>
      <c r="UQ61" s="244"/>
      <c r="UR61" s="244"/>
      <c r="US61" s="244"/>
      <c r="UT61" s="244"/>
      <c r="UU61" s="244"/>
      <c r="UV61" s="244"/>
      <c r="UW61" s="244"/>
      <c r="UX61" s="244"/>
      <c r="UY61" s="244"/>
      <c r="UZ61" s="244"/>
      <c r="VA61" s="244"/>
      <c r="VB61" s="244"/>
      <c r="VC61" s="244"/>
      <c r="VD61" s="244"/>
      <c r="VE61" s="244"/>
      <c r="VF61" s="244"/>
      <c r="VG61" s="244"/>
      <c r="VH61" s="244"/>
      <c r="VI61" s="244"/>
      <c r="VJ61" s="244"/>
      <c r="VK61" s="244"/>
      <c r="VL61" s="244"/>
      <c r="VM61" s="244"/>
      <c r="VN61" s="244"/>
      <c r="VO61" s="244"/>
      <c r="VP61" s="244"/>
      <c r="VQ61" s="244"/>
      <c r="VR61" s="244"/>
      <c r="VS61" s="244"/>
      <c r="VT61" s="244"/>
      <c r="VU61" s="244"/>
      <c r="VV61" s="244"/>
      <c r="VW61" s="244"/>
      <c r="VX61" s="244"/>
      <c r="VY61" s="244"/>
      <c r="VZ61" s="244"/>
      <c r="WA61" s="244"/>
      <c r="WB61" s="244"/>
      <c r="WC61" s="244"/>
      <c r="WD61" s="244"/>
      <c r="WE61" s="244"/>
      <c r="WF61" s="244"/>
      <c r="WG61" s="244"/>
      <c r="WH61" s="244"/>
      <c r="WI61" s="244"/>
      <c r="WJ61" s="244"/>
      <c r="WK61" s="244"/>
      <c r="WL61" s="244"/>
      <c r="WM61" s="244"/>
      <c r="WN61" s="244"/>
      <c r="WO61" s="244"/>
      <c r="WP61" s="244"/>
      <c r="WQ61" s="244"/>
      <c r="WR61" s="244"/>
      <c r="WS61" s="244"/>
      <c r="WT61" s="244"/>
      <c r="WU61" s="244"/>
      <c r="WV61" s="244"/>
      <c r="WW61" s="244"/>
      <c r="WX61" s="244"/>
      <c r="WY61" s="244"/>
      <c r="WZ61" s="244"/>
      <c r="XA61" s="244"/>
      <c r="XB61" s="244"/>
      <c r="XC61" s="244"/>
      <c r="XD61" s="244"/>
      <c r="XE61" s="244"/>
      <c r="XF61" s="244"/>
      <c r="XG61" s="244"/>
      <c r="XH61" s="244"/>
      <c r="XI61" s="244"/>
      <c r="XJ61" s="244"/>
      <c r="XK61" s="244"/>
      <c r="XL61" s="244"/>
      <c r="XM61" s="244"/>
      <c r="XN61" s="244"/>
      <c r="XO61" s="244"/>
      <c r="XP61" s="244"/>
      <c r="XQ61" s="244"/>
      <c r="XR61" s="244"/>
      <c r="XS61" s="244"/>
      <c r="XT61" s="244"/>
      <c r="XU61" s="244"/>
      <c r="XV61" s="244"/>
      <c r="XW61" s="244"/>
      <c r="XX61" s="244"/>
      <c r="XY61" s="244"/>
      <c r="XZ61" s="244"/>
      <c r="YA61" s="244"/>
      <c r="YB61" s="244"/>
      <c r="YC61" s="244"/>
      <c r="YD61" s="244"/>
      <c r="YE61" s="244"/>
      <c r="YF61" s="244"/>
      <c r="YG61" s="244"/>
      <c r="YH61" s="244"/>
      <c r="YI61" s="244"/>
      <c r="YJ61" s="244"/>
      <c r="YK61" s="244"/>
      <c r="YL61" s="244"/>
      <c r="YM61" s="244"/>
      <c r="YN61" s="244"/>
      <c r="YO61" s="244"/>
      <c r="YP61" s="244"/>
      <c r="YQ61" s="244"/>
      <c r="YR61" s="244"/>
      <c r="YS61" s="244"/>
      <c r="YT61" s="244"/>
      <c r="YU61" s="244"/>
      <c r="YV61" s="244"/>
      <c r="YW61" s="244"/>
      <c r="YX61" s="244"/>
      <c r="YY61" s="244"/>
      <c r="YZ61" s="244"/>
      <c r="ZA61" s="244"/>
      <c r="ZB61" s="244"/>
      <c r="ZC61" s="244"/>
      <c r="ZD61" s="244"/>
      <c r="ZE61" s="244"/>
      <c r="ZF61" s="244"/>
      <c r="ZG61" s="244"/>
      <c r="ZH61" s="244"/>
      <c r="ZI61" s="244"/>
      <c r="ZJ61" s="244"/>
      <c r="ZK61" s="244"/>
      <c r="ZL61" s="244"/>
      <c r="ZM61" s="244"/>
      <c r="ZN61" s="244"/>
      <c r="ZO61" s="244"/>
      <c r="ZP61" s="244"/>
      <c r="ZQ61" s="244"/>
      <c r="ZR61" s="244"/>
      <c r="ZS61" s="244"/>
      <c r="ZT61" s="244"/>
      <c r="ZU61" s="244"/>
      <c r="ZV61" s="244"/>
      <c r="ZW61" s="244"/>
      <c r="ZX61" s="244"/>
      <c r="ZY61" s="244"/>
      <c r="ZZ61" s="244"/>
      <c r="AAA61" s="244"/>
      <c r="AAB61" s="244"/>
      <c r="AAC61" s="244"/>
      <c r="AAD61" s="244"/>
      <c r="AAE61" s="244"/>
      <c r="AAF61" s="244"/>
      <c r="AAG61" s="244"/>
      <c r="AAH61" s="244"/>
      <c r="AAI61" s="244"/>
      <c r="AAJ61" s="244"/>
      <c r="AAK61" s="244"/>
      <c r="AAL61" s="244"/>
      <c r="AAM61" s="244"/>
      <c r="AAN61" s="244"/>
      <c r="AAO61" s="244"/>
      <c r="AAP61" s="244"/>
      <c r="AAQ61" s="244"/>
      <c r="AAR61" s="244"/>
      <c r="AAS61" s="244"/>
      <c r="AAT61" s="244"/>
      <c r="AAU61" s="244"/>
      <c r="AAV61" s="244"/>
      <c r="AAW61" s="244"/>
      <c r="AAX61" s="244"/>
      <c r="AAY61" s="244"/>
      <c r="AAZ61" s="244"/>
      <c r="ABA61" s="244"/>
      <c r="ABB61" s="244"/>
      <c r="ABC61" s="244"/>
      <c r="ABD61" s="244"/>
      <c r="ABE61" s="244"/>
      <c r="ABF61" s="244"/>
      <c r="ABG61" s="244"/>
      <c r="ABH61" s="244"/>
      <c r="ABI61" s="244"/>
      <c r="ABJ61" s="244"/>
      <c r="ABK61" s="244"/>
      <c r="ABL61" s="244"/>
      <c r="ABM61" s="244"/>
      <c r="ABN61" s="244"/>
      <c r="ABO61" s="244"/>
      <c r="ABP61" s="244"/>
      <c r="ABQ61" s="244"/>
      <c r="ABR61" s="244"/>
      <c r="ABS61" s="244"/>
      <c r="ABT61" s="244"/>
      <c r="ABU61" s="244"/>
      <c r="ABV61" s="244"/>
      <c r="ABW61" s="244"/>
      <c r="ABX61" s="244"/>
      <c r="ABY61" s="244"/>
      <c r="ABZ61" s="244"/>
      <c r="ACA61" s="244"/>
      <c r="ACB61" s="244"/>
      <c r="ACC61" s="244"/>
      <c r="ACD61" s="244"/>
      <c r="ACE61" s="244"/>
      <c r="ACF61" s="244"/>
      <c r="ACG61" s="244"/>
      <c r="ACH61" s="244"/>
      <c r="ACI61" s="244"/>
      <c r="ACJ61" s="244"/>
      <c r="ACK61" s="244"/>
      <c r="ACL61" s="244"/>
      <c r="ACM61" s="244"/>
      <c r="ACN61" s="244"/>
      <c r="ACO61" s="244"/>
      <c r="ACP61" s="244"/>
      <c r="ACQ61" s="244"/>
      <c r="ACR61" s="244"/>
      <c r="ACS61" s="244"/>
      <c r="ACT61" s="244"/>
      <c r="ACU61" s="244"/>
      <c r="ACV61" s="244"/>
      <c r="ACW61" s="244"/>
      <c r="ACX61" s="244"/>
      <c r="ACY61" s="244"/>
      <c r="ACZ61" s="244"/>
      <c r="ADA61" s="244"/>
      <c r="ADB61" s="244"/>
      <c r="ADC61" s="244"/>
      <c r="ADD61" s="244"/>
      <c r="ADE61" s="244"/>
      <c r="ADF61" s="244"/>
      <c r="ADG61" s="244"/>
      <c r="ADH61" s="244"/>
      <c r="ADI61" s="244"/>
      <c r="ADJ61" s="244"/>
      <c r="ADK61" s="244"/>
      <c r="ADL61" s="244"/>
      <c r="ADM61" s="244"/>
      <c r="ADN61" s="244"/>
      <c r="ADO61" s="244"/>
      <c r="ADP61" s="244"/>
      <c r="ADQ61" s="244"/>
      <c r="ADR61" s="244"/>
      <c r="ADS61" s="244"/>
      <c r="ADT61" s="244"/>
      <c r="ADU61" s="244"/>
      <c r="ADV61" s="244"/>
      <c r="ADW61" s="244"/>
      <c r="ADX61" s="244"/>
      <c r="ADY61" s="244"/>
      <c r="ADZ61" s="244"/>
      <c r="AEA61" s="244"/>
      <c r="AEB61" s="244"/>
      <c r="AEC61" s="244"/>
      <c r="AED61" s="244"/>
      <c r="AEE61" s="244"/>
      <c r="AEF61" s="244"/>
      <c r="AEG61" s="244"/>
      <c r="AEH61" s="244"/>
      <c r="AEI61" s="244"/>
      <c r="AEJ61" s="244"/>
      <c r="AEK61" s="244"/>
      <c r="AEL61" s="244"/>
      <c r="AEM61" s="244"/>
      <c r="AEN61" s="244"/>
      <c r="AEO61" s="244"/>
      <c r="AEP61" s="244"/>
      <c r="AEQ61" s="244"/>
      <c r="AER61" s="244"/>
      <c r="AES61" s="244"/>
    </row>
    <row r="62" spans="1:825" s="191" customFormat="1" x14ac:dyDescent="0.15">
      <c r="A62" s="182" t="str">
        <f>'Tariffs July 2023'!K40</f>
        <v>Origin Energy</v>
      </c>
      <c r="B62" s="183" t="str">
        <f>'Tariffs July 2023'!L40</f>
        <v>Go Variable</v>
      </c>
      <c r="C62" s="184">
        <f>IF('Tariffs July 2023'!BP40=0,91*'Tariffs July 2023'!M40/100,(91*'Tariffs July 2023'!M40/100)+'Tariffs July 2023'!BP40/4)</f>
        <v>108.23209090909091</v>
      </c>
      <c r="D62" s="184">
        <f>IF('Tariffs July 2023'!O40="",$C$53*$C$54*'Tariffs July 2023'!N40/100,IF($C$53*$C$54&gt;='Tariffs July 2023'!P40,('Tariffs July 2023'!P40*'Tariffs July 2023'!N40/100),($C$53*$C$54*'Tariffs July 2023'!N40/100)))</f>
        <v>470.43636363636358</v>
      </c>
      <c r="E62" s="184">
        <f>IF(AND('Tariffs July 2023'!R40&gt;0,'Tariffs July 2023'!T40&gt;0),IF(($C$53*$C$54&lt;'Tariffs July 2023'!T40),(0),($C$53*$C$54-'Tariffs July 2023'!T40)*'Tariffs July 2023'!U40/100),IF(AND('Tariffs July 2023'!R40&gt;0,'Tariffs July 2023'!T40=""),IF(($C$53*$C$54&lt;'Tariffs July 2023'!R40+'Tariffs July 2023'!P40),(0),(($C$53*$C$54-('Tariffs July 2023'!R40+'Tariffs July 2023'!P40))*'Tariffs July 2023'!S40/100)),IF(AND('Tariffs July 2023'!P40&gt;0,'Tariffs July 2023'!R40=""&gt;0),IF(($C$53*$C$54&lt;'Tariffs July 2023'!P40),(0),($C$53*$C$54-'Tariffs July 2023'!P40)*'Tariffs July 2023'!Q40/100),0)))</f>
        <v>0</v>
      </c>
      <c r="F62" s="184">
        <f>($C$53*$C$55)*'Tariffs July 2023'!AE40/100</f>
        <v>60.518181818181823</v>
      </c>
      <c r="G62" s="184">
        <f t="shared" si="43"/>
        <v>639.18663636363635</v>
      </c>
      <c r="H62" s="238">
        <f t="shared" si="44"/>
        <v>2123.818181818182</v>
      </c>
      <c r="I62" s="238">
        <f t="shared" si="45"/>
        <v>2556.7465454545454</v>
      </c>
      <c r="J62" s="185">
        <f t="shared" si="42"/>
        <v>2812.4212000000002</v>
      </c>
      <c r="K62" s="188">
        <f>'Tariffs July 2023'!AZ40</f>
        <v>0</v>
      </c>
      <c r="L62" s="188">
        <f>'Tariffs July 2023'!BA40</f>
        <v>0</v>
      </c>
      <c r="M62" s="188">
        <f>'Tariffs July 2023'!BB40</f>
        <v>0</v>
      </c>
      <c r="N62" s="188">
        <f>'Tariffs July 2023'!BC40</f>
        <v>0</v>
      </c>
      <c r="O62" s="186" t="str">
        <f t="shared" si="46"/>
        <v>No discount</v>
      </c>
      <c r="P62" s="187" t="str">
        <f t="shared" si="47"/>
        <v>Inclusive</v>
      </c>
      <c r="Q62" s="241">
        <f t="shared" si="48"/>
        <v>2556.7465454545454</v>
      </c>
      <c r="R62" s="238">
        <f t="shared" si="49"/>
        <v>2556.7465454545454</v>
      </c>
      <c r="S62" s="247">
        <f t="shared" si="50"/>
        <v>2812.4212000000002</v>
      </c>
      <c r="T62" s="247">
        <f t="shared" si="50"/>
        <v>2812.4212000000002</v>
      </c>
      <c r="U62" s="287"/>
      <c r="V62" s="287"/>
      <c r="W62" s="287"/>
      <c r="X62" s="287"/>
      <c r="Y62" s="287"/>
      <c r="Z62" s="287"/>
      <c r="AA62" s="287"/>
      <c r="AB62" s="287"/>
      <c r="AC62" s="287"/>
      <c r="AD62" s="287"/>
      <c r="AE62" s="287"/>
      <c r="AF62" s="287"/>
      <c r="AG62" s="287"/>
      <c r="AH62" s="287"/>
      <c r="AI62" s="287"/>
      <c r="AJ62" s="287"/>
      <c r="AK62" s="287"/>
      <c r="AL62" s="287"/>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s="244"/>
      <c r="QM62" s="244"/>
      <c r="QN62" s="244"/>
      <c r="QO62" s="244"/>
      <c r="QP62" s="244"/>
      <c r="QQ62" s="244"/>
      <c r="QR62" s="244"/>
      <c r="QS62" s="244"/>
      <c r="QT62" s="244"/>
      <c r="QU62" s="244"/>
      <c r="QV62" s="244"/>
      <c r="QW62" s="244"/>
      <c r="QX62" s="244"/>
      <c r="QY62" s="244"/>
      <c r="QZ62" s="244"/>
      <c r="RA62" s="244"/>
      <c r="RB62" s="244"/>
      <c r="RC62" s="244"/>
      <c r="RD62" s="244"/>
      <c r="RE62" s="244"/>
      <c r="RF62" s="244"/>
      <c r="RG62" s="244"/>
      <c r="RH62" s="244"/>
      <c r="RI62" s="244"/>
      <c r="RJ62" s="244"/>
      <c r="RK62" s="244"/>
      <c r="RL62" s="244"/>
      <c r="RM62" s="244"/>
      <c r="RN62" s="244"/>
      <c r="RO62" s="244"/>
      <c r="RP62" s="244"/>
      <c r="RQ62" s="244"/>
      <c r="RR62" s="244"/>
      <c r="RS62" s="244"/>
      <c r="RT62" s="244"/>
      <c r="RU62" s="244"/>
      <c r="RV62" s="244"/>
      <c r="RW62" s="244"/>
      <c r="RX62" s="244"/>
      <c r="RY62" s="244"/>
      <c r="RZ62" s="244"/>
      <c r="SA62" s="244"/>
      <c r="SB62" s="244"/>
      <c r="SC62" s="244"/>
      <c r="SD62" s="244"/>
      <c r="SE62" s="244"/>
      <c r="SF62" s="244"/>
      <c r="SG62" s="244"/>
      <c r="SH62" s="244"/>
      <c r="SI62" s="244"/>
      <c r="SJ62" s="244"/>
      <c r="SK62" s="244"/>
      <c r="SL62" s="244"/>
      <c r="SM62" s="244"/>
      <c r="SN62" s="244"/>
      <c r="SO62" s="244"/>
      <c r="SP62" s="244"/>
      <c r="SQ62" s="244"/>
      <c r="SR62" s="244"/>
      <c r="SS62" s="244"/>
      <c r="ST62" s="244"/>
      <c r="SU62" s="244"/>
      <c r="SV62" s="244"/>
      <c r="SW62" s="244"/>
      <c r="SX62" s="244"/>
      <c r="SY62" s="244"/>
      <c r="SZ62" s="244"/>
      <c r="TA62" s="244"/>
      <c r="TB62" s="244"/>
      <c r="TC62" s="244"/>
      <c r="TD62" s="244"/>
      <c r="TE62" s="244"/>
      <c r="TF62" s="244"/>
      <c r="TG62" s="244"/>
      <c r="TH62" s="244"/>
      <c r="TI62" s="244"/>
      <c r="TJ62" s="244"/>
      <c r="TK62" s="244"/>
      <c r="TL62" s="244"/>
      <c r="TM62" s="244"/>
      <c r="TN62" s="244"/>
      <c r="TO62" s="244"/>
      <c r="TP62" s="244"/>
      <c r="TQ62" s="244"/>
      <c r="TR62" s="244"/>
      <c r="TS62" s="244"/>
      <c r="TT62" s="244"/>
      <c r="TU62" s="244"/>
      <c r="TV62" s="244"/>
      <c r="TW62" s="244"/>
      <c r="TX62" s="244"/>
      <c r="TY62" s="244"/>
      <c r="TZ62" s="244"/>
      <c r="UA62" s="244"/>
      <c r="UB62" s="244"/>
      <c r="UC62" s="244"/>
      <c r="UD62" s="244"/>
      <c r="UE62" s="244"/>
      <c r="UF62" s="244"/>
      <c r="UG62" s="244"/>
      <c r="UH62" s="244"/>
      <c r="UI62" s="244"/>
      <c r="UJ62" s="244"/>
      <c r="UK62" s="244"/>
      <c r="UL62" s="244"/>
      <c r="UM62" s="244"/>
      <c r="UN62" s="244"/>
      <c r="UO62" s="244"/>
      <c r="UP62" s="244"/>
      <c r="UQ62" s="244"/>
      <c r="UR62" s="244"/>
      <c r="US62" s="244"/>
      <c r="UT62" s="244"/>
      <c r="UU62" s="244"/>
      <c r="UV62" s="244"/>
      <c r="UW62" s="244"/>
      <c r="UX62" s="244"/>
      <c r="UY62" s="244"/>
      <c r="UZ62" s="244"/>
      <c r="VA62" s="244"/>
      <c r="VB62" s="244"/>
      <c r="VC62" s="244"/>
      <c r="VD62" s="244"/>
      <c r="VE62" s="244"/>
      <c r="VF62" s="244"/>
      <c r="VG62" s="244"/>
      <c r="VH62" s="244"/>
      <c r="VI62" s="244"/>
      <c r="VJ62" s="244"/>
      <c r="VK62" s="244"/>
      <c r="VL62" s="244"/>
      <c r="VM62" s="244"/>
      <c r="VN62" s="244"/>
      <c r="VO62" s="244"/>
      <c r="VP62" s="244"/>
      <c r="VQ62" s="244"/>
      <c r="VR62" s="244"/>
      <c r="VS62" s="244"/>
      <c r="VT62" s="244"/>
      <c r="VU62" s="244"/>
      <c r="VV62" s="244"/>
      <c r="VW62" s="244"/>
      <c r="VX62" s="244"/>
      <c r="VY62" s="244"/>
      <c r="VZ62" s="244"/>
      <c r="WA62" s="244"/>
      <c r="WB62" s="244"/>
      <c r="WC62" s="244"/>
      <c r="WD62" s="244"/>
      <c r="WE62" s="244"/>
      <c r="WF62" s="244"/>
      <c r="WG62" s="244"/>
      <c r="WH62" s="244"/>
      <c r="WI62" s="244"/>
      <c r="WJ62" s="244"/>
      <c r="WK62" s="244"/>
      <c r="WL62" s="244"/>
      <c r="WM62" s="244"/>
      <c r="WN62" s="244"/>
      <c r="WO62" s="244"/>
      <c r="WP62" s="244"/>
      <c r="WQ62" s="244"/>
      <c r="WR62" s="244"/>
      <c r="WS62" s="244"/>
      <c r="WT62" s="244"/>
      <c r="WU62" s="244"/>
      <c r="WV62" s="244"/>
      <c r="WW62" s="244"/>
      <c r="WX62" s="244"/>
      <c r="WY62" s="244"/>
      <c r="WZ62" s="244"/>
      <c r="XA62" s="244"/>
      <c r="XB62" s="244"/>
      <c r="XC62" s="244"/>
      <c r="XD62" s="244"/>
      <c r="XE62" s="244"/>
      <c r="XF62" s="244"/>
      <c r="XG62" s="244"/>
      <c r="XH62" s="244"/>
      <c r="XI62" s="244"/>
      <c r="XJ62" s="244"/>
      <c r="XK62" s="244"/>
      <c r="XL62" s="244"/>
      <c r="XM62" s="244"/>
      <c r="XN62" s="244"/>
      <c r="XO62" s="244"/>
      <c r="XP62" s="244"/>
      <c r="XQ62" s="244"/>
      <c r="XR62" s="244"/>
      <c r="XS62" s="244"/>
      <c r="XT62" s="244"/>
      <c r="XU62" s="244"/>
      <c r="XV62" s="244"/>
      <c r="XW62" s="244"/>
      <c r="XX62" s="244"/>
      <c r="XY62" s="244"/>
      <c r="XZ62" s="244"/>
      <c r="YA62" s="244"/>
      <c r="YB62" s="244"/>
      <c r="YC62" s="244"/>
      <c r="YD62" s="244"/>
      <c r="YE62" s="244"/>
      <c r="YF62" s="244"/>
      <c r="YG62" s="244"/>
      <c r="YH62" s="244"/>
      <c r="YI62" s="244"/>
      <c r="YJ62" s="244"/>
      <c r="YK62" s="244"/>
      <c r="YL62" s="244"/>
      <c r="YM62" s="244"/>
      <c r="YN62" s="244"/>
      <c r="YO62" s="244"/>
      <c r="YP62" s="244"/>
      <c r="YQ62" s="244"/>
      <c r="YR62" s="244"/>
      <c r="YS62" s="244"/>
      <c r="YT62" s="244"/>
      <c r="YU62" s="244"/>
      <c r="YV62" s="244"/>
      <c r="YW62" s="244"/>
      <c r="YX62" s="244"/>
      <c r="YY62" s="244"/>
      <c r="YZ62" s="244"/>
      <c r="ZA62" s="244"/>
      <c r="ZB62" s="244"/>
      <c r="ZC62" s="244"/>
      <c r="ZD62" s="244"/>
      <c r="ZE62" s="244"/>
      <c r="ZF62" s="244"/>
      <c r="ZG62" s="244"/>
      <c r="ZH62" s="244"/>
      <c r="ZI62" s="244"/>
      <c r="ZJ62" s="244"/>
      <c r="ZK62" s="244"/>
      <c r="ZL62" s="244"/>
      <c r="ZM62" s="244"/>
      <c r="ZN62" s="244"/>
      <c r="ZO62" s="244"/>
      <c r="ZP62" s="244"/>
      <c r="ZQ62" s="244"/>
      <c r="ZR62" s="244"/>
      <c r="ZS62" s="244"/>
      <c r="ZT62" s="244"/>
      <c r="ZU62" s="244"/>
      <c r="ZV62" s="244"/>
      <c r="ZW62" s="244"/>
      <c r="ZX62" s="244"/>
      <c r="ZY62" s="244"/>
      <c r="ZZ62" s="244"/>
      <c r="AAA62" s="244"/>
      <c r="AAB62" s="244"/>
      <c r="AAC62" s="244"/>
      <c r="AAD62" s="244"/>
      <c r="AAE62" s="244"/>
      <c r="AAF62" s="244"/>
      <c r="AAG62" s="244"/>
      <c r="AAH62" s="244"/>
      <c r="AAI62" s="244"/>
      <c r="AAJ62" s="244"/>
      <c r="AAK62" s="244"/>
      <c r="AAL62" s="244"/>
      <c r="AAM62" s="244"/>
      <c r="AAN62" s="244"/>
      <c r="AAO62" s="244"/>
      <c r="AAP62" s="244"/>
      <c r="AAQ62" s="244"/>
      <c r="AAR62" s="244"/>
      <c r="AAS62" s="244"/>
      <c r="AAT62" s="244"/>
      <c r="AAU62" s="244"/>
      <c r="AAV62" s="244"/>
      <c r="AAW62" s="244"/>
      <c r="AAX62" s="244"/>
      <c r="AAY62" s="244"/>
      <c r="AAZ62" s="244"/>
      <c r="ABA62" s="244"/>
      <c r="ABB62" s="244"/>
      <c r="ABC62" s="244"/>
      <c r="ABD62" s="244"/>
      <c r="ABE62" s="244"/>
      <c r="ABF62" s="244"/>
      <c r="ABG62" s="244"/>
      <c r="ABH62" s="244"/>
      <c r="ABI62" s="244"/>
      <c r="ABJ62" s="244"/>
      <c r="ABK62" s="244"/>
      <c r="ABL62" s="244"/>
      <c r="ABM62" s="244"/>
      <c r="ABN62" s="244"/>
      <c r="ABO62" s="244"/>
      <c r="ABP62" s="244"/>
      <c r="ABQ62" s="244"/>
      <c r="ABR62" s="244"/>
      <c r="ABS62" s="244"/>
      <c r="ABT62" s="244"/>
      <c r="ABU62" s="244"/>
      <c r="ABV62" s="244"/>
      <c r="ABW62" s="244"/>
      <c r="ABX62" s="244"/>
      <c r="ABY62" s="244"/>
      <c r="ABZ62" s="244"/>
      <c r="ACA62" s="244"/>
      <c r="ACB62" s="244"/>
      <c r="ACC62" s="244"/>
      <c r="ACD62" s="244"/>
      <c r="ACE62" s="244"/>
      <c r="ACF62" s="244"/>
      <c r="ACG62" s="244"/>
      <c r="ACH62" s="244"/>
      <c r="ACI62" s="244"/>
      <c r="ACJ62" s="244"/>
      <c r="ACK62" s="244"/>
      <c r="ACL62" s="244"/>
      <c r="ACM62" s="244"/>
      <c r="ACN62" s="244"/>
      <c r="ACO62" s="244"/>
      <c r="ACP62" s="244"/>
      <c r="ACQ62" s="244"/>
      <c r="ACR62" s="244"/>
      <c r="ACS62" s="244"/>
      <c r="ACT62" s="244"/>
      <c r="ACU62" s="244"/>
      <c r="ACV62" s="244"/>
      <c r="ACW62" s="244"/>
      <c r="ACX62" s="244"/>
      <c r="ACY62" s="244"/>
      <c r="ACZ62" s="244"/>
      <c r="ADA62" s="244"/>
      <c r="ADB62" s="244"/>
      <c r="ADC62" s="244"/>
      <c r="ADD62" s="244"/>
      <c r="ADE62" s="244"/>
      <c r="ADF62" s="244"/>
      <c r="ADG62" s="244"/>
      <c r="ADH62" s="244"/>
      <c r="ADI62" s="244"/>
      <c r="ADJ62" s="244"/>
      <c r="ADK62" s="244"/>
      <c r="ADL62" s="244"/>
      <c r="ADM62" s="244"/>
      <c r="ADN62" s="244"/>
      <c r="ADO62" s="244"/>
      <c r="ADP62" s="244"/>
      <c r="ADQ62" s="244"/>
      <c r="ADR62" s="244"/>
      <c r="ADS62" s="244"/>
      <c r="ADT62" s="244"/>
      <c r="ADU62" s="244"/>
      <c r="ADV62" s="244"/>
      <c r="ADW62" s="244"/>
      <c r="ADX62" s="244"/>
      <c r="ADY62" s="244"/>
      <c r="ADZ62" s="244"/>
      <c r="AEA62" s="244"/>
      <c r="AEB62" s="244"/>
      <c r="AEC62" s="244"/>
      <c r="AED62" s="244"/>
      <c r="AEE62" s="244"/>
      <c r="AEF62" s="244"/>
      <c r="AEG62" s="244"/>
      <c r="AEH62" s="244"/>
      <c r="AEI62" s="244"/>
      <c r="AEJ62" s="244"/>
      <c r="AEK62" s="244"/>
      <c r="AEL62" s="244"/>
      <c r="AEM62" s="244"/>
      <c r="AEN62" s="244"/>
      <c r="AEO62" s="244"/>
      <c r="AEP62" s="244"/>
      <c r="AEQ62" s="244"/>
      <c r="AER62" s="244"/>
      <c r="AES62" s="244"/>
    </row>
    <row r="63" spans="1:825" s="191" customFormat="1" x14ac:dyDescent="0.15">
      <c r="A63" s="182" t="str">
        <f>'Tariffs July 2023'!K41</f>
        <v>Simply Energy</v>
      </c>
      <c r="B63" s="183" t="str">
        <f>'Tariffs July 2023'!L41</f>
        <v>Saver</v>
      </c>
      <c r="C63" s="184">
        <f>IF('Tariffs July 2023'!BP41=0,91*'Tariffs July 2023'!M41/100,(91*'Tariffs July 2023'!M41/100)+'Tariffs July 2023'!BP41/4)</f>
        <v>97.121818181818185</v>
      </c>
      <c r="D63" s="184">
        <f>IF('Tariffs July 2023'!O41="",$C$53*$C$54*'Tariffs July 2023'!N41/100,IF($C$53*$C$54&gt;='Tariffs July 2023'!P41,('Tariffs July 2023'!P41*'Tariffs July 2023'!N41/100),($C$53*$C$54*'Tariffs July 2023'!N41/100)))</f>
        <v>361.56781818181815</v>
      </c>
      <c r="E63" s="184">
        <f>IF(AND('Tariffs July 2023'!R41&gt;0,'Tariffs July 2023'!T41&gt;0),IF(($C$53*$C$54&lt;'Tariffs July 2023'!T41),(0),($C$53*$C$54-'Tariffs July 2023'!T41)*'Tariffs July 2023'!U41/100),IF(AND('Tariffs July 2023'!R41&gt;0,'Tariffs July 2023'!T41=""),IF(($C$53*$C$54&lt;'Tariffs July 2023'!R41+'Tariffs July 2023'!P41),(0),(($C$53*$C$54-('Tariffs July 2023'!R41+'Tariffs July 2023'!P41))*'Tariffs July 2023'!S41/100)),IF(AND('Tariffs July 2023'!P41&gt;0,'Tariffs July 2023'!R41=""&gt;0),IF(($C$53*$C$54&lt;'Tariffs July 2023'!P41),(0),($C$53*$C$54-'Tariffs July 2023'!P41)*'Tariffs July 2023'!Q41/100),0)))</f>
        <v>165.90999999999997</v>
      </c>
      <c r="F63" s="184">
        <f>($C$53*$C$55)*'Tariffs July 2023'!AE41/100</f>
        <v>64.445454545454538</v>
      </c>
      <c r="G63" s="184">
        <f t="shared" si="43"/>
        <v>689.04509090909096</v>
      </c>
      <c r="H63" s="238">
        <f t="shared" si="44"/>
        <v>2367.6930909090911</v>
      </c>
      <c r="I63" s="238">
        <f t="shared" si="45"/>
        <v>2756.1803636363638</v>
      </c>
      <c r="J63" s="185">
        <f t="shared" si="42"/>
        <v>3031.7984000000006</v>
      </c>
      <c r="K63" s="188">
        <f>'Tariffs July 2023'!AZ41</f>
        <v>4</v>
      </c>
      <c r="L63" s="188">
        <f>'Tariffs July 2023'!BA41</f>
        <v>0</v>
      </c>
      <c r="M63" s="188">
        <f>'Tariffs July 2023'!BB41</f>
        <v>0</v>
      </c>
      <c r="N63" s="188">
        <f>'Tariffs July 2023'!BC41</f>
        <v>0</v>
      </c>
      <c r="O63" s="186" t="str">
        <f t="shared" si="46"/>
        <v>Guaranteed off bill</v>
      </c>
      <c r="P63" s="187" t="str">
        <f t="shared" si="47"/>
        <v>Exclusive</v>
      </c>
      <c r="Q63" s="241">
        <f t="shared" si="48"/>
        <v>2645.9331490909094</v>
      </c>
      <c r="R63" s="238">
        <f t="shared" si="49"/>
        <v>2645.9331490909094</v>
      </c>
      <c r="S63" s="247">
        <f t="shared" si="50"/>
        <v>2910.5264640000005</v>
      </c>
      <c r="T63" s="247">
        <f t="shared" si="50"/>
        <v>2910.5264640000005</v>
      </c>
      <c r="U63" s="287"/>
      <c r="V63" s="287"/>
      <c r="W63" s="287"/>
      <c r="X63" s="287"/>
      <c r="Y63" s="287"/>
      <c r="Z63" s="287"/>
      <c r="AA63" s="287"/>
      <c r="AB63" s="287"/>
      <c r="AC63" s="287"/>
      <c r="AD63" s="287"/>
      <c r="AE63" s="287"/>
      <c r="AF63" s="287"/>
      <c r="AG63" s="287"/>
      <c r="AH63" s="287"/>
      <c r="AI63" s="287"/>
      <c r="AJ63" s="287"/>
      <c r="AK63" s="287"/>
      <c r="AL63" s="287"/>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s="244"/>
      <c r="QM63" s="244"/>
      <c r="QN63" s="244"/>
      <c r="QO63" s="244"/>
      <c r="QP63" s="244"/>
      <c r="QQ63" s="244"/>
      <c r="QR63" s="244"/>
      <c r="QS63" s="244"/>
      <c r="QT63" s="244"/>
      <c r="QU63" s="244"/>
      <c r="QV63" s="244"/>
      <c r="QW63" s="244"/>
      <c r="QX63" s="244"/>
      <c r="QY63" s="244"/>
      <c r="QZ63" s="244"/>
      <c r="RA63" s="244"/>
      <c r="RB63" s="244"/>
      <c r="RC63" s="244"/>
      <c r="RD63" s="244"/>
      <c r="RE63" s="244"/>
      <c r="RF63" s="244"/>
      <c r="RG63" s="244"/>
      <c r="RH63" s="244"/>
      <c r="RI63" s="244"/>
      <c r="RJ63" s="244"/>
      <c r="RK63" s="244"/>
      <c r="RL63" s="244"/>
      <c r="RM63" s="244"/>
      <c r="RN63" s="244"/>
      <c r="RO63" s="244"/>
      <c r="RP63" s="244"/>
      <c r="RQ63" s="244"/>
      <c r="RR63" s="244"/>
      <c r="RS63" s="244"/>
      <c r="RT63" s="244"/>
      <c r="RU63" s="244"/>
      <c r="RV63" s="244"/>
      <c r="RW63" s="244"/>
      <c r="RX63" s="244"/>
      <c r="RY63" s="244"/>
      <c r="RZ63" s="244"/>
      <c r="SA63" s="244"/>
      <c r="SB63" s="244"/>
      <c r="SC63" s="244"/>
      <c r="SD63" s="244"/>
      <c r="SE63" s="244"/>
      <c r="SF63" s="244"/>
      <c r="SG63" s="244"/>
      <c r="SH63" s="244"/>
      <c r="SI63" s="244"/>
      <c r="SJ63" s="244"/>
      <c r="SK63" s="244"/>
      <c r="SL63" s="244"/>
      <c r="SM63" s="244"/>
      <c r="SN63" s="244"/>
      <c r="SO63" s="244"/>
      <c r="SP63" s="244"/>
      <c r="SQ63" s="244"/>
      <c r="SR63" s="244"/>
      <c r="SS63" s="244"/>
      <c r="ST63" s="244"/>
      <c r="SU63" s="244"/>
      <c r="SV63" s="244"/>
      <c r="SW63" s="244"/>
      <c r="SX63" s="244"/>
      <c r="SY63" s="244"/>
      <c r="SZ63" s="244"/>
      <c r="TA63" s="244"/>
      <c r="TB63" s="244"/>
      <c r="TC63" s="244"/>
      <c r="TD63" s="244"/>
      <c r="TE63" s="244"/>
      <c r="TF63" s="244"/>
      <c r="TG63" s="244"/>
      <c r="TH63" s="244"/>
      <c r="TI63" s="244"/>
      <c r="TJ63" s="244"/>
      <c r="TK63" s="244"/>
      <c r="TL63" s="244"/>
      <c r="TM63" s="244"/>
      <c r="TN63" s="244"/>
      <c r="TO63" s="244"/>
      <c r="TP63" s="244"/>
      <c r="TQ63" s="244"/>
      <c r="TR63" s="244"/>
      <c r="TS63" s="244"/>
      <c r="TT63" s="244"/>
      <c r="TU63" s="244"/>
      <c r="TV63" s="244"/>
      <c r="TW63" s="244"/>
      <c r="TX63" s="244"/>
      <c r="TY63" s="244"/>
      <c r="TZ63" s="244"/>
      <c r="UA63" s="244"/>
      <c r="UB63" s="244"/>
      <c r="UC63" s="244"/>
      <c r="UD63" s="244"/>
      <c r="UE63" s="244"/>
      <c r="UF63" s="244"/>
      <c r="UG63" s="244"/>
      <c r="UH63" s="244"/>
      <c r="UI63" s="244"/>
      <c r="UJ63" s="244"/>
      <c r="UK63" s="244"/>
      <c r="UL63" s="244"/>
      <c r="UM63" s="244"/>
      <c r="UN63" s="244"/>
      <c r="UO63" s="244"/>
      <c r="UP63" s="244"/>
      <c r="UQ63" s="244"/>
      <c r="UR63" s="244"/>
      <c r="US63" s="244"/>
      <c r="UT63" s="244"/>
      <c r="UU63" s="244"/>
      <c r="UV63" s="244"/>
      <c r="UW63" s="244"/>
      <c r="UX63" s="244"/>
      <c r="UY63" s="244"/>
      <c r="UZ63" s="244"/>
      <c r="VA63" s="244"/>
      <c r="VB63" s="244"/>
      <c r="VC63" s="244"/>
      <c r="VD63" s="244"/>
      <c r="VE63" s="244"/>
      <c r="VF63" s="244"/>
      <c r="VG63" s="244"/>
      <c r="VH63" s="244"/>
      <c r="VI63" s="244"/>
      <c r="VJ63" s="244"/>
      <c r="VK63" s="244"/>
      <c r="VL63" s="244"/>
      <c r="VM63" s="244"/>
      <c r="VN63" s="244"/>
      <c r="VO63" s="244"/>
      <c r="VP63" s="244"/>
      <c r="VQ63" s="244"/>
      <c r="VR63" s="244"/>
      <c r="VS63" s="244"/>
      <c r="VT63" s="244"/>
      <c r="VU63" s="244"/>
      <c r="VV63" s="244"/>
      <c r="VW63" s="244"/>
      <c r="VX63" s="244"/>
      <c r="VY63" s="244"/>
      <c r="VZ63" s="244"/>
      <c r="WA63" s="244"/>
      <c r="WB63" s="244"/>
      <c r="WC63" s="244"/>
      <c r="WD63" s="244"/>
      <c r="WE63" s="244"/>
      <c r="WF63" s="244"/>
      <c r="WG63" s="244"/>
      <c r="WH63" s="244"/>
      <c r="WI63" s="244"/>
      <c r="WJ63" s="244"/>
      <c r="WK63" s="244"/>
      <c r="WL63" s="244"/>
      <c r="WM63" s="244"/>
      <c r="WN63" s="244"/>
      <c r="WO63" s="244"/>
      <c r="WP63" s="244"/>
      <c r="WQ63" s="244"/>
      <c r="WR63" s="244"/>
      <c r="WS63" s="244"/>
      <c r="WT63" s="244"/>
      <c r="WU63" s="244"/>
      <c r="WV63" s="244"/>
      <c r="WW63" s="244"/>
      <c r="WX63" s="244"/>
      <c r="WY63" s="244"/>
      <c r="WZ63" s="244"/>
      <c r="XA63" s="244"/>
      <c r="XB63" s="244"/>
      <c r="XC63" s="244"/>
      <c r="XD63" s="244"/>
      <c r="XE63" s="244"/>
      <c r="XF63" s="244"/>
      <c r="XG63" s="244"/>
      <c r="XH63" s="244"/>
      <c r="XI63" s="244"/>
      <c r="XJ63" s="244"/>
      <c r="XK63" s="244"/>
      <c r="XL63" s="244"/>
      <c r="XM63" s="244"/>
      <c r="XN63" s="244"/>
      <c r="XO63" s="244"/>
      <c r="XP63" s="244"/>
      <c r="XQ63" s="244"/>
      <c r="XR63" s="244"/>
      <c r="XS63" s="244"/>
      <c r="XT63" s="244"/>
      <c r="XU63" s="244"/>
      <c r="XV63" s="244"/>
      <c r="XW63" s="244"/>
      <c r="XX63" s="244"/>
      <c r="XY63" s="244"/>
      <c r="XZ63" s="244"/>
      <c r="YA63" s="244"/>
      <c r="YB63" s="244"/>
      <c r="YC63" s="244"/>
      <c r="YD63" s="244"/>
      <c r="YE63" s="244"/>
      <c r="YF63" s="244"/>
      <c r="YG63" s="244"/>
      <c r="YH63" s="244"/>
      <c r="YI63" s="244"/>
      <c r="YJ63" s="244"/>
      <c r="YK63" s="244"/>
      <c r="YL63" s="244"/>
      <c r="YM63" s="244"/>
      <c r="YN63" s="244"/>
      <c r="YO63" s="244"/>
      <c r="YP63" s="244"/>
      <c r="YQ63" s="244"/>
      <c r="YR63" s="244"/>
      <c r="YS63" s="244"/>
      <c r="YT63" s="244"/>
      <c r="YU63" s="244"/>
      <c r="YV63" s="244"/>
      <c r="YW63" s="244"/>
      <c r="YX63" s="244"/>
      <c r="YY63" s="244"/>
      <c r="YZ63" s="244"/>
      <c r="ZA63" s="244"/>
      <c r="ZB63" s="244"/>
      <c r="ZC63" s="244"/>
      <c r="ZD63" s="244"/>
      <c r="ZE63" s="244"/>
      <c r="ZF63" s="244"/>
      <c r="ZG63" s="244"/>
      <c r="ZH63" s="244"/>
      <c r="ZI63" s="244"/>
      <c r="ZJ63" s="244"/>
      <c r="ZK63" s="244"/>
      <c r="ZL63" s="244"/>
      <c r="ZM63" s="244"/>
      <c r="ZN63" s="244"/>
      <c r="ZO63" s="244"/>
      <c r="ZP63" s="244"/>
      <c r="ZQ63" s="244"/>
      <c r="ZR63" s="244"/>
      <c r="ZS63" s="244"/>
      <c r="ZT63" s="244"/>
      <c r="ZU63" s="244"/>
      <c r="ZV63" s="244"/>
      <c r="ZW63" s="244"/>
      <c r="ZX63" s="244"/>
      <c r="ZY63" s="244"/>
      <c r="ZZ63" s="244"/>
      <c r="AAA63" s="244"/>
      <c r="AAB63" s="244"/>
      <c r="AAC63" s="244"/>
      <c r="AAD63" s="244"/>
      <c r="AAE63" s="244"/>
      <c r="AAF63" s="244"/>
      <c r="AAG63" s="244"/>
      <c r="AAH63" s="244"/>
      <c r="AAI63" s="244"/>
      <c r="AAJ63" s="244"/>
      <c r="AAK63" s="244"/>
      <c r="AAL63" s="244"/>
      <c r="AAM63" s="244"/>
      <c r="AAN63" s="244"/>
      <c r="AAO63" s="244"/>
      <c r="AAP63" s="244"/>
      <c r="AAQ63" s="244"/>
      <c r="AAR63" s="244"/>
      <c r="AAS63" s="244"/>
      <c r="AAT63" s="244"/>
      <c r="AAU63" s="244"/>
      <c r="AAV63" s="244"/>
      <c r="AAW63" s="244"/>
      <c r="AAX63" s="244"/>
      <c r="AAY63" s="244"/>
      <c r="AAZ63" s="244"/>
      <c r="ABA63" s="244"/>
      <c r="ABB63" s="244"/>
      <c r="ABC63" s="244"/>
      <c r="ABD63" s="244"/>
      <c r="ABE63" s="244"/>
      <c r="ABF63" s="244"/>
      <c r="ABG63" s="244"/>
      <c r="ABH63" s="244"/>
      <c r="ABI63" s="244"/>
      <c r="ABJ63" s="244"/>
      <c r="ABK63" s="244"/>
      <c r="ABL63" s="244"/>
      <c r="ABM63" s="244"/>
      <c r="ABN63" s="244"/>
      <c r="ABO63" s="244"/>
      <c r="ABP63" s="244"/>
      <c r="ABQ63" s="244"/>
      <c r="ABR63" s="244"/>
      <c r="ABS63" s="244"/>
      <c r="ABT63" s="244"/>
      <c r="ABU63" s="244"/>
      <c r="ABV63" s="244"/>
      <c r="ABW63" s="244"/>
      <c r="ABX63" s="244"/>
      <c r="ABY63" s="244"/>
      <c r="ABZ63" s="244"/>
      <c r="ACA63" s="244"/>
      <c r="ACB63" s="244"/>
      <c r="ACC63" s="244"/>
      <c r="ACD63" s="244"/>
      <c r="ACE63" s="244"/>
      <c r="ACF63" s="244"/>
      <c r="ACG63" s="244"/>
      <c r="ACH63" s="244"/>
      <c r="ACI63" s="244"/>
      <c r="ACJ63" s="244"/>
      <c r="ACK63" s="244"/>
      <c r="ACL63" s="244"/>
      <c r="ACM63" s="244"/>
      <c r="ACN63" s="244"/>
      <c r="ACO63" s="244"/>
      <c r="ACP63" s="244"/>
      <c r="ACQ63" s="244"/>
      <c r="ACR63" s="244"/>
      <c r="ACS63" s="244"/>
      <c r="ACT63" s="244"/>
      <c r="ACU63" s="244"/>
      <c r="ACV63" s="244"/>
      <c r="ACW63" s="244"/>
      <c r="ACX63" s="244"/>
      <c r="ACY63" s="244"/>
      <c r="ACZ63" s="244"/>
      <c r="ADA63" s="244"/>
      <c r="ADB63" s="244"/>
      <c r="ADC63" s="244"/>
      <c r="ADD63" s="244"/>
      <c r="ADE63" s="244"/>
      <c r="ADF63" s="244"/>
      <c r="ADG63" s="244"/>
      <c r="ADH63" s="244"/>
      <c r="ADI63" s="244"/>
      <c r="ADJ63" s="244"/>
      <c r="ADK63" s="244"/>
      <c r="ADL63" s="244"/>
      <c r="ADM63" s="244"/>
      <c r="ADN63" s="244"/>
      <c r="ADO63" s="244"/>
      <c r="ADP63" s="244"/>
      <c r="ADQ63" s="244"/>
      <c r="ADR63" s="244"/>
      <c r="ADS63" s="244"/>
      <c r="ADT63" s="244"/>
      <c r="ADU63" s="244"/>
      <c r="ADV63" s="244"/>
      <c r="ADW63" s="244"/>
      <c r="ADX63" s="244"/>
      <c r="ADY63" s="244"/>
      <c r="ADZ63" s="244"/>
      <c r="AEA63" s="244"/>
      <c r="AEB63" s="244"/>
      <c r="AEC63" s="244"/>
      <c r="AED63" s="244"/>
      <c r="AEE63" s="244"/>
      <c r="AEF63" s="244"/>
      <c r="AEG63" s="244"/>
      <c r="AEH63" s="244"/>
      <c r="AEI63" s="244"/>
      <c r="AEJ63" s="244"/>
      <c r="AEK63" s="244"/>
      <c r="AEL63" s="244"/>
      <c r="AEM63" s="244"/>
      <c r="AEN63" s="244"/>
      <c r="AEO63" s="244"/>
      <c r="AEP63" s="244"/>
      <c r="AEQ63" s="244"/>
      <c r="AER63" s="244"/>
      <c r="AES63" s="244"/>
    </row>
    <row r="64" spans="1:825" s="191" customFormat="1" x14ac:dyDescent="0.15">
      <c r="A64" s="182" t="str">
        <f>'Tariffs July 2023'!K42</f>
        <v>Powershop</v>
      </c>
      <c r="B64" s="183" t="str">
        <f>'Tariffs July 2023'!L42</f>
        <v>Carbon neutral</v>
      </c>
      <c r="C64" s="184">
        <f>IF('Tariffs July 2023'!BP42=0,91*'Tariffs July 2023'!M42/100,(91*'Tariffs July 2023'!M42/100)+'Tariffs July 2023'!BP42/4)</f>
        <v>124.77754545454545</v>
      </c>
      <c r="D64" s="184">
        <f>IF('Tariffs July 2023'!O42="",$C$53*$C$54*'Tariffs July 2023'!N42/100,IF($C$53*$C$54&gt;='Tariffs July 2023'!P42,('Tariffs July 2023'!P42*'Tariffs July 2023'!N42/100),($C$53*$C$54*'Tariffs July 2023'!N42/100)))</f>
        <v>454.82727272727266</v>
      </c>
      <c r="E64" s="184">
        <f>IF(AND('Tariffs July 2023'!R42&gt;0,'Tariffs July 2023'!T42&gt;0),IF(($C$53*$C$54&lt;'Tariffs July 2023'!T42),(0),($C$53*$C$54-'Tariffs July 2023'!T42)*'Tariffs July 2023'!U42/100),IF(AND('Tariffs July 2023'!R42&gt;0,'Tariffs July 2023'!T42=""),IF(($C$53*$C$54&lt;'Tariffs July 2023'!R42+'Tariffs July 2023'!P42),(0),(($C$53*$C$54-('Tariffs July 2023'!R42+'Tariffs July 2023'!P42))*'Tariffs July 2023'!S42/100)),IF(AND('Tariffs July 2023'!P42&gt;0,'Tariffs July 2023'!R42=""&gt;0),IF(($C$53*$C$54&lt;'Tariffs July 2023'!P42),(0),($C$53*$C$54-'Tariffs July 2023'!P42)*'Tariffs July 2023'!Q42/100),0)))</f>
        <v>0</v>
      </c>
      <c r="F64" s="184">
        <f>($C$53*$C$55)*'Tariffs July 2023'!AE42/100</f>
        <v>63.927272727272729</v>
      </c>
      <c r="G64" s="184">
        <f t="shared" si="43"/>
        <v>643.53209090909081</v>
      </c>
      <c r="H64" s="238">
        <f t="shared" si="44"/>
        <v>2075.0181818181813</v>
      </c>
      <c r="I64" s="238">
        <f t="shared" si="45"/>
        <v>2574.1283636363632</v>
      </c>
      <c r="J64" s="185">
        <f t="shared" si="42"/>
        <v>2831.5411999999997</v>
      </c>
      <c r="K64" s="188">
        <f>'Tariffs July 2023'!AZ42</f>
        <v>0</v>
      </c>
      <c r="L64" s="188">
        <f>'Tariffs July 2023'!BA42</f>
        <v>0</v>
      </c>
      <c r="M64" s="188">
        <f>'Tariffs July 2023'!BB42</f>
        <v>0</v>
      </c>
      <c r="N64" s="188">
        <f>'Tariffs July 2023'!BC42</f>
        <v>0</v>
      </c>
      <c r="O64" s="186" t="str">
        <f t="shared" si="46"/>
        <v>No discount</v>
      </c>
      <c r="P64" s="187" t="str">
        <f t="shared" si="47"/>
        <v>Inclusive</v>
      </c>
      <c r="Q64" s="241">
        <f t="shared" si="48"/>
        <v>2574.1283636363632</v>
      </c>
      <c r="R64" s="238">
        <f t="shared" si="49"/>
        <v>2574.1283636363632</v>
      </c>
      <c r="S64" s="247">
        <f t="shared" si="50"/>
        <v>2831.5411999999997</v>
      </c>
      <c r="T64" s="247">
        <f t="shared" si="50"/>
        <v>2831.5411999999997</v>
      </c>
      <c r="U64" s="287"/>
      <c r="V64" s="287"/>
      <c r="W64" s="287"/>
      <c r="X64" s="287"/>
      <c r="Y64" s="287"/>
      <c r="Z64" s="287"/>
      <c r="AA64" s="287"/>
      <c r="AB64" s="287"/>
      <c r="AC64" s="287"/>
      <c r="AD64" s="287"/>
      <c r="AE64" s="287"/>
      <c r="AF64" s="287"/>
      <c r="AG64" s="287"/>
      <c r="AH64" s="287"/>
      <c r="AI64" s="287"/>
      <c r="AJ64" s="287"/>
      <c r="AK64" s="287"/>
      <c r="AL64" s="287"/>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s="244"/>
      <c r="QM64" s="244"/>
      <c r="QN64" s="244"/>
      <c r="QO64" s="244"/>
      <c r="QP64" s="244"/>
      <c r="QQ64" s="244"/>
      <c r="QR64" s="244"/>
      <c r="QS64" s="244"/>
      <c r="QT64" s="244"/>
      <c r="QU64" s="244"/>
      <c r="QV64" s="244"/>
      <c r="QW64" s="244"/>
      <c r="QX64" s="244"/>
      <c r="QY64" s="244"/>
      <c r="QZ64" s="244"/>
      <c r="RA64" s="244"/>
      <c r="RB64" s="244"/>
      <c r="RC64" s="244"/>
      <c r="RD64" s="244"/>
      <c r="RE64" s="244"/>
      <c r="RF64" s="244"/>
      <c r="RG64" s="244"/>
      <c r="RH64" s="244"/>
      <c r="RI64" s="244"/>
      <c r="RJ64" s="244"/>
      <c r="RK64" s="244"/>
      <c r="RL64" s="244"/>
      <c r="RM64" s="244"/>
      <c r="RN64" s="244"/>
      <c r="RO64" s="244"/>
      <c r="RP64" s="244"/>
      <c r="RQ64" s="244"/>
      <c r="RR64" s="244"/>
      <c r="RS64" s="244"/>
      <c r="RT64" s="244"/>
      <c r="RU64" s="244"/>
      <c r="RV64" s="244"/>
      <c r="RW64" s="244"/>
      <c r="RX64" s="244"/>
      <c r="RY64" s="244"/>
      <c r="RZ64" s="244"/>
      <c r="SA64" s="244"/>
      <c r="SB64" s="244"/>
      <c r="SC64" s="244"/>
      <c r="SD64" s="244"/>
      <c r="SE64" s="244"/>
      <c r="SF64" s="244"/>
      <c r="SG64" s="244"/>
      <c r="SH64" s="244"/>
      <c r="SI64" s="244"/>
      <c r="SJ64" s="244"/>
      <c r="SK64" s="244"/>
      <c r="SL64" s="244"/>
      <c r="SM64" s="244"/>
      <c r="SN64" s="244"/>
      <c r="SO64" s="244"/>
      <c r="SP64" s="244"/>
      <c r="SQ64" s="244"/>
      <c r="SR64" s="244"/>
      <c r="SS64" s="244"/>
      <c r="ST64" s="244"/>
      <c r="SU64" s="244"/>
      <c r="SV64" s="244"/>
      <c r="SW64" s="244"/>
      <c r="SX64" s="244"/>
      <c r="SY64" s="244"/>
      <c r="SZ64" s="244"/>
      <c r="TA64" s="244"/>
      <c r="TB64" s="244"/>
      <c r="TC64" s="244"/>
      <c r="TD64" s="244"/>
      <c r="TE64" s="244"/>
      <c r="TF64" s="244"/>
      <c r="TG64" s="244"/>
      <c r="TH64" s="244"/>
      <c r="TI64" s="244"/>
      <c r="TJ64" s="244"/>
      <c r="TK64" s="244"/>
      <c r="TL64" s="244"/>
      <c r="TM64" s="244"/>
      <c r="TN64" s="244"/>
      <c r="TO64" s="244"/>
      <c r="TP64" s="244"/>
      <c r="TQ64" s="244"/>
      <c r="TR64" s="244"/>
      <c r="TS64" s="244"/>
      <c r="TT64" s="244"/>
      <c r="TU64" s="244"/>
      <c r="TV64" s="244"/>
      <c r="TW64" s="244"/>
      <c r="TX64" s="244"/>
      <c r="TY64" s="244"/>
      <c r="TZ64" s="244"/>
      <c r="UA64" s="244"/>
      <c r="UB64" s="244"/>
      <c r="UC64" s="244"/>
      <c r="UD64" s="244"/>
      <c r="UE64" s="244"/>
      <c r="UF64" s="244"/>
      <c r="UG64" s="244"/>
      <c r="UH64" s="244"/>
      <c r="UI64" s="244"/>
      <c r="UJ64" s="244"/>
      <c r="UK64" s="244"/>
      <c r="UL64" s="244"/>
      <c r="UM64" s="244"/>
      <c r="UN64" s="244"/>
      <c r="UO64" s="244"/>
      <c r="UP64" s="244"/>
      <c r="UQ64" s="244"/>
      <c r="UR64" s="244"/>
      <c r="US64" s="244"/>
      <c r="UT64" s="244"/>
      <c r="UU64" s="244"/>
      <c r="UV64" s="244"/>
      <c r="UW64" s="244"/>
      <c r="UX64" s="244"/>
      <c r="UY64" s="244"/>
      <c r="UZ64" s="244"/>
      <c r="VA64" s="244"/>
      <c r="VB64" s="244"/>
      <c r="VC64" s="244"/>
      <c r="VD64" s="244"/>
      <c r="VE64" s="244"/>
      <c r="VF64" s="244"/>
      <c r="VG64" s="244"/>
      <c r="VH64" s="244"/>
      <c r="VI64" s="244"/>
      <c r="VJ64" s="244"/>
      <c r="VK64" s="244"/>
      <c r="VL64" s="244"/>
      <c r="VM64" s="244"/>
      <c r="VN64" s="244"/>
      <c r="VO64" s="244"/>
      <c r="VP64" s="244"/>
      <c r="VQ64" s="244"/>
      <c r="VR64" s="244"/>
      <c r="VS64" s="244"/>
      <c r="VT64" s="244"/>
      <c r="VU64" s="244"/>
      <c r="VV64" s="244"/>
      <c r="VW64" s="244"/>
      <c r="VX64" s="244"/>
      <c r="VY64" s="244"/>
      <c r="VZ64" s="244"/>
      <c r="WA64" s="244"/>
      <c r="WB64" s="244"/>
      <c r="WC64" s="244"/>
      <c r="WD64" s="244"/>
      <c r="WE64" s="244"/>
      <c r="WF64" s="244"/>
      <c r="WG64" s="244"/>
      <c r="WH64" s="244"/>
      <c r="WI64" s="244"/>
      <c r="WJ64" s="244"/>
      <c r="WK64" s="244"/>
      <c r="WL64" s="244"/>
      <c r="WM64" s="244"/>
      <c r="WN64" s="244"/>
      <c r="WO64" s="244"/>
      <c r="WP64" s="244"/>
      <c r="WQ64" s="244"/>
      <c r="WR64" s="244"/>
      <c r="WS64" s="244"/>
      <c r="WT64" s="244"/>
      <c r="WU64" s="244"/>
      <c r="WV64" s="244"/>
      <c r="WW64" s="244"/>
      <c r="WX64" s="244"/>
      <c r="WY64" s="244"/>
      <c r="WZ64" s="244"/>
      <c r="XA64" s="244"/>
      <c r="XB64" s="244"/>
      <c r="XC64" s="244"/>
      <c r="XD64" s="244"/>
      <c r="XE64" s="244"/>
      <c r="XF64" s="244"/>
      <c r="XG64" s="244"/>
      <c r="XH64" s="244"/>
      <c r="XI64" s="244"/>
      <c r="XJ64" s="244"/>
      <c r="XK64" s="244"/>
      <c r="XL64" s="244"/>
      <c r="XM64" s="244"/>
      <c r="XN64" s="244"/>
      <c r="XO64" s="244"/>
      <c r="XP64" s="244"/>
      <c r="XQ64" s="244"/>
      <c r="XR64" s="244"/>
      <c r="XS64" s="244"/>
      <c r="XT64" s="244"/>
      <c r="XU64" s="244"/>
      <c r="XV64" s="244"/>
      <c r="XW64" s="244"/>
      <c r="XX64" s="244"/>
      <c r="XY64" s="244"/>
      <c r="XZ64" s="244"/>
      <c r="YA64" s="244"/>
      <c r="YB64" s="244"/>
      <c r="YC64" s="244"/>
      <c r="YD64" s="244"/>
      <c r="YE64" s="244"/>
      <c r="YF64" s="244"/>
      <c r="YG64" s="244"/>
      <c r="YH64" s="244"/>
      <c r="YI64" s="244"/>
      <c r="YJ64" s="244"/>
      <c r="YK64" s="244"/>
      <c r="YL64" s="244"/>
      <c r="YM64" s="244"/>
      <c r="YN64" s="244"/>
      <c r="YO64" s="244"/>
      <c r="YP64" s="244"/>
      <c r="YQ64" s="244"/>
      <c r="YR64" s="244"/>
      <c r="YS64" s="244"/>
      <c r="YT64" s="244"/>
      <c r="YU64" s="244"/>
      <c r="YV64" s="244"/>
      <c r="YW64" s="244"/>
      <c r="YX64" s="244"/>
      <c r="YY64" s="244"/>
      <c r="YZ64" s="244"/>
      <c r="ZA64" s="244"/>
      <c r="ZB64" s="244"/>
      <c r="ZC64" s="244"/>
      <c r="ZD64" s="244"/>
      <c r="ZE64" s="244"/>
      <c r="ZF64" s="244"/>
      <c r="ZG64" s="244"/>
      <c r="ZH64" s="244"/>
      <c r="ZI64" s="244"/>
      <c r="ZJ64" s="244"/>
      <c r="ZK64" s="244"/>
      <c r="ZL64" s="244"/>
      <c r="ZM64" s="244"/>
      <c r="ZN64" s="244"/>
      <c r="ZO64" s="244"/>
      <c r="ZP64" s="244"/>
      <c r="ZQ64" s="244"/>
      <c r="ZR64" s="244"/>
      <c r="ZS64" s="244"/>
      <c r="ZT64" s="244"/>
      <c r="ZU64" s="244"/>
      <c r="ZV64" s="244"/>
      <c r="ZW64" s="244"/>
      <c r="ZX64" s="244"/>
      <c r="ZY64" s="244"/>
      <c r="ZZ64" s="244"/>
      <c r="AAA64" s="244"/>
      <c r="AAB64" s="244"/>
      <c r="AAC64" s="244"/>
      <c r="AAD64" s="244"/>
      <c r="AAE64" s="244"/>
      <c r="AAF64" s="244"/>
      <c r="AAG64" s="244"/>
      <c r="AAH64" s="244"/>
      <c r="AAI64" s="244"/>
      <c r="AAJ64" s="244"/>
      <c r="AAK64" s="244"/>
      <c r="AAL64" s="244"/>
      <c r="AAM64" s="244"/>
      <c r="AAN64" s="244"/>
      <c r="AAO64" s="244"/>
      <c r="AAP64" s="244"/>
      <c r="AAQ64" s="244"/>
      <c r="AAR64" s="244"/>
      <c r="AAS64" s="244"/>
      <c r="AAT64" s="244"/>
      <c r="AAU64" s="244"/>
      <c r="AAV64" s="244"/>
      <c r="AAW64" s="244"/>
      <c r="AAX64" s="244"/>
      <c r="AAY64" s="244"/>
      <c r="AAZ64" s="244"/>
      <c r="ABA64" s="244"/>
      <c r="ABB64" s="244"/>
      <c r="ABC64" s="244"/>
      <c r="ABD64" s="244"/>
      <c r="ABE64" s="244"/>
      <c r="ABF64" s="244"/>
      <c r="ABG64" s="244"/>
      <c r="ABH64" s="244"/>
      <c r="ABI64" s="244"/>
      <c r="ABJ64" s="244"/>
      <c r="ABK64" s="244"/>
      <c r="ABL64" s="244"/>
      <c r="ABM64" s="244"/>
      <c r="ABN64" s="244"/>
      <c r="ABO64" s="244"/>
      <c r="ABP64" s="244"/>
      <c r="ABQ64" s="244"/>
      <c r="ABR64" s="244"/>
      <c r="ABS64" s="244"/>
      <c r="ABT64" s="244"/>
      <c r="ABU64" s="244"/>
      <c r="ABV64" s="244"/>
      <c r="ABW64" s="244"/>
      <c r="ABX64" s="244"/>
      <c r="ABY64" s="244"/>
      <c r="ABZ64" s="244"/>
      <c r="ACA64" s="244"/>
      <c r="ACB64" s="244"/>
      <c r="ACC64" s="244"/>
      <c r="ACD64" s="244"/>
      <c r="ACE64" s="244"/>
      <c r="ACF64" s="244"/>
      <c r="ACG64" s="244"/>
      <c r="ACH64" s="244"/>
      <c r="ACI64" s="244"/>
      <c r="ACJ64" s="244"/>
      <c r="ACK64" s="244"/>
      <c r="ACL64" s="244"/>
      <c r="ACM64" s="244"/>
      <c r="ACN64" s="244"/>
      <c r="ACO64" s="244"/>
      <c r="ACP64" s="244"/>
      <c r="ACQ64" s="244"/>
      <c r="ACR64" s="244"/>
      <c r="ACS64" s="244"/>
      <c r="ACT64" s="244"/>
      <c r="ACU64" s="244"/>
      <c r="ACV64" s="244"/>
      <c r="ACW64" s="244"/>
      <c r="ACX64" s="244"/>
      <c r="ACY64" s="244"/>
      <c r="ACZ64" s="244"/>
      <c r="ADA64" s="244"/>
      <c r="ADB64" s="244"/>
      <c r="ADC64" s="244"/>
      <c r="ADD64" s="244"/>
      <c r="ADE64" s="244"/>
      <c r="ADF64" s="244"/>
      <c r="ADG64" s="244"/>
      <c r="ADH64" s="244"/>
      <c r="ADI64" s="244"/>
      <c r="ADJ64" s="244"/>
      <c r="ADK64" s="244"/>
      <c r="ADL64" s="244"/>
      <c r="ADM64" s="244"/>
      <c r="ADN64" s="244"/>
      <c r="ADO64" s="244"/>
      <c r="ADP64" s="244"/>
      <c r="ADQ64" s="244"/>
      <c r="ADR64" s="244"/>
      <c r="ADS64" s="244"/>
      <c r="ADT64" s="244"/>
      <c r="ADU64" s="244"/>
      <c r="ADV64" s="244"/>
      <c r="ADW64" s="244"/>
      <c r="ADX64" s="244"/>
      <c r="ADY64" s="244"/>
      <c r="ADZ64" s="244"/>
      <c r="AEA64" s="244"/>
      <c r="AEB64" s="244"/>
      <c r="AEC64" s="244"/>
      <c r="AED64" s="244"/>
      <c r="AEE64" s="244"/>
      <c r="AEF64" s="244"/>
      <c r="AEG64" s="244"/>
      <c r="AEH64" s="244"/>
      <c r="AEI64" s="244"/>
      <c r="AEJ64" s="244"/>
      <c r="AEK64" s="244"/>
      <c r="AEL64" s="244"/>
      <c r="AEM64" s="244"/>
      <c r="AEN64" s="244"/>
      <c r="AEO64" s="244"/>
      <c r="AEP64" s="244"/>
      <c r="AEQ64" s="244"/>
      <c r="AER64" s="244"/>
      <c r="AES64" s="244"/>
    </row>
    <row r="65" spans="1:825" s="191" customFormat="1" x14ac:dyDescent="0.15">
      <c r="A65" s="182" t="str">
        <f>'Tariffs July 2023'!K43</f>
        <v>Red Energy</v>
      </c>
      <c r="B65" s="183" t="str">
        <f>'Tariffs July 2023'!L43</f>
        <v>Living Energy Saver</v>
      </c>
      <c r="C65" s="184">
        <f>IF('Tariffs July 2023'!BP43=0,91*'Tariffs July 2023'!M43/100,(91*'Tariffs July 2023'!M43/100)+'Tariffs July 2023'!BP43/4)</f>
        <v>95.47554545454544</v>
      </c>
      <c r="D65" s="184">
        <f>IF('Tariffs July 2023'!O43="",$C$53*$C$54*'Tariffs July 2023'!N43/100,IF($C$53*$C$54&gt;='Tariffs July 2023'!P43,('Tariffs July 2023'!P43*'Tariffs July 2023'!N43/100),($C$53*$C$54*'Tariffs July 2023'!N43/100)))</f>
        <v>459.30909090909086</v>
      </c>
      <c r="E65" s="184">
        <f>IF(AND('Tariffs July 2023'!R43&gt;0,'Tariffs July 2023'!T43&gt;0),IF(($C$53*$C$54&lt;'Tariffs July 2023'!T43),(0),($C$53*$C$54-'Tariffs July 2023'!T43)*'Tariffs July 2023'!U43/100),IF(AND('Tariffs July 2023'!R43&gt;0,'Tariffs July 2023'!T43=""),IF(($C$53*$C$54&lt;'Tariffs July 2023'!R43+'Tariffs July 2023'!P43),(0),(($C$53*$C$54-('Tariffs July 2023'!R43+'Tariffs July 2023'!P43))*'Tariffs July 2023'!S43/100)),IF(AND('Tariffs July 2023'!P43&gt;0,'Tariffs July 2023'!R43=""&gt;0),IF(($C$53*$C$54&lt;'Tariffs July 2023'!P43),(0),($C$53*$C$54-'Tariffs July 2023'!P43)*'Tariffs July 2023'!Q43/100),0)))</f>
        <v>0</v>
      </c>
      <c r="F65" s="184">
        <f>($C$53*$C$55)*'Tariffs July 2023'!AE43/100</f>
        <v>58.36363636363636</v>
      </c>
      <c r="G65" s="184">
        <f t="shared" si="43"/>
        <v>613.14827272727268</v>
      </c>
      <c r="H65" s="238">
        <f t="shared" si="44"/>
        <v>2070.6909090909089</v>
      </c>
      <c r="I65" s="238">
        <f t="shared" si="45"/>
        <v>2452.5930909090907</v>
      </c>
      <c r="J65" s="185">
        <f t="shared" si="42"/>
        <v>2697.8524000000002</v>
      </c>
      <c r="K65" s="188">
        <f>'Tariffs July 2023'!AZ43</f>
        <v>0</v>
      </c>
      <c r="L65" s="188">
        <f>'Tariffs July 2023'!BA43</f>
        <v>0</v>
      </c>
      <c r="M65" s="188">
        <f>'Tariffs July 2023'!BB43</f>
        <v>0</v>
      </c>
      <c r="N65" s="188">
        <f>'Tariffs July 2023'!BC43</f>
        <v>0</v>
      </c>
      <c r="O65" s="186" t="str">
        <f t="shared" si="46"/>
        <v>No discount</v>
      </c>
      <c r="P65" s="187" t="str">
        <f t="shared" si="47"/>
        <v>Inclusive</v>
      </c>
      <c r="Q65" s="241">
        <f t="shared" si="48"/>
        <v>2452.5930909090907</v>
      </c>
      <c r="R65" s="238">
        <f t="shared" si="49"/>
        <v>2452.5930909090907</v>
      </c>
      <c r="S65" s="247">
        <f t="shared" si="50"/>
        <v>2697.8524000000002</v>
      </c>
      <c r="T65" s="247">
        <f t="shared" si="50"/>
        <v>2697.8524000000002</v>
      </c>
      <c r="U65" s="287"/>
      <c r="V65" s="287"/>
      <c r="W65" s="287"/>
      <c r="X65" s="287"/>
      <c r="Y65" s="287"/>
      <c r="Z65" s="287"/>
      <c r="AA65" s="287"/>
      <c r="AB65" s="287"/>
      <c r="AC65" s="287"/>
      <c r="AD65" s="287"/>
      <c r="AE65" s="287"/>
      <c r="AF65" s="287"/>
      <c r="AG65" s="287"/>
      <c r="AH65" s="287"/>
      <c r="AI65" s="287"/>
      <c r="AJ65" s="287"/>
      <c r="AK65" s="287"/>
      <c r="AL65" s="287"/>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s="244"/>
      <c r="QM65" s="244"/>
      <c r="QN65" s="244"/>
      <c r="QO65" s="244"/>
      <c r="QP65" s="244"/>
      <c r="QQ65" s="244"/>
      <c r="QR65" s="244"/>
      <c r="QS65" s="244"/>
      <c r="QT65" s="244"/>
      <c r="QU65" s="244"/>
      <c r="QV65" s="244"/>
      <c r="QW65" s="244"/>
      <c r="QX65" s="244"/>
      <c r="QY65" s="244"/>
      <c r="QZ65" s="244"/>
      <c r="RA65" s="244"/>
      <c r="RB65" s="244"/>
      <c r="RC65" s="244"/>
      <c r="RD65" s="244"/>
      <c r="RE65" s="244"/>
      <c r="RF65" s="244"/>
      <c r="RG65" s="244"/>
      <c r="RH65" s="244"/>
      <c r="RI65" s="244"/>
      <c r="RJ65" s="244"/>
      <c r="RK65" s="244"/>
      <c r="RL65" s="244"/>
      <c r="RM65" s="244"/>
      <c r="RN65" s="244"/>
      <c r="RO65" s="244"/>
      <c r="RP65" s="244"/>
      <c r="RQ65" s="244"/>
      <c r="RR65" s="244"/>
      <c r="RS65" s="244"/>
      <c r="RT65" s="244"/>
      <c r="RU65" s="244"/>
      <c r="RV65" s="244"/>
      <c r="RW65" s="244"/>
      <c r="RX65" s="244"/>
      <c r="RY65" s="244"/>
      <c r="RZ65" s="244"/>
      <c r="SA65" s="244"/>
      <c r="SB65" s="244"/>
      <c r="SC65" s="244"/>
      <c r="SD65" s="244"/>
      <c r="SE65" s="244"/>
      <c r="SF65" s="244"/>
      <c r="SG65" s="244"/>
      <c r="SH65" s="244"/>
      <c r="SI65" s="244"/>
      <c r="SJ65" s="244"/>
      <c r="SK65" s="244"/>
      <c r="SL65" s="244"/>
      <c r="SM65" s="244"/>
      <c r="SN65" s="244"/>
      <c r="SO65" s="244"/>
      <c r="SP65" s="244"/>
      <c r="SQ65" s="244"/>
      <c r="SR65" s="244"/>
      <c r="SS65" s="244"/>
      <c r="ST65" s="244"/>
      <c r="SU65" s="244"/>
      <c r="SV65" s="244"/>
      <c r="SW65" s="244"/>
      <c r="SX65" s="244"/>
      <c r="SY65" s="244"/>
      <c r="SZ65" s="244"/>
      <c r="TA65" s="244"/>
      <c r="TB65" s="244"/>
      <c r="TC65" s="244"/>
      <c r="TD65" s="244"/>
      <c r="TE65" s="244"/>
      <c r="TF65" s="244"/>
      <c r="TG65" s="244"/>
      <c r="TH65" s="244"/>
      <c r="TI65" s="244"/>
      <c r="TJ65" s="244"/>
      <c r="TK65" s="244"/>
      <c r="TL65" s="244"/>
      <c r="TM65" s="244"/>
      <c r="TN65" s="244"/>
      <c r="TO65" s="244"/>
      <c r="TP65" s="244"/>
      <c r="TQ65" s="244"/>
      <c r="TR65" s="244"/>
      <c r="TS65" s="244"/>
      <c r="TT65" s="244"/>
      <c r="TU65" s="244"/>
      <c r="TV65" s="244"/>
      <c r="TW65" s="244"/>
      <c r="TX65" s="244"/>
      <c r="TY65" s="244"/>
      <c r="TZ65" s="244"/>
      <c r="UA65" s="244"/>
      <c r="UB65" s="244"/>
      <c r="UC65" s="244"/>
      <c r="UD65" s="244"/>
      <c r="UE65" s="244"/>
      <c r="UF65" s="244"/>
      <c r="UG65" s="244"/>
      <c r="UH65" s="244"/>
      <c r="UI65" s="244"/>
      <c r="UJ65" s="244"/>
      <c r="UK65" s="244"/>
      <c r="UL65" s="244"/>
      <c r="UM65" s="244"/>
      <c r="UN65" s="244"/>
      <c r="UO65" s="244"/>
      <c r="UP65" s="244"/>
      <c r="UQ65" s="244"/>
      <c r="UR65" s="244"/>
      <c r="US65" s="244"/>
      <c r="UT65" s="244"/>
      <c r="UU65" s="244"/>
      <c r="UV65" s="244"/>
      <c r="UW65" s="244"/>
      <c r="UX65" s="244"/>
      <c r="UY65" s="244"/>
      <c r="UZ65" s="244"/>
      <c r="VA65" s="244"/>
      <c r="VB65" s="244"/>
      <c r="VC65" s="244"/>
      <c r="VD65" s="244"/>
      <c r="VE65" s="244"/>
      <c r="VF65" s="244"/>
      <c r="VG65" s="244"/>
      <c r="VH65" s="244"/>
      <c r="VI65" s="244"/>
      <c r="VJ65" s="244"/>
      <c r="VK65" s="244"/>
      <c r="VL65" s="244"/>
      <c r="VM65" s="244"/>
      <c r="VN65" s="244"/>
      <c r="VO65" s="244"/>
      <c r="VP65" s="244"/>
      <c r="VQ65" s="244"/>
      <c r="VR65" s="244"/>
      <c r="VS65" s="244"/>
      <c r="VT65" s="244"/>
      <c r="VU65" s="244"/>
      <c r="VV65" s="244"/>
      <c r="VW65" s="244"/>
      <c r="VX65" s="244"/>
      <c r="VY65" s="244"/>
      <c r="VZ65" s="244"/>
      <c r="WA65" s="244"/>
      <c r="WB65" s="244"/>
      <c r="WC65" s="244"/>
      <c r="WD65" s="244"/>
      <c r="WE65" s="244"/>
      <c r="WF65" s="244"/>
      <c r="WG65" s="244"/>
      <c r="WH65" s="244"/>
      <c r="WI65" s="244"/>
      <c r="WJ65" s="244"/>
      <c r="WK65" s="244"/>
      <c r="WL65" s="244"/>
      <c r="WM65" s="244"/>
      <c r="WN65" s="244"/>
      <c r="WO65" s="244"/>
      <c r="WP65" s="244"/>
      <c r="WQ65" s="244"/>
      <c r="WR65" s="244"/>
      <c r="WS65" s="244"/>
      <c r="WT65" s="244"/>
      <c r="WU65" s="244"/>
      <c r="WV65" s="244"/>
      <c r="WW65" s="244"/>
      <c r="WX65" s="244"/>
      <c r="WY65" s="244"/>
      <c r="WZ65" s="244"/>
      <c r="XA65" s="244"/>
      <c r="XB65" s="244"/>
      <c r="XC65" s="244"/>
      <c r="XD65" s="244"/>
      <c r="XE65" s="244"/>
      <c r="XF65" s="244"/>
      <c r="XG65" s="244"/>
      <c r="XH65" s="244"/>
      <c r="XI65" s="244"/>
      <c r="XJ65" s="244"/>
      <c r="XK65" s="244"/>
      <c r="XL65" s="244"/>
      <c r="XM65" s="244"/>
      <c r="XN65" s="244"/>
      <c r="XO65" s="244"/>
      <c r="XP65" s="244"/>
      <c r="XQ65" s="244"/>
      <c r="XR65" s="244"/>
      <c r="XS65" s="244"/>
      <c r="XT65" s="244"/>
      <c r="XU65" s="244"/>
      <c r="XV65" s="244"/>
      <c r="XW65" s="244"/>
      <c r="XX65" s="244"/>
      <c r="XY65" s="244"/>
      <c r="XZ65" s="244"/>
      <c r="YA65" s="244"/>
      <c r="YB65" s="244"/>
      <c r="YC65" s="244"/>
      <c r="YD65" s="244"/>
      <c r="YE65" s="244"/>
      <c r="YF65" s="244"/>
      <c r="YG65" s="244"/>
      <c r="YH65" s="244"/>
      <c r="YI65" s="244"/>
      <c r="YJ65" s="244"/>
      <c r="YK65" s="244"/>
      <c r="YL65" s="244"/>
      <c r="YM65" s="244"/>
      <c r="YN65" s="244"/>
      <c r="YO65" s="244"/>
      <c r="YP65" s="244"/>
      <c r="YQ65" s="244"/>
      <c r="YR65" s="244"/>
      <c r="YS65" s="244"/>
      <c r="YT65" s="244"/>
      <c r="YU65" s="244"/>
      <c r="YV65" s="244"/>
      <c r="YW65" s="244"/>
      <c r="YX65" s="244"/>
      <c r="YY65" s="244"/>
      <c r="YZ65" s="244"/>
      <c r="ZA65" s="244"/>
      <c r="ZB65" s="244"/>
      <c r="ZC65" s="244"/>
      <c r="ZD65" s="244"/>
      <c r="ZE65" s="244"/>
      <c r="ZF65" s="244"/>
      <c r="ZG65" s="244"/>
      <c r="ZH65" s="244"/>
      <c r="ZI65" s="244"/>
      <c r="ZJ65" s="244"/>
      <c r="ZK65" s="244"/>
      <c r="ZL65" s="244"/>
      <c r="ZM65" s="244"/>
      <c r="ZN65" s="244"/>
      <c r="ZO65" s="244"/>
      <c r="ZP65" s="244"/>
      <c r="ZQ65" s="244"/>
      <c r="ZR65" s="244"/>
      <c r="ZS65" s="244"/>
      <c r="ZT65" s="244"/>
      <c r="ZU65" s="244"/>
      <c r="ZV65" s="244"/>
      <c r="ZW65" s="244"/>
      <c r="ZX65" s="244"/>
      <c r="ZY65" s="244"/>
      <c r="ZZ65" s="244"/>
      <c r="AAA65" s="244"/>
      <c r="AAB65" s="244"/>
      <c r="AAC65" s="244"/>
      <c r="AAD65" s="244"/>
      <c r="AAE65" s="244"/>
      <c r="AAF65" s="244"/>
      <c r="AAG65" s="244"/>
      <c r="AAH65" s="244"/>
      <c r="AAI65" s="244"/>
      <c r="AAJ65" s="244"/>
      <c r="AAK65" s="244"/>
      <c r="AAL65" s="244"/>
      <c r="AAM65" s="244"/>
      <c r="AAN65" s="244"/>
      <c r="AAO65" s="244"/>
      <c r="AAP65" s="244"/>
      <c r="AAQ65" s="244"/>
      <c r="AAR65" s="244"/>
      <c r="AAS65" s="244"/>
      <c r="AAT65" s="244"/>
      <c r="AAU65" s="244"/>
      <c r="AAV65" s="244"/>
      <c r="AAW65" s="244"/>
      <c r="AAX65" s="244"/>
      <c r="AAY65" s="244"/>
      <c r="AAZ65" s="244"/>
      <c r="ABA65" s="244"/>
      <c r="ABB65" s="244"/>
      <c r="ABC65" s="244"/>
      <c r="ABD65" s="244"/>
      <c r="ABE65" s="244"/>
      <c r="ABF65" s="244"/>
      <c r="ABG65" s="244"/>
      <c r="ABH65" s="244"/>
      <c r="ABI65" s="244"/>
      <c r="ABJ65" s="244"/>
      <c r="ABK65" s="244"/>
      <c r="ABL65" s="244"/>
      <c r="ABM65" s="244"/>
      <c r="ABN65" s="244"/>
      <c r="ABO65" s="244"/>
      <c r="ABP65" s="244"/>
      <c r="ABQ65" s="244"/>
      <c r="ABR65" s="244"/>
      <c r="ABS65" s="244"/>
      <c r="ABT65" s="244"/>
      <c r="ABU65" s="244"/>
      <c r="ABV65" s="244"/>
      <c r="ABW65" s="244"/>
      <c r="ABX65" s="244"/>
      <c r="ABY65" s="244"/>
      <c r="ABZ65" s="244"/>
      <c r="ACA65" s="244"/>
      <c r="ACB65" s="244"/>
      <c r="ACC65" s="244"/>
      <c r="ACD65" s="244"/>
      <c r="ACE65" s="244"/>
      <c r="ACF65" s="244"/>
      <c r="ACG65" s="244"/>
      <c r="ACH65" s="244"/>
      <c r="ACI65" s="244"/>
      <c r="ACJ65" s="244"/>
      <c r="ACK65" s="244"/>
      <c r="ACL65" s="244"/>
      <c r="ACM65" s="244"/>
      <c r="ACN65" s="244"/>
      <c r="ACO65" s="244"/>
      <c r="ACP65" s="244"/>
      <c r="ACQ65" s="244"/>
      <c r="ACR65" s="244"/>
      <c r="ACS65" s="244"/>
      <c r="ACT65" s="244"/>
      <c r="ACU65" s="244"/>
      <c r="ACV65" s="244"/>
      <c r="ACW65" s="244"/>
      <c r="ACX65" s="244"/>
      <c r="ACY65" s="244"/>
      <c r="ACZ65" s="244"/>
      <c r="ADA65" s="244"/>
      <c r="ADB65" s="244"/>
      <c r="ADC65" s="244"/>
      <c r="ADD65" s="244"/>
      <c r="ADE65" s="244"/>
      <c r="ADF65" s="244"/>
      <c r="ADG65" s="244"/>
      <c r="ADH65" s="244"/>
      <c r="ADI65" s="244"/>
      <c r="ADJ65" s="244"/>
      <c r="ADK65" s="244"/>
      <c r="ADL65" s="244"/>
      <c r="ADM65" s="244"/>
      <c r="ADN65" s="244"/>
      <c r="ADO65" s="244"/>
      <c r="ADP65" s="244"/>
      <c r="ADQ65" s="244"/>
      <c r="ADR65" s="244"/>
      <c r="ADS65" s="244"/>
      <c r="ADT65" s="244"/>
      <c r="ADU65" s="244"/>
      <c r="ADV65" s="244"/>
      <c r="ADW65" s="244"/>
      <c r="ADX65" s="244"/>
      <c r="ADY65" s="244"/>
      <c r="ADZ65" s="244"/>
      <c r="AEA65" s="244"/>
      <c r="AEB65" s="244"/>
      <c r="AEC65" s="244"/>
      <c r="AED65" s="244"/>
      <c r="AEE65" s="244"/>
      <c r="AEF65" s="244"/>
      <c r="AEG65" s="244"/>
      <c r="AEH65" s="244"/>
      <c r="AEI65" s="244"/>
      <c r="AEJ65" s="244"/>
      <c r="AEK65" s="244"/>
      <c r="AEL65" s="244"/>
      <c r="AEM65" s="244"/>
      <c r="AEN65" s="244"/>
      <c r="AEO65" s="244"/>
      <c r="AEP65" s="244"/>
      <c r="AEQ65" s="244"/>
      <c r="AER65" s="244"/>
      <c r="AES65" s="244"/>
    </row>
    <row r="66" spans="1:825" s="191" customFormat="1" x14ac:dyDescent="0.15">
      <c r="A66" s="182" t="str">
        <f>'Tariffs July 2023'!K44</f>
        <v>Alinta Energy</v>
      </c>
      <c r="B66" s="183" t="str">
        <f>'Tariffs July 2023'!L44</f>
        <v>Home Deal</v>
      </c>
      <c r="C66" s="184">
        <f>IF('Tariffs July 2023'!BP44=0,91*'Tariffs July 2023'!M44/100,(91*'Tariffs July 2023'!M44/100)+'Tariffs July 2023'!BP44/4)</f>
        <v>100.60463636363636</v>
      </c>
      <c r="D66" s="184">
        <f>IF('Tariffs July 2023'!O44="",$C$53*$C$54*'Tariffs July 2023'!N44/100,IF($C$53*$C$54&gt;='Tariffs July 2023'!P44,('Tariffs July 2023'!P44*'Tariffs July 2023'!N44/100),($C$53*$C$54*'Tariffs July 2023'!N44/100)))</f>
        <v>474.60909090909087</v>
      </c>
      <c r="E66" s="184">
        <f>IF(AND('Tariffs July 2023'!R44&gt;0,'Tariffs July 2023'!T44&gt;0),IF(($C$53*$C$54&lt;'Tariffs July 2023'!T44),(0),($C$53*$C$54-'Tariffs July 2023'!T44)*'Tariffs July 2023'!U44/100),IF(AND('Tariffs July 2023'!R44&gt;0,'Tariffs July 2023'!T44=""),IF(($C$53*$C$54&lt;'Tariffs July 2023'!R44+'Tariffs July 2023'!P44),(0),(($C$53*$C$54-('Tariffs July 2023'!R44+'Tariffs July 2023'!P44))*'Tariffs July 2023'!S44/100)),IF(AND('Tariffs July 2023'!P44&gt;0,'Tariffs July 2023'!R44=""&gt;0),IF(($C$53*$C$54&lt;'Tariffs July 2023'!P44),(0),($C$53*$C$54-'Tariffs July 2023'!P44)*'Tariffs July 2023'!Q44/100),0)))</f>
        <v>0</v>
      </c>
      <c r="F66" s="184">
        <f>($C$53*$C$55)*'Tariffs July 2023'!AE44/100</f>
        <v>60.272727272727273</v>
      </c>
      <c r="G66" s="184">
        <f t="shared" si="43"/>
        <v>635.48645454545454</v>
      </c>
      <c r="H66" s="238">
        <f t="shared" si="44"/>
        <v>2139.5272727272727</v>
      </c>
      <c r="I66" s="238">
        <f t="shared" si="45"/>
        <v>2541.9458181818181</v>
      </c>
      <c r="J66" s="185">
        <f t="shared" si="42"/>
        <v>2796.1404000000002</v>
      </c>
      <c r="K66" s="188">
        <f>'Tariffs July 2023'!AZ44</f>
        <v>0</v>
      </c>
      <c r="L66" s="188">
        <f>'Tariffs July 2023'!BA44</f>
        <v>0</v>
      </c>
      <c r="M66" s="188">
        <f>'Tariffs July 2023'!BB44</f>
        <v>0</v>
      </c>
      <c r="N66" s="188">
        <f>'Tariffs July 2023'!BC44</f>
        <v>0</v>
      </c>
      <c r="O66" s="186" t="str">
        <f t="shared" si="46"/>
        <v>No discount</v>
      </c>
      <c r="P66" s="187" t="str">
        <f t="shared" si="47"/>
        <v>Exclusive</v>
      </c>
      <c r="Q66" s="241">
        <f t="shared" si="48"/>
        <v>2541.9458181818181</v>
      </c>
      <c r="R66" s="238">
        <f t="shared" si="49"/>
        <v>2541.9458181818181</v>
      </c>
      <c r="S66" s="247">
        <f t="shared" si="50"/>
        <v>2796.1404000000002</v>
      </c>
      <c r="T66" s="247">
        <f t="shared" si="50"/>
        <v>2796.1404000000002</v>
      </c>
      <c r="U66" s="287"/>
      <c r="V66" s="287"/>
      <c r="W66" s="287"/>
      <c r="X66" s="287"/>
      <c r="Y66" s="287"/>
      <c r="Z66" s="287"/>
      <c r="AA66" s="287"/>
      <c r="AB66" s="287"/>
      <c r="AC66" s="287"/>
      <c r="AD66" s="287"/>
      <c r="AE66" s="287"/>
      <c r="AF66" s="287"/>
      <c r="AG66" s="287"/>
      <c r="AH66" s="287"/>
      <c r="AI66" s="287"/>
      <c r="AJ66" s="287"/>
      <c r="AK66" s="287"/>
      <c r="AL66" s="287"/>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s="244"/>
      <c r="QM66" s="244"/>
      <c r="QN66" s="244"/>
      <c r="QO66" s="244"/>
      <c r="QP66" s="244"/>
      <c r="QQ66" s="244"/>
      <c r="QR66" s="244"/>
      <c r="QS66" s="244"/>
      <c r="QT66" s="244"/>
      <c r="QU66" s="244"/>
      <c r="QV66" s="244"/>
      <c r="QW66" s="244"/>
      <c r="QX66" s="244"/>
      <c r="QY66" s="244"/>
      <c r="QZ66" s="244"/>
      <c r="RA66" s="244"/>
      <c r="RB66" s="244"/>
      <c r="RC66" s="244"/>
      <c r="RD66" s="244"/>
      <c r="RE66" s="244"/>
      <c r="RF66" s="244"/>
      <c r="RG66" s="244"/>
      <c r="RH66" s="244"/>
      <c r="RI66" s="244"/>
      <c r="RJ66" s="244"/>
      <c r="RK66" s="244"/>
      <c r="RL66" s="244"/>
      <c r="RM66" s="244"/>
      <c r="RN66" s="244"/>
      <c r="RO66" s="244"/>
      <c r="RP66" s="244"/>
      <c r="RQ66" s="244"/>
      <c r="RR66" s="244"/>
      <c r="RS66" s="244"/>
      <c r="RT66" s="244"/>
      <c r="RU66" s="244"/>
      <c r="RV66" s="244"/>
      <c r="RW66" s="244"/>
      <c r="RX66" s="244"/>
      <c r="RY66" s="244"/>
      <c r="RZ66" s="244"/>
      <c r="SA66" s="244"/>
      <c r="SB66" s="244"/>
      <c r="SC66" s="244"/>
      <c r="SD66" s="244"/>
      <c r="SE66" s="244"/>
      <c r="SF66" s="244"/>
      <c r="SG66" s="244"/>
      <c r="SH66" s="244"/>
      <c r="SI66" s="244"/>
      <c r="SJ66" s="244"/>
      <c r="SK66" s="244"/>
      <c r="SL66" s="244"/>
      <c r="SM66" s="244"/>
      <c r="SN66" s="244"/>
      <c r="SO66" s="244"/>
      <c r="SP66" s="244"/>
      <c r="SQ66" s="244"/>
      <c r="SR66" s="244"/>
      <c r="SS66" s="244"/>
      <c r="ST66" s="244"/>
      <c r="SU66" s="244"/>
      <c r="SV66" s="244"/>
      <c r="SW66" s="244"/>
      <c r="SX66" s="244"/>
      <c r="SY66" s="244"/>
      <c r="SZ66" s="244"/>
      <c r="TA66" s="244"/>
      <c r="TB66" s="244"/>
      <c r="TC66" s="244"/>
      <c r="TD66" s="244"/>
      <c r="TE66" s="244"/>
      <c r="TF66" s="244"/>
      <c r="TG66" s="244"/>
      <c r="TH66" s="244"/>
      <c r="TI66" s="244"/>
      <c r="TJ66" s="244"/>
      <c r="TK66" s="244"/>
      <c r="TL66" s="244"/>
      <c r="TM66" s="244"/>
      <c r="TN66" s="244"/>
      <c r="TO66" s="244"/>
      <c r="TP66" s="244"/>
      <c r="TQ66" s="244"/>
      <c r="TR66" s="244"/>
      <c r="TS66" s="244"/>
      <c r="TT66" s="244"/>
      <c r="TU66" s="244"/>
      <c r="TV66" s="244"/>
      <c r="TW66" s="244"/>
      <c r="TX66" s="244"/>
      <c r="TY66" s="244"/>
      <c r="TZ66" s="244"/>
      <c r="UA66" s="244"/>
      <c r="UB66" s="244"/>
      <c r="UC66" s="244"/>
      <c r="UD66" s="244"/>
      <c r="UE66" s="244"/>
      <c r="UF66" s="244"/>
      <c r="UG66" s="244"/>
      <c r="UH66" s="244"/>
      <c r="UI66" s="244"/>
      <c r="UJ66" s="244"/>
      <c r="UK66" s="244"/>
      <c r="UL66" s="244"/>
      <c r="UM66" s="244"/>
      <c r="UN66" s="244"/>
      <c r="UO66" s="244"/>
      <c r="UP66" s="244"/>
      <c r="UQ66" s="244"/>
      <c r="UR66" s="244"/>
      <c r="US66" s="244"/>
      <c r="UT66" s="244"/>
      <c r="UU66" s="244"/>
      <c r="UV66" s="244"/>
      <c r="UW66" s="244"/>
      <c r="UX66" s="244"/>
      <c r="UY66" s="244"/>
      <c r="UZ66" s="244"/>
      <c r="VA66" s="244"/>
      <c r="VB66" s="244"/>
      <c r="VC66" s="244"/>
      <c r="VD66" s="244"/>
      <c r="VE66" s="244"/>
      <c r="VF66" s="244"/>
      <c r="VG66" s="244"/>
      <c r="VH66" s="244"/>
      <c r="VI66" s="244"/>
      <c r="VJ66" s="244"/>
      <c r="VK66" s="244"/>
      <c r="VL66" s="244"/>
      <c r="VM66" s="244"/>
      <c r="VN66" s="244"/>
      <c r="VO66" s="244"/>
      <c r="VP66" s="244"/>
      <c r="VQ66" s="244"/>
      <c r="VR66" s="244"/>
      <c r="VS66" s="244"/>
      <c r="VT66" s="244"/>
      <c r="VU66" s="244"/>
      <c r="VV66" s="244"/>
      <c r="VW66" s="244"/>
      <c r="VX66" s="244"/>
      <c r="VY66" s="244"/>
      <c r="VZ66" s="244"/>
      <c r="WA66" s="244"/>
      <c r="WB66" s="244"/>
      <c r="WC66" s="244"/>
      <c r="WD66" s="244"/>
      <c r="WE66" s="244"/>
      <c r="WF66" s="244"/>
      <c r="WG66" s="244"/>
      <c r="WH66" s="244"/>
      <c r="WI66" s="244"/>
      <c r="WJ66" s="244"/>
      <c r="WK66" s="244"/>
      <c r="WL66" s="244"/>
      <c r="WM66" s="244"/>
      <c r="WN66" s="244"/>
      <c r="WO66" s="244"/>
      <c r="WP66" s="244"/>
      <c r="WQ66" s="244"/>
      <c r="WR66" s="244"/>
      <c r="WS66" s="244"/>
      <c r="WT66" s="244"/>
      <c r="WU66" s="244"/>
      <c r="WV66" s="244"/>
      <c r="WW66" s="244"/>
      <c r="WX66" s="244"/>
      <c r="WY66" s="244"/>
      <c r="WZ66" s="244"/>
      <c r="XA66" s="244"/>
      <c r="XB66" s="244"/>
      <c r="XC66" s="244"/>
      <c r="XD66" s="244"/>
      <c r="XE66" s="244"/>
      <c r="XF66" s="244"/>
      <c r="XG66" s="244"/>
      <c r="XH66" s="244"/>
      <c r="XI66" s="244"/>
      <c r="XJ66" s="244"/>
      <c r="XK66" s="244"/>
      <c r="XL66" s="244"/>
      <c r="XM66" s="244"/>
      <c r="XN66" s="244"/>
      <c r="XO66" s="244"/>
      <c r="XP66" s="244"/>
      <c r="XQ66" s="244"/>
      <c r="XR66" s="244"/>
      <c r="XS66" s="244"/>
      <c r="XT66" s="244"/>
      <c r="XU66" s="244"/>
      <c r="XV66" s="244"/>
      <c r="XW66" s="244"/>
      <c r="XX66" s="244"/>
      <c r="XY66" s="244"/>
      <c r="XZ66" s="244"/>
      <c r="YA66" s="244"/>
      <c r="YB66" s="244"/>
      <c r="YC66" s="244"/>
      <c r="YD66" s="244"/>
      <c r="YE66" s="244"/>
      <c r="YF66" s="244"/>
      <c r="YG66" s="244"/>
      <c r="YH66" s="244"/>
      <c r="YI66" s="244"/>
      <c r="YJ66" s="244"/>
      <c r="YK66" s="244"/>
      <c r="YL66" s="244"/>
      <c r="YM66" s="244"/>
      <c r="YN66" s="244"/>
      <c r="YO66" s="244"/>
      <c r="YP66" s="244"/>
      <c r="YQ66" s="244"/>
      <c r="YR66" s="244"/>
      <c r="YS66" s="244"/>
      <c r="YT66" s="244"/>
      <c r="YU66" s="244"/>
      <c r="YV66" s="244"/>
      <c r="YW66" s="244"/>
      <c r="YX66" s="244"/>
      <c r="YY66" s="244"/>
      <c r="YZ66" s="244"/>
      <c r="ZA66" s="244"/>
      <c r="ZB66" s="244"/>
      <c r="ZC66" s="244"/>
      <c r="ZD66" s="244"/>
      <c r="ZE66" s="244"/>
      <c r="ZF66" s="244"/>
      <c r="ZG66" s="244"/>
      <c r="ZH66" s="244"/>
      <c r="ZI66" s="244"/>
      <c r="ZJ66" s="244"/>
      <c r="ZK66" s="244"/>
      <c r="ZL66" s="244"/>
      <c r="ZM66" s="244"/>
      <c r="ZN66" s="244"/>
      <c r="ZO66" s="244"/>
      <c r="ZP66" s="244"/>
      <c r="ZQ66" s="244"/>
      <c r="ZR66" s="244"/>
      <c r="ZS66" s="244"/>
      <c r="ZT66" s="244"/>
      <c r="ZU66" s="244"/>
      <c r="ZV66" s="244"/>
      <c r="ZW66" s="244"/>
      <c r="ZX66" s="244"/>
      <c r="ZY66" s="244"/>
      <c r="ZZ66" s="244"/>
      <c r="AAA66" s="244"/>
      <c r="AAB66" s="244"/>
      <c r="AAC66" s="244"/>
      <c r="AAD66" s="244"/>
      <c r="AAE66" s="244"/>
      <c r="AAF66" s="244"/>
      <c r="AAG66" s="244"/>
      <c r="AAH66" s="244"/>
      <c r="AAI66" s="244"/>
      <c r="AAJ66" s="244"/>
      <c r="AAK66" s="244"/>
      <c r="AAL66" s="244"/>
      <c r="AAM66" s="244"/>
      <c r="AAN66" s="244"/>
      <c r="AAO66" s="244"/>
      <c r="AAP66" s="244"/>
      <c r="AAQ66" s="244"/>
      <c r="AAR66" s="244"/>
      <c r="AAS66" s="244"/>
      <c r="AAT66" s="244"/>
      <c r="AAU66" s="244"/>
      <c r="AAV66" s="244"/>
      <c r="AAW66" s="244"/>
      <c r="AAX66" s="244"/>
      <c r="AAY66" s="244"/>
      <c r="AAZ66" s="244"/>
      <c r="ABA66" s="244"/>
      <c r="ABB66" s="244"/>
      <c r="ABC66" s="244"/>
      <c r="ABD66" s="244"/>
      <c r="ABE66" s="244"/>
      <c r="ABF66" s="244"/>
      <c r="ABG66" s="244"/>
      <c r="ABH66" s="244"/>
      <c r="ABI66" s="244"/>
      <c r="ABJ66" s="244"/>
      <c r="ABK66" s="244"/>
      <c r="ABL66" s="244"/>
      <c r="ABM66" s="244"/>
      <c r="ABN66" s="244"/>
      <c r="ABO66" s="244"/>
      <c r="ABP66" s="244"/>
      <c r="ABQ66" s="244"/>
      <c r="ABR66" s="244"/>
      <c r="ABS66" s="244"/>
      <c r="ABT66" s="244"/>
      <c r="ABU66" s="244"/>
      <c r="ABV66" s="244"/>
      <c r="ABW66" s="244"/>
      <c r="ABX66" s="244"/>
      <c r="ABY66" s="244"/>
      <c r="ABZ66" s="244"/>
      <c r="ACA66" s="244"/>
      <c r="ACB66" s="244"/>
      <c r="ACC66" s="244"/>
      <c r="ACD66" s="244"/>
      <c r="ACE66" s="244"/>
      <c r="ACF66" s="244"/>
      <c r="ACG66" s="244"/>
      <c r="ACH66" s="244"/>
      <c r="ACI66" s="244"/>
      <c r="ACJ66" s="244"/>
      <c r="ACK66" s="244"/>
      <c r="ACL66" s="244"/>
      <c r="ACM66" s="244"/>
      <c r="ACN66" s="244"/>
      <c r="ACO66" s="244"/>
      <c r="ACP66" s="244"/>
      <c r="ACQ66" s="244"/>
      <c r="ACR66" s="244"/>
      <c r="ACS66" s="244"/>
      <c r="ACT66" s="244"/>
      <c r="ACU66" s="244"/>
      <c r="ACV66" s="244"/>
      <c r="ACW66" s="244"/>
      <c r="ACX66" s="244"/>
      <c r="ACY66" s="244"/>
      <c r="ACZ66" s="244"/>
      <c r="ADA66" s="244"/>
      <c r="ADB66" s="244"/>
      <c r="ADC66" s="244"/>
      <c r="ADD66" s="244"/>
      <c r="ADE66" s="244"/>
      <c r="ADF66" s="244"/>
      <c r="ADG66" s="244"/>
      <c r="ADH66" s="244"/>
      <c r="ADI66" s="244"/>
      <c r="ADJ66" s="244"/>
      <c r="ADK66" s="244"/>
      <c r="ADL66" s="244"/>
      <c r="ADM66" s="244"/>
      <c r="ADN66" s="244"/>
      <c r="ADO66" s="244"/>
      <c r="ADP66" s="244"/>
      <c r="ADQ66" s="244"/>
      <c r="ADR66" s="244"/>
      <c r="ADS66" s="244"/>
      <c r="ADT66" s="244"/>
      <c r="ADU66" s="244"/>
      <c r="ADV66" s="244"/>
      <c r="ADW66" s="244"/>
      <c r="ADX66" s="244"/>
      <c r="ADY66" s="244"/>
      <c r="ADZ66" s="244"/>
      <c r="AEA66" s="244"/>
      <c r="AEB66" s="244"/>
      <c r="AEC66" s="244"/>
      <c r="AED66" s="244"/>
      <c r="AEE66" s="244"/>
      <c r="AEF66" s="244"/>
      <c r="AEG66" s="244"/>
      <c r="AEH66" s="244"/>
      <c r="AEI66" s="244"/>
      <c r="AEJ66" s="244"/>
      <c r="AEK66" s="244"/>
      <c r="AEL66" s="244"/>
      <c r="AEM66" s="244"/>
      <c r="AEN66" s="244"/>
      <c r="AEO66" s="244"/>
      <c r="AEP66" s="244"/>
      <c r="AEQ66" s="244"/>
      <c r="AER66" s="244"/>
      <c r="AES66" s="244"/>
    </row>
    <row r="67" spans="1:825" x14ac:dyDescent="0.15">
      <c r="A67" s="183" t="str">
        <f>'Tariffs July 2023'!K45</f>
        <v>Kogan Energy</v>
      </c>
      <c r="B67" s="183" t="str">
        <f>'Tariffs July 2023'!L45</f>
        <v>Free Kogan First Membership</v>
      </c>
      <c r="C67" s="184">
        <f>IF('Tariffs July 2023'!BP45=0,91*'Tariffs July 2023'!M45/100,(91*'Tariffs July 2023'!M45/100)+'Tariffs July 2023'!BP45/4)</f>
        <v>124.77754545454545</v>
      </c>
      <c r="D67" s="184">
        <f>IF('Tariffs July 2023'!O45="",$C$53*$C$54*'Tariffs July 2023'!N45/100,IF($C$53*$C$54&gt;='Tariffs July 2023'!P45,('Tariffs July 2023'!P45*'Tariffs July 2023'!N45/100),($C$53*$C$54*'Tariffs July 2023'!N45/100)))</f>
        <v>454.82727272727266</v>
      </c>
      <c r="E67" s="184">
        <f>IF(AND('Tariffs July 2023'!R45&gt;0,'Tariffs July 2023'!T45&gt;0),IF(($C$53*$C$54&lt;'Tariffs July 2023'!T45),(0),($C$53*$C$54-'Tariffs July 2023'!T45)*'Tariffs July 2023'!U45/100),IF(AND('Tariffs July 2023'!R45&gt;0,'Tariffs July 2023'!T45=""),IF(($C$53*$C$54&lt;'Tariffs July 2023'!R45+'Tariffs July 2023'!P45),(0),(($C$53*$C$54-('Tariffs July 2023'!R45+'Tariffs July 2023'!P45))*'Tariffs July 2023'!S45/100)),IF(AND('Tariffs July 2023'!P45&gt;0,'Tariffs July 2023'!R45=""&gt;0),IF(($C$53*$C$54&lt;'Tariffs July 2023'!P45),(0),($C$53*$C$54-'Tariffs July 2023'!P45)*'Tariffs July 2023'!Q45/100),0)))</f>
        <v>0</v>
      </c>
      <c r="F67" s="184">
        <f>($C$53*$C$55)*'Tariffs July 2023'!AE45/100</f>
        <v>63.927272727272729</v>
      </c>
      <c r="G67" s="184">
        <f t="shared" si="43"/>
        <v>643.53209090909081</v>
      </c>
      <c r="H67" s="238">
        <f t="shared" si="44"/>
        <v>2075.0181818181813</v>
      </c>
      <c r="I67" s="238">
        <f t="shared" si="45"/>
        <v>2574.1283636363632</v>
      </c>
      <c r="J67" s="185">
        <f t="shared" si="42"/>
        <v>2831.5411999999997</v>
      </c>
      <c r="K67" s="188">
        <f>'Tariffs July 2023'!AZ45</f>
        <v>0</v>
      </c>
      <c r="L67" s="188">
        <f>'Tariffs July 2023'!BA45</f>
        <v>0</v>
      </c>
      <c r="M67" s="188">
        <f>'Tariffs July 2023'!BB45</f>
        <v>0</v>
      </c>
      <c r="N67" s="188">
        <f>'Tariffs July 2023'!BC45</f>
        <v>0</v>
      </c>
      <c r="O67" s="186" t="str">
        <f t="shared" ref="O67" si="51">IF(SUM(K67:N67)=0,"No discount",IF(K67&gt;0,"Guaranteed off bill",IF(L67&gt;0,"Guaranteed off usage",IF(M67&gt;0,"Pay-on-time off bill","Pay-on-time off usage"))))</f>
        <v>No discount</v>
      </c>
      <c r="P67" s="187" t="str">
        <f t="shared" si="47"/>
        <v>Exclusive</v>
      </c>
      <c r="Q67" s="241">
        <f t="shared" si="48"/>
        <v>2574.1283636363632</v>
      </c>
      <c r="R67" s="238">
        <f t="shared" si="49"/>
        <v>2574.1283636363632</v>
      </c>
      <c r="S67" s="247">
        <f t="shared" si="50"/>
        <v>2831.5411999999997</v>
      </c>
      <c r="T67" s="247">
        <f t="shared" si="50"/>
        <v>2831.5411999999997</v>
      </c>
      <c r="U67" s="287"/>
      <c r="V67" s="287"/>
      <c r="W67" s="287"/>
      <c r="X67" s="287"/>
      <c r="Y67" s="287"/>
      <c r="Z67" s="287"/>
      <c r="AA67" s="287"/>
      <c r="AB67" s="287"/>
      <c r="AC67" s="287"/>
      <c r="AD67" s="287"/>
      <c r="AE67" s="287"/>
      <c r="AF67" s="287"/>
      <c r="AG67" s="287"/>
      <c r="AH67" s="287"/>
      <c r="AI67" s="287"/>
      <c r="AJ67" s="287"/>
      <c r="AK67" s="287"/>
      <c r="AL67" s="287"/>
    </row>
    <row r="68" spans="1:825" x14ac:dyDescent="0.15">
      <c r="A68" s="183" t="str">
        <f>'Tariffs July 2023'!K46</f>
        <v>CovaU</v>
      </c>
      <c r="B68" s="183" t="str">
        <f>'Tariffs July 2023'!L46</f>
        <v>Freedom</v>
      </c>
      <c r="C68" s="184">
        <f>IF('Tariffs July 2023'!BP46=0,91*'Tariffs July 2023'!M46/100,(91*'Tariffs July 2023'!M46/100)+'Tariffs July 2023'!BP46/4)</f>
        <v>99.843545454545435</v>
      </c>
      <c r="D68" s="184">
        <f>IF('Tariffs July 2023'!O46="",$C$53*$C$54*'Tariffs July 2023'!N46/100,IF($C$53*$C$54&gt;='Tariffs July 2023'!P46,('Tariffs July 2023'!P46*'Tariffs July 2023'!N46/100),($C$53*$C$54*'Tariffs July 2023'!N46/100)))</f>
        <v>492.99999999999994</v>
      </c>
      <c r="E68" s="184">
        <f>IF(AND('Tariffs July 2023'!R46&gt;0,'Tariffs July 2023'!T46&gt;0),IF(($C$53*$C$54&lt;'Tariffs July 2023'!T46),(0),($C$53*$C$54-'Tariffs July 2023'!T46)*'Tariffs July 2023'!U46/100),IF(AND('Tariffs July 2023'!R46&gt;0,'Tariffs July 2023'!T46=""),IF(($C$53*$C$54&lt;'Tariffs July 2023'!R46+'Tariffs July 2023'!P46),(0),(($C$53*$C$54-('Tariffs July 2023'!R46+'Tariffs July 2023'!P46))*'Tariffs July 2023'!S46/100)),IF(AND('Tariffs July 2023'!P46&gt;0,'Tariffs July 2023'!R46=""&gt;0),IF(($C$53*$C$54&lt;'Tariffs July 2023'!P46),(0),($C$53*$C$54-'Tariffs July 2023'!P46)*'Tariffs July 2023'!Q46/100),0)))</f>
        <v>0</v>
      </c>
      <c r="F68" s="184">
        <f>($C$53*$C$55)*'Tariffs July 2023'!AE46/100</f>
        <v>70.11818181818181</v>
      </c>
      <c r="G68" s="184">
        <f t="shared" ref="G68:G72" si="52">SUM(C68:F68)</f>
        <v>662.96172727272722</v>
      </c>
      <c r="H68" s="238">
        <f t="shared" ref="H68:H72" si="53">(G68-C68)*4</f>
        <v>2252.4727272727273</v>
      </c>
      <c r="I68" s="238">
        <f t="shared" ref="I68:I72" si="54">G68*4</f>
        <v>2651.8469090909089</v>
      </c>
      <c r="J68" s="185">
        <f t="shared" ref="J68:J72" si="55">I68*1.1</f>
        <v>2917.0315999999998</v>
      </c>
      <c r="K68" s="188">
        <f>'Tariffs July 2023'!AZ46</f>
        <v>5</v>
      </c>
      <c r="L68" s="188">
        <f>'Tariffs July 2023'!BA46</f>
        <v>0</v>
      </c>
      <c r="M68" s="188">
        <f>'Tariffs July 2023'!BB46</f>
        <v>0</v>
      </c>
      <c r="N68" s="188">
        <f>'Tariffs July 2023'!BC46</f>
        <v>0</v>
      </c>
      <c r="O68" s="186" t="str">
        <f t="shared" ref="O68:O72" si="56">IF(SUM(K68:N68)=0,"No discount",IF(K68&gt;0,"Guaranteed off bill",IF(L68&gt;0,"Guaranteed off usage",IF(M68&gt;0,"Pay-on-time off bill","Pay-on-time off usage"))))</f>
        <v>Guaranteed off bill</v>
      </c>
      <c r="P68" s="187" t="str">
        <f t="shared" ref="P68:P72" si="57">IF(OR(A68="Origin Energy",A68="Red Energy",A68="Powershop"),"Inclusive","Exclusive")</f>
        <v>Exclusive</v>
      </c>
      <c r="Q68" s="241">
        <f t="shared" ref="Q68:Q72" si="58">IF(AND(O68="Guaranteed off bill",P68="Inclusive"),((I68*1.1)-((I68*1.1)*K68/100))/1.1,IF(AND(O68="Guaranteed off usage",P68="Inclusive"),((I68*1.1)-((H68*1.1)*L68/100))/1.1,IF(AND(O68="Guaranteed off bill",P68="Exclusive"),I68-(I68*K68/100),IF(AND(O68="Guaranteed off usage",P68="Exclusive"),I68-(H68*L68/100),IF(P68="Inclusive",((I68*1.1))/1.1,I68)))))</f>
        <v>2519.2545636363634</v>
      </c>
      <c r="R68" s="238">
        <f t="shared" ref="R68:R72" si="59">IF(AND(O68="Pay-on-time off bill",P68="Inclusive"),((Q68*1.1)-((Q68*1.1)*M68/100))/1.1,IF(AND(O68="Pay-on-time off usage",P68="Inclusive"),((Q68*1.1)-((H68*1.1)*N68/100))/1.1,IF(AND(O68="Pay-on-time off bill",P68="Exclusive"),Q68-(Q68*M68/100),IF(AND(O68="Pay-on-time off usage",P68="Exclusive"),Q68-(H68*N68/100),IF(P68="Inclusive",((Q68*1.1))/1.1,Q68)))))</f>
        <v>2519.2545636363634</v>
      </c>
      <c r="S68" s="247">
        <f t="shared" ref="S68:S72" si="60">Q68*1.1</f>
        <v>2771.1800199999998</v>
      </c>
      <c r="T68" s="247">
        <f t="shared" ref="T68:T72" si="61">R68*1.1</f>
        <v>2771.1800199999998</v>
      </c>
      <c r="U68" s="287"/>
      <c r="V68" s="287"/>
      <c r="W68" s="287"/>
      <c r="X68" s="287"/>
      <c r="Y68" s="287"/>
      <c r="Z68" s="287"/>
      <c r="AA68" s="287"/>
      <c r="AB68" s="287"/>
      <c r="AC68" s="287"/>
      <c r="AD68" s="287"/>
      <c r="AE68" s="287"/>
      <c r="AF68" s="287"/>
      <c r="AG68" s="287"/>
      <c r="AH68" s="287"/>
      <c r="AI68" s="287"/>
      <c r="AJ68" s="287"/>
      <c r="AK68" s="287"/>
      <c r="AL68" s="287"/>
    </row>
    <row r="69" spans="1:825" x14ac:dyDescent="0.15">
      <c r="A69" s="183" t="str">
        <f>'Tariffs July 2023'!K47</f>
        <v>Dodo</v>
      </c>
      <c r="B69" s="183" t="str">
        <f>'Tariffs July 2023'!L47</f>
        <v>Market Offer</v>
      </c>
      <c r="C69" s="184">
        <f>IF('Tariffs July 2023'!BP47=0,91*'Tariffs July 2023'!M47/100,(91*'Tariffs July 2023'!M47/100)+'Tariffs July 2023'!BP47/4)</f>
        <v>76.44</v>
      </c>
      <c r="D69" s="184">
        <f>IF('Tariffs July 2023'!O47="",$C$53*$C$54*'Tariffs July 2023'!N47/100,IF($C$53*$C$54&gt;='Tariffs July 2023'!P47,('Tariffs July 2023'!P47*'Tariffs July 2023'!N47/100),($C$53*$C$54*'Tariffs July 2023'!N47/100)))</f>
        <v>463.94545454545448</v>
      </c>
      <c r="E69" s="184">
        <f>IF(AND('Tariffs July 2023'!R47&gt;0,'Tariffs July 2023'!T47&gt;0),IF(($C$53*$C$54&lt;'Tariffs July 2023'!T47),(0),($C$53*$C$54-'Tariffs July 2023'!T47)*'Tariffs July 2023'!U47/100),IF(AND('Tariffs July 2023'!R47&gt;0,'Tariffs July 2023'!T47=""),IF(($C$53*$C$54&lt;'Tariffs July 2023'!R47+'Tariffs July 2023'!P47),(0),(($C$53*$C$54-('Tariffs July 2023'!R47+'Tariffs July 2023'!P47))*'Tariffs July 2023'!S47/100)),IF(AND('Tariffs July 2023'!P47&gt;0,'Tariffs July 2023'!R47=""&gt;0),IF(($C$53*$C$54&lt;'Tariffs July 2023'!P47),(0),($C$53*$C$54-'Tariffs July 2023'!P47)*'Tariffs July 2023'!Q47/100),0)))</f>
        <v>0</v>
      </c>
      <c r="F69" s="184">
        <f>($C$53*$C$55)*'Tariffs July 2023'!AE47/100</f>
        <v>70.090909090909079</v>
      </c>
      <c r="G69" s="184">
        <f t="shared" si="52"/>
        <v>610.47636363636354</v>
      </c>
      <c r="H69" s="238">
        <f t="shared" si="53"/>
        <v>2136.1454545454544</v>
      </c>
      <c r="I69" s="238">
        <f t="shared" si="54"/>
        <v>2441.9054545454542</v>
      </c>
      <c r="J69" s="185">
        <f t="shared" si="55"/>
        <v>2686.096</v>
      </c>
      <c r="K69" s="188">
        <f>'Tariffs July 2023'!AZ47</f>
        <v>0</v>
      </c>
      <c r="L69" s="188">
        <f>'Tariffs July 2023'!BA47</f>
        <v>0</v>
      </c>
      <c r="M69" s="188">
        <f>'Tariffs July 2023'!BB47</f>
        <v>0</v>
      </c>
      <c r="N69" s="188">
        <f>'Tariffs July 2023'!BC47</f>
        <v>0</v>
      </c>
      <c r="O69" s="186" t="str">
        <f t="shared" si="56"/>
        <v>No discount</v>
      </c>
      <c r="P69" s="187" t="str">
        <f t="shared" si="57"/>
        <v>Exclusive</v>
      </c>
      <c r="Q69" s="241">
        <f t="shared" si="58"/>
        <v>2441.9054545454542</v>
      </c>
      <c r="R69" s="238">
        <f t="shared" si="59"/>
        <v>2441.9054545454542</v>
      </c>
      <c r="S69" s="247">
        <f t="shared" si="60"/>
        <v>2686.096</v>
      </c>
      <c r="T69" s="247">
        <f t="shared" si="61"/>
        <v>2686.096</v>
      </c>
      <c r="U69" s="287"/>
      <c r="V69" s="287"/>
      <c r="W69" s="287"/>
      <c r="X69" s="287"/>
      <c r="Y69" s="287"/>
      <c r="Z69" s="287"/>
      <c r="AA69" s="287"/>
      <c r="AB69" s="287"/>
      <c r="AC69" s="287"/>
      <c r="AD69" s="287"/>
      <c r="AE69" s="287"/>
      <c r="AF69" s="287"/>
      <c r="AG69" s="287"/>
      <c r="AH69" s="287"/>
      <c r="AI69" s="287"/>
      <c r="AJ69" s="287"/>
      <c r="AK69" s="287"/>
      <c r="AL69" s="287"/>
    </row>
    <row r="70" spans="1:825" x14ac:dyDescent="0.15">
      <c r="A70" s="183" t="str">
        <f>'Tariffs July 2023'!K48</f>
        <v>Momentum</v>
      </c>
      <c r="B70" s="183" t="str">
        <f>'Tariffs July 2023'!L48</f>
        <v>Suit Yourself</v>
      </c>
      <c r="C70" s="184">
        <f>IF('Tariffs July 2023'!BP48=0,91*'Tariffs July 2023'!M48/100,(91*'Tariffs July 2023'!M48/100)+'Tariffs July 2023'!BP48/4)</f>
        <v>131.31299999999999</v>
      </c>
      <c r="D70" s="184">
        <f>IF('Tariffs July 2023'!O48="",$C$53*$C$54*'Tariffs July 2023'!N48/100,IF($C$53*$C$54&gt;='Tariffs July 2023'!P48,('Tariffs July 2023'!P48*'Tariffs July 2023'!N48/100),($C$53*$C$54*'Tariffs July 2023'!N48/100)))</f>
        <v>489.59999999999991</v>
      </c>
      <c r="E70" s="184">
        <f>IF(AND('Tariffs July 2023'!R48&gt;0,'Tariffs July 2023'!T48&gt;0),IF(($C$53*$C$54&lt;'Tariffs July 2023'!T48),(0),($C$53*$C$54-'Tariffs July 2023'!T48)*'Tariffs July 2023'!U48/100),IF(AND('Tariffs July 2023'!R48&gt;0,'Tariffs July 2023'!T48=""),IF(($C$53*$C$54&lt;'Tariffs July 2023'!R48+'Tariffs July 2023'!P48),(0),(($C$53*$C$54-('Tariffs July 2023'!R48+'Tariffs July 2023'!P48))*'Tariffs July 2023'!S48/100)),IF(AND('Tariffs July 2023'!P48&gt;0,'Tariffs July 2023'!R48=""&gt;0),IF(($C$53*$C$54&lt;'Tariffs July 2023'!P48),(0),($C$53*$C$54-'Tariffs July 2023'!P48)*'Tariffs July 2023'!Q48/100),0)))</f>
        <v>0</v>
      </c>
      <c r="F70" s="184">
        <f>($C$53*$C$55)*'Tariffs July 2023'!AE48/100</f>
        <v>54.899999999999991</v>
      </c>
      <c r="G70" s="184">
        <f t="shared" si="52"/>
        <v>675.81299999999987</v>
      </c>
      <c r="H70" s="238">
        <f t="shared" si="53"/>
        <v>2177.9999999999995</v>
      </c>
      <c r="I70" s="238">
        <f t="shared" si="54"/>
        <v>2703.2519999999995</v>
      </c>
      <c r="J70" s="185">
        <f t="shared" si="55"/>
        <v>2973.5771999999997</v>
      </c>
      <c r="K70" s="188">
        <f>'Tariffs July 2023'!AZ48</f>
        <v>0</v>
      </c>
      <c r="L70" s="188">
        <f>'Tariffs July 2023'!BA48</f>
        <v>0</v>
      </c>
      <c r="M70" s="188">
        <f>'Tariffs July 2023'!BB48</f>
        <v>0</v>
      </c>
      <c r="N70" s="188">
        <f>'Tariffs July 2023'!BC48</f>
        <v>0</v>
      </c>
      <c r="O70" s="186" t="str">
        <f t="shared" si="56"/>
        <v>No discount</v>
      </c>
      <c r="P70" s="187" t="str">
        <f t="shared" si="57"/>
        <v>Exclusive</v>
      </c>
      <c r="Q70" s="241">
        <f t="shared" si="58"/>
        <v>2703.2519999999995</v>
      </c>
      <c r="R70" s="238">
        <f t="shared" si="59"/>
        <v>2703.2519999999995</v>
      </c>
      <c r="S70" s="247">
        <f t="shared" si="60"/>
        <v>2973.5771999999997</v>
      </c>
      <c r="T70" s="247">
        <f t="shared" si="61"/>
        <v>2973.5771999999997</v>
      </c>
      <c r="U70" s="287"/>
      <c r="V70" s="287"/>
      <c r="W70" s="287"/>
      <c r="X70" s="287"/>
      <c r="Y70" s="287"/>
      <c r="Z70" s="287"/>
      <c r="AA70" s="287"/>
      <c r="AB70" s="287"/>
      <c r="AC70" s="287"/>
      <c r="AD70" s="287"/>
      <c r="AE70" s="287"/>
      <c r="AF70" s="287"/>
      <c r="AG70" s="287"/>
      <c r="AH70" s="287"/>
      <c r="AI70" s="287"/>
      <c r="AJ70" s="287"/>
      <c r="AK70" s="287"/>
      <c r="AL70" s="287"/>
    </row>
    <row r="71" spans="1:825" x14ac:dyDescent="0.15">
      <c r="A71" s="183" t="str">
        <f>'Tariffs July 2023'!K49</f>
        <v>Nectr</v>
      </c>
      <c r="B71" s="183" t="str">
        <f>'Tariffs July 2023'!L49</f>
        <v>100% Clean</v>
      </c>
      <c r="C71" s="184">
        <f>IF('Tariffs July 2023'!BP49=0,91*'Tariffs July 2023'!M49/100,(91*'Tariffs July 2023'!M49/100)+'Tariffs July 2023'!BP49/4)</f>
        <v>87.690909090909088</v>
      </c>
      <c r="D71" s="184">
        <f>IF('Tariffs July 2023'!O49="",$C$53*$C$54*'Tariffs July 2023'!N49/100,IF($C$53*$C$54&gt;='Tariffs July 2023'!P49,('Tariffs July 2023'!P49*'Tariffs July 2023'!N49/100),($C$53*$C$54*'Tariffs July 2023'!N49/100)))</f>
        <v>417.2727272727272</v>
      </c>
      <c r="E71" s="184">
        <f>IF(AND('Tariffs July 2023'!R49&gt;0,'Tariffs July 2023'!T49&gt;0),IF(($C$53*$C$54&lt;'Tariffs July 2023'!T49),(0),($C$53*$C$54-'Tariffs July 2023'!T49)*'Tariffs July 2023'!U49/100),IF(AND('Tariffs July 2023'!R49&gt;0,'Tariffs July 2023'!T49=""),IF(($C$53*$C$54&lt;'Tariffs July 2023'!R49+'Tariffs July 2023'!P49),(0),(($C$53*$C$54-('Tariffs July 2023'!R49+'Tariffs July 2023'!P49))*'Tariffs July 2023'!S49/100)),IF(AND('Tariffs July 2023'!P49&gt;0,'Tariffs July 2023'!R49=""&gt;0),IF(($C$53*$C$54&lt;'Tariffs July 2023'!P49),(0),($C$53*$C$54-'Tariffs July 2023'!P49)*'Tariffs July 2023'!Q49/100),0)))</f>
        <v>0</v>
      </c>
      <c r="F71" s="184">
        <f>($C$53*$C$55)*'Tariffs July 2023'!AE49/100</f>
        <v>54.68181818181818</v>
      </c>
      <c r="G71" s="184">
        <f t="shared" si="52"/>
        <v>559.64545454545441</v>
      </c>
      <c r="H71" s="238">
        <f t="shared" si="53"/>
        <v>1887.8181818181813</v>
      </c>
      <c r="I71" s="238">
        <f t="shared" si="54"/>
        <v>2238.5818181818177</v>
      </c>
      <c r="J71" s="185">
        <f t="shared" si="55"/>
        <v>2462.4399999999996</v>
      </c>
      <c r="K71" s="188">
        <f>'Tariffs July 2023'!AZ49</f>
        <v>0</v>
      </c>
      <c r="L71" s="188">
        <f>'Tariffs July 2023'!BA49</f>
        <v>0</v>
      </c>
      <c r="M71" s="188">
        <f>'Tariffs July 2023'!BB49</f>
        <v>0</v>
      </c>
      <c r="N71" s="188">
        <f>'Tariffs July 2023'!BC49</f>
        <v>0</v>
      </c>
      <c r="O71" s="186" t="str">
        <f t="shared" si="56"/>
        <v>No discount</v>
      </c>
      <c r="P71" s="187" t="str">
        <f t="shared" si="57"/>
        <v>Exclusive</v>
      </c>
      <c r="Q71" s="241">
        <f t="shared" si="58"/>
        <v>2238.5818181818177</v>
      </c>
      <c r="R71" s="238">
        <f t="shared" si="59"/>
        <v>2238.5818181818177</v>
      </c>
      <c r="S71" s="247">
        <f t="shared" si="60"/>
        <v>2462.4399999999996</v>
      </c>
      <c r="T71" s="247">
        <f t="shared" si="61"/>
        <v>2462.4399999999996</v>
      </c>
      <c r="U71" s="287"/>
      <c r="V71" s="287"/>
      <c r="W71" s="287"/>
      <c r="X71" s="287"/>
      <c r="Y71" s="287"/>
      <c r="Z71" s="287"/>
      <c r="AA71" s="287"/>
      <c r="AB71" s="287"/>
      <c r="AC71" s="287"/>
      <c r="AD71" s="287"/>
      <c r="AE71" s="287"/>
      <c r="AF71" s="287"/>
      <c r="AG71" s="287"/>
      <c r="AH71" s="287"/>
      <c r="AI71" s="287"/>
      <c r="AJ71" s="287"/>
      <c r="AK71" s="287"/>
      <c r="AL71" s="287"/>
    </row>
    <row r="72" spans="1:825" x14ac:dyDescent="0.15">
      <c r="A72" s="183" t="str">
        <f>'Tariffs July 2023'!K50</f>
        <v>OVO</v>
      </c>
      <c r="B72" s="183" t="str">
        <f>'Tariffs July 2023'!L50</f>
        <v>The One Plan</v>
      </c>
      <c r="C72" s="184">
        <f>IF('Tariffs July 2023'!BP50=0,91*'Tariffs July 2023'!M50/100,(91*'Tariffs July 2023'!M50/100)+'Tariffs July 2023'!BP50/4)</f>
        <v>81.899999999999991</v>
      </c>
      <c r="D72" s="184">
        <f>IF('Tariffs July 2023'!O50="",$C$53*$C$54*'Tariffs July 2023'!N50/100,IF($C$53*$C$54&gt;='Tariffs July 2023'!P50,('Tariffs July 2023'!P50*'Tariffs July 2023'!N50/100),($C$53*$C$54*'Tariffs July 2023'!N50/100)))</f>
        <v>401.2</v>
      </c>
      <c r="E72" s="184">
        <f>IF(AND('Tariffs July 2023'!R50&gt;0,'Tariffs July 2023'!T50&gt;0),IF(($C$53*$C$54&lt;'Tariffs July 2023'!T50),(0),($C$53*$C$54-'Tariffs July 2023'!T50)*'Tariffs July 2023'!U50/100),IF(AND('Tariffs July 2023'!R50&gt;0,'Tariffs July 2023'!T50=""),IF(($C$53*$C$54&lt;'Tariffs July 2023'!R50+'Tariffs July 2023'!P50),(0),(($C$53*$C$54-('Tariffs July 2023'!R50+'Tariffs July 2023'!P50))*'Tariffs July 2023'!S50/100)),IF(AND('Tariffs July 2023'!P50&gt;0,'Tariffs July 2023'!R50=""&gt;0),IF(($C$53*$C$54&lt;'Tariffs July 2023'!P50),(0),($C$53*$C$54-'Tariffs July 2023'!P50)*'Tariffs July 2023'!Q50/100),0)))</f>
        <v>0</v>
      </c>
      <c r="F72" s="184">
        <f>($C$53*$C$55)*'Tariffs July 2023'!AE50/100</f>
        <v>53.1</v>
      </c>
      <c r="G72" s="184">
        <f t="shared" si="52"/>
        <v>536.19999999999993</v>
      </c>
      <c r="H72" s="238">
        <f t="shared" si="53"/>
        <v>1817.1999999999998</v>
      </c>
      <c r="I72" s="238">
        <f t="shared" si="54"/>
        <v>2144.7999999999997</v>
      </c>
      <c r="J72" s="185">
        <f t="shared" si="55"/>
        <v>2359.2799999999997</v>
      </c>
      <c r="K72" s="188">
        <f>'Tariffs July 2023'!AZ50</f>
        <v>0</v>
      </c>
      <c r="L72" s="188">
        <f>'Tariffs July 2023'!BA50</f>
        <v>0</v>
      </c>
      <c r="M72" s="188">
        <f>'Tariffs July 2023'!BB50</f>
        <v>0</v>
      </c>
      <c r="N72" s="188">
        <f>'Tariffs July 2023'!BC50</f>
        <v>0</v>
      </c>
      <c r="O72" s="186" t="str">
        <f t="shared" si="56"/>
        <v>No discount</v>
      </c>
      <c r="P72" s="187" t="str">
        <f t="shared" si="57"/>
        <v>Exclusive</v>
      </c>
      <c r="Q72" s="241">
        <f t="shared" si="58"/>
        <v>2144.7999999999997</v>
      </c>
      <c r="R72" s="238">
        <f t="shared" si="59"/>
        <v>2144.7999999999997</v>
      </c>
      <c r="S72" s="247">
        <f t="shared" si="60"/>
        <v>2359.2799999999997</v>
      </c>
      <c r="T72" s="247">
        <f t="shared" si="61"/>
        <v>2359.2799999999997</v>
      </c>
      <c r="U72" s="287"/>
      <c r="V72" s="287"/>
      <c r="W72" s="287"/>
      <c r="X72" s="287"/>
      <c r="Y72" s="287"/>
      <c r="Z72" s="287"/>
      <c r="AA72" s="287"/>
      <c r="AB72" s="287"/>
      <c r="AC72" s="287"/>
      <c r="AD72" s="287"/>
      <c r="AE72" s="287"/>
      <c r="AF72" s="287"/>
      <c r="AG72" s="287"/>
      <c r="AH72" s="287"/>
      <c r="AI72" s="287"/>
      <c r="AJ72" s="287"/>
      <c r="AK72" s="287"/>
      <c r="AL72" s="287"/>
    </row>
    <row r="73" spans="1:825" customFormat="1" ht="13" x14ac:dyDescent="0.15">
      <c r="A73" s="287"/>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287"/>
      <c r="AF73" s="287"/>
      <c r="AG73" s="287"/>
      <c r="AH73" s="287"/>
      <c r="AI73" s="287"/>
      <c r="AJ73" s="287"/>
      <c r="AK73" s="287"/>
      <c r="AL73" s="287"/>
    </row>
    <row r="74" spans="1:825" customFormat="1" thickBot="1" x14ac:dyDescent="0.2">
      <c r="A74" s="287"/>
      <c r="B74" s="287"/>
      <c r="C74" s="287"/>
      <c r="D74" s="287"/>
      <c r="E74" s="287"/>
      <c r="F74" s="287"/>
      <c r="G74" s="287"/>
      <c r="H74" s="287"/>
      <c r="I74" s="287"/>
      <c r="J74" s="287"/>
      <c r="K74" s="287"/>
      <c r="L74" s="287"/>
      <c r="M74" s="287"/>
      <c r="N74" s="287"/>
      <c r="O74" s="287"/>
      <c r="P74" s="287"/>
      <c r="Q74" s="287"/>
      <c r="R74" s="287"/>
      <c r="S74" s="287"/>
      <c r="T74" s="287"/>
      <c r="U74" s="287"/>
      <c r="V74" s="287"/>
      <c r="W74" s="287"/>
      <c r="X74" s="287"/>
      <c r="Y74" s="287"/>
      <c r="Z74" s="287"/>
      <c r="AA74" s="287"/>
      <c r="AB74" s="287"/>
      <c r="AC74" s="287"/>
      <c r="AD74" s="287"/>
      <c r="AE74" s="287"/>
      <c r="AF74" s="287"/>
      <c r="AG74" s="287"/>
      <c r="AH74" s="287"/>
      <c r="AI74" s="287"/>
      <c r="AJ74" s="287"/>
      <c r="AK74" s="287"/>
      <c r="AL74" s="287"/>
    </row>
    <row r="75" spans="1:825" x14ac:dyDescent="0.15">
      <c r="A75" s="120" t="s">
        <v>799</v>
      </c>
      <c r="B75" s="121"/>
      <c r="C75" s="121"/>
      <c r="D75" s="121"/>
      <c r="E75" s="121"/>
      <c r="F75" s="121"/>
      <c r="G75" s="121"/>
      <c r="H75" s="121"/>
      <c r="I75" s="121"/>
      <c r="J75" s="121"/>
      <c r="K75" s="121"/>
      <c r="L75" s="121"/>
      <c r="M75" s="121"/>
      <c r="N75" s="121"/>
      <c r="O75" s="121"/>
      <c r="P75" s="121"/>
      <c r="Q75" s="121"/>
      <c r="R75" s="121"/>
      <c r="S75" s="121"/>
      <c r="T75" s="121"/>
      <c r="U75" s="287"/>
      <c r="V75" s="287"/>
      <c r="W75" s="287"/>
      <c r="X75" s="287"/>
      <c r="Y75" s="287"/>
      <c r="Z75" s="287"/>
      <c r="AA75" s="287"/>
      <c r="AB75" s="287"/>
      <c r="AC75" s="287"/>
      <c r="AD75" s="287"/>
      <c r="AE75" s="287"/>
      <c r="AF75" s="287"/>
      <c r="AG75" s="287"/>
      <c r="AH75" s="287"/>
      <c r="AI75" s="287"/>
      <c r="AJ75" s="287"/>
      <c r="AK75" s="287"/>
      <c r="AL75" s="287"/>
    </row>
    <row r="76" spans="1:825" x14ac:dyDescent="0.15">
      <c r="A76" s="123" t="s">
        <v>121</v>
      </c>
      <c r="B76" s="110"/>
      <c r="C76" s="147">
        <v>2000</v>
      </c>
      <c r="D76" s="110"/>
      <c r="E76" s="110"/>
      <c r="F76" s="110"/>
      <c r="G76" s="110"/>
      <c r="H76" s="110"/>
      <c r="I76" s="110"/>
      <c r="J76" s="110"/>
      <c r="K76" s="110"/>
      <c r="L76" s="110"/>
      <c r="M76" s="110"/>
      <c r="N76" s="110"/>
      <c r="O76" s="110"/>
      <c r="P76" s="110"/>
      <c r="Q76" s="110"/>
      <c r="R76" s="110"/>
      <c r="S76" s="110"/>
      <c r="T76" s="110"/>
      <c r="U76" s="287"/>
      <c r="V76" s="287"/>
      <c r="W76" s="287"/>
      <c r="X76" s="287"/>
      <c r="Y76" s="287"/>
      <c r="Z76" s="287"/>
      <c r="AA76" s="287"/>
      <c r="AB76" s="287"/>
      <c r="AC76" s="287"/>
      <c r="AD76" s="287"/>
      <c r="AE76" s="287"/>
      <c r="AF76" s="287"/>
      <c r="AG76" s="287"/>
      <c r="AH76" s="287"/>
      <c r="AI76" s="287"/>
      <c r="AJ76" s="287"/>
      <c r="AK76" s="287"/>
      <c r="AL76" s="287"/>
    </row>
    <row r="77" spans="1:825" x14ac:dyDescent="0.15">
      <c r="A77" s="123" t="s">
        <v>262</v>
      </c>
      <c r="B77" s="110"/>
      <c r="C77" s="148">
        <v>0.2</v>
      </c>
      <c r="D77" s="110"/>
      <c r="E77" s="110"/>
      <c r="F77" s="110"/>
      <c r="G77" s="110"/>
      <c r="H77" s="110"/>
      <c r="I77" s="110"/>
      <c r="J77" s="110"/>
      <c r="K77" s="110"/>
      <c r="L77" s="110"/>
      <c r="M77" s="110"/>
      <c r="N77" s="110"/>
      <c r="O77" s="110"/>
      <c r="P77" s="110"/>
      <c r="Q77" s="110"/>
      <c r="R77" s="110"/>
      <c r="S77" s="110"/>
      <c r="T77" s="110"/>
      <c r="U77" s="287"/>
      <c r="V77" s="287"/>
      <c r="W77" s="287"/>
      <c r="X77" s="287"/>
      <c r="Y77" s="287"/>
      <c r="Z77" s="287"/>
      <c r="AA77" s="287"/>
      <c r="AB77" s="287"/>
      <c r="AC77" s="287"/>
      <c r="AD77" s="287"/>
      <c r="AE77" s="287"/>
      <c r="AF77" s="287"/>
      <c r="AG77" s="287"/>
      <c r="AH77" s="287"/>
      <c r="AI77" s="287"/>
      <c r="AJ77" s="287"/>
      <c r="AK77" s="287"/>
      <c r="AL77" s="287"/>
    </row>
    <row r="78" spans="1:825" x14ac:dyDescent="0.15">
      <c r="A78" s="123" t="s">
        <v>800</v>
      </c>
      <c r="B78" s="110"/>
      <c r="C78" s="148">
        <v>0.55000000000000004</v>
      </c>
      <c r="D78" s="110"/>
      <c r="E78" s="110"/>
      <c r="F78" s="110"/>
      <c r="G78" s="110"/>
      <c r="H78" s="110"/>
      <c r="I78" s="110"/>
      <c r="J78" s="110"/>
      <c r="K78" s="110"/>
      <c r="L78" s="110"/>
      <c r="M78" s="110"/>
      <c r="N78" s="110"/>
      <c r="O78" s="110"/>
      <c r="P78" s="110"/>
      <c r="Q78" s="110"/>
      <c r="R78" s="110"/>
      <c r="S78" s="110"/>
      <c r="T78" s="110"/>
      <c r="U78" s="287"/>
      <c r="V78" s="287"/>
      <c r="W78" s="287"/>
      <c r="X78" s="287"/>
      <c r="Y78" s="287"/>
      <c r="Z78" s="287"/>
      <c r="AA78" s="287"/>
      <c r="AB78" s="287"/>
      <c r="AC78" s="287"/>
      <c r="AD78" s="287"/>
      <c r="AE78" s="287"/>
      <c r="AF78" s="287"/>
      <c r="AG78" s="287"/>
      <c r="AH78" s="287"/>
      <c r="AI78" s="287"/>
      <c r="AJ78" s="287"/>
      <c r="AK78" s="287"/>
      <c r="AL78" s="287"/>
    </row>
    <row r="79" spans="1:825" x14ac:dyDescent="0.15">
      <c r="A79" s="123" t="s">
        <v>268</v>
      </c>
      <c r="B79" s="110"/>
      <c r="C79" s="148">
        <v>0.25</v>
      </c>
      <c r="D79" s="110"/>
      <c r="E79" s="110"/>
      <c r="F79" s="110"/>
      <c r="G79" s="110"/>
      <c r="H79" s="110"/>
      <c r="I79" s="110"/>
      <c r="J79" s="110"/>
      <c r="K79" s="110"/>
      <c r="L79" s="110"/>
      <c r="M79" s="110"/>
      <c r="N79" s="110"/>
      <c r="O79" s="110"/>
      <c r="P79" s="110"/>
      <c r="Q79" s="110"/>
      <c r="R79" s="110"/>
      <c r="S79" s="110"/>
      <c r="T79" s="110"/>
      <c r="U79" s="287"/>
      <c r="V79" s="287"/>
      <c r="W79" s="287"/>
      <c r="X79" s="287"/>
      <c r="Y79" s="287"/>
      <c r="Z79" s="287"/>
      <c r="AA79" s="287"/>
      <c r="AB79" s="287"/>
      <c r="AC79" s="287"/>
      <c r="AD79" s="287"/>
      <c r="AE79" s="287"/>
      <c r="AF79" s="287"/>
      <c r="AG79" s="287"/>
      <c r="AH79" s="287"/>
      <c r="AI79" s="287"/>
      <c r="AJ79" s="287"/>
      <c r="AK79" s="287"/>
      <c r="AL79" s="287"/>
    </row>
    <row r="80" spans="1:825" x14ac:dyDescent="0.15">
      <c r="A80" s="123"/>
      <c r="B80" s="110"/>
      <c r="C80" s="110"/>
      <c r="D80" s="110"/>
      <c r="E80" s="110"/>
      <c r="F80" s="110"/>
      <c r="G80" s="110"/>
      <c r="H80" s="110"/>
      <c r="I80" s="110"/>
      <c r="J80" s="110"/>
      <c r="K80" s="110"/>
      <c r="L80" s="110"/>
      <c r="M80" s="110"/>
      <c r="N80" s="110"/>
      <c r="O80" s="110"/>
      <c r="P80" s="110"/>
      <c r="Q80" s="110"/>
      <c r="R80" s="110"/>
      <c r="S80" s="110"/>
      <c r="T80" s="110"/>
      <c r="U80" s="287"/>
      <c r="V80" s="287"/>
      <c r="W80" s="287"/>
      <c r="X80" s="287"/>
      <c r="Y80" s="287"/>
      <c r="Z80" s="287"/>
      <c r="AA80" s="287"/>
      <c r="AB80" s="287"/>
      <c r="AC80" s="287"/>
      <c r="AD80" s="287"/>
      <c r="AE80" s="287"/>
      <c r="AF80" s="287"/>
      <c r="AG80" s="287"/>
      <c r="AH80" s="287"/>
      <c r="AI80" s="287"/>
      <c r="AJ80" s="287"/>
      <c r="AK80" s="287"/>
      <c r="AL80" s="287"/>
    </row>
    <row r="81" spans="1:825" ht="71" customHeight="1" x14ac:dyDescent="0.15">
      <c r="A81" s="225" t="s">
        <v>168</v>
      </c>
      <c r="B81" s="226" t="s">
        <v>122</v>
      </c>
      <c r="C81" s="227" t="s">
        <v>3</v>
      </c>
      <c r="D81" s="227" t="s">
        <v>787</v>
      </c>
      <c r="E81" s="227" t="s">
        <v>801</v>
      </c>
      <c r="F81" s="227" t="s">
        <v>43</v>
      </c>
      <c r="G81" s="227" t="s">
        <v>298</v>
      </c>
      <c r="H81" s="234" t="s">
        <v>789</v>
      </c>
      <c r="I81" s="235" t="s">
        <v>6</v>
      </c>
      <c r="J81" s="228" t="s">
        <v>790</v>
      </c>
      <c r="K81" s="229" t="s">
        <v>7</v>
      </c>
      <c r="L81" s="229" t="s">
        <v>8</v>
      </c>
      <c r="M81" s="229" t="s">
        <v>9</v>
      </c>
      <c r="N81" s="229" t="s">
        <v>10</v>
      </c>
      <c r="O81" s="236" t="s">
        <v>791</v>
      </c>
      <c r="P81" s="236" t="s">
        <v>792</v>
      </c>
      <c r="Q81" s="237" t="s">
        <v>793</v>
      </c>
      <c r="R81" s="237" t="s">
        <v>794</v>
      </c>
      <c r="S81" s="230" t="s">
        <v>133</v>
      </c>
      <c r="T81" s="230" t="s">
        <v>134</v>
      </c>
      <c r="U81" s="287"/>
      <c r="V81" s="287"/>
      <c r="W81" s="287"/>
      <c r="X81" s="287"/>
      <c r="Y81" s="287"/>
      <c r="Z81" s="287"/>
      <c r="AA81" s="287"/>
      <c r="AB81" s="287"/>
      <c r="AC81" s="287"/>
      <c r="AD81" s="287"/>
      <c r="AE81" s="287"/>
      <c r="AF81" s="287"/>
      <c r="AG81" s="287"/>
      <c r="AH81" s="287"/>
      <c r="AI81" s="287"/>
      <c r="AJ81" s="287"/>
      <c r="AK81" s="287"/>
      <c r="AL81" s="287"/>
    </row>
    <row r="82" spans="1:825" s="191" customFormat="1" x14ac:dyDescent="0.15">
      <c r="A82" s="182" t="str">
        <f>'Tariffs July 2023'!K51</f>
        <v>AGL</v>
      </c>
      <c r="B82" s="183" t="str">
        <f>'Tariffs July 2023'!L51</f>
        <v>Value Saver</v>
      </c>
      <c r="C82" s="184">
        <f>IF('Tariffs July 2023'!BP51=0,91*'Tariffs July 2023'!M51/100,(91*'Tariffs July 2023'!M51/100)+'Tariffs July 2023'!BP51/4)</f>
        <v>105.66754545454545</v>
      </c>
      <c r="D82" s="184">
        <f>IF('Tariffs July 2023'!O51="",$C$76*$C$77*'Tariffs July 2023'!N51/100,IF($C$76*$C$77&gt;='Tariffs July 2023'!P51,('Tariffs July 2023'!P51*'Tariffs July 2023'!N51/100),($C$76*$C$77*'Tariffs July 2023'!N51/100)))</f>
        <v>153.89090909090908</v>
      </c>
      <c r="E82" s="184">
        <f>($C$76*$C$78)*'Tariffs July 2023'!AH51/100</f>
        <v>287.39999999999998</v>
      </c>
      <c r="F82" s="184">
        <f>($C$76*$C$79)*'Tariffs July 2023'!W51/100</f>
        <v>122.3181818181818</v>
      </c>
      <c r="G82" s="184">
        <f>SUM(C82:F82)</f>
        <v>669.27663636363627</v>
      </c>
      <c r="H82" s="238">
        <f>(G82-C82)*4</f>
        <v>2254.4363636363632</v>
      </c>
      <c r="I82" s="238">
        <f>G82*4</f>
        <v>2677.1065454545451</v>
      </c>
      <c r="J82" s="185">
        <f t="shared" ref="J82:J91" si="62">I82*1.1</f>
        <v>2944.8172</v>
      </c>
      <c r="K82" s="188">
        <f>'Tariffs July 2023'!AZ51</f>
        <v>0</v>
      </c>
      <c r="L82" s="188">
        <f>'Tariffs July 2023'!BA51</f>
        <v>0</v>
      </c>
      <c r="M82" s="188">
        <f>'Tariffs July 2023'!BB51</f>
        <v>0</v>
      </c>
      <c r="N82" s="188">
        <f>'Tariffs July 2023'!BC51</f>
        <v>0</v>
      </c>
      <c r="O82" s="186" t="str">
        <f>IF(SUM(K82:N82)=0,"No discount",IF(K82&gt;0,"Guaranteed off bill",IF(L82&gt;0,"Guaranteed off usage",IF(M82&gt;0,"Pay-on-time off bill","Pay-on-time off usage"))))</f>
        <v>No discount</v>
      </c>
      <c r="P82" s="187" t="str">
        <f>IF(OR(A82="Origin Energy",A82="Red Energy",A82="Powershop"),"Inclusive","Exclusive")</f>
        <v>Exclusive</v>
      </c>
      <c r="Q82" s="240">
        <f>IF(AND(O82="Guaranteed off bill",P82="Inclusive"),((I82*1.1)-((I82*1.1)*K82/100))/1.1,IF(AND(O82="Guaranteed off usage",P82="Inclusive"),((I82*1.1)-((H82*1.1)*L82/100))/1.1,IF(AND(O82="Guaranteed off bill",P82="Exclusive"),I82-(I82*K82/100),IF(AND(O82="Guaranteed off usage",P82="Exclusive"),I82-(H82*L82/100),IF(P82="Inclusive",((I82*1.1))/1.1,I82)))))</f>
        <v>2677.1065454545451</v>
      </c>
      <c r="R82" s="245">
        <f>IF(AND(O82="Pay-on-time off bill",P82="Inclusive"),((Q82*1.1)-((Q82*1.1)*M82/100))/1.1,IF(AND(O82="Pay-on-time off usage",P82="Inclusive"),((Q82*1.1)-((H82*1.1)*N82/100))/1.1,IF(AND(O82="Pay-on-time off bill",P82="Exclusive"),Q82-(Q82*M82/100),IF(AND(O82="Pay-on-time off usage",P82="Exclusive"),Q82-(H82*N82/100),IF(P82="Inclusive",((Q82*1.1))/1.1,Q82)))))</f>
        <v>2677.1065454545451</v>
      </c>
      <c r="S82" s="246">
        <f>Q82*1.1</f>
        <v>2944.8172</v>
      </c>
      <c r="T82" s="246">
        <f>R82*1.1</f>
        <v>2944.8172</v>
      </c>
      <c r="U82" s="287"/>
      <c r="V82" s="287"/>
      <c r="W82" s="287"/>
      <c r="X82" s="287"/>
      <c r="Y82" s="287"/>
      <c r="Z82" s="287"/>
      <c r="AA82" s="287"/>
      <c r="AB82" s="287"/>
      <c r="AC82" s="287"/>
      <c r="AD82" s="287"/>
      <c r="AE82" s="287"/>
      <c r="AF82" s="287"/>
      <c r="AG82" s="287"/>
      <c r="AH82" s="287"/>
      <c r="AI82" s="287"/>
      <c r="AJ82" s="287"/>
      <c r="AK82" s="287"/>
      <c r="AL82" s="287"/>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s="244"/>
      <c r="QM82" s="244"/>
      <c r="QN82" s="244"/>
      <c r="QO82" s="244"/>
      <c r="QP82" s="244"/>
      <c r="QQ82" s="244"/>
      <c r="QR82" s="244"/>
      <c r="QS82" s="244"/>
      <c r="QT82" s="244"/>
      <c r="QU82" s="244"/>
      <c r="QV82" s="244"/>
      <c r="QW82" s="244"/>
      <c r="QX82" s="244"/>
      <c r="QY82" s="244"/>
      <c r="QZ82" s="244"/>
      <c r="RA82" s="244"/>
      <c r="RB82" s="244"/>
      <c r="RC82" s="244"/>
      <c r="RD82" s="244"/>
      <c r="RE82" s="244"/>
      <c r="RF82" s="244"/>
      <c r="RG82" s="244"/>
      <c r="RH82" s="244"/>
      <c r="RI82" s="244"/>
      <c r="RJ82" s="244"/>
      <c r="RK82" s="244"/>
      <c r="RL82" s="244"/>
      <c r="RM82" s="244"/>
      <c r="RN82" s="244"/>
      <c r="RO82" s="244"/>
      <c r="RP82" s="244"/>
      <c r="RQ82" s="244"/>
      <c r="RR82" s="244"/>
      <c r="RS82" s="244"/>
      <c r="RT82" s="244"/>
      <c r="RU82" s="244"/>
      <c r="RV82" s="244"/>
      <c r="RW82" s="244"/>
      <c r="RX82" s="244"/>
      <c r="RY82" s="244"/>
      <c r="RZ82" s="244"/>
      <c r="SA82" s="244"/>
      <c r="SB82" s="244"/>
      <c r="SC82" s="244"/>
      <c r="SD82" s="244"/>
      <c r="SE82" s="244"/>
      <c r="SF82" s="244"/>
      <c r="SG82" s="244"/>
      <c r="SH82" s="244"/>
      <c r="SI82" s="244"/>
      <c r="SJ82" s="244"/>
      <c r="SK82" s="244"/>
      <c r="SL82" s="244"/>
      <c r="SM82" s="244"/>
      <c r="SN82" s="244"/>
      <c r="SO82" s="244"/>
      <c r="SP82" s="244"/>
      <c r="SQ82" s="244"/>
      <c r="SR82" s="244"/>
      <c r="SS82" s="244"/>
      <c r="ST82" s="244"/>
      <c r="SU82" s="244"/>
      <c r="SV82" s="244"/>
      <c r="SW82" s="244"/>
      <c r="SX82" s="244"/>
      <c r="SY82" s="244"/>
      <c r="SZ82" s="244"/>
      <c r="TA82" s="244"/>
      <c r="TB82" s="244"/>
      <c r="TC82" s="244"/>
      <c r="TD82" s="244"/>
      <c r="TE82" s="244"/>
      <c r="TF82" s="244"/>
      <c r="TG82" s="244"/>
      <c r="TH82" s="244"/>
      <c r="TI82" s="244"/>
      <c r="TJ82" s="244"/>
      <c r="TK82" s="244"/>
      <c r="TL82" s="244"/>
      <c r="TM82" s="244"/>
      <c r="TN82" s="244"/>
      <c r="TO82" s="244"/>
      <c r="TP82" s="244"/>
      <c r="TQ82" s="244"/>
      <c r="TR82" s="244"/>
      <c r="TS82" s="244"/>
      <c r="TT82" s="244"/>
      <c r="TU82" s="244"/>
      <c r="TV82" s="244"/>
      <c r="TW82" s="244"/>
      <c r="TX82" s="244"/>
      <c r="TY82" s="244"/>
      <c r="TZ82" s="244"/>
      <c r="UA82" s="244"/>
      <c r="UB82" s="244"/>
      <c r="UC82" s="244"/>
      <c r="UD82" s="244"/>
      <c r="UE82" s="244"/>
      <c r="UF82" s="244"/>
      <c r="UG82" s="244"/>
      <c r="UH82" s="244"/>
      <c r="UI82" s="244"/>
      <c r="UJ82" s="244"/>
      <c r="UK82" s="244"/>
      <c r="UL82" s="244"/>
      <c r="UM82" s="244"/>
      <c r="UN82" s="244"/>
      <c r="UO82" s="244"/>
      <c r="UP82" s="244"/>
      <c r="UQ82" s="244"/>
      <c r="UR82" s="244"/>
      <c r="US82" s="244"/>
      <c r="UT82" s="244"/>
      <c r="UU82" s="244"/>
      <c r="UV82" s="244"/>
      <c r="UW82" s="244"/>
      <c r="UX82" s="244"/>
      <c r="UY82" s="244"/>
      <c r="UZ82" s="244"/>
      <c r="VA82" s="244"/>
      <c r="VB82" s="244"/>
      <c r="VC82" s="244"/>
      <c r="VD82" s="244"/>
      <c r="VE82" s="244"/>
      <c r="VF82" s="244"/>
      <c r="VG82" s="244"/>
      <c r="VH82" s="244"/>
      <c r="VI82" s="244"/>
      <c r="VJ82" s="244"/>
      <c r="VK82" s="244"/>
      <c r="VL82" s="244"/>
      <c r="VM82" s="244"/>
      <c r="VN82" s="244"/>
      <c r="VO82" s="244"/>
      <c r="VP82" s="244"/>
      <c r="VQ82" s="244"/>
      <c r="VR82" s="244"/>
      <c r="VS82" s="244"/>
      <c r="VT82" s="244"/>
      <c r="VU82" s="244"/>
      <c r="VV82" s="244"/>
      <c r="VW82" s="244"/>
      <c r="VX82" s="244"/>
      <c r="VY82" s="244"/>
      <c r="VZ82" s="244"/>
      <c r="WA82" s="244"/>
      <c r="WB82" s="244"/>
      <c r="WC82" s="244"/>
      <c r="WD82" s="244"/>
      <c r="WE82" s="244"/>
      <c r="WF82" s="244"/>
      <c r="WG82" s="244"/>
      <c r="WH82" s="244"/>
      <c r="WI82" s="244"/>
      <c r="WJ82" s="244"/>
      <c r="WK82" s="244"/>
      <c r="WL82" s="244"/>
      <c r="WM82" s="244"/>
      <c r="WN82" s="244"/>
      <c r="WO82" s="244"/>
      <c r="WP82" s="244"/>
      <c r="WQ82" s="244"/>
      <c r="WR82" s="244"/>
      <c r="WS82" s="244"/>
      <c r="WT82" s="244"/>
      <c r="WU82" s="244"/>
      <c r="WV82" s="244"/>
      <c r="WW82" s="244"/>
      <c r="WX82" s="244"/>
      <c r="WY82" s="244"/>
      <c r="WZ82" s="244"/>
      <c r="XA82" s="244"/>
      <c r="XB82" s="244"/>
      <c r="XC82" s="244"/>
      <c r="XD82" s="244"/>
      <c r="XE82" s="244"/>
      <c r="XF82" s="244"/>
      <c r="XG82" s="244"/>
      <c r="XH82" s="244"/>
      <c r="XI82" s="244"/>
      <c r="XJ82" s="244"/>
      <c r="XK82" s="244"/>
      <c r="XL82" s="244"/>
      <c r="XM82" s="244"/>
      <c r="XN82" s="244"/>
      <c r="XO82" s="244"/>
      <c r="XP82" s="244"/>
      <c r="XQ82" s="244"/>
      <c r="XR82" s="244"/>
      <c r="XS82" s="244"/>
      <c r="XT82" s="244"/>
      <c r="XU82" s="244"/>
      <c r="XV82" s="244"/>
      <c r="XW82" s="244"/>
      <c r="XX82" s="244"/>
      <c r="XY82" s="244"/>
      <c r="XZ82" s="244"/>
      <c r="YA82" s="244"/>
      <c r="YB82" s="244"/>
      <c r="YC82" s="244"/>
      <c r="YD82" s="244"/>
      <c r="YE82" s="244"/>
      <c r="YF82" s="244"/>
      <c r="YG82" s="244"/>
      <c r="YH82" s="244"/>
      <c r="YI82" s="244"/>
      <c r="YJ82" s="244"/>
      <c r="YK82" s="244"/>
      <c r="YL82" s="244"/>
      <c r="YM82" s="244"/>
      <c r="YN82" s="244"/>
      <c r="YO82" s="244"/>
      <c r="YP82" s="244"/>
      <c r="YQ82" s="244"/>
      <c r="YR82" s="244"/>
      <c r="YS82" s="244"/>
      <c r="YT82" s="244"/>
      <c r="YU82" s="244"/>
      <c r="YV82" s="244"/>
      <c r="YW82" s="244"/>
      <c r="YX82" s="244"/>
      <c r="YY82" s="244"/>
      <c r="YZ82" s="244"/>
      <c r="ZA82" s="244"/>
      <c r="ZB82" s="244"/>
      <c r="ZC82" s="244"/>
      <c r="ZD82" s="244"/>
      <c r="ZE82" s="244"/>
      <c r="ZF82" s="244"/>
      <c r="ZG82" s="244"/>
      <c r="ZH82" s="244"/>
      <c r="ZI82" s="244"/>
      <c r="ZJ82" s="244"/>
      <c r="ZK82" s="244"/>
      <c r="ZL82" s="244"/>
      <c r="ZM82" s="244"/>
      <c r="ZN82" s="244"/>
      <c r="ZO82" s="244"/>
      <c r="ZP82" s="244"/>
      <c r="ZQ82" s="244"/>
      <c r="ZR82" s="244"/>
      <c r="ZS82" s="244"/>
      <c r="ZT82" s="244"/>
      <c r="ZU82" s="244"/>
      <c r="ZV82" s="244"/>
      <c r="ZW82" s="244"/>
      <c r="ZX82" s="244"/>
      <c r="ZY82" s="244"/>
      <c r="ZZ82" s="244"/>
      <c r="AAA82" s="244"/>
      <c r="AAB82" s="244"/>
      <c r="AAC82" s="244"/>
      <c r="AAD82" s="244"/>
      <c r="AAE82" s="244"/>
      <c r="AAF82" s="244"/>
      <c r="AAG82" s="244"/>
      <c r="AAH82" s="244"/>
      <c r="AAI82" s="244"/>
      <c r="AAJ82" s="244"/>
      <c r="AAK82" s="244"/>
      <c r="AAL82" s="244"/>
      <c r="AAM82" s="244"/>
      <c r="AAN82" s="244"/>
      <c r="AAO82" s="244"/>
      <c r="AAP82" s="244"/>
      <c r="AAQ82" s="244"/>
      <c r="AAR82" s="244"/>
      <c r="AAS82" s="244"/>
      <c r="AAT82" s="244"/>
      <c r="AAU82" s="244"/>
      <c r="AAV82" s="244"/>
      <c r="AAW82" s="244"/>
      <c r="AAX82" s="244"/>
      <c r="AAY82" s="244"/>
      <c r="AAZ82" s="244"/>
      <c r="ABA82" s="244"/>
      <c r="ABB82" s="244"/>
      <c r="ABC82" s="244"/>
      <c r="ABD82" s="244"/>
      <c r="ABE82" s="244"/>
      <c r="ABF82" s="244"/>
      <c r="ABG82" s="244"/>
      <c r="ABH82" s="244"/>
      <c r="ABI82" s="244"/>
      <c r="ABJ82" s="244"/>
      <c r="ABK82" s="244"/>
      <c r="ABL82" s="244"/>
      <c r="ABM82" s="244"/>
      <c r="ABN82" s="244"/>
      <c r="ABO82" s="244"/>
      <c r="ABP82" s="244"/>
      <c r="ABQ82" s="244"/>
      <c r="ABR82" s="244"/>
      <c r="ABS82" s="244"/>
      <c r="ABT82" s="244"/>
      <c r="ABU82" s="244"/>
      <c r="ABV82" s="244"/>
      <c r="ABW82" s="244"/>
      <c r="ABX82" s="244"/>
      <c r="ABY82" s="244"/>
      <c r="ABZ82" s="244"/>
      <c r="ACA82" s="244"/>
      <c r="ACB82" s="244"/>
      <c r="ACC82" s="244"/>
      <c r="ACD82" s="244"/>
      <c r="ACE82" s="244"/>
      <c r="ACF82" s="244"/>
      <c r="ACG82" s="244"/>
      <c r="ACH82" s="244"/>
      <c r="ACI82" s="244"/>
      <c r="ACJ82" s="244"/>
      <c r="ACK82" s="244"/>
      <c r="ACL82" s="244"/>
      <c r="ACM82" s="244"/>
      <c r="ACN82" s="244"/>
      <c r="ACO82" s="244"/>
      <c r="ACP82" s="244"/>
      <c r="ACQ82" s="244"/>
      <c r="ACR82" s="244"/>
      <c r="ACS82" s="244"/>
      <c r="ACT82" s="244"/>
      <c r="ACU82" s="244"/>
      <c r="ACV82" s="244"/>
      <c r="ACW82" s="244"/>
      <c r="ACX82" s="244"/>
      <c r="ACY82" s="244"/>
      <c r="ACZ82" s="244"/>
      <c r="ADA82" s="244"/>
      <c r="ADB82" s="244"/>
      <c r="ADC82" s="244"/>
      <c r="ADD82" s="244"/>
      <c r="ADE82" s="244"/>
      <c r="ADF82" s="244"/>
      <c r="ADG82" s="244"/>
      <c r="ADH82" s="244"/>
      <c r="ADI82" s="244"/>
      <c r="ADJ82" s="244"/>
      <c r="ADK82" s="244"/>
      <c r="ADL82" s="244"/>
      <c r="ADM82" s="244"/>
      <c r="ADN82" s="244"/>
      <c r="ADO82" s="244"/>
      <c r="ADP82" s="244"/>
      <c r="ADQ82" s="244"/>
      <c r="ADR82" s="244"/>
      <c r="ADS82" s="244"/>
      <c r="ADT82" s="244"/>
      <c r="ADU82" s="244"/>
      <c r="ADV82" s="244"/>
      <c r="ADW82" s="244"/>
      <c r="ADX82" s="244"/>
      <c r="ADY82" s="244"/>
      <c r="ADZ82" s="244"/>
      <c r="AEA82" s="244"/>
      <c r="AEB82" s="244"/>
      <c r="AEC82" s="244"/>
      <c r="AED82" s="244"/>
      <c r="AEE82" s="244"/>
      <c r="AEF82" s="244"/>
      <c r="AEG82" s="244"/>
      <c r="AEH82" s="244"/>
      <c r="AEI82" s="244"/>
      <c r="AEJ82" s="244"/>
      <c r="AEK82" s="244"/>
      <c r="AEL82" s="244"/>
      <c r="AEM82" s="244"/>
      <c r="AEN82" s="244"/>
      <c r="AEO82" s="244"/>
      <c r="AEP82" s="244"/>
      <c r="AEQ82" s="244"/>
      <c r="AER82" s="244"/>
      <c r="AES82" s="244"/>
    </row>
    <row r="83" spans="1:825" s="191" customFormat="1" x14ac:dyDescent="0.15">
      <c r="A83" s="182" t="str">
        <f>'Tariffs July 2023'!K52</f>
        <v>Diamond Energy</v>
      </c>
      <c r="B83" s="183" t="str">
        <f>'Tariffs July 2023'!L52</f>
        <v xml:space="preserve">Renewable Saver </v>
      </c>
      <c r="C83" s="184">
        <f>IF('Tariffs July 2023'!BP52=0,91*'Tariffs July 2023'!M52/100,(91*'Tariffs July 2023'!M52/100)+'Tariffs July 2023'!BP52/4)</f>
        <v>91.909999999999982</v>
      </c>
      <c r="D83" s="184">
        <f>IF('Tariffs July 2023'!O52="",$C$76*$C$77*'Tariffs July 2023'!N52/100,IF($C$76*$C$77&gt;='Tariffs July 2023'!P52,('Tariffs July 2023'!P52*'Tariffs July 2023'!N52/100),($C$76*$C$77*'Tariffs July 2023'!N52/100)))</f>
        <v>175.99999999999997</v>
      </c>
      <c r="E83" s="184">
        <f>($C$76*$C$78)*'Tariffs July 2023'!AH52/100</f>
        <v>306.39999999999998</v>
      </c>
      <c r="F83" s="184">
        <f>($C$76*$C$79)*'Tariffs July 2023'!W52/100</f>
        <v>139.27272727272725</v>
      </c>
      <c r="G83" s="184">
        <f>SUM(C83:F83)</f>
        <v>713.5827272727272</v>
      </c>
      <c r="H83" s="238">
        <f t="shared" ref="H83:H86" si="63">(G83-C83)*4</f>
        <v>2486.6909090909089</v>
      </c>
      <c r="I83" s="238">
        <f t="shared" ref="I83:I91" si="64">G83*4</f>
        <v>2854.3309090909088</v>
      </c>
      <c r="J83" s="185">
        <f t="shared" si="62"/>
        <v>3139.7640000000001</v>
      </c>
      <c r="K83" s="188">
        <f>'Tariffs July 2023'!AZ52</f>
        <v>0</v>
      </c>
      <c r="L83" s="188">
        <f>'Tariffs July 2023'!BA52</f>
        <v>0</v>
      </c>
      <c r="M83" s="188">
        <f>'Tariffs July 2023'!BB52</f>
        <v>2</v>
      </c>
      <c r="N83" s="188">
        <f>'Tariffs July 2023'!BC52</f>
        <v>0</v>
      </c>
      <c r="O83" s="186" t="str">
        <f t="shared" ref="O83:O91" si="65">IF(SUM(K83:N83)=0,"No discount",IF(K83&gt;0,"Guaranteed off bill",IF(L83&gt;0,"Guaranteed off usage",IF(M83&gt;0,"Pay-on-time off bill","Pay-on-time off usage"))))</f>
        <v>Pay-on-time off bill</v>
      </c>
      <c r="P83" s="187" t="str">
        <f t="shared" ref="P83:P91" si="66">IF(OR(A83="Origin Energy",A83="Red Energy",A83="Powershop"),"Inclusive","Exclusive")</f>
        <v>Exclusive</v>
      </c>
      <c r="Q83" s="241">
        <f t="shared" ref="Q83:Q91" si="67">IF(AND(O83="Guaranteed off bill",P83="Inclusive"),((I83*1.1)-((I83*1.1)*K83/100))/1.1,IF(AND(O83="Guaranteed off usage",P83="Inclusive"),((I83*1.1)-((H83*1.1)*L83/100))/1.1,IF(AND(O83="Guaranteed off bill",P83="Exclusive"),I83-(I83*K83/100),IF(AND(O83="Guaranteed off usage",P83="Exclusive"),I83-(H83*L83/100),IF(P83="Inclusive",((I83*1.1))/1.1,I83)))))</f>
        <v>2854.3309090909088</v>
      </c>
      <c r="R83" s="238">
        <f t="shared" ref="R83:R91" si="68">IF(AND(O83="Pay-on-time off bill",P83="Inclusive"),((Q83*1.1)-((Q83*1.1)*M83/100))/1.1,IF(AND(O83="Pay-on-time off usage",P83="Inclusive"),((Q83*1.1)-((H83*1.1)*N83/100))/1.1,IF(AND(O83="Pay-on-time off bill",P83="Exclusive"),Q83-(Q83*M83/100),IF(AND(O83="Pay-on-time off usage",P83="Exclusive"),Q83-(H83*N83/100),IF(P83="Inclusive",((Q83*1.1))/1.1,Q83)))))</f>
        <v>2797.2442909090905</v>
      </c>
      <c r="S83" s="247">
        <f t="shared" ref="S83:T91" si="69">Q83*1.1</f>
        <v>3139.7640000000001</v>
      </c>
      <c r="T83" s="247">
        <f t="shared" si="69"/>
        <v>3076.9687199999998</v>
      </c>
      <c r="U83" s="287"/>
      <c r="V83" s="287"/>
      <c r="W83" s="287"/>
      <c r="X83" s="287"/>
      <c r="Y83" s="287"/>
      <c r="Z83" s="287"/>
      <c r="AA83" s="287"/>
      <c r="AB83" s="287"/>
      <c r="AC83" s="287"/>
      <c r="AD83" s="287"/>
      <c r="AE83" s="287"/>
      <c r="AF83" s="287"/>
      <c r="AG83" s="287"/>
      <c r="AH83" s="287"/>
      <c r="AI83" s="287"/>
      <c r="AJ83" s="287"/>
      <c r="AK83" s="287"/>
      <c r="AL83" s="287"/>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s="244"/>
      <c r="QM83" s="244"/>
      <c r="QN83" s="244"/>
      <c r="QO83" s="244"/>
      <c r="QP83" s="244"/>
      <c r="QQ83" s="244"/>
      <c r="QR83" s="244"/>
      <c r="QS83" s="244"/>
      <c r="QT83" s="244"/>
      <c r="QU83" s="244"/>
      <c r="QV83" s="244"/>
      <c r="QW83" s="244"/>
      <c r="QX83" s="244"/>
      <c r="QY83" s="244"/>
      <c r="QZ83" s="244"/>
      <c r="RA83" s="244"/>
      <c r="RB83" s="244"/>
      <c r="RC83" s="244"/>
      <c r="RD83" s="244"/>
      <c r="RE83" s="244"/>
      <c r="RF83" s="244"/>
      <c r="RG83" s="244"/>
      <c r="RH83" s="244"/>
      <c r="RI83" s="244"/>
      <c r="RJ83" s="244"/>
      <c r="RK83" s="244"/>
      <c r="RL83" s="244"/>
      <c r="RM83" s="244"/>
      <c r="RN83" s="244"/>
      <c r="RO83" s="244"/>
      <c r="RP83" s="244"/>
      <c r="RQ83" s="244"/>
      <c r="RR83" s="244"/>
      <c r="RS83" s="244"/>
      <c r="RT83" s="244"/>
      <c r="RU83" s="244"/>
      <c r="RV83" s="244"/>
      <c r="RW83" s="244"/>
      <c r="RX83" s="244"/>
      <c r="RY83" s="244"/>
      <c r="RZ83" s="244"/>
      <c r="SA83" s="244"/>
      <c r="SB83" s="244"/>
      <c r="SC83" s="244"/>
      <c r="SD83" s="244"/>
      <c r="SE83" s="244"/>
      <c r="SF83" s="244"/>
      <c r="SG83" s="244"/>
      <c r="SH83" s="244"/>
      <c r="SI83" s="244"/>
      <c r="SJ83" s="244"/>
      <c r="SK83" s="244"/>
      <c r="SL83" s="244"/>
      <c r="SM83" s="244"/>
      <c r="SN83" s="244"/>
      <c r="SO83" s="244"/>
      <c r="SP83" s="244"/>
      <c r="SQ83" s="244"/>
      <c r="SR83" s="244"/>
      <c r="SS83" s="244"/>
      <c r="ST83" s="244"/>
      <c r="SU83" s="244"/>
      <c r="SV83" s="244"/>
      <c r="SW83" s="244"/>
      <c r="SX83" s="244"/>
      <c r="SY83" s="244"/>
      <c r="SZ83" s="244"/>
      <c r="TA83" s="244"/>
      <c r="TB83" s="244"/>
      <c r="TC83" s="244"/>
      <c r="TD83" s="244"/>
      <c r="TE83" s="244"/>
      <c r="TF83" s="244"/>
      <c r="TG83" s="244"/>
      <c r="TH83" s="244"/>
      <c r="TI83" s="244"/>
      <c r="TJ83" s="244"/>
      <c r="TK83" s="244"/>
      <c r="TL83" s="244"/>
      <c r="TM83" s="244"/>
      <c r="TN83" s="244"/>
      <c r="TO83" s="244"/>
      <c r="TP83" s="244"/>
      <c r="TQ83" s="244"/>
      <c r="TR83" s="244"/>
      <c r="TS83" s="244"/>
      <c r="TT83" s="244"/>
      <c r="TU83" s="244"/>
      <c r="TV83" s="244"/>
      <c r="TW83" s="244"/>
      <c r="TX83" s="244"/>
      <c r="TY83" s="244"/>
      <c r="TZ83" s="244"/>
      <c r="UA83" s="244"/>
      <c r="UB83" s="244"/>
      <c r="UC83" s="244"/>
      <c r="UD83" s="244"/>
      <c r="UE83" s="244"/>
      <c r="UF83" s="244"/>
      <c r="UG83" s="244"/>
      <c r="UH83" s="244"/>
      <c r="UI83" s="244"/>
      <c r="UJ83" s="244"/>
      <c r="UK83" s="244"/>
      <c r="UL83" s="244"/>
      <c r="UM83" s="244"/>
      <c r="UN83" s="244"/>
      <c r="UO83" s="244"/>
      <c r="UP83" s="244"/>
      <c r="UQ83" s="244"/>
      <c r="UR83" s="244"/>
      <c r="US83" s="244"/>
      <c r="UT83" s="244"/>
      <c r="UU83" s="244"/>
      <c r="UV83" s="244"/>
      <c r="UW83" s="244"/>
      <c r="UX83" s="244"/>
      <c r="UY83" s="244"/>
      <c r="UZ83" s="244"/>
      <c r="VA83" s="244"/>
      <c r="VB83" s="244"/>
      <c r="VC83" s="244"/>
      <c r="VD83" s="244"/>
      <c r="VE83" s="244"/>
      <c r="VF83" s="244"/>
      <c r="VG83" s="244"/>
      <c r="VH83" s="244"/>
      <c r="VI83" s="244"/>
      <c r="VJ83" s="244"/>
      <c r="VK83" s="244"/>
      <c r="VL83" s="244"/>
      <c r="VM83" s="244"/>
      <c r="VN83" s="244"/>
      <c r="VO83" s="244"/>
      <c r="VP83" s="244"/>
      <c r="VQ83" s="244"/>
      <c r="VR83" s="244"/>
      <c r="VS83" s="244"/>
      <c r="VT83" s="244"/>
      <c r="VU83" s="244"/>
      <c r="VV83" s="244"/>
      <c r="VW83" s="244"/>
      <c r="VX83" s="244"/>
      <c r="VY83" s="244"/>
      <c r="VZ83" s="244"/>
      <c r="WA83" s="244"/>
      <c r="WB83" s="244"/>
      <c r="WC83" s="244"/>
      <c r="WD83" s="244"/>
      <c r="WE83" s="244"/>
      <c r="WF83" s="244"/>
      <c r="WG83" s="244"/>
      <c r="WH83" s="244"/>
      <c r="WI83" s="244"/>
      <c r="WJ83" s="244"/>
      <c r="WK83" s="244"/>
      <c r="WL83" s="244"/>
      <c r="WM83" s="244"/>
      <c r="WN83" s="244"/>
      <c r="WO83" s="244"/>
      <c r="WP83" s="244"/>
      <c r="WQ83" s="244"/>
      <c r="WR83" s="244"/>
      <c r="WS83" s="244"/>
      <c r="WT83" s="244"/>
      <c r="WU83" s="244"/>
      <c r="WV83" s="244"/>
      <c r="WW83" s="244"/>
      <c r="WX83" s="244"/>
      <c r="WY83" s="244"/>
      <c r="WZ83" s="244"/>
      <c r="XA83" s="244"/>
      <c r="XB83" s="244"/>
      <c r="XC83" s="244"/>
      <c r="XD83" s="244"/>
      <c r="XE83" s="244"/>
      <c r="XF83" s="244"/>
      <c r="XG83" s="244"/>
      <c r="XH83" s="244"/>
      <c r="XI83" s="244"/>
      <c r="XJ83" s="244"/>
      <c r="XK83" s="244"/>
      <c r="XL83" s="244"/>
      <c r="XM83" s="244"/>
      <c r="XN83" s="244"/>
      <c r="XO83" s="244"/>
      <c r="XP83" s="244"/>
      <c r="XQ83" s="244"/>
      <c r="XR83" s="244"/>
      <c r="XS83" s="244"/>
      <c r="XT83" s="244"/>
      <c r="XU83" s="244"/>
      <c r="XV83" s="244"/>
      <c r="XW83" s="244"/>
      <c r="XX83" s="244"/>
      <c r="XY83" s="244"/>
      <c r="XZ83" s="244"/>
      <c r="YA83" s="244"/>
      <c r="YB83" s="244"/>
      <c r="YC83" s="244"/>
      <c r="YD83" s="244"/>
      <c r="YE83" s="244"/>
      <c r="YF83" s="244"/>
      <c r="YG83" s="244"/>
      <c r="YH83" s="244"/>
      <c r="YI83" s="244"/>
      <c r="YJ83" s="244"/>
      <c r="YK83" s="244"/>
      <c r="YL83" s="244"/>
      <c r="YM83" s="244"/>
      <c r="YN83" s="244"/>
      <c r="YO83" s="244"/>
      <c r="YP83" s="244"/>
      <c r="YQ83" s="244"/>
      <c r="YR83" s="244"/>
      <c r="YS83" s="244"/>
      <c r="YT83" s="244"/>
      <c r="YU83" s="244"/>
      <c r="YV83" s="244"/>
      <c r="YW83" s="244"/>
      <c r="YX83" s="244"/>
      <c r="YY83" s="244"/>
      <c r="YZ83" s="244"/>
      <c r="ZA83" s="244"/>
      <c r="ZB83" s="244"/>
      <c r="ZC83" s="244"/>
      <c r="ZD83" s="244"/>
      <c r="ZE83" s="244"/>
      <c r="ZF83" s="244"/>
      <c r="ZG83" s="244"/>
      <c r="ZH83" s="244"/>
      <c r="ZI83" s="244"/>
      <c r="ZJ83" s="244"/>
      <c r="ZK83" s="244"/>
      <c r="ZL83" s="244"/>
      <c r="ZM83" s="244"/>
      <c r="ZN83" s="244"/>
      <c r="ZO83" s="244"/>
      <c r="ZP83" s="244"/>
      <c r="ZQ83" s="244"/>
      <c r="ZR83" s="244"/>
      <c r="ZS83" s="244"/>
      <c r="ZT83" s="244"/>
      <c r="ZU83" s="244"/>
      <c r="ZV83" s="244"/>
      <c r="ZW83" s="244"/>
      <c r="ZX83" s="244"/>
      <c r="ZY83" s="244"/>
      <c r="ZZ83" s="244"/>
      <c r="AAA83" s="244"/>
      <c r="AAB83" s="244"/>
      <c r="AAC83" s="244"/>
      <c r="AAD83" s="244"/>
      <c r="AAE83" s="244"/>
      <c r="AAF83" s="244"/>
      <c r="AAG83" s="244"/>
      <c r="AAH83" s="244"/>
      <c r="AAI83" s="244"/>
      <c r="AAJ83" s="244"/>
      <c r="AAK83" s="244"/>
      <c r="AAL83" s="244"/>
      <c r="AAM83" s="244"/>
      <c r="AAN83" s="244"/>
      <c r="AAO83" s="244"/>
      <c r="AAP83" s="244"/>
      <c r="AAQ83" s="244"/>
      <c r="AAR83" s="244"/>
      <c r="AAS83" s="244"/>
      <c r="AAT83" s="244"/>
      <c r="AAU83" s="244"/>
      <c r="AAV83" s="244"/>
      <c r="AAW83" s="244"/>
      <c r="AAX83" s="244"/>
      <c r="AAY83" s="244"/>
      <c r="AAZ83" s="244"/>
      <c r="ABA83" s="244"/>
      <c r="ABB83" s="244"/>
      <c r="ABC83" s="244"/>
      <c r="ABD83" s="244"/>
      <c r="ABE83" s="244"/>
      <c r="ABF83" s="244"/>
      <c r="ABG83" s="244"/>
      <c r="ABH83" s="244"/>
      <c r="ABI83" s="244"/>
      <c r="ABJ83" s="244"/>
      <c r="ABK83" s="244"/>
      <c r="ABL83" s="244"/>
      <c r="ABM83" s="244"/>
      <c r="ABN83" s="244"/>
      <c r="ABO83" s="244"/>
      <c r="ABP83" s="244"/>
      <c r="ABQ83" s="244"/>
      <c r="ABR83" s="244"/>
      <c r="ABS83" s="244"/>
      <c r="ABT83" s="244"/>
      <c r="ABU83" s="244"/>
      <c r="ABV83" s="244"/>
      <c r="ABW83" s="244"/>
      <c r="ABX83" s="244"/>
      <c r="ABY83" s="244"/>
      <c r="ABZ83" s="244"/>
      <c r="ACA83" s="244"/>
      <c r="ACB83" s="244"/>
      <c r="ACC83" s="244"/>
      <c r="ACD83" s="244"/>
      <c r="ACE83" s="244"/>
      <c r="ACF83" s="244"/>
      <c r="ACG83" s="244"/>
      <c r="ACH83" s="244"/>
      <c r="ACI83" s="244"/>
      <c r="ACJ83" s="244"/>
      <c r="ACK83" s="244"/>
      <c r="ACL83" s="244"/>
      <c r="ACM83" s="244"/>
      <c r="ACN83" s="244"/>
      <c r="ACO83" s="244"/>
      <c r="ACP83" s="244"/>
      <c r="ACQ83" s="244"/>
      <c r="ACR83" s="244"/>
      <c r="ACS83" s="244"/>
      <c r="ACT83" s="244"/>
      <c r="ACU83" s="244"/>
      <c r="ACV83" s="244"/>
      <c r="ACW83" s="244"/>
      <c r="ACX83" s="244"/>
      <c r="ACY83" s="244"/>
      <c r="ACZ83" s="244"/>
      <c r="ADA83" s="244"/>
      <c r="ADB83" s="244"/>
      <c r="ADC83" s="244"/>
      <c r="ADD83" s="244"/>
      <c r="ADE83" s="244"/>
      <c r="ADF83" s="244"/>
      <c r="ADG83" s="244"/>
      <c r="ADH83" s="244"/>
      <c r="ADI83" s="244"/>
      <c r="ADJ83" s="244"/>
      <c r="ADK83" s="244"/>
      <c r="ADL83" s="244"/>
      <c r="ADM83" s="244"/>
      <c r="ADN83" s="244"/>
      <c r="ADO83" s="244"/>
      <c r="ADP83" s="244"/>
      <c r="ADQ83" s="244"/>
      <c r="ADR83" s="244"/>
      <c r="ADS83" s="244"/>
      <c r="ADT83" s="244"/>
      <c r="ADU83" s="244"/>
      <c r="ADV83" s="244"/>
      <c r="ADW83" s="244"/>
      <c r="ADX83" s="244"/>
      <c r="ADY83" s="244"/>
      <c r="ADZ83" s="244"/>
      <c r="AEA83" s="244"/>
      <c r="AEB83" s="244"/>
      <c r="AEC83" s="244"/>
      <c r="AED83" s="244"/>
      <c r="AEE83" s="244"/>
      <c r="AEF83" s="244"/>
      <c r="AEG83" s="244"/>
      <c r="AEH83" s="244"/>
      <c r="AEI83" s="244"/>
      <c r="AEJ83" s="244"/>
      <c r="AEK83" s="244"/>
      <c r="AEL83" s="244"/>
      <c r="AEM83" s="244"/>
      <c r="AEN83" s="244"/>
      <c r="AEO83" s="244"/>
      <c r="AEP83" s="244"/>
      <c r="AEQ83" s="244"/>
      <c r="AER83" s="244"/>
      <c r="AES83" s="244"/>
    </row>
    <row r="84" spans="1:825" s="191" customFormat="1" x14ac:dyDescent="0.15">
      <c r="A84" s="182" t="str">
        <f>'Tariffs July 2023'!K53</f>
        <v>Energy Locals</v>
      </c>
      <c r="B84" s="183" t="str">
        <f>'Tariffs July 2023'!L53</f>
        <v>Online Member</v>
      </c>
      <c r="C84" s="184">
        <f>IF('Tariffs July 2023'!BP53=0,91*'Tariffs July 2023'!M53/100,(91*'Tariffs July 2023'!M53/100)+'Tariffs July 2023'!BP53/4)</f>
        <v>108.47272727272727</v>
      </c>
      <c r="D84" s="184">
        <f>IF('Tariffs July 2023'!O53="",$C$76*$C$77*'Tariffs July 2023'!N53/100,IF($C$76*$C$77&gt;='Tariffs July 2023'!P53,('Tariffs July 2023'!P53*'Tariffs July 2023'!N53/100),($C$76*$C$77*'Tariffs July 2023'!N53/100)))</f>
        <v>143.63636363636363</v>
      </c>
      <c r="E84" s="184">
        <f>($C$76*$C$78)*'Tariffs July 2023'!AH53/100</f>
        <v>269.99999999999994</v>
      </c>
      <c r="F84" s="184">
        <f>($C$76*$C$79)*'Tariffs July 2023'!W53/100</f>
        <v>115.90909090909091</v>
      </c>
      <c r="G84" s="184">
        <f t="shared" ref="G84:G91" si="70">SUM(C84:F84)</f>
        <v>638.01818181818169</v>
      </c>
      <c r="H84" s="238">
        <f t="shared" si="63"/>
        <v>2118.1818181818176</v>
      </c>
      <c r="I84" s="238">
        <f t="shared" si="64"/>
        <v>2552.0727272727268</v>
      </c>
      <c r="J84" s="185">
        <f t="shared" si="62"/>
        <v>2807.2799999999997</v>
      </c>
      <c r="K84" s="188">
        <f>'Tariffs July 2023'!AZ53</f>
        <v>0</v>
      </c>
      <c r="L84" s="188">
        <f>'Tariffs July 2023'!BA53</f>
        <v>0</v>
      </c>
      <c r="M84" s="188">
        <f>'Tariffs July 2023'!BB53</f>
        <v>0</v>
      </c>
      <c r="N84" s="188">
        <f>'Tariffs July 2023'!BC53</f>
        <v>0</v>
      </c>
      <c r="O84" s="186" t="str">
        <f t="shared" si="65"/>
        <v>No discount</v>
      </c>
      <c r="P84" s="187" t="str">
        <f t="shared" si="66"/>
        <v>Exclusive</v>
      </c>
      <c r="Q84" s="241">
        <f t="shared" si="67"/>
        <v>2552.0727272727268</v>
      </c>
      <c r="R84" s="238">
        <f t="shared" si="68"/>
        <v>2552.0727272727268</v>
      </c>
      <c r="S84" s="247">
        <f t="shared" si="69"/>
        <v>2807.2799999999997</v>
      </c>
      <c r="T84" s="247">
        <f t="shared" si="69"/>
        <v>2807.2799999999997</v>
      </c>
      <c r="U84" s="287"/>
      <c r="V84" s="287"/>
      <c r="W84" s="287"/>
      <c r="X84" s="287"/>
      <c r="Y84" s="287"/>
      <c r="Z84" s="287"/>
      <c r="AA84" s="287"/>
      <c r="AB84" s="287"/>
      <c r="AC84" s="287"/>
      <c r="AD84" s="287"/>
      <c r="AE84" s="287"/>
      <c r="AF84" s="287"/>
      <c r="AG84" s="287"/>
      <c r="AH84" s="287"/>
      <c r="AI84" s="287"/>
      <c r="AJ84" s="287"/>
      <c r="AK84" s="287"/>
      <c r="AL84" s="287"/>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s="244"/>
      <c r="QM84" s="244"/>
      <c r="QN84" s="244"/>
      <c r="QO84" s="244"/>
      <c r="QP84" s="244"/>
      <c r="QQ84" s="244"/>
      <c r="QR84" s="244"/>
      <c r="QS84" s="244"/>
      <c r="QT84" s="244"/>
      <c r="QU84" s="244"/>
      <c r="QV84" s="244"/>
      <c r="QW84" s="244"/>
      <c r="QX84" s="244"/>
      <c r="QY84" s="244"/>
      <c r="QZ84" s="244"/>
      <c r="RA84" s="244"/>
      <c r="RB84" s="244"/>
      <c r="RC84" s="244"/>
      <c r="RD84" s="244"/>
      <c r="RE84" s="244"/>
      <c r="RF84" s="244"/>
      <c r="RG84" s="244"/>
      <c r="RH84" s="244"/>
      <c r="RI84" s="244"/>
      <c r="RJ84" s="244"/>
      <c r="RK84" s="244"/>
      <c r="RL84" s="244"/>
      <c r="RM84" s="244"/>
      <c r="RN84" s="244"/>
      <c r="RO84" s="244"/>
      <c r="RP84" s="244"/>
      <c r="RQ84" s="244"/>
      <c r="RR84" s="244"/>
      <c r="RS84" s="244"/>
      <c r="RT84" s="244"/>
      <c r="RU84" s="244"/>
      <c r="RV84" s="244"/>
      <c r="RW84" s="244"/>
      <c r="RX84" s="244"/>
      <c r="RY84" s="244"/>
      <c r="RZ84" s="244"/>
      <c r="SA84" s="244"/>
      <c r="SB84" s="244"/>
      <c r="SC84" s="244"/>
      <c r="SD84" s="244"/>
      <c r="SE84" s="244"/>
      <c r="SF84" s="244"/>
      <c r="SG84" s="244"/>
      <c r="SH84" s="244"/>
      <c r="SI84" s="244"/>
      <c r="SJ84" s="244"/>
      <c r="SK84" s="244"/>
      <c r="SL84" s="244"/>
      <c r="SM84" s="244"/>
      <c r="SN84" s="244"/>
      <c r="SO84" s="244"/>
      <c r="SP84" s="244"/>
      <c r="SQ84" s="244"/>
      <c r="SR84" s="244"/>
      <c r="SS84" s="244"/>
      <c r="ST84" s="244"/>
      <c r="SU84" s="244"/>
      <c r="SV84" s="244"/>
      <c r="SW84" s="244"/>
      <c r="SX84" s="244"/>
      <c r="SY84" s="244"/>
      <c r="SZ84" s="244"/>
      <c r="TA84" s="244"/>
      <c r="TB84" s="244"/>
      <c r="TC84" s="244"/>
      <c r="TD84" s="244"/>
      <c r="TE84" s="244"/>
      <c r="TF84" s="244"/>
      <c r="TG84" s="244"/>
      <c r="TH84" s="244"/>
      <c r="TI84" s="244"/>
      <c r="TJ84" s="244"/>
      <c r="TK84" s="244"/>
      <c r="TL84" s="244"/>
      <c r="TM84" s="244"/>
      <c r="TN84" s="244"/>
      <c r="TO84" s="244"/>
      <c r="TP84" s="244"/>
      <c r="TQ84" s="244"/>
      <c r="TR84" s="244"/>
      <c r="TS84" s="244"/>
      <c r="TT84" s="244"/>
      <c r="TU84" s="244"/>
      <c r="TV84" s="244"/>
      <c r="TW84" s="244"/>
      <c r="TX84" s="244"/>
      <c r="TY84" s="244"/>
      <c r="TZ84" s="244"/>
      <c r="UA84" s="244"/>
      <c r="UB84" s="244"/>
      <c r="UC84" s="244"/>
      <c r="UD84" s="244"/>
      <c r="UE84" s="244"/>
      <c r="UF84" s="244"/>
      <c r="UG84" s="244"/>
      <c r="UH84" s="244"/>
      <c r="UI84" s="244"/>
      <c r="UJ84" s="244"/>
      <c r="UK84" s="244"/>
      <c r="UL84" s="244"/>
      <c r="UM84" s="244"/>
      <c r="UN84" s="244"/>
      <c r="UO84" s="244"/>
      <c r="UP84" s="244"/>
      <c r="UQ84" s="244"/>
      <c r="UR84" s="244"/>
      <c r="US84" s="244"/>
      <c r="UT84" s="244"/>
      <c r="UU84" s="244"/>
      <c r="UV84" s="244"/>
      <c r="UW84" s="244"/>
      <c r="UX84" s="244"/>
      <c r="UY84" s="244"/>
      <c r="UZ84" s="244"/>
      <c r="VA84" s="244"/>
      <c r="VB84" s="244"/>
      <c r="VC84" s="244"/>
      <c r="VD84" s="244"/>
      <c r="VE84" s="244"/>
      <c r="VF84" s="244"/>
      <c r="VG84" s="244"/>
      <c r="VH84" s="244"/>
      <c r="VI84" s="244"/>
      <c r="VJ84" s="244"/>
      <c r="VK84" s="244"/>
      <c r="VL84" s="244"/>
      <c r="VM84" s="244"/>
      <c r="VN84" s="244"/>
      <c r="VO84" s="244"/>
      <c r="VP84" s="244"/>
      <c r="VQ84" s="244"/>
      <c r="VR84" s="244"/>
      <c r="VS84" s="244"/>
      <c r="VT84" s="244"/>
      <c r="VU84" s="244"/>
      <c r="VV84" s="244"/>
      <c r="VW84" s="244"/>
      <c r="VX84" s="244"/>
      <c r="VY84" s="244"/>
      <c r="VZ84" s="244"/>
      <c r="WA84" s="244"/>
      <c r="WB84" s="244"/>
      <c r="WC84" s="244"/>
      <c r="WD84" s="244"/>
      <c r="WE84" s="244"/>
      <c r="WF84" s="244"/>
      <c r="WG84" s="244"/>
      <c r="WH84" s="244"/>
      <c r="WI84" s="244"/>
      <c r="WJ84" s="244"/>
      <c r="WK84" s="244"/>
      <c r="WL84" s="244"/>
      <c r="WM84" s="244"/>
      <c r="WN84" s="244"/>
      <c r="WO84" s="244"/>
      <c r="WP84" s="244"/>
      <c r="WQ84" s="244"/>
      <c r="WR84" s="244"/>
      <c r="WS84" s="244"/>
      <c r="WT84" s="244"/>
      <c r="WU84" s="244"/>
      <c r="WV84" s="244"/>
      <c r="WW84" s="244"/>
      <c r="WX84" s="244"/>
      <c r="WY84" s="244"/>
      <c r="WZ84" s="244"/>
      <c r="XA84" s="244"/>
      <c r="XB84" s="244"/>
      <c r="XC84" s="244"/>
      <c r="XD84" s="244"/>
      <c r="XE84" s="244"/>
      <c r="XF84" s="244"/>
      <c r="XG84" s="244"/>
      <c r="XH84" s="244"/>
      <c r="XI84" s="244"/>
      <c r="XJ84" s="244"/>
      <c r="XK84" s="244"/>
      <c r="XL84" s="244"/>
      <c r="XM84" s="244"/>
      <c r="XN84" s="244"/>
      <c r="XO84" s="244"/>
      <c r="XP84" s="244"/>
      <c r="XQ84" s="244"/>
      <c r="XR84" s="244"/>
      <c r="XS84" s="244"/>
      <c r="XT84" s="244"/>
      <c r="XU84" s="244"/>
      <c r="XV84" s="244"/>
      <c r="XW84" s="244"/>
      <c r="XX84" s="244"/>
      <c r="XY84" s="244"/>
      <c r="XZ84" s="244"/>
      <c r="YA84" s="244"/>
      <c r="YB84" s="244"/>
      <c r="YC84" s="244"/>
      <c r="YD84" s="244"/>
      <c r="YE84" s="244"/>
      <c r="YF84" s="244"/>
      <c r="YG84" s="244"/>
      <c r="YH84" s="244"/>
      <c r="YI84" s="244"/>
      <c r="YJ84" s="244"/>
      <c r="YK84" s="244"/>
      <c r="YL84" s="244"/>
      <c r="YM84" s="244"/>
      <c r="YN84" s="244"/>
      <c r="YO84" s="244"/>
      <c r="YP84" s="244"/>
      <c r="YQ84" s="244"/>
      <c r="YR84" s="244"/>
      <c r="YS84" s="244"/>
      <c r="YT84" s="244"/>
      <c r="YU84" s="244"/>
      <c r="YV84" s="244"/>
      <c r="YW84" s="244"/>
      <c r="YX84" s="244"/>
      <c r="YY84" s="244"/>
      <c r="YZ84" s="244"/>
      <c r="ZA84" s="244"/>
      <c r="ZB84" s="244"/>
      <c r="ZC84" s="244"/>
      <c r="ZD84" s="244"/>
      <c r="ZE84" s="244"/>
      <c r="ZF84" s="244"/>
      <c r="ZG84" s="244"/>
      <c r="ZH84" s="244"/>
      <c r="ZI84" s="244"/>
      <c r="ZJ84" s="244"/>
      <c r="ZK84" s="244"/>
      <c r="ZL84" s="244"/>
      <c r="ZM84" s="244"/>
      <c r="ZN84" s="244"/>
      <c r="ZO84" s="244"/>
      <c r="ZP84" s="244"/>
      <c r="ZQ84" s="244"/>
      <c r="ZR84" s="244"/>
      <c r="ZS84" s="244"/>
      <c r="ZT84" s="244"/>
      <c r="ZU84" s="244"/>
      <c r="ZV84" s="244"/>
      <c r="ZW84" s="244"/>
      <c r="ZX84" s="244"/>
      <c r="ZY84" s="244"/>
      <c r="ZZ84" s="244"/>
      <c r="AAA84" s="244"/>
      <c r="AAB84" s="244"/>
      <c r="AAC84" s="244"/>
      <c r="AAD84" s="244"/>
      <c r="AAE84" s="244"/>
      <c r="AAF84" s="244"/>
      <c r="AAG84" s="244"/>
      <c r="AAH84" s="244"/>
      <c r="AAI84" s="244"/>
      <c r="AAJ84" s="244"/>
      <c r="AAK84" s="244"/>
      <c r="AAL84" s="244"/>
      <c r="AAM84" s="244"/>
      <c r="AAN84" s="244"/>
      <c r="AAO84" s="244"/>
      <c r="AAP84" s="244"/>
      <c r="AAQ84" s="244"/>
      <c r="AAR84" s="244"/>
      <c r="AAS84" s="244"/>
      <c r="AAT84" s="244"/>
      <c r="AAU84" s="244"/>
      <c r="AAV84" s="244"/>
      <c r="AAW84" s="244"/>
      <c r="AAX84" s="244"/>
      <c r="AAY84" s="244"/>
      <c r="AAZ84" s="244"/>
      <c r="ABA84" s="244"/>
      <c r="ABB84" s="244"/>
      <c r="ABC84" s="244"/>
      <c r="ABD84" s="244"/>
      <c r="ABE84" s="244"/>
      <c r="ABF84" s="244"/>
      <c r="ABG84" s="244"/>
      <c r="ABH84" s="244"/>
      <c r="ABI84" s="244"/>
      <c r="ABJ84" s="244"/>
      <c r="ABK84" s="244"/>
      <c r="ABL84" s="244"/>
      <c r="ABM84" s="244"/>
      <c r="ABN84" s="244"/>
      <c r="ABO84" s="244"/>
      <c r="ABP84" s="244"/>
      <c r="ABQ84" s="244"/>
      <c r="ABR84" s="244"/>
      <c r="ABS84" s="244"/>
      <c r="ABT84" s="244"/>
      <c r="ABU84" s="244"/>
      <c r="ABV84" s="244"/>
      <c r="ABW84" s="244"/>
      <c r="ABX84" s="244"/>
      <c r="ABY84" s="244"/>
      <c r="ABZ84" s="244"/>
      <c r="ACA84" s="244"/>
      <c r="ACB84" s="244"/>
      <c r="ACC84" s="244"/>
      <c r="ACD84" s="244"/>
      <c r="ACE84" s="244"/>
      <c r="ACF84" s="244"/>
      <c r="ACG84" s="244"/>
      <c r="ACH84" s="244"/>
      <c r="ACI84" s="244"/>
      <c r="ACJ84" s="244"/>
      <c r="ACK84" s="244"/>
      <c r="ACL84" s="244"/>
      <c r="ACM84" s="244"/>
      <c r="ACN84" s="244"/>
      <c r="ACO84" s="244"/>
      <c r="ACP84" s="244"/>
      <c r="ACQ84" s="244"/>
      <c r="ACR84" s="244"/>
      <c r="ACS84" s="244"/>
      <c r="ACT84" s="244"/>
      <c r="ACU84" s="244"/>
      <c r="ACV84" s="244"/>
      <c r="ACW84" s="244"/>
      <c r="ACX84" s="244"/>
      <c r="ACY84" s="244"/>
      <c r="ACZ84" s="244"/>
      <c r="ADA84" s="244"/>
      <c r="ADB84" s="244"/>
      <c r="ADC84" s="244"/>
      <c r="ADD84" s="244"/>
      <c r="ADE84" s="244"/>
      <c r="ADF84" s="244"/>
      <c r="ADG84" s="244"/>
      <c r="ADH84" s="244"/>
      <c r="ADI84" s="244"/>
      <c r="ADJ84" s="244"/>
      <c r="ADK84" s="244"/>
      <c r="ADL84" s="244"/>
      <c r="ADM84" s="244"/>
      <c r="ADN84" s="244"/>
      <c r="ADO84" s="244"/>
      <c r="ADP84" s="244"/>
      <c r="ADQ84" s="244"/>
      <c r="ADR84" s="244"/>
      <c r="ADS84" s="244"/>
      <c r="ADT84" s="244"/>
      <c r="ADU84" s="244"/>
      <c r="ADV84" s="244"/>
      <c r="ADW84" s="244"/>
      <c r="ADX84" s="244"/>
      <c r="ADY84" s="244"/>
      <c r="ADZ84" s="244"/>
      <c r="AEA84" s="244"/>
      <c r="AEB84" s="244"/>
      <c r="AEC84" s="244"/>
      <c r="AED84" s="244"/>
      <c r="AEE84" s="244"/>
      <c r="AEF84" s="244"/>
      <c r="AEG84" s="244"/>
      <c r="AEH84" s="244"/>
      <c r="AEI84" s="244"/>
      <c r="AEJ84" s="244"/>
      <c r="AEK84" s="244"/>
      <c r="AEL84" s="244"/>
      <c r="AEM84" s="244"/>
      <c r="AEN84" s="244"/>
      <c r="AEO84" s="244"/>
      <c r="AEP84" s="244"/>
      <c r="AEQ84" s="244"/>
      <c r="AER84" s="244"/>
      <c r="AES84" s="244"/>
    </row>
    <row r="85" spans="1:825" s="191" customFormat="1" x14ac:dyDescent="0.15">
      <c r="A85" s="182" t="str">
        <f>'Tariffs July 2023'!K54</f>
        <v>Origin Energy</v>
      </c>
      <c r="B85" s="183" t="str">
        <f>'Tariffs July 2023'!L54</f>
        <v>Go Variable</v>
      </c>
      <c r="C85" s="184">
        <f>IF('Tariffs July 2023'!BP54=0,91*'Tariffs July 2023'!M54/100,(91*'Tariffs July 2023'!M54/100)+'Tariffs July 2023'!BP54/4)</f>
        <v>109.655</v>
      </c>
      <c r="D85" s="184">
        <f>IF('Tariffs July 2023'!O54="",$C$76*$C$77*'Tariffs July 2023'!N54/100,IF($C$76*$C$77&gt;='Tariffs July 2023'!P54,('Tariffs July 2023'!P54*'Tariffs July 2023'!N54/100),($C$76*$C$77*'Tariffs July 2023'!N54/100)))</f>
        <v>152.58181818181816</v>
      </c>
      <c r="E85" s="184">
        <f>($C$76*$C$78)*'Tariffs July 2023'!AH54/100</f>
        <v>295</v>
      </c>
      <c r="F85" s="184">
        <f>($C$76*$C$79)*'Tariffs July 2023'!W54/100</f>
        <v>108.13636363636363</v>
      </c>
      <c r="G85" s="184">
        <f t="shared" si="70"/>
        <v>665.37318181818182</v>
      </c>
      <c r="H85" s="238">
        <f t="shared" si="63"/>
        <v>2222.8727272727274</v>
      </c>
      <c r="I85" s="238">
        <f t="shared" si="64"/>
        <v>2661.4927272727273</v>
      </c>
      <c r="J85" s="185">
        <f t="shared" si="62"/>
        <v>2927.6420000000003</v>
      </c>
      <c r="K85" s="188">
        <f>'Tariffs July 2023'!AZ54</f>
        <v>0</v>
      </c>
      <c r="L85" s="188">
        <f>'Tariffs July 2023'!BA54</f>
        <v>0</v>
      </c>
      <c r="M85" s="188">
        <f>'Tariffs July 2023'!BB54</f>
        <v>0</v>
      </c>
      <c r="N85" s="188">
        <f>'Tariffs July 2023'!BC54</f>
        <v>0</v>
      </c>
      <c r="O85" s="186" t="str">
        <f t="shared" si="65"/>
        <v>No discount</v>
      </c>
      <c r="P85" s="187" t="str">
        <f t="shared" si="66"/>
        <v>Inclusive</v>
      </c>
      <c r="Q85" s="241">
        <f t="shared" si="67"/>
        <v>2661.4927272727273</v>
      </c>
      <c r="R85" s="238">
        <f t="shared" si="68"/>
        <v>2661.4927272727273</v>
      </c>
      <c r="S85" s="247">
        <f t="shared" si="69"/>
        <v>2927.6420000000003</v>
      </c>
      <c r="T85" s="247">
        <f t="shared" si="69"/>
        <v>2927.6420000000003</v>
      </c>
      <c r="U85" s="287"/>
      <c r="V85" s="287"/>
      <c r="W85" s="287"/>
      <c r="X85" s="287"/>
      <c r="Y85" s="287"/>
      <c r="Z85" s="287"/>
      <c r="AA85" s="287"/>
      <c r="AB85" s="287"/>
      <c r="AC85" s="287"/>
      <c r="AD85" s="287"/>
      <c r="AE85" s="287"/>
      <c r="AF85" s="287"/>
      <c r="AG85" s="287"/>
      <c r="AH85" s="287"/>
      <c r="AI85" s="287"/>
      <c r="AJ85" s="287"/>
      <c r="AK85" s="287"/>
      <c r="AL85" s="287"/>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s="244"/>
      <c r="QM85" s="244"/>
      <c r="QN85" s="244"/>
      <c r="QO85" s="244"/>
      <c r="QP85" s="244"/>
      <c r="QQ85" s="244"/>
      <c r="QR85" s="244"/>
      <c r="QS85" s="244"/>
      <c r="QT85" s="244"/>
      <c r="QU85" s="244"/>
      <c r="QV85" s="244"/>
      <c r="QW85" s="244"/>
      <c r="QX85" s="244"/>
      <c r="QY85" s="244"/>
      <c r="QZ85" s="244"/>
      <c r="RA85" s="244"/>
      <c r="RB85" s="244"/>
      <c r="RC85" s="244"/>
      <c r="RD85" s="244"/>
      <c r="RE85" s="244"/>
      <c r="RF85" s="244"/>
      <c r="RG85" s="244"/>
      <c r="RH85" s="244"/>
      <c r="RI85" s="244"/>
      <c r="RJ85" s="244"/>
      <c r="RK85" s="244"/>
      <c r="RL85" s="244"/>
      <c r="RM85" s="244"/>
      <c r="RN85" s="244"/>
      <c r="RO85" s="244"/>
      <c r="RP85" s="244"/>
      <c r="RQ85" s="244"/>
      <c r="RR85" s="244"/>
      <c r="RS85" s="244"/>
      <c r="RT85" s="244"/>
      <c r="RU85" s="244"/>
      <c r="RV85" s="244"/>
      <c r="RW85" s="244"/>
      <c r="RX85" s="244"/>
      <c r="RY85" s="244"/>
      <c r="RZ85" s="244"/>
      <c r="SA85" s="244"/>
      <c r="SB85" s="244"/>
      <c r="SC85" s="244"/>
      <c r="SD85" s="244"/>
      <c r="SE85" s="244"/>
      <c r="SF85" s="244"/>
      <c r="SG85" s="244"/>
      <c r="SH85" s="244"/>
      <c r="SI85" s="244"/>
      <c r="SJ85" s="244"/>
      <c r="SK85" s="244"/>
      <c r="SL85" s="244"/>
      <c r="SM85" s="244"/>
      <c r="SN85" s="244"/>
      <c r="SO85" s="244"/>
      <c r="SP85" s="244"/>
      <c r="SQ85" s="244"/>
      <c r="SR85" s="244"/>
      <c r="SS85" s="244"/>
      <c r="ST85" s="244"/>
      <c r="SU85" s="244"/>
      <c r="SV85" s="244"/>
      <c r="SW85" s="244"/>
      <c r="SX85" s="244"/>
      <c r="SY85" s="244"/>
      <c r="SZ85" s="244"/>
      <c r="TA85" s="244"/>
      <c r="TB85" s="244"/>
      <c r="TC85" s="244"/>
      <c r="TD85" s="244"/>
      <c r="TE85" s="244"/>
      <c r="TF85" s="244"/>
      <c r="TG85" s="244"/>
      <c r="TH85" s="244"/>
      <c r="TI85" s="244"/>
      <c r="TJ85" s="244"/>
      <c r="TK85" s="244"/>
      <c r="TL85" s="244"/>
      <c r="TM85" s="244"/>
      <c r="TN85" s="244"/>
      <c r="TO85" s="244"/>
      <c r="TP85" s="244"/>
      <c r="TQ85" s="244"/>
      <c r="TR85" s="244"/>
      <c r="TS85" s="244"/>
      <c r="TT85" s="244"/>
      <c r="TU85" s="244"/>
      <c r="TV85" s="244"/>
      <c r="TW85" s="244"/>
      <c r="TX85" s="244"/>
      <c r="TY85" s="244"/>
      <c r="TZ85" s="244"/>
      <c r="UA85" s="244"/>
      <c r="UB85" s="244"/>
      <c r="UC85" s="244"/>
      <c r="UD85" s="244"/>
      <c r="UE85" s="244"/>
      <c r="UF85" s="244"/>
      <c r="UG85" s="244"/>
      <c r="UH85" s="244"/>
      <c r="UI85" s="244"/>
      <c r="UJ85" s="244"/>
      <c r="UK85" s="244"/>
      <c r="UL85" s="244"/>
      <c r="UM85" s="244"/>
      <c r="UN85" s="244"/>
      <c r="UO85" s="244"/>
      <c r="UP85" s="244"/>
      <c r="UQ85" s="244"/>
      <c r="UR85" s="244"/>
      <c r="US85" s="244"/>
      <c r="UT85" s="244"/>
      <c r="UU85" s="244"/>
      <c r="UV85" s="244"/>
      <c r="UW85" s="244"/>
      <c r="UX85" s="244"/>
      <c r="UY85" s="244"/>
      <c r="UZ85" s="244"/>
      <c r="VA85" s="244"/>
      <c r="VB85" s="244"/>
      <c r="VC85" s="244"/>
      <c r="VD85" s="244"/>
      <c r="VE85" s="244"/>
      <c r="VF85" s="244"/>
      <c r="VG85" s="244"/>
      <c r="VH85" s="244"/>
      <c r="VI85" s="244"/>
      <c r="VJ85" s="244"/>
      <c r="VK85" s="244"/>
      <c r="VL85" s="244"/>
      <c r="VM85" s="244"/>
      <c r="VN85" s="244"/>
      <c r="VO85" s="244"/>
      <c r="VP85" s="244"/>
      <c r="VQ85" s="244"/>
      <c r="VR85" s="244"/>
      <c r="VS85" s="244"/>
      <c r="VT85" s="244"/>
      <c r="VU85" s="244"/>
      <c r="VV85" s="244"/>
      <c r="VW85" s="244"/>
      <c r="VX85" s="244"/>
      <c r="VY85" s="244"/>
      <c r="VZ85" s="244"/>
      <c r="WA85" s="244"/>
      <c r="WB85" s="244"/>
      <c r="WC85" s="244"/>
      <c r="WD85" s="244"/>
      <c r="WE85" s="244"/>
      <c r="WF85" s="244"/>
      <c r="WG85" s="244"/>
      <c r="WH85" s="244"/>
      <c r="WI85" s="244"/>
      <c r="WJ85" s="244"/>
      <c r="WK85" s="244"/>
      <c r="WL85" s="244"/>
      <c r="WM85" s="244"/>
      <c r="WN85" s="244"/>
      <c r="WO85" s="244"/>
      <c r="WP85" s="244"/>
      <c r="WQ85" s="244"/>
      <c r="WR85" s="244"/>
      <c r="WS85" s="244"/>
      <c r="WT85" s="244"/>
      <c r="WU85" s="244"/>
      <c r="WV85" s="244"/>
      <c r="WW85" s="244"/>
      <c r="WX85" s="244"/>
      <c r="WY85" s="244"/>
      <c r="WZ85" s="244"/>
      <c r="XA85" s="244"/>
      <c r="XB85" s="244"/>
      <c r="XC85" s="244"/>
      <c r="XD85" s="244"/>
      <c r="XE85" s="244"/>
      <c r="XF85" s="244"/>
      <c r="XG85" s="244"/>
      <c r="XH85" s="244"/>
      <c r="XI85" s="244"/>
      <c r="XJ85" s="244"/>
      <c r="XK85" s="244"/>
      <c r="XL85" s="244"/>
      <c r="XM85" s="244"/>
      <c r="XN85" s="244"/>
      <c r="XO85" s="244"/>
      <c r="XP85" s="244"/>
      <c r="XQ85" s="244"/>
      <c r="XR85" s="244"/>
      <c r="XS85" s="244"/>
      <c r="XT85" s="244"/>
      <c r="XU85" s="244"/>
      <c r="XV85" s="244"/>
      <c r="XW85" s="244"/>
      <c r="XX85" s="244"/>
      <c r="XY85" s="244"/>
      <c r="XZ85" s="244"/>
      <c r="YA85" s="244"/>
      <c r="YB85" s="244"/>
      <c r="YC85" s="244"/>
      <c r="YD85" s="244"/>
      <c r="YE85" s="244"/>
      <c r="YF85" s="244"/>
      <c r="YG85" s="244"/>
      <c r="YH85" s="244"/>
      <c r="YI85" s="244"/>
      <c r="YJ85" s="244"/>
      <c r="YK85" s="244"/>
      <c r="YL85" s="244"/>
      <c r="YM85" s="244"/>
      <c r="YN85" s="244"/>
      <c r="YO85" s="244"/>
      <c r="YP85" s="244"/>
      <c r="YQ85" s="244"/>
      <c r="YR85" s="244"/>
      <c r="YS85" s="244"/>
      <c r="YT85" s="244"/>
      <c r="YU85" s="244"/>
      <c r="YV85" s="244"/>
      <c r="YW85" s="244"/>
      <c r="YX85" s="244"/>
      <c r="YY85" s="244"/>
      <c r="YZ85" s="244"/>
      <c r="ZA85" s="244"/>
      <c r="ZB85" s="244"/>
      <c r="ZC85" s="244"/>
      <c r="ZD85" s="244"/>
      <c r="ZE85" s="244"/>
      <c r="ZF85" s="244"/>
      <c r="ZG85" s="244"/>
      <c r="ZH85" s="244"/>
      <c r="ZI85" s="244"/>
      <c r="ZJ85" s="244"/>
      <c r="ZK85" s="244"/>
      <c r="ZL85" s="244"/>
      <c r="ZM85" s="244"/>
      <c r="ZN85" s="244"/>
      <c r="ZO85" s="244"/>
      <c r="ZP85" s="244"/>
      <c r="ZQ85" s="244"/>
      <c r="ZR85" s="244"/>
      <c r="ZS85" s="244"/>
      <c r="ZT85" s="244"/>
      <c r="ZU85" s="244"/>
      <c r="ZV85" s="244"/>
      <c r="ZW85" s="244"/>
      <c r="ZX85" s="244"/>
      <c r="ZY85" s="244"/>
      <c r="ZZ85" s="244"/>
      <c r="AAA85" s="244"/>
      <c r="AAB85" s="244"/>
      <c r="AAC85" s="244"/>
      <c r="AAD85" s="244"/>
      <c r="AAE85" s="244"/>
      <c r="AAF85" s="244"/>
      <c r="AAG85" s="244"/>
      <c r="AAH85" s="244"/>
      <c r="AAI85" s="244"/>
      <c r="AAJ85" s="244"/>
      <c r="AAK85" s="244"/>
      <c r="AAL85" s="244"/>
      <c r="AAM85" s="244"/>
      <c r="AAN85" s="244"/>
      <c r="AAO85" s="244"/>
      <c r="AAP85" s="244"/>
      <c r="AAQ85" s="244"/>
      <c r="AAR85" s="244"/>
      <c r="AAS85" s="244"/>
      <c r="AAT85" s="244"/>
      <c r="AAU85" s="244"/>
      <c r="AAV85" s="244"/>
      <c r="AAW85" s="244"/>
      <c r="AAX85" s="244"/>
      <c r="AAY85" s="244"/>
      <c r="AAZ85" s="244"/>
      <c r="ABA85" s="244"/>
      <c r="ABB85" s="244"/>
      <c r="ABC85" s="244"/>
      <c r="ABD85" s="244"/>
      <c r="ABE85" s="244"/>
      <c r="ABF85" s="244"/>
      <c r="ABG85" s="244"/>
      <c r="ABH85" s="244"/>
      <c r="ABI85" s="244"/>
      <c r="ABJ85" s="244"/>
      <c r="ABK85" s="244"/>
      <c r="ABL85" s="244"/>
      <c r="ABM85" s="244"/>
      <c r="ABN85" s="244"/>
      <c r="ABO85" s="244"/>
      <c r="ABP85" s="244"/>
      <c r="ABQ85" s="244"/>
      <c r="ABR85" s="244"/>
      <c r="ABS85" s="244"/>
      <c r="ABT85" s="244"/>
      <c r="ABU85" s="244"/>
      <c r="ABV85" s="244"/>
      <c r="ABW85" s="244"/>
      <c r="ABX85" s="244"/>
      <c r="ABY85" s="244"/>
      <c r="ABZ85" s="244"/>
      <c r="ACA85" s="244"/>
      <c r="ACB85" s="244"/>
      <c r="ACC85" s="244"/>
      <c r="ACD85" s="244"/>
      <c r="ACE85" s="244"/>
      <c r="ACF85" s="244"/>
      <c r="ACG85" s="244"/>
      <c r="ACH85" s="244"/>
      <c r="ACI85" s="244"/>
      <c r="ACJ85" s="244"/>
      <c r="ACK85" s="244"/>
      <c r="ACL85" s="244"/>
      <c r="ACM85" s="244"/>
      <c r="ACN85" s="244"/>
      <c r="ACO85" s="244"/>
      <c r="ACP85" s="244"/>
      <c r="ACQ85" s="244"/>
      <c r="ACR85" s="244"/>
      <c r="ACS85" s="244"/>
      <c r="ACT85" s="244"/>
      <c r="ACU85" s="244"/>
      <c r="ACV85" s="244"/>
      <c r="ACW85" s="244"/>
      <c r="ACX85" s="244"/>
      <c r="ACY85" s="244"/>
      <c r="ACZ85" s="244"/>
      <c r="ADA85" s="244"/>
      <c r="ADB85" s="244"/>
      <c r="ADC85" s="244"/>
      <c r="ADD85" s="244"/>
      <c r="ADE85" s="244"/>
      <c r="ADF85" s="244"/>
      <c r="ADG85" s="244"/>
      <c r="ADH85" s="244"/>
      <c r="ADI85" s="244"/>
      <c r="ADJ85" s="244"/>
      <c r="ADK85" s="244"/>
      <c r="ADL85" s="244"/>
      <c r="ADM85" s="244"/>
      <c r="ADN85" s="244"/>
      <c r="ADO85" s="244"/>
      <c r="ADP85" s="244"/>
      <c r="ADQ85" s="244"/>
      <c r="ADR85" s="244"/>
      <c r="ADS85" s="244"/>
      <c r="ADT85" s="244"/>
      <c r="ADU85" s="244"/>
      <c r="ADV85" s="244"/>
      <c r="ADW85" s="244"/>
      <c r="ADX85" s="244"/>
      <c r="ADY85" s="244"/>
      <c r="ADZ85" s="244"/>
      <c r="AEA85" s="244"/>
      <c r="AEB85" s="244"/>
      <c r="AEC85" s="244"/>
      <c r="AED85" s="244"/>
      <c r="AEE85" s="244"/>
      <c r="AEF85" s="244"/>
      <c r="AEG85" s="244"/>
      <c r="AEH85" s="244"/>
      <c r="AEI85" s="244"/>
      <c r="AEJ85" s="244"/>
      <c r="AEK85" s="244"/>
      <c r="AEL85" s="244"/>
      <c r="AEM85" s="244"/>
      <c r="AEN85" s="244"/>
      <c r="AEO85" s="244"/>
      <c r="AEP85" s="244"/>
      <c r="AEQ85" s="244"/>
      <c r="AER85" s="244"/>
      <c r="AES85" s="244"/>
    </row>
    <row r="86" spans="1:825" s="191" customFormat="1" x14ac:dyDescent="0.15">
      <c r="A86" s="182" t="str">
        <f>'Tariffs July 2023'!K55</f>
        <v>Simply Energy</v>
      </c>
      <c r="B86" s="183" t="str">
        <f>'Tariffs July 2023'!L55</f>
        <v>Saver</v>
      </c>
      <c r="C86" s="184">
        <f>IF('Tariffs July 2023'!BP55=0,91*'Tariffs July 2023'!M55/100,(91*'Tariffs July 2023'!M55/100)+'Tariffs July 2023'!BP55/4)</f>
        <v>95.417636363636362</v>
      </c>
      <c r="D86" s="184">
        <f>IF('Tariffs July 2023'!O55="",$C$76*$C$77*'Tariffs July 2023'!N55/100,IF($C$76*$C$77&gt;='Tariffs July 2023'!P55,('Tariffs July 2023'!P55*'Tariffs July 2023'!N55/100),($C$76*$C$77*'Tariffs July 2023'!N55/100)))</f>
        <v>245.1272727272727</v>
      </c>
      <c r="E86" s="184">
        <f>($C$76*$C$78)*'Tariffs July 2023'!AH55/100</f>
        <v>271.2</v>
      </c>
      <c r="F86" s="184">
        <f>($C$76*$C$79)*'Tariffs July 2023'!W55/100</f>
        <v>119.27272727272727</v>
      </c>
      <c r="G86" s="184">
        <f t="shared" si="70"/>
        <v>731.01763636363626</v>
      </c>
      <c r="H86" s="238">
        <f t="shared" si="63"/>
        <v>2542.3999999999996</v>
      </c>
      <c r="I86" s="238">
        <f t="shared" si="64"/>
        <v>2924.070545454545</v>
      </c>
      <c r="J86" s="185">
        <f t="shared" si="62"/>
        <v>3216.4775999999997</v>
      </c>
      <c r="K86" s="188">
        <f>'Tariffs July 2023'!AZ55</f>
        <v>4</v>
      </c>
      <c r="L86" s="188">
        <f>'Tariffs July 2023'!BA55</f>
        <v>0</v>
      </c>
      <c r="M86" s="188">
        <f>'Tariffs July 2023'!BB55</f>
        <v>0</v>
      </c>
      <c r="N86" s="188">
        <f>'Tariffs July 2023'!BC55</f>
        <v>0</v>
      </c>
      <c r="O86" s="186" t="str">
        <f t="shared" si="65"/>
        <v>Guaranteed off bill</v>
      </c>
      <c r="P86" s="187" t="str">
        <f t="shared" si="66"/>
        <v>Exclusive</v>
      </c>
      <c r="Q86" s="241">
        <f t="shared" si="67"/>
        <v>2807.1077236363631</v>
      </c>
      <c r="R86" s="238">
        <f t="shared" si="68"/>
        <v>2807.1077236363631</v>
      </c>
      <c r="S86" s="247">
        <f t="shared" si="69"/>
        <v>3087.8184959999994</v>
      </c>
      <c r="T86" s="247">
        <f t="shared" si="69"/>
        <v>3087.8184959999994</v>
      </c>
      <c r="U86" s="287"/>
      <c r="V86" s="287"/>
      <c r="W86" s="287"/>
      <c r="X86" s="287"/>
      <c r="Y86" s="287"/>
      <c r="Z86" s="287"/>
      <c r="AA86" s="287"/>
      <c r="AB86" s="287"/>
      <c r="AC86" s="287"/>
      <c r="AD86" s="287"/>
      <c r="AE86" s="287"/>
      <c r="AF86" s="287"/>
      <c r="AG86" s="287"/>
      <c r="AH86" s="287"/>
      <c r="AI86" s="287"/>
      <c r="AJ86" s="287"/>
      <c r="AK86" s="287"/>
      <c r="AL86" s="287"/>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s="244"/>
      <c r="QM86" s="244"/>
      <c r="QN86" s="244"/>
      <c r="QO86" s="244"/>
      <c r="QP86" s="244"/>
      <c r="QQ86" s="244"/>
      <c r="QR86" s="244"/>
      <c r="QS86" s="244"/>
      <c r="QT86" s="244"/>
      <c r="QU86" s="244"/>
      <c r="QV86" s="244"/>
      <c r="QW86" s="244"/>
      <c r="QX86" s="244"/>
      <c r="QY86" s="244"/>
      <c r="QZ86" s="244"/>
      <c r="RA86" s="244"/>
      <c r="RB86" s="244"/>
      <c r="RC86" s="244"/>
      <c r="RD86" s="244"/>
      <c r="RE86" s="244"/>
      <c r="RF86" s="244"/>
      <c r="RG86" s="244"/>
      <c r="RH86" s="244"/>
      <c r="RI86" s="244"/>
      <c r="RJ86" s="244"/>
      <c r="RK86" s="244"/>
      <c r="RL86" s="244"/>
      <c r="RM86" s="244"/>
      <c r="RN86" s="244"/>
      <c r="RO86" s="244"/>
      <c r="RP86" s="244"/>
      <c r="RQ86" s="244"/>
      <c r="RR86" s="244"/>
      <c r="RS86" s="244"/>
      <c r="RT86" s="244"/>
      <c r="RU86" s="244"/>
      <c r="RV86" s="244"/>
      <c r="RW86" s="244"/>
      <c r="RX86" s="244"/>
      <c r="RY86" s="244"/>
      <c r="RZ86" s="244"/>
      <c r="SA86" s="244"/>
      <c r="SB86" s="244"/>
      <c r="SC86" s="244"/>
      <c r="SD86" s="244"/>
      <c r="SE86" s="244"/>
      <c r="SF86" s="244"/>
      <c r="SG86" s="244"/>
      <c r="SH86" s="244"/>
      <c r="SI86" s="244"/>
      <c r="SJ86" s="244"/>
      <c r="SK86" s="244"/>
      <c r="SL86" s="244"/>
      <c r="SM86" s="244"/>
      <c r="SN86" s="244"/>
      <c r="SO86" s="244"/>
      <c r="SP86" s="244"/>
      <c r="SQ86" s="244"/>
      <c r="SR86" s="244"/>
      <c r="SS86" s="244"/>
      <c r="ST86" s="244"/>
      <c r="SU86" s="244"/>
      <c r="SV86" s="244"/>
      <c r="SW86" s="244"/>
      <c r="SX86" s="244"/>
      <c r="SY86" s="244"/>
      <c r="SZ86" s="244"/>
      <c r="TA86" s="244"/>
      <c r="TB86" s="244"/>
      <c r="TC86" s="244"/>
      <c r="TD86" s="244"/>
      <c r="TE86" s="244"/>
      <c r="TF86" s="244"/>
      <c r="TG86" s="244"/>
      <c r="TH86" s="244"/>
      <c r="TI86" s="244"/>
      <c r="TJ86" s="244"/>
      <c r="TK86" s="244"/>
      <c r="TL86" s="244"/>
      <c r="TM86" s="244"/>
      <c r="TN86" s="244"/>
      <c r="TO86" s="244"/>
      <c r="TP86" s="244"/>
      <c r="TQ86" s="244"/>
      <c r="TR86" s="244"/>
      <c r="TS86" s="244"/>
      <c r="TT86" s="244"/>
      <c r="TU86" s="244"/>
      <c r="TV86" s="244"/>
      <c r="TW86" s="244"/>
      <c r="TX86" s="244"/>
      <c r="TY86" s="244"/>
      <c r="TZ86" s="244"/>
      <c r="UA86" s="244"/>
      <c r="UB86" s="244"/>
      <c r="UC86" s="244"/>
      <c r="UD86" s="244"/>
      <c r="UE86" s="244"/>
      <c r="UF86" s="244"/>
      <c r="UG86" s="244"/>
      <c r="UH86" s="244"/>
      <c r="UI86" s="244"/>
      <c r="UJ86" s="244"/>
      <c r="UK86" s="244"/>
      <c r="UL86" s="244"/>
      <c r="UM86" s="244"/>
      <c r="UN86" s="244"/>
      <c r="UO86" s="244"/>
      <c r="UP86" s="244"/>
      <c r="UQ86" s="244"/>
      <c r="UR86" s="244"/>
      <c r="US86" s="244"/>
      <c r="UT86" s="244"/>
      <c r="UU86" s="244"/>
      <c r="UV86" s="244"/>
      <c r="UW86" s="244"/>
      <c r="UX86" s="244"/>
      <c r="UY86" s="244"/>
      <c r="UZ86" s="244"/>
      <c r="VA86" s="244"/>
      <c r="VB86" s="244"/>
      <c r="VC86" s="244"/>
      <c r="VD86" s="244"/>
      <c r="VE86" s="244"/>
      <c r="VF86" s="244"/>
      <c r="VG86" s="244"/>
      <c r="VH86" s="244"/>
      <c r="VI86" s="244"/>
      <c r="VJ86" s="244"/>
      <c r="VK86" s="244"/>
      <c r="VL86" s="244"/>
      <c r="VM86" s="244"/>
      <c r="VN86" s="244"/>
      <c r="VO86" s="244"/>
      <c r="VP86" s="244"/>
      <c r="VQ86" s="244"/>
      <c r="VR86" s="244"/>
      <c r="VS86" s="244"/>
      <c r="VT86" s="244"/>
      <c r="VU86" s="244"/>
      <c r="VV86" s="244"/>
      <c r="VW86" s="244"/>
      <c r="VX86" s="244"/>
      <c r="VY86" s="244"/>
      <c r="VZ86" s="244"/>
      <c r="WA86" s="244"/>
      <c r="WB86" s="244"/>
      <c r="WC86" s="244"/>
      <c r="WD86" s="244"/>
      <c r="WE86" s="244"/>
      <c r="WF86" s="244"/>
      <c r="WG86" s="244"/>
      <c r="WH86" s="244"/>
      <c r="WI86" s="244"/>
      <c r="WJ86" s="244"/>
      <c r="WK86" s="244"/>
      <c r="WL86" s="244"/>
      <c r="WM86" s="244"/>
      <c r="WN86" s="244"/>
      <c r="WO86" s="244"/>
      <c r="WP86" s="244"/>
      <c r="WQ86" s="244"/>
      <c r="WR86" s="244"/>
      <c r="WS86" s="244"/>
      <c r="WT86" s="244"/>
      <c r="WU86" s="244"/>
      <c r="WV86" s="244"/>
      <c r="WW86" s="244"/>
      <c r="WX86" s="244"/>
      <c r="WY86" s="244"/>
      <c r="WZ86" s="244"/>
      <c r="XA86" s="244"/>
      <c r="XB86" s="244"/>
      <c r="XC86" s="244"/>
      <c r="XD86" s="244"/>
      <c r="XE86" s="244"/>
      <c r="XF86" s="244"/>
      <c r="XG86" s="244"/>
      <c r="XH86" s="244"/>
      <c r="XI86" s="244"/>
      <c r="XJ86" s="244"/>
      <c r="XK86" s="244"/>
      <c r="XL86" s="244"/>
      <c r="XM86" s="244"/>
      <c r="XN86" s="244"/>
      <c r="XO86" s="244"/>
      <c r="XP86" s="244"/>
      <c r="XQ86" s="244"/>
      <c r="XR86" s="244"/>
      <c r="XS86" s="244"/>
      <c r="XT86" s="244"/>
      <c r="XU86" s="244"/>
      <c r="XV86" s="244"/>
      <c r="XW86" s="244"/>
      <c r="XX86" s="244"/>
      <c r="XY86" s="244"/>
      <c r="XZ86" s="244"/>
      <c r="YA86" s="244"/>
      <c r="YB86" s="244"/>
      <c r="YC86" s="244"/>
      <c r="YD86" s="244"/>
      <c r="YE86" s="244"/>
      <c r="YF86" s="244"/>
      <c r="YG86" s="244"/>
      <c r="YH86" s="244"/>
      <c r="YI86" s="244"/>
      <c r="YJ86" s="244"/>
      <c r="YK86" s="244"/>
      <c r="YL86" s="244"/>
      <c r="YM86" s="244"/>
      <c r="YN86" s="244"/>
      <c r="YO86" s="244"/>
      <c r="YP86" s="244"/>
      <c r="YQ86" s="244"/>
      <c r="YR86" s="244"/>
      <c r="YS86" s="244"/>
      <c r="YT86" s="244"/>
      <c r="YU86" s="244"/>
      <c r="YV86" s="244"/>
      <c r="YW86" s="244"/>
      <c r="YX86" s="244"/>
      <c r="YY86" s="244"/>
      <c r="YZ86" s="244"/>
      <c r="ZA86" s="244"/>
      <c r="ZB86" s="244"/>
      <c r="ZC86" s="244"/>
      <c r="ZD86" s="244"/>
      <c r="ZE86" s="244"/>
      <c r="ZF86" s="244"/>
      <c r="ZG86" s="244"/>
      <c r="ZH86" s="244"/>
      <c r="ZI86" s="244"/>
      <c r="ZJ86" s="244"/>
      <c r="ZK86" s="244"/>
      <c r="ZL86" s="244"/>
      <c r="ZM86" s="244"/>
      <c r="ZN86" s="244"/>
      <c r="ZO86" s="244"/>
      <c r="ZP86" s="244"/>
      <c r="ZQ86" s="244"/>
      <c r="ZR86" s="244"/>
      <c r="ZS86" s="244"/>
      <c r="ZT86" s="244"/>
      <c r="ZU86" s="244"/>
      <c r="ZV86" s="244"/>
      <c r="ZW86" s="244"/>
      <c r="ZX86" s="244"/>
      <c r="ZY86" s="244"/>
      <c r="ZZ86" s="244"/>
      <c r="AAA86" s="244"/>
      <c r="AAB86" s="244"/>
      <c r="AAC86" s="244"/>
      <c r="AAD86" s="244"/>
      <c r="AAE86" s="244"/>
      <c r="AAF86" s="244"/>
      <c r="AAG86" s="244"/>
      <c r="AAH86" s="244"/>
      <c r="AAI86" s="244"/>
      <c r="AAJ86" s="244"/>
      <c r="AAK86" s="244"/>
      <c r="AAL86" s="244"/>
      <c r="AAM86" s="244"/>
      <c r="AAN86" s="244"/>
      <c r="AAO86" s="244"/>
      <c r="AAP86" s="244"/>
      <c r="AAQ86" s="244"/>
      <c r="AAR86" s="244"/>
      <c r="AAS86" s="244"/>
      <c r="AAT86" s="244"/>
      <c r="AAU86" s="244"/>
      <c r="AAV86" s="244"/>
      <c r="AAW86" s="244"/>
      <c r="AAX86" s="244"/>
      <c r="AAY86" s="244"/>
      <c r="AAZ86" s="244"/>
      <c r="ABA86" s="244"/>
      <c r="ABB86" s="244"/>
      <c r="ABC86" s="244"/>
      <c r="ABD86" s="244"/>
      <c r="ABE86" s="244"/>
      <c r="ABF86" s="244"/>
      <c r="ABG86" s="244"/>
      <c r="ABH86" s="244"/>
      <c r="ABI86" s="244"/>
      <c r="ABJ86" s="244"/>
      <c r="ABK86" s="244"/>
      <c r="ABL86" s="244"/>
      <c r="ABM86" s="244"/>
      <c r="ABN86" s="244"/>
      <c r="ABO86" s="244"/>
      <c r="ABP86" s="244"/>
      <c r="ABQ86" s="244"/>
      <c r="ABR86" s="244"/>
      <c r="ABS86" s="244"/>
      <c r="ABT86" s="244"/>
      <c r="ABU86" s="244"/>
      <c r="ABV86" s="244"/>
      <c r="ABW86" s="244"/>
      <c r="ABX86" s="244"/>
      <c r="ABY86" s="244"/>
      <c r="ABZ86" s="244"/>
      <c r="ACA86" s="244"/>
      <c r="ACB86" s="244"/>
      <c r="ACC86" s="244"/>
      <c r="ACD86" s="244"/>
      <c r="ACE86" s="244"/>
      <c r="ACF86" s="244"/>
      <c r="ACG86" s="244"/>
      <c r="ACH86" s="244"/>
      <c r="ACI86" s="244"/>
      <c r="ACJ86" s="244"/>
      <c r="ACK86" s="244"/>
      <c r="ACL86" s="244"/>
      <c r="ACM86" s="244"/>
      <c r="ACN86" s="244"/>
      <c r="ACO86" s="244"/>
      <c r="ACP86" s="244"/>
      <c r="ACQ86" s="244"/>
      <c r="ACR86" s="244"/>
      <c r="ACS86" s="244"/>
      <c r="ACT86" s="244"/>
      <c r="ACU86" s="244"/>
      <c r="ACV86" s="244"/>
      <c r="ACW86" s="244"/>
      <c r="ACX86" s="244"/>
      <c r="ACY86" s="244"/>
      <c r="ACZ86" s="244"/>
      <c r="ADA86" s="244"/>
      <c r="ADB86" s="244"/>
      <c r="ADC86" s="244"/>
      <c r="ADD86" s="244"/>
      <c r="ADE86" s="244"/>
      <c r="ADF86" s="244"/>
      <c r="ADG86" s="244"/>
      <c r="ADH86" s="244"/>
      <c r="ADI86" s="244"/>
      <c r="ADJ86" s="244"/>
      <c r="ADK86" s="244"/>
      <c r="ADL86" s="244"/>
      <c r="ADM86" s="244"/>
      <c r="ADN86" s="244"/>
      <c r="ADO86" s="244"/>
      <c r="ADP86" s="244"/>
      <c r="ADQ86" s="244"/>
      <c r="ADR86" s="244"/>
      <c r="ADS86" s="244"/>
      <c r="ADT86" s="244"/>
      <c r="ADU86" s="244"/>
      <c r="ADV86" s="244"/>
      <c r="ADW86" s="244"/>
      <c r="ADX86" s="244"/>
      <c r="ADY86" s="244"/>
      <c r="ADZ86" s="244"/>
      <c r="AEA86" s="244"/>
      <c r="AEB86" s="244"/>
      <c r="AEC86" s="244"/>
      <c r="AED86" s="244"/>
      <c r="AEE86" s="244"/>
      <c r="AEF86" s="244"/>
      <c r="AEG86" s="244"/>
      <c r="AEH86" s="244"/>
      <c r="AEI86" s="244"/>
      <c r="AEJ86" s="244"/>
      <c r="AEK86" s="244"/>
      <c r="AEL86" s="244"/>
      <c r="AEM86" s="244"/>
      <c r="AEN86" s="244"/>
      <c r="AEO86" s="244"/>
      <c r="AEP86" s="244"/>
      <c r="AEQ86" s="244"/>
      <c r="AER86" s="244"/>
      <c r="AES86" s="244"/>
    </row>
    <row r="87" spans="1:825" s="191" customFormat="1" x14ac:dyDescent="0.15">
      <c r="A87" s="182" t="str">
        <f>'Tariffs July 2023'!K56</f>
        <v>Powershop</v>
      </c>
      <c r="B87" s="183" t="str">
        <f>'Tariffs July 2023'!L56</f>
        <v>Carbon neutral</v>
      </c>
      <c r="C87" s="184">
        <f>IF('Tariffs July 2023'!BP56=0,91*'Tariffs July 2023'!M56/100,(91*'Tariffs July 2023'!M56/100)+'Tariffs July 2023'!BP56/4)</f>
        <v>121.55118181818182</v>
      </c>
      <c r="D87" s="184">
        <f>IF('Tariffs July 2023'!O56="",$C$76*$C$77*'Tariffs July 2023'!N56/100,IF($C$76*$C$77&gt;='Tariffs July 2023'!P56,('Tariffs July 2023'!P56*'Tariffs July 2023'!N56/100),($C$76*$C$77*'Tariffs July 2023'!N56/100)))</f>
        <v>149.49090909090907</v>
      </c>
      <c r="E87" s="184">
        <f>($C$76*$C$78)*'Tariffs July 2023'!AH56/100</f>
        <v>235.7</v>
      </c>
      <c r="F87" s="184">
        <f>($C$76*$C$79)*'Tariffs July 2023'!W56/100</f>
        <v>90.954545454545453</v>
      </c>
      <c r="G87" s="184">
        <f t="shared" si="70"/>
        <v>597.69663636363634</v>
      </c>
      <c r="H87" s="238">
        <f>(G87-C87)*4</f>
        <v>1904.5818181818181</v>
      </c>
      <c r="I87" s="238">
        <f t="shared" si="64"/>
        <v>2390.7865454545454</v>
      </c>
      <c r="J87" s="185">
        <f t="shared" si="62"/>
        <v>2629.8652000000002</v>
      </c>
      <c r="K87" s="188">
        <f>'Tariffs July 2023'!AZ56</f>
        <v>0</v>
      </c>
      <c r="L87" s="188">
        <f>'Tariffs July 2023'!BA56</f>
        <v>0</v>
      </c>
      <c r="M87" s="188">
        <f>'Tariffs July 2023'!BB56</f>
        <v>0</v>
      </c>
      <c r="N87" s="188">
        <f>'Tariffs July 2023'!BC56</f>
        <v>0</v>
      </c>
      <c r="O87" s="186" t="str">
        <f t="shared" si="65"/>
        <v>No discount</v>
      </c>
      <c r="P87" s="187" t="str">
        <f t="shared" si="66"/>
        <v>Inclusive</v>
      </c>
      <c r="Q87" s="241">
        <f t="shared" si="67"/>
        <v>2390.7865454545454</v>
      </c>
      <c r="R87" s="238">
        <f t="shared" si="68"/>
        <v>2390.7865454545454</v>
      </c>
      <c r="S87" s="247">
        <f t="shared" si="69"/>
        <v>2629.8652000000002</v>
      </c>
      <c r="T87" s="247">
        <f t="shared" si="69"/>
        <v>2629.8652000000002</v>
      </c>
      <c r="U87" s="287"/>
      <c r="V87" s="287"/>
      <c r="W87" s="287"/>
      <c r="X87" s="287"/>
      <c r="Y87" s="287"/>
      <c r="Z87" s="287"/>
      <c r="AA87" s="287"/>
      <c r="AB87" s="287"/>
      <c r="AC87" s="287"/>
      <c r="AD87" s="287"/>
      <c r="AE87" s="287"/>
      <c r="AF87" s="287"/>
      <c r="AG87" s="287"/>
      <c r="AH87" s="287"/>
      <c r="AI87" s="287"/>
      <c r="AJ87" s="287"/>
      <c r="AK87" s="287"/>
      <c r="AL87" s="2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s="244"/>
      <c r="QM87" s="244"/>
      <c r="QN87" s="244"/>
      <c r="QO87" s="244"/>
      <c r="QP87" s="244"/>
      <c r="QQ87" s="244"/>
      <c r="QR87" s="244"/>
      <c r="QS87" s="244"/>
      <c r="QT87" s="244"/>
      <c r="QU87" s="244"/>
      <c r="QV87" s="244"/>
      <c r="QW87" s="244"/>
      <c r="QX87" s="244"/>
      <c r="QY87" s="244"/>
      <c r="QZ87" s="244"/>
      <c r="RA87" s="244"/>
      <c r="RB87" s="244"/>
      <c r="RC87" s="244"/>
      <c r="RD87" s="244"/>
      <c r="RE87" s="244"/>
      <c r="RF87" s="244"/>
      <c r="RG87" s="244"/>
      <c r="RH87" s="244"/>
      <c r="RI87" s="244"/>
      <c r="RJ87" s="244"/>
      <c r="RK87" s="244"/>
      <c r="RL87" s="244"/>
      <c r="RM87" s="244"/>
      <c r="RN87" s="244"/>
      <c r="RO87" s="244"/>
      <c r="RP87" s="244"/>
      <c r="RQ87" s="244"/>
      <c r="RR87" s="244"/>
      <c r="RS87" s="244"/>
      <c r="RT87" s="244"/>
      <c r="RU87" s="244"/>
      <c r="RV87" s="244"/>
      <c r="RW87" s="244"/>
      <c r="RX87" s="244"/>
      <c r="RY87" s="244"/>
      <c r="RZ87" s="244"/>
      <c r="SA87" s="244"/>
      <c r="SB87" s="244"/>
      <c r="SC87" s="244"/>
      <c r="SD87" s="244"/>
      <c r="SE87" s="244"/>
      <c r="SF87" s="244"/>
      <c r="SG87" s="244"/>
      <c r="SH87" s="244"/>
      <c r="SI87" s="244"/>
      <c r="SJ87" s="244"/>
      <c r="SK87" s="244"/>
      <c r="SL87" s="244"/>
      <c r="SM87" s="244"/>
      <c r="SN87" s="244"/>
      <c r="SO87" s="244"/>
      <c r="SP87" s="244"/>
      <c r="SQ87" s="244"/>
      <c r="SR87" s="244"/>
      <c r="SS87" s="244"/>
      <c r="ST87" s="244"/>
      <c r="SU87" s="244"/>
      <c r="SV87" s="244"/>
      <c r="SW87" s="244"/>
      <c r="SX87" s="244"/>
      <c r="SY87" s="244"/>
      <c r="SZ87" s="244"/>
      <c r="TA87" s="244"/>
      <c r="TB87" s="244"/>
      <c r="TC87" s="244"/>
      <c r="TD87" s="244"/>
      <c r="TE87" s="244"/>
      <c r="TF87" s="244"/>
      <c r="TG87" s="244"/>
      <c r="TH87" s="244"/>
      <c r="TI87" s="244"/>
      <c r="TJ87" s="244"/>
      <c r="TK87" s="244"/>
      <c r="TL87" s="244"/>
      <c r="TM87" s="244"/>
      <c r="TN87" s="244"/>
      <c r="TO87" s="244"/>
      <c r="TP87" s="244"/>
      <c r="TQ87" s="244"/>
      <c r="TR87" s="244"/>
      <c r="TS87" s="244"/>
      <c r="TT87" s="244"/>
      <c r="TU87" s="244"/>
      <c r="TV87" s="244"/>
      <c r="TW87" s="244"/>
      <c r="TX87" s="244"/>
      <c r="TY87" s="244"/>
      <c r="TZ87" s="244"/>
      <c r="UA87" s="244"/>
      <c r="UB87" s="244"/>
      <c r="UC87" s="244"/>
      <c r="UD87" s="244"/>
      <c r="UE87" s="244"/>
      <c r="UF87" s="244"/>
      <c r="UG87" s="244"/>
      <c r="UH87" s="244"/>
      <c r="UI87" s="244"/>
      <c r="UJ87" s="244"/>
      <c r="UK87" s="244"/>
      <c r="UL87" s="244"/>
      <c r="UM87" s="244"/>
      <c r="UN87" s="244"/>
      <c r="UO87" s="244"/>
      <c r="UP87" s="244"/>
      <c r="UQ87" s="244"/>
      <c r="UR87" s="244"/>
      <c r="US87" s="244"/>
      <c r="UT87" s="244"/>
      <c r="UU87" s="244"/>
      <c r="UV87" s="244"/>
      <c r="UW87" s="244"/>
      <c r="UX87" s="244"/>
      <c r="UY87" s="244"/>
      <c r="UZ87" s="244"/>
      <c r="VA87" s="244"/>
      <c r="VB87" s="244"/>
      <c r="VC87" s="244"/>
      <c r="VD87" s="244"/>
      <c r="VE87" s="244"/>
      <c r="VF87" s="244"/>
      <c r="VG87" s="244"/>
      <c r="VH87" s="244"/>
      <c r="VI87" s="244"/>
      <c r="VJ87" s="244"/>
      <c r="VK87" s="244"/>
      <c r="VL87" s="244"/>
      <c r="VM87" s="244"/>
      <c r="VN87" s="244"/>
      <c r="VO87" s="244"/>
      <c r="VP87" s="244"/>
      <c r="VQ87" s="244"/>
      <c r="VR87" s="244"/>
      <c r="VS87" s="244"/>
      <c r="VT87" s="244"/>
      <c r="VU87" s="244"/>
      <c r="VV87" s="244"/>
      <c r="VW87" s="244"/>
      <c r="VX87" s="244"/>
      <c r="VY87" s="244"/>
      <c r="VZ87" s="244"/>
      <c r="WA87" s="244"/>
      <c r="WB87" s="244"/>
      <c r="WC87" s="244"/>
      <c r="WD87" s="244"/>
      <c r="WE87" s="244"/>
      <c r="WF87" s="244"/>
      <c r="WG87" s="244"/>
      <c r="WH87" s="244"/>
      <c r="WI87" s="244"/>
      <c r="WJ87" s="244"/>
      <c r="WK87" s="244"/>
      <c r="WL87" s="244"/>
      <c r="WM87" s="244"/>
      <c r="WN87" s="244"/>
      <c r="WO87" s="244"/>
      <c r="WP87" s="244"/>
      <c r="WQ87" s="244"/>
      <c r="WR87" s="244"/>
      <c r="WS87" s="244"/>
      <c r="WT87" s="244"/>
      <c r="WU87" s="244"/>
      <c r="WV87" s="244"/>
      <c r="WW87" s="244"/>
      <c r="WX87" s="244"/>
      <c r="WY87" s="244"/>
      <c r="WZ87" s="244"/>
      <c r="XA87" s="244"/>
      <c r="XB87" s="244"/>
      <c r="XC87" s="244"/>
      <c r="XD87" s="244"/>
      <c r="XE87" s="244"/>
      <c r="XF87" s="244"/>
      <c r="XG87" s="244"/>
      <c r="XH87" s="244"/>
      <c r="XI87" s="244"/>
      <c r="XJ87" s="244"/>
      <c r="XK87" s="244"/>
      <c r="XL87" s="244"/>
      <c r="XM87" s="244"/>
      <c r="XN87" s="244"/>
      <c r="XO87" s="244"/>
      <c r="XP87" s="244"/>
      <c r="XQ87" s="244"/>
      <c r="XR87" s="244"/>
      <c r="XS87" s="244"/>
      <c r="XT87" s="244"/>
      <c r="XU87" s="244"/>
      <c r="XV87" s="244"/>
      <c r="XW87" s="244"/>
      <c r="XX87" s="244"/>
      <c r="XY87" s="244"/>
      <c r="XZ87" s="244"/>
      <c r="YA87" s="244"/>
      <c r="YB87" s="244"/>
      <c r="YC87" s="244"/>
      <c r="YD87" s="244"/>
      <c r="YE87" s="244"/>
      <c r="YF87" s="244"/>
      <c r="YG87" s="244"/>
      <c r="YH87" s="244"/>
      <c r="YI87" s="244"/>
      <c r="YJ87" s="244"/>
      <c r="YK87" s="244"/>
      <c r="YL87" s="244"/>
      <c r="YM87" s="244"/>
      <c r="YN87" s="244"/>
      <c r="YO87" s="244"/>
      <c r="YP87" s="244"/>
      <c r="YQ87" s="244"/>
      <c r="YR87" s="244"/>
      <c r="YS87" s="244"/>
      <c r="YT87" s="244"/>
      <c r="YU87" s="244"/>
      <c r="YV87" s="244"/>
      <c r="YW87" s="244"/>
      <c r="YX87" s="244"/>
      <c r="YY87" s="244"/>
      <c r="YZ87" s="244"/>
      <c r="ZA87" s="244"/>
      <c r="ZB87" s="244"/>
      <c r="ZC87" s="244"/>
      <c r="ZD87" s="244"/>
      <c r="ZE87" s="244"/>
      <c r="ZF87" s="244"/>
      <c r="ZG87" s="244"/>
      <c r="ZH87" s="244"/>
      <c r="ZI87" s="244"/>
      <c r="ZJ87" s="244"/>
      <c r="ZK87" s="244"/>
      <c r="ZL87" s="244"/>
      <c r="ZM87" s="244"/>
      <c r="ZN87" s="244"/>
      <c r="ZO87" s="244"/>
      <c r="ZP87" s="244"/>
      <c r="ZQ87" s="244"/>
      <c r="ZR87" s="244"/>
      <c r="ZS87" s="244"/>
      <c r="ZT87" s="244"/>
      <c r="ZU87" s="244"/>
      <c r="ZV87" s="244"/>
      <c r="ZW87" s="244"/>
      <c r="ZX87" s="244"/>
      <c r="ZY87" s="244"/>
      <c r="ZZ87" s="244"/>
      <c r="AAA87" s="244"/>
      <c r="AAB87" s="244"/>
      <c r="AAC87" s="244"/>
      <c r="AAD87" s="244"/>
      <c r="AAE87" s="244"/>
      <c r="AAF87" s="244"/>
      <c r="AAG87" s="244"/>
      <c r="AAH87" s="244"/>
      <c r="AAI87" s="244"/>
      <c r="AAJ87" s="244"/>
      <c r="AAK87" s="244"/>
      <c r="AAL87" s="244"/>
      <c r="AAM87" s="244"/>
      <c r="AAN87" s="244"/>
      <c r="AAO87" s="244"/>
      <c r="AAP87" s="244"/>
      <c r="AAQ87" s="244"/>
      <c r="AAR87" s="244"/>
      <c r="AAS87" s="244"/>
      <c r="AAT87" s="244"/>
      <c r="AAU87" s="244"/>
      <c r="AAV87" s="244"/>
      <c r="AAW87" s="244"/>
      <c r="AAX87" s="244"/>
      <c r="AAY87" s="244"/>
      <c r="AAZ87" s="244"/>
      <c r="ABA87" s="244"/>
      <c r="ABB87" s="244"/>
      <c r="ABC87" s="244"/>
      <c r="ABD87" s="244"/>
      <c r="ABE87" s="244"/>
      <c r="ABF87" s="244"/>
      <c r="ABG87" s="244"/>
      <c r="ABH87" s="244"/>
      <c r="ABI87" s="244"/>
      <c r="ABJ87" s="244"/>
      <c r="ABK87" s="244"/>
      <c r="ABL87" s="244"/>
      <c r="ABM87" s="244"/>
      <c r="ABN87" s="244"/>
      <c r="ABO87" s="244"/>
      <c r="ABP87" s="244"/>
      <c r="ABQ87" s="244"/>
      <c r="ABR87" s="244"/>
      <c r="ABS87" s="244"/>
      <c r="ABT87" s="244"/>
      <c r="ABU87" s="244"/>
      <c r="ABV87" s="244"/>
      <c r="ABW87" s="244"/>
      <c r="ABX87" s="244"/>
      <c r="ABY87" s="244"/>
      <c r="ABZ87" s="244"/>
      <c r="ACA87" s="244"/>
      <c r="ACB87" s="244"/>
      <c r="ACC87" s="244"/>
      <c r="ACD87" s="244"/>
      <c r="ACE87" s="244"/>
      <c r="ACF87" s="244"/>
      <c r="ACG87" s="244"/>
      <c r="ACH87" s="244"/>
      <c r="ACI87" s="244"/>
      <c r="ACJ87" s="244"/>
      <c r="ACK87" s="244"/>
      <c r="ACL87" s="244"/>
      <c r="ACM87" s="244"/>
      <c r="ACN87" s="244"/>
      <c r="ACO87" s="244"/>
      <c r="ACP87" s="244"/>
      <c r="ACQ87" s="244"/>
      <c r="ACR87" s="244"/>
      <c r="ACS87" s="244"/>
      <c r="ACT87" s="244"/>
      <c r="ACU87" s="244"/>
      <c r="ACV87" s="244"/>
      <c r="ACW87" s="244"/>
      <c r="ACX87" s="244"/>
      <c r="ACY87" s="244"/>
      <c r="ACZ87" s="244"/>
      <c r="ADA87" s="244"/>
      <c r="ADB87" s="244"/>
      <c r="ADC87" s="244"/>
      <c r="ADD87" s="244"/>
      <c r="ADE87" s="244"/>
      <c r="ADF87" s="244"/>
      <c r="ADG87" s="244"/>
      <c r="ADH87" s="244"/>
      <c r="ADI87" s="244"/>
      <c r="ADJ87" s="244"/>
      <c r="ADK87" s="244"/>
      <c r="ADL87" s="244"/>
      <c r="ADM87" s="244"/>
      <c r="ADN87" s="244"/>
      <c r="ADO87" s="244"/>
      <c r="ADP87" s="244"/>
      <c r="ADQ87" s="244"/>
      <c r="ADR87" s="244"/>
      <c r="ADS87" s="244"/>
      <c r="ADT87" s="244"/>
      <c r="ADU87" s="244"/>
      <c r="ADV87" s="244"/>
      <c r="ADW87" s="244"/>
      <c r="ADX87" s="244"/>
      <c r="ADY87" s="244"/>
      <c r="ADZ87" s="244"/>
      <c r="AEA87" s="244"/>
      <c r="AEB87" s="244"/>
      <c r="AEC87" s="244"/>
      <c r="AED87" s="244"/>
      <c r="AEE87" s="244"/>
      <c r="AEF87" s="244"/>
      <c r="AEG87" s="244"/>
      <c r="AEH87" s="244"/>
      <c r="AEI87" s="244"/>
      <c r="AEJ87" s="244"/>
      <c r="AEK87" s="244"/>
      <c r="AEL87" s="244"/>
      <c r="AEM87" s="244"/>
      <c r="AEN87" s="244"/>
      <c r="AEO87" s="244"/>
      <c r="AEP87" s="244"/>
      <c r="AEQ87" s="244"/>
      <c r="AER87" s="244"/>
      <c r="AES87" s="244"/>
    </row>
    <row r="88" spans="1:825" s="191" customFormat="1" x14ac:dyDescent="0.15">
      <c r="A88" s="182" t="str">
        <f>'Tariffs July 2023'!K57</f>
        <v>Red Energy</v>
      </c>
      <c r="B88" s="183" t="str">
        <f>'Tariffs July 2023'!L57</f>
        <v>Living Energy Saver</v>
      </c>
      <c r="C88" s="184">
        <f>IF('Tariffs July 2023'!BP57=0,91*'Tariffs July 2023'!M57/100,(91*'Tariffs July 2023'!M57/100)+'Tariffs July 2023'!BP57/4)</f>
        <v>99.826999999999984</v>
      </c>
      <c r="D88" s="184">
        <f>IF('Tariffs July 2023'!O57="",$C$76*$C$77*'Tariffs July 2023'!N57/100,IF($C$76*$C$77&gt;='Tariffs July 2023'!P57,('Tariffs July 2023'!P57*'Tariffs July 2023'!N57/100),($C$76*$C$77*'Tariffs July 2023'!N57/100)))</f>
        <v>145.27272727272728</v>
      </c>
      <c r="E88" s="184">
        <f>($C$76*$C$78)*'Tariffs July 2023'!AH57/100</f>
        <v>300.29999999999995</v>
      </c>
      <c r="F88" s="184">
        <f>($C$76*$C$79)*'Tariffs July 2023'!W57/100</f>
        <v>116.77272727272728</v>
      </c>
      <c r="G88" s="184">
        <f t="shared" si="70"/>
        <v>662.17245454545446</v>
      </c>
      <c r="H88" s="238">
        <f>(G88-C88)*4</f>
        <v>2249.3818181818178</v>
      </c>
      <c r="I88" s="238">
        <f t="shared" si="64"/>
        <v>2648.6898181818178</v>
      </c>
      <c r="J88" s="185">
        <f t="shared" si="62"/>
        <v>2913.5587999999998</v>
      </c>
      <c r="K88" s="188">
        <f>'Tariffs July 2023'!AZ57</f>
        <v>0</v>
      </c>
      <c r="L88" s="188">
        <f>'Tariffs July 2023'!BA57</f>
        <v>0</v>
      </c>
      <c r="M88" s="188">
        <f>'Tariffs July 2023'!BB57</f>
        <v>0</v>
      </c>
      <c r="N88" s="188">
        <f>'Tariffs July 2023'!BC57</f>
        <v>0</v>
      </c>
      <c r="O88" s="186" t="str">
        <f t="shared" si="65"/>
        <v>No discount</v>
      </c>
      <c r="P88" s="187" t="str">
        <f t="shared" si="66"/>
        <v>Inclusive</v>
      </c>
      <c r="Q88" s="241">
        <f t="shared" si="67"/>
        <v>2648.6898181818178</v>
      </c>
      <c r="R88" s="238">
        <f t="shared" si="68"/>
        <v>2648.6898181818178</v>
      </c>
      <c r="S88" s="247">
        <f t="shared" si="69"/>
        <v>2913.5587999999998</v>
      </c>
      <c r="T88" s="247">
        <f t="shared" si="69"/>
        <v>2913.5587999999998</v>
      </c>
      <c r="U88" s="287"/>
      <c r="V88" s="287"/>
      <c r="W88" s="287"/>
      <c r="X88" s="287"/>
      <c r="Y88" s="287"/>
      <c r="Z88" s="287"/>
      <c r="AA88" s="287"/>
      <c r="AB88" s="287"/>
      <c r="AC88" s="287"/>
      <c r="AD88" s="287"/>
      <c r="AE88" s="287"/>
      <c r="AF88" s="287"/>
      <c r="AG88" s="287"/>
      <c r="AH88" s="287"/>
      <c r="AI88" s="287"/>
      <c r="AJ88" s="287"/>
      <c r="AK88" s="287"/>
      <c r="AL88" s="287"/>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s="244"/>
      <c r="QM88" s="244"/>
      <c r="QN88" s="244"/>
      <c r="QO88" s="244"/>
      <c r="QP88" s="244"/>
      <c r="QQ88" s="244"/>
      <c r="QR88" s="244"/>
      <c r="QS88" s="244"/>
      <c r="QT88" s="244"/>
      <c r="QU88" s="244"/>
      <c r="QV88" s="244"/>
      <c r="QW88" s="244"/>
      <c r="QX88" s="244"/>
      <c r="QY88" s="244"/>
      <c r="QZ88" s="244"/>
      <c r="RA88" s="244"/>
      <c r="RB88" s="244"/>
      <c r="RC88" s="244"/>
      <c r="RD88" s="244"/>
      <c r="RE88" s="244"/>
      <c r="RF88" s="244"/>
      <c r="RG88" s="244"/>
      <c r="RH88" s="244"/>
      <c r="RI88" s="244"/>
      <c r="RJ88" s="244"/>
      <c r="RK88" s="244"/>
      <c r="RL88" s="244"/>
      <c r="RM88" s="244"/>
      <c r="RN88" s="244"/>
      <c r="RO88" s="244"/>
      <c r="RP88" s="244"/>
      <c r="RQ88" s="244"/>
      <c r="RR88" s="244"/>
      <c r="RS88" s="244"/>
      <c r="RT88" s="244"/>
      <c r="RU88" s="244"/>
      <c r="RV88" s="244"/>
      <c r="RW88" s="244"/>
      <c r="RX88" s="244"/>
      <c r="RY88" s="244"/>
      <c r="RZ88" s="244"/>
      <c r="SA88" s="244"/>
      <c r="SB88" s="244"/>
      <c r="SC88" s="244"/>
      <c r="SD88" s="244"/>
      <c r="SE88" s="244"/>
      <c r="SF88" s="244"/>
      <c r="SG88" s="244"/>
      <c r="SH88" s="244"/>
      <c r="SI88" s="244"/>
      <c r="SJ88" s="244"/>
      <c r="SK88" s="244"/>
      <c r="SL88" s="244"/>
      <c r="SM88" s="244"/>
      <c r="SN88" s="244"/>
      <c r="SO88" s="244"/>
      <c r="SP88" s="244"/>
      <c r="SQ88" s="244"/>
      <c r="SR88" s="244"/>
      <c r="SS88" s="244"/>
      <c r="ST88" s="244"/>
      <c r="SU88" s="244"/>
      <c r="SV88" s="244"/>
      <c r="SW88" s="244"/>
      <c r="SX88" s="244"/>
      <c r="SY88" s="244"/>
      <c r="SZ88" s="244"/>
      <c r="TA88" s="244"/>
      <c r="TB88" s="244"/>
      <c r="TC88" s="244"/>
      <c r="TD88" s="244"/>
      <c r="TE88" s="244"/>
      <c r="TF88" s="244"/>
      <c r="TG88" s="244"/>
      <c r="TH88" s="244"/>
      <c r="TI88" s="244"/>
      <c r="TJ88" s="244"/>
      <c r="TK88" s="244"/>
      <c r="TL88" s="244"/>
      <c r="TM88" s="244"/>
      <c r="TN88" s="244"/>
      <c r="TO88" s="244"/>
      <c r="TP88" s="244"/>
      <c r="TQ88" s="244"/>
      <c r="TR88" s="244"/>
      <c r="TS88" s="244"/>
      <c r="TT88" s="244"/>
      <c r="TU88" s="244"/>
      <c r="TV88" s="244"/>
      <c r="TW88" s="244"/>
      <c r="TX88" s="244"/>
      <c r="TY88" s="244"/>
      <c r="TZ88" s="244"/>
      <c r="UA88" s="244"/>
      <c r="UB88" s="244"/>
      <c r="UC88" s="244"/>
      <c r="UD88" s="244"/>
      <c r="UE88" s="244"/>
      <c r="UF88" s="244"/>
      <c r="UG88" s="244"/>
      <c r="UH88" s="244"/>
      <c r="UI88" s="244"/>
      <c r="UJ88" s="244"/>
      <c r="UK88" s="244"/>
      <c r="UL88" s="244"/>
      <c r="UM88" s="244"/>
      <c r="UN88" s="244"/>
      <c r="UO88" s="244"/>
      <c r="UP88" s="244"/>
      <c r="UQ88" s="244"/>
      <c r="UR88" s="244"/>
      <c r="US88" s="244"/>
      <c r="UT88" s="244"/>
      <c r="UU88" s="244"/>
      <c r="UV88" s="244"/>
      <c r="UW88" s="244"/>
      <c r="UX88" s="244"/>
      <c r="UY88" s="244"/>
      <c r="UZ88" s="244"/>
      <c r="VA88" s="244"/>
      <c r="VB88" s="244"/>
      <c r="VC88" s="244"/>
      <c r="VD88" s="244"/>
      <c r="VE88" s="244"/>
      <c r="VF88" s="244"/>
      <c r="VG88" s="244"/>
      <c r="VH88" s="244"/>
      <c r="VI88" s="244"/>
      <c r="VJ88" s="244"/>
      <c r="VK88" s="244"/>
      <c r="VL88" s="244"/>
      <c r="VM88" s="244"/>
      <c r="VN88" s="244"/>
      <c r="VO88" s="244"/>
      <c r="VP88" s="244"/>
      <c r="VQ88" s="244"/>
      <c r="VR88" s="244"/>
      <c r="VS88" s="244"/>
      <c r="VT88" s="244"/>
      <c r="VU88" s="244"/>
      <c r="VV88" s="244"/>
      <c r="VW88" s="244"/>
      <c r="VX88" s="244"/>
      <c r="VY88" s="244"/>
      <c r="VZ88" s="244"/>
      <c r="WA88" s="244"/>
      <c r="WB88" s="244"/>
      <c r="WC88" s="244"/>
      <c r="WD88" s="244"/>
      <c r="WE88" s="244"/>
      <c r="WF88" s="244"/>
      <c r="WG88" s="244"/>
      <c r="WH88" s="244"/>
      <c r="WI88" s="244"/>
      <c r="WJ88" s="244"/>
      <c r="WK88" s="244"/>
      <c r="WL88" s="244"/>
      <c r="WM88" s="244"/>
      <c r="WN88" s="244"/>
      <c r="WO88" s="244"/>
      <c r="WP88" s="244"/>
      <c r="WQ88" s="244"/>
      <c r="WR88" s="244"/>
      <c r="WS88" s="244"/>
      <c r="WT88" s="244"/>
      <c r="WU88" s="244"/>
      <c r="WV88" s="244"/>
      <c r="WW88" s="244"/>
      <c r="WX88" s="244"/>
      <c r="WY88" s="244"/>
      <c r="WZ88" s="244"/>
      <c r="XA88" s="244"/>
      <c r="XB88" s="244"/>
      <c r="XC88" s="244"/>
      <c r="XD88" s="244"/>
      <c r="XE88" s="244"/>
      <c r="XF88" s="244"/>
      <c r="XG88" s="244"/>
      <c r="XH88" s="244"/>
      <c r="XI88" s="244"/>
      <c r="XJ88" s="244"/>
      <c r="XK88" s="244"/>
      <c r="XL88" s="244"/>
      <c r="XM88" s="244"/>
      <c r="XN88" s="244"/>
      <c r="XO88" s="244"/>
      <c r="XP88" s="244"/>
      <c r="XQ88" s="244"/>
      <c r="XR88" s="244"/>
      <c r="XS88" s="244"/>
      <c r="XT88" s="244"/>
      <c r="XU88" s="244"/>
      <c r="XV88" s="244"/>
      <c r="XW88" s="244"/>
      <c r="XX88" s="244"/>
      <c r="XY88" s="244"/>
      <c r="XZ88" s="244"/>
      <c r="YA88" s="244"/>
      <c r="YB88" s="244"/>
      <c r="YC88" s="244"/>
      <c r="YD88" s="244"/>
      <c r="YE88" s="244"/>
      <c r="YF88" s="244"/>
      <c r="YG88" s="244"/>
      <c r="YH88" s="244"/>
      <c r="YI88" s="244"/>
      <c r="YJ88" s="244"/>
      <c r="YK88" s="244"/>
      <c r="YL88" s="244"/>
      <c r="YM88" s="244"/>
      <c r="YN88" s="244"/>
      <c r="YO88" s="244"/>
      <c r="YP88" s="244"/>
      <c r="YQ88" s="244"/>
      <c r="YR88" s="244"/>
      <c r="YS88" s="244"/>
      <c r="YT88" s="244"/>
      <c r="YU88" s="244"/>
      <c r="YV88" s="244"/>
      <c r="YW88" s="244"/>
      <c r="YX88" s="244"/>
      <c r="YY88" s="244"/>
      <c r="YZ88" s="244"/>
      <c r="ZA88" s="244"/>
      <c r="ZB88" s="244"/>
      <c r="ZC88" s="244"/>
      <c r="ZD88" s="244"/>
      <c r="ZE88" s="244"/>
      <c r="ZF88" s="244"/>
      <c r="ZG88" s="244"/>
      <c r="ZH88" s="244"/>
      <c r="ZI88" s="244"/>
      <c r="ZJ88" s="244"/>
      <c r="ZK88" s="244"/>
      <c r="ZL88" s="244"/>
      <c r="ZM88" s="244"/>
      <c r="ZN88" s="244"/>
      <c r="ZO88" s="244"/>
      <c r="ZP88" s="244"/>
      <c r="ZQ88" s="244"/>
      <c r="ZR88" s="244"/>
      <c r="ZS88" s="244"/>
      <c r="ZT88" s="244"/>
      <c r="ZU88" s="244"/>
      <c r="ZV88" s="244"/>
      <c r="ZW88" s="244"/>
      <c r="ZX88" s="244"/>
      <c r="ZY88" s="244"/>
      <c r="ZZ88" s="244"/>
      <c r="AAA88" s="244"/>
      <c r="AAB88" s="244"/>
      <c r="AAC88" s="244"/>
      <c r="AAD88" s="244"/>
      <c r="AAE88" s="244"/>
      <c r="AAF88" s="244"/>
      <c r="AAG88" s="244"/>
      <c r="AAH88" s="244"/>
      <c r="AAI88" s="244"/>
      <c r="AAJ88" s="244"/>
      <c r="AAK88" s="244"/>
      <c r="AAL88" s="244"/>
      <c r="AAM88" s="244"/>
      <c r="AAN88" s="244"/>
      <c r="AAO88" s="244"/>
      <c r="AAP88" s="244"/>
      <c r="AAQ88" s="244"/>
      <c r="AAR88" s="244"/>
      <c r="AAS88" s="244"/>
      <c r="AAT88" s="244"/>
      <c r="AAU88" s="244"/>
      <c r="AAV88" s="244"/>
      <c r="AAW88" s="244"/>
      <c r="AAX88" s="244"/>
      <c r="AAY88" s="244"/>
      <c r="AAZ88" s="244"/>
      <c r="ABA88" s="244"/>
      <c r="ABB88" s="244"/>
      <c r="ABC88" s="244"/>
      <c r="ABD88" s="244"/>
      <c r="ABE88" s="244"/>
      <c r="ABF88" s="244"/>
      <c r="ABG88" s="244"/>
      <c r="ABH88" s="244"/>
      <c r="ABI88" s="244"/>
      <c r="ABJ88" s="244"/>
      <c r="ABK88" s="244"/>
      <c r="ABL88" s="244"/>
      <c r="ABM88" s="244"/>
      <c r="ABN88" s="244"/>
      <c r="ABO88" s="244"/>
      <c r="ABP88" s="244"/>
      <c r="ABQ88" s="244"/>
      <c r="ABR88" s="244"/>
      <c r="ABS88" s="244"/>
      <c r="ABT88" s="244"/>
      <c r="ABU88" s="244"/>
      <c r="ABV88" s="244"/>
      <c r="ABW88" s="244"/>
      <c r="ABX88" s="244"/>
      <c r="ABY88" s="244"/>
      <c r="ABZ88" s="244"/>
      <c r="ACA88" s="244"/>
      <c r="ACB88" s="244"/>
      <c r="ACC88" s="244"/>
      <c r="ACD88" s="244"/>
      <c r="ACE88" s="244"/>
      <c r="ACF88" s="244"/>
      <c r="ACG88" s="244"/>
      <c r="ACH88" s="244"/>
      <c r="ACI88" s="244"/>
      <c r="ACJ88" s="244"/>
      <c r="ACK88" s="244"/>
      <c r="ACL88" s="244"/>
      <c r="ACM88" s="244"/>
      <c r="ACN88" s="244"/>
      <c r="ACO88" s="244"/>
      <c r="ACP88" s="244"/>
      <c r="ACQ88" s="244"/>
      <c r="ACR88" s="244"/>
      <c r="ACS88" s="244"/>
      <c r="ACT88" s="244"/>
      <c r="ACU88" s="244"/>
      <c r="ACV88" s="244"/>
      <c r="ACW88" s="244"/>
      <c r="ACX88" s="244"/>
      <c r="ACY88" s="244"/>
      <c r="ACZ88" s="244"/>
      <c r="ADA88" s="244"/>
      <c r="ADB88" s="244"/>
      <c r="ADC88" s="244"/>
      <c r="ADD88" s="244"/>
      <c r="ADE88" s="244"/>
      <c r="ADF88" s="244"/>
      <c r="ADG88" s="244"/>
      <c r="ADH88" s="244"/>
      <c r="ADI88" s="244"/>
      <c r="ADJ88" s="244"/>
      <c r="ADK88" s="244"/>
      <c r="ADL88" s="244"/>
      <c r="ADM88" s="244"/>
      <c r="ADN88" s="244"/>
      <c r="ADO88" s="244"/>
      <c r="ADP88" s="244"/>
      <c r="ADQ88" s="244"/>
      <c r="ADR88" s="244"/>
      <c r="ADS88" s="244"/>
      <c r="ADT88" s="244"/>
      <c r="ADU88" s="244"/>
      <c r="ADV88" s="244"/>
      <c r="ADW88" s="244"/>
      <c r="ADX88" s="244"/>
      <c r="ADY88" s="244"/>
      <c r="ADZ88" s="244"/>
      <c r="AEA88" s="244"/>
      <c r="AEB88" s="244"/>
      <c r="AEC88" s="244"/>
      <c r="AED88" s="244"/>
      <c r="AEE88" s="244"/>
      <c r="AEF88" s="244"/>
      <c r="AEG88" s="244"/>
      <c r="AEH88" s="244"/>
      <c r="AEI88" s="244"/>
      <c r="AEJ88" s="244"/>
      <c r="AEK88" s="244"/>
      <c r="AEL88" s="244"/>
      <c r="AEM88" s="244"/>
      <c r="AEN88" s="244"/>
      <c r="AEO88" s="244"/>
      <c r="AEP88" s="244"/>
      <c r="AEQ88" s="244"/>
      <c r="AER88" s="244"/>
      <c r="AES88" s="244"/>
    </row>
    <row r="89" spans="1:825" s="191" customFormat="1" x14ac:dyDescent="0.15">
      <c r="A89" s="182" t="str">
        <f>'Tariffs July 2023'!K58</f>
        <v>Alinta Energy</v>
      </c>
      <c r="B89" s="183" t="str">
        <f>'Tariffs July 2023'!L58</f>
        <v>Home Deal</v>
      </c>
      <c r="C89" s="184">
        <f>IF('Tariffs July 2023'!BP58=0,91*'Tariffs July 2023'!M58/100,(91*'Tariffs July 2023'!M58/100)+'Tariffs July 2023'!BP58/4)</f>
        <v>99.826999999999984</v>
      </c>
      <c r="D89" s="184">
        <f>IF('Tariffs July 2023'!O58="",$C$76*$C$77*'Tariffs July 2023'!N58/100,IF($C$76*$C$77&gt;='Tariffs July 2023'!P58,('Tariffs July 2023'!P58*'Tariffs July 2023'!N58/100),($C$76*$C$77*'Tariffs July 2023'!N58/100)))</f>
        <v>145.30909090909091</v>
      </c>
      <c r="E89" s="184">
        <f>($C$76*$C$78)*'Tariffs July 2023'!AH58/100</f>
        <v>301</v>
      </c>
      <c r="F89" s="184">
        <f>($C$76*$C$79)*'Tariffs July 2023'!W58/100</f>
        <v>116.77272727272728</v>
      </c>
      <c r="G89" s="184">
        <f t="shared" si="70"/>
        <v>662.90881818181811</v>
      </c>
      <c r="H89" s="238">
        <f>(G89-C89)*4</f>
        <v>2252.3272727272724</v>
      </c>
      <c r="I89" s="238">
        <f t="shared" si="64"/>
        <v>2651.6352727272724</v>
      </c>
      <c r="J89" s="185">
        <f t="shared" si="62"/>
        <v>2916.7988</v>
      </c>
      <c r="K89" s="188">
        <f>'Tariffs July 2023'!AZ58</f>
        <v>0</v>
      </c>
      <c r="L89" s="188">
        <f>'Tariffs July 2023'!BA58</f>
        <v>0</v>
      </c>
      <c r="M89" s="188">
        <f>'Tariffs July 2023'!BB58</f>
        <v>0</v>
      </c>
      <c r="N89" s="188">
        <f>'Tariffs July 2023'!BC58</f>
        <v>0</v>
      </c>
      <c r="O89" s="186" t="str">
        <f t="shared" si="65"/>
        <v>No discount</v>
      </c>
      <c r="P89" s="187" t="str">
        <f t="shared" si="66"/>
        <v>Exclusive</v>
      </c>
      <c r="Q89" s="241">
        <f t="shared" si="67"/>
        <v>2651.6352727272724</v>
      </c>
      <c r="R89" s="238">
        <f t="shared" si="68"/>
        <v>2651.6352727272724</v>
      </c>
      <c r="S89" s="247">
        <f t="shared" si="69"/>
        <v>2916.7988</v>
      </c>
      <c r="T89" s="247">
        <f t="shared" si="69"/>
        <v>2916.7988</v>
      </c>
      <c r="U89" s="287"/>
      <c r="V89" s="287"/>
      <c r="W89" s="287"/>
      <c r="X89" s="287"/>
      <c r="Y89" s="287"/>
      <c r="Z89" s="287"/>
      <c r="AA89" s="287"/>
      <c r="AB89" s="287"/>
      <c r="AC89" s="287"/>
      <c r="AD89" s="287"/>
      <c r="AE89" s="287"/>
      <c r="AF89" s="287"/>
      <c r="AG89" s="287"/>
      <c r="AH89" s="287"/>
      <c r="AI89" s="287"/>
      <c r="AJ89" s="287"/>
      <c r="AK89" s="287"/>
      <c r="AL89" s="287"/>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s="244"/>
      <c r="QM89" s="244"/>
      <c r="QN89" s="244"/>
      <c r="QO89" s="244"/>
      <c r="QP89" s="244"/>
      <c r="QQ89" s="244"/>
      <c r="QR89" s="244"/>
      <c r="QS89" s="244"/>
      <c r="QT89" s="244"/>
      <c r="QU89" s="244"/>
      <c r="QV89" s="244"/>
      <c r="QW89" s="244"/>
      <c r="QX89" s="244"/>
      <c r="QY89" s="244"/>
      <c r="QZ89" s="244"/>
      <c r="RA89" s="244"/>
      <c r="RB89" s="244"/>
      <c r="RC89" s="244"/>
      <c r="RD89" s="244"/>
      <c r="RE89" s="244"/>
      <c r="RF89" s="244"/>
      <c r="RG89" s="244"/>
      <c r="RH89" s="244"/>
      <c r="RI89" s="244"/>
      <c r="RJ89" s="244"/>
      <c r="RK89" s="244"/>
      <c r="RL89" s="244"/>
      <c r="RM89" s="244"/>
      <c r="RN89" s="244"/>
      <c r="RO89" s="244"/>
      <c r="RP89" s="244"/>
      <c r="RQ89" s="244"/>
      <c r="RR89" s="244"/>
      <c r="RS89" s="244"/>
      <c r="RT89" s="244"/>
      <c r="RU89" s="244"/>
      <c r="RV89" s="244"/>
      <c r="RW89" s="244"/>
      <c r="RX89" s="244"/>
      <c r="RY89" s="244"/>
      <c r="RZ89" s="244"/>
      <c r="SA89" s="244"/>
      <c r="SB89" s="244"/>
      <c r="SC89" s="244"/>
      <c r="SD89" s="244"/>
      <c r="SE89" s="244"/>
      <c r="SF89" s="244"/>
      <c r="SG89" s="244"/>
      <c r="SH89" s="244"/>
      <c r="SI89" s="244"/>
      <c r="SJ89" s="244"/>
      <c r="SK89" s="244"/>
      <c r="SL89" s="244"/>
      <c r="SM89" s="244"/>
      <c r="SN89" s="244"/>
      <c r="SO89" s="244"/>
      <c r="SP89" s="244"/>
      <c r="SQ89" s="244"/>
      <c r="SR89" s="244"/>
      <c r="SS89" s="244"/>
      <c r="ST89" s="244"/>
      <c r="SU89" s="244"/>
      <c r="SV89" s="244"/>
      <c r="SW89" s="244"/>
      <c r="SX89" s="244"/>
      <c r="SY89" s="244"/>
      <c r="SZ89" s="244"/>
      <c r="TA89" s="244"/>
      <c r="TB89" s="244"/>
      <c r="TC89" s="244"/>
      <c r="TD89" s="244"/>
      <c r="TE89" s="244"/>
      <c r="TF89" s="244"/>
      <c r="TG89" s="244"/>
      <c r="TH89" s="244"/>
      <c r="TI89" s="244"/>
      <c r="TJ89" s="244"/>
      <c r="TK89" s="244"/>
      <c r="TL89" s="244"/>
      <c r="TM89" s="244"/>
      <c r="TN89" s="244"/>
      <c r="TO89" s="244"/>
      <c r="TP89" s="244"/>
      <c r="TQ89" s="244"/>
      <c r="TR89" s="244"/>
      <c r="TS89" s="244"/>
      <c r="TT89" s="244"/>
      <c r="TU89" s="244"/>
      <c r="TV89" s="244"/>
      <c r="TW89" s="244"/>
      <c r="TX89" s="244"/>
      <c r="TY89" s="244"/>
      <c r="TZ89" s="244"/>
      <c r="UA89" s="244"/>
      <c r="UB89" s="244"/>
      <c r="UC89" s="244"/>
      <c r="UD89" s="244"/>
      <c r="UE89" s="244"/>
      <c r="UF89" s="244"/>
      <c r="UG89" s="244"/>
      <c r="UH89" s="244"/>
      <c r="UI89" s="244"/>
      <c r="UJ89" s="244"/>
      <c r="UK89" s="244"/>
      <c r="UL89" s="244"/>
      <c r="UM89" s="244"/>
      <c r="UN89" s="244"/>
      <c r="UO89" s="244"/>
      <c r="UP89" s="244"/>
      <c r="UQ89" s="244"/>
      <c r="UR89" s="244"/>
      <c r="US89" s="244"/>
      <c r="UT89" s="244"/>
      <c r="UU89" s="244"/>
      <c r="UV89" s="244"/>
      <c r="UW89" s="244"/>
      <c r="UX89" s="244"/>
      <c r="UY89" s="244"/>
      <c r="UZ89" s="244"/>
      <c r="VA89" s="244"/>
      <c r="VB89" s="244"/>
      <c r="VC89" s="244"/>
      <c r="VD89" s="244"/>
      <c r="VE89" s="244"/>
      <c r="VF89" s="244"/>
      <c r="VG89" s="244"/>
      <c r="VH89" s="244"/>
      <c r="VI89" s="244"/>
      <c r="VJ89" s="244"/>
      <c r="VK89" s="244"/>
      <c r="VL89" s="244"/>
      <c r="VM89" s="244"/>
      <c r="VN89" s="244"/>
      <c r="VO89" s="244"/>
      <c r="VP89" s="244"/>
      <c r="VQ89" s="244"/>
      <c r="VR89" s="244"/>
      <c r="VS89" s="244"/>
      <c r="VT89" s="244"/>
      <c r="VU89" s="244"/>
      <c r="VV89" s="244"/>
      <c r="VW89" s="244"/>
      <c r="VX89" s="244"/>
      <c r="VY89" s="244"/>
      <c r="VZ89" s="244"/>
      <c r="WA89" s="244"/>
      <c r="WB89" s="244"/>
      <c r="WC89" s="244"/>
      <c r="WD89" s="244"/>
      <c r="WE89" s="244"/>
      <c r="WF89" s="244"/>
      <c r="WG89" s="244"/>
      <c r="WH89" s="244"/>
      <c r="WI89" s="244"/>
      <c r="WJ89" s="244"/>
      <c r="WK89" s="244"/>
      <c r="WL89" s="244"/>
      <c r="WM89" s="244"/>
      <c r="WN89" s="244"/>
      <c r="WO89" s="244"/>
      <c r="WP89" s="244"/>
      <c r="WQ89" s="244"/>
      <c r="WR89" s="244"/>
      <c r="WS89" s="244"/>
      <c r="WT89" s="244"/>
      <c r="WU89" s="244"/>
      <c r="WV89" s="244"/>
      <c r="WW89" s="244"/>
      <c r="WX89" s="244"/>
      <c r="WY89" s="244"/>
      <c r="WZ89" s="244"/>
      <c r="XA89" s="244"/>
      <c r="XB89" s="244"/>
      <c r="XC89" s="244"/>
      <c r="XD89" s="244"/>
      <c r="XE89" s="244"/>
      <c r="XF89" s="244"/>
      <c r="XG89" s="244"/>
      <c r="XH89" s="244"/>
      <c r="XI89" s="244"/>
      <c r="XJ89" s="244"/>
      <c r="XK89" s="244"/>
      <c r="XL89" s="244"/>
      <c r="XM89" s="244"/>
      <c r="XN89" s="244"/>
      <c r="XO89" s="244"/>
      <c r="XP89" s="244"/>
      <c r="XQ89" s="244"/>
      <c r="XR89" s="244"/>
      <c r="XS89" s="244"/>
      <c r="XT89" s="244"/>
      <c r="XU89" s="244"/>
      <c r="XV89" s="244"/>
      <c r="XW89" s="244"/>
      <c r="XX89" s="244"/>
      <c r="XY89" s="244"/>
      <c r="XZ89" s="244"/>
      <c r="YA89" s="244"/>
      <c r="YB89" s="244"/>
      <c r="YC89" s="244"/>
      <c r="YD89" s="244"/>
      <c r="YE89" s="244"/>
      <c r="YF89" s="244"/>
      <c r="YG89" s="244"/>
      <c r="YH89" s="244"/>
      <c r="YI89" s="244"/>
      <c r="YJ89" s="244"/>
      <c r="YK89" s="244"/>
      <c r="YL89" s="244"/>
      <c r="YM89" s="244"/>
      <c r="YN89" s="244"/>
      <c r="YO89" s="244"/>
      <c r="YP89" s="244"/>
      <c r="YQ89" s="244"/>
      <c r="YR89" s="244"/>
      <c r="YS89" s="244"/>
      <c r="YT89" s="244"/>
      <c r="YU89" s="244"/>
      <c r="YV89" s="244"/>
      <c r="YW89" s="244"/>
      <c r="YX89" s="244"/>
      <c r="YY89" s="244"/>
      <c r="YZ89" s="244"/>
      <c r="ZA89" s="244"/>
      <c r="ZB89" s="244"/>
      <c r="ZC89" s="244"/>
      <c r="ZD89" s="244"/>
      <c r="ZE89" s="244"/>
      <c r="ZF89" s="244"/>
      <c r="ZG89" s="244"/>
      <c r="ZH89" s="244"/>
      <c r="ZI89" s="244"/>
      <c r="ZJ89" s="244"/>
      <c r="ZK89" s="244"/>
      <c r="ZL89" s="244"/>
      <c r="ZM89" s="244"/>
      <c r="ZN89" s="244"/>
      <c r="ZO89" s="244"/>
      <c r="ZP89" s="244"/>
      <c r="ZQ89" s="244"/>
      <c r="ZR89" s="244"/>
      <c r="ZS89" s="244"/>
      <c r="ZT89" s="244"/>
      <c r="ZU89" s="244"/>
      <c r="ZV89" s="244"/>
      <c r="ZW89" s="244"/>
      <c r="ZX89" s="244"/>
      <c r="ZY89" s="244"/>
      <c r="ZZ89" s="244"/>
      <c r="AAA89" s="244"/>
      <c r="AAB89" s="244"/>
      <c r="AAC89" s="244"/>
      <c r="AAD89" s="244"/>
      <c r="AAE89" s="244"/>
      <c r="AAF89" s="244"/>
      <c r="AAG89" s="244"/>
      <c r="AAH89" s="244"/>
      <c r="AAI89" s="244"/>
      <c r="AAJ89" s="244"/>
      <c r="AAK89" s="244"/>
      <c r="AAL89" s="244"/>
      <c r="AAM89" s="244"/>
      <c r="AAN89" s="244"/>
      <c r="AAO89" s="244"/>
      <c r="AAP89" s="244"/>
      <c r="AAQ89" s="244"/>
      <c r="AAR89" s="244"/>
      <c r="AAS89" s="244"/>
      <c r="AAT89" s="244"/>
      <c r="AAU89" s="244"/>
      <c r="AAV89" s="244"/>
      <c r="AAW89" s="244"/>
      <c r="AAX89" s="244"/>
      <c r="AAY89" s="244"/>
      <c r="AAZ89" s="244"/>
      <c r="ABA89" s="244"/>
      <c r="ABB89" s="244"/>
      <c r="ABC89" s="244"/>
      <c r="ABD89" s="244"/>
      <c r="ABE89" s="244"/>
      <c r="ABF89" s="244"/>
      <c r="ABG89" s="244"/>
      <c r="ABH89" s="244"/>
      <c r="ABI89" s="244"/>
      <c r="ABJ89" s="244"/>
      <c r="ABK89" s="244"/>
      <c r="ABL89" s="244"/>
      <c r="ABM89" s="244"/>
      <c r="ABN89" s="244"/>
      <c r="ABO89" s="244"/>
      <c r="ABP89" s="244"/>
      <c r="ABQ89" s="244"/>
      <c r="ABR89" s="244"/>
      <c r="ABS89" s="244"/>
      <c r="ABT89" s="244"/>
      <c r="ABU89" s="244"/>
      <c r="ABV89" s="244"/>
      <c r="ABW89" s="244"/>
      <c r="ABX89" s="244"/>
      <c r="ABY89" s="244"/>
      <c r="ABZ89" s="244"/>
      <c r="ACA89" s="244"/>
      <c r="ACB89" s="244"/>
      <c r="ACC89" s="244"/>
      <c r="ACD89" s="244"/>
      <c r="ACE89" s="244"/>
      <c r="ACF89" s="244"/>
      <c r="ACG89" s="244"/>
      <c r="ACH89" s="244"/>
      <c r="ACI89" s="244"/>
      <c r="ACJ89" s="244"/>
      <c r="ACK89" s="244"/>
      <c r="ACL89" s="244"/>
      <c r="ACM89" s="244"/>
      <c r="ACN89" s="244"/>
      <c r="ACO89" s="244"/>
      <c r="ACP89" s="244"/>
      <c r="ACQ89" s="244"/>
      <c r="ACR89" s="244"/>
      <c r="ACS89" s="244"/>
      <c r="ACT89" s="244"/>
      <c r="ACU89" s="244"/>
      <c r="ACV89" s="244"/>
      <c r="ACW89" s="244"/>
      <c r="ACX89" s="244"/>
      <c r="ACY89" s="244"/>
      <c r="ACZ89" s="244"/>
      <c r="ADA89" s="244"/>
      <c r="ADB89" s="244"/>
      <c r="ADC89" s="244"/>
      <c r="ADD89" s="244"/>
      <c r="ADE89" s="244"/>
      <c r="ADF89" s="244"/>
      <c r="ADG89" s="244"/>
      <c r="ADH89" s="244"/>
      <c r="ADI89" s="244"/>
      <c r="ADJ89" s="244"/>
      <c r="ADK89" s="244"/>
      <c r="ADL89" s="244"/>
      <c r="ADM89" s="244"/>
      <c r="ADN89" s="244"/>
      <c r="ADO89" s="244"/>
      <c r="ADP89" s="244"/>
      <c r="ADQ89" s="244"/>
      <c r="ADR89" s="244"/>
      <c r="ADS89" s="244"/>
      <c r="ADT89" s="244"/>
      <c r="ADU89" s="244"/>
      <c r="ADV89" s="244"/>
      <c r="ADW89" s="244"/>
      <c r="ADX89" s="244"/>
      <c r="ADY89" s="244"/>
      <c r="ADZ89" s="244"/>
      <c r="AEA89" s="244"/>
      <c r="AEB89" s="244"/>
      <c r="AEC89" s="244"/>
      <c r="AED89" s="244"/>
      <c r="AEE89" s="244"/>
      <c r="AEF89" s="244"/>
      <c r="AEG89" s="244"/>
      <c r="AEH89" s="244"/>
      <c r="AEI89" s="244"/>
      <c r="AEJ89" s="244"/>
      <c r="AEK89" s="244"/>
      <c r="AEL89" s="244"/>
      <c r="AEM89" s="244"/>
      <c r="AEN89" s="244"/>
      <c r="AEO89" s="244"/>
      <c r="AEP89" s="244"/>
      <c r="AEQ89" s="244"/>
      <c r="AER89" s="244"/>
      <c r="AES89" s="244"/>
    </row>
    <row r="90" spans="1:825" x14ac:dyDescent="0.15">
      <c r="A90" s="183" t="str">
        <f>'Tariffs July 2023'!K59</f>
        <v>Kogan Energy</v>
      </c>
      <c r="B90" s="183" t="str">
        <f>'Tariffs July 2023'!L59</f>
        <v>Free Kogan First Membership</v>
      </c>
      <c r="C90" s="184">
        <f>IF('Tariffs July 2023'!BP59=0,91*'Tariffs July 2023'!M59/100,(91*'Tariffs July 2023'!M59/100)+'Tariffs July 2023'!BP59/4)</f>
        <v>121.55118181818182</v>
      </c>
      <c r="D90" s="184">
        <f>IF('Tariffs July 2023'!O59="",$C$76*$C$77*'Tariffs July 2023'!N59/100,IF($C$76*$C$77&gt;='Tariffs July 2023'!P59,('Tariffs July 2023'!P59*'Tariffs July 2023'!N59/100),($C$76*$C$77*'Tariffs July 2023'!N59/100)))</f>
        <v>149.49090909090907</v>
      </c>
      <c r="E90" s="184">
        <f>($C$76*$C$78)*'Tariffs July 2023'!AH59/100</f>
        <v>235.7</v>
      </c>
      <c r="F90" s="184">
        <f>($C$76*$C$79)*'Tariffs July 2023'!W59/100</f>
        <v>90.954545454545453</v>
      </c>
      <c r="G90" s="184">
        <f t="shared" si="70"/>
        <v>597.69663636363634</v>
      </c>
      <c r="H90" s="238">
        <f t="shared" ref="H90:H91" si="71">(G90-C90)*4</f>
        <v>1904.5818181818181</v>
      </c>
      <c r="I90" s="238">
        <f t="shared" si="64"/>
        <v>2390.7865454545454</v>
      </c>
      <c r="J90" s="185">
        <f t="shared" si="62"/>
        <v>2629.8652000000002</v>
      </c>
      <c r="K90" s="188">
        <f>'Tariffs July 2023'!AZ59</f>
        <v>0</v>
      </c>
      <c r="L90" s="188">
        <f>'Tariffs July 2023'!BA59</f>
        <v>0</v>
      </c>
      <c r="M90" s="188">
        <f>'Tariffs July 2023'!BB59</f>
        <v>0</v>
      </c>
      <c r="N90" s="188">
        <f>'Tariffs July 2023'!BC59</f>
        <v>0</v>
      </c>
      <c r="O90" s="186" t="str">
        <f t="shared" si="65"/>
        <v>No discount</v>
      </c>
      <c r="P90" s="187" t="str">
        <f t="shared" si="66"/>
        <v>Exclusive</v>
      </c>
      <c r="Q90" s="241">
        <f t="shared" si="67"/>
        <v>2390.7865454545454</v>
      </c>
      <c r="R90" s="238">
        <f t="shared" si="68"/>
        <v>2390.7865454545454</v>
      </c>
      <c r="S90" s="247">
        <f t="shared" si="69"/>
        <v>2629.8652000000002</v>
      </c>
      <c r="T90" s="247">
        <f t="shared" si="69"/>
        <v>2629.8652000000002</v>
      </c>
      <c r="U90" s="287"/>
      <c r="V90" s="287"/>
      <c r="W90" s="287"/>
      <c r="X90" s="287"/>
      <c r="Y90" s="287"/>
      <c r="Z90" s="287"/>
      <c r="AA90" s="287"/>
      <c r="AB90" s="287"/>
      <c r="AC90" s="287"/>
      <c r="AD90" s="287"/>
      <c r="AE90" s="287"/>
      <c r="AF90" s="287"/>
      <c r="AG90" s="287"/>
      <c r="AH90" s="287"/>
      <c r="AI90" s="287"/>
      <c r="AJ90" s="287"/>
      <c r="AK90" s="287"/>
      <c r="AL90" s="287"/>
    </row>
    <row r="91" spans="1:825" x14ac:dyDescent="0.15">
      <c r="A91" s="183" t="str">
        <f>'Tariffs July 2023'!K60</f>
        <v>GloBird Energy</v>
      </c>
      <c r="B91" s="183" t="str">
        <f>'Tariffs July 2023'!L60</f>
        <v>GloSave</v>
      </c>
      <c r="C91" s="184">
        <f>IF('Tariffs July 2023'!BP60=0,91*'Tariffs July 2023'!M60/100,(91*'Tariffs July 2023'!M60/100)+'Tariffs July 2023'!BP60/4)</f>
        <v>95.549999999999983</v>
      </c>
      <c r="D91" s="184">
        <f>IF('Tariffs July 2023'!O60="",$C$76*$C$77*'Tariffs July 2023'!N60/100,IF($C$76*$C$77&gt;='Tariffs July 2023'!P60,('Tariffs July 2023'!P60*'Tariffs July 2023'!N60/100),($C$76*$C$77*'Tariffs July 2023'!N60/100)))</f>
        <v>135.99999999999997</v>
      </c>
      <c r="E91" s="184">
        <f>($C$76*$C$78)*'Tariffs July 2023'!AH60/100</f>
        <v>195.79999999999995</v>
      </c>
      <c r="F91" s="184">
        <f>($C$76*$C$79)*'Tariffs July 2023'!W60/100</f>
        <v>88.999999999999986</v>
      </c>
      <c r="G91" s="184">
        <f t="shared" si="70"/>
        <v>516.34999999999991</v>
      </c>
      <c r="H91" s="238">
        <f t="shared" si="71"/>
        <v>1683.1999999999998</v>
      </c>
      <c r="I91" s="238">
        <f t="shared" si="64"/>
        <v>2065.3999999999996</v>
      </c>
      <c r="J91" s="185">
        <f t="shared" si="62"/>
        <v>2271.9399999999996</v>
      </c>
      <c r="K91" s="188">
        <f>'Tariffs July 2023'!AZ60</f>
        <v>0</v>
      </c>
      <c r="L91" s="188">
        <f>'Tariffs July 2023'!BA60</f>
        <v>0</v>
      </c>
      <c r="M91" s="188">
        <f>'Tariffs July 2023'!BB60</f>
        <v>2</v>
      </c>
      <c r="N91" s="188">
        <f>'Tariffs July 2023'!BC60</f>
        <v>0</v>
      </c>
      <c r="O91" s="186" t="str">
        <f t="shared" si="65"/>
        <v>Pay-on-time off bill</v>
      </c>
      <c r="P91" s="187" t="str">
        <f t="shared" si="66"/>
        <v>Exclusive</v>
      </c>
      <c r="Q91" s="241">
        <f t="shared" si="67"/>
        <v>2065.3999999999996</v>
      </c>
      <c r="R91" s="238">
        <f t="shared" si="68"/>
        <v>2024.0919999999996</v>
      </c>
      <c r="S91" s="247">
        <f t="shared" si="69"/>
        <v>2271.9399999999996</v>
      </c>
      <c r="T91" s="247">
        <f t="shared" si="69"/>
        <v>2226.5011999999997</v>
      </c>
      <c r="U91" s="287"/>
      <c r="V91" s="287"/>
      <c r="W91" s="287"/>
      <c r="X91" s="287"/>
      <c r="Y91" s="287"/>
      <c r="Z91" s="287"/>
      <c r="AA91" s="287"/>
      <c r="AB91" s="287"/>
      <c r="AC91" s="287"/>
      <c r="AD91" s="287"/>
      <c r="AE91" s="287"/>
      <c r="AF91" s="287"/>
      <c r="AG91" s="287"/>
      <c r="AH91" s="287"/>
      <c r="AI91" s="287"/>
      <c r="AJ91" s="287"/>
      <c r="AK91" s="287"/>
      <c r="AL91" s="287"/>
    </row>
    <row r="92" spans="1:825" x14ac:dyDescent="0.15">
      <c r="A92" s="183" t="str">
        <f>'Tariffs July 2023'!K61</f>
        <v>CovaU</v>
      </c>
      <c r="B92" s="183" t="str">
        <f>'Tariffs July 2023'!L61</f>
        <v>Freedom</v>
      </c>
      <c r="C92" s="184">
        <f>IF('Tariffs July 2023'!BP61=0,91*'Tariffs July 2023'!M61/100,(91*'Tariffs July 2023'!M61/100)+'Tariffs July 2023'!BP61/4)</f>
        <v>101.92</v>
      </c>
      <c r="D92" s="184">
        <f>IF('Tariffs July 2023'!O61="",$C$76*$C$77*'Tariffs July 2023'!N61/100,IF($C$76*$C$77&gt;='Tariffs July 2023'!P61,('Tariffs July 2023'!P61*'Tariffs July 2023'!N61/100),($C$76*$C$77*'Tariffs July 2023'!N61/100)))</f>
        <v>160.65454545454543</v>
      </c>
      <c r="E92" s="184">
        <f>($C$76*$C$78)*'Tariffs July 2023'!AH61/100</f>
        <v>310.5</v>
      </c>
      <c r="F92" s="184">
        <f>($C$76*$C$79)*'Tariffs July 2023'!W61/100</f>
        <v>123.86363636363635</v>
      </c>
      <c r="G92" s="184">
        <f t="shared" ref="G92:G96" si="72">SUM(C92:F92)</f>
        <v>696.93818181818176</v>
      </c>
      <c r="H92" s="238">
        <f t="shared" ref="H92:H96" si="73">(G92-C92)*4</f>
        <v>2380.0727272727272</v>
      </c>
      <c r="I92" s="238">
        <f t="shared" ref="I92:I96" si="74">G92*4</f>
        <v>2787.752727272727</v>
      </c>
      <c r="J92" s="185">
        <f t="shared" ref="J92:J96" si="75">I92*1.1</f>
        <v>3066.5279999999998</v>
      </c>
      <c r="K92" s="188">
        <f>'Tariffs July 2023'!AZ61</f>
        <v>5</v>
      </c>
      <c r="L92" s="188">
        <f>'Tariffs July 2023'!BA61</f>
        <v>0</v>
      </c>
      <c r="M92" s="188">
        <f>'Tariffs July 2023'!BB61</f>
        <v>0</v>
      </c>
      <c r="N92" s="188">
        <f>'Tariffs July 2023'!BC61</f>
        <v>0</v>
      </c>
      <c r="O92" s="186" t="str">
        <f t="shared" ref="O92:O96" si="76">IF(SUM(K92:N92)=0,"No discount",IF(K92&gt;0,"Guaranteed off bill",IF(L92&gt;0,"Guaranteed off usage",IF(M92&gt;0,"Pay-on-time off bill","Pay-on-time off usage"))))</f>
        <v>Guaranteed off bill</v>
      </c>
      <c r="P92" s="187" t="str">
        <f t="shared" ref="P92:P96" si="77">IF(OR(A92="Origin Energy",A92="Red Energy",A92="Powershop"),"Inclusive","Exclusive")</f>
        <v>Exclusive</v>
      </c>
      <c r="Q92" s="241">
        <f t="shared" ref="Q92:Q96" si="78">IF(AND(O92="Guaranteed off bill",P92="Inclusive"),((I92*1.1)-((I92*1.1)*K92/100))/1.1,IF(AND(O92="Guaranteed off usage",P92="Inclusive"),((I92*1.1)-((H92*1.1)*L92/100))/1.1,IF(AND(O92="Guaranteed off bill",P92="Exclusive"),I92-(I92*K92/100),IF(AND(O92="Guaranteed off usage",P92="Exclusive"),I92-(H92*L92/100),IF(P92="Inclusive",((I92*1.1))/1.1,I92)))))</f>
        <v>2648.3650909090907</v>
      </c>
      <c r="R92" s="238">
        <f t="shared" ref="R92:R96" si="79">IF(AND(O92="Pay-on-time off bill",P92="Inclusive"),((Q92*1.1)-((Q92*1.1)*M92/100))/1.1,IF(AND(O92="Pay-on-time off usage",P92="Inclusive"),((Q92*1.1)-((H92*1.1)*N92/100))/1.1,IF(AND(O92="Pay-on-time off bill",P92="Exclusive"),Q92-(Q92*M92/100),IF(AND(O92="Pay-on-time off usage",P92="Exclusive"),Q92-(H92*N92/100),IF(P92="Inclusive",((Q92*1.1))/1.1,Q92)))))</f>
        <v>2648.3650909090907</v>
      </c>
      <c r="S92" s="247">
        <f t="shared" ref="S92:S96" si="80">Q92*1.1</f>
        <v>2913.2015999999999</v>
      </c>
      <c r="T92" s="247">
        <f t="shared" ref="T92:T96" si="81">R92*1.1</f>
        <v>2913.2015999999999</v>
      </c>
      <c r="U92" s="287"/>
      <c r="V92" s="287"/>
      <c r="W92" s="287"/>
      <c r="X92" s="287"/>
      <c r="Y92" s="287"/>
      <c r="Z92" s="287"/>
      <c r="AA92" s="287"/>
      <c r="AB92" s="287"/>
      <c r="AC92" s="287"/>
      <c r="AD92" s="287"/>
      <c r="AE92" s="287"/>
      <c r="AF92" s="287"/>
      <c r="AG92" s="287"/>
      <c r="AH92" s="287"/>
      <c r="AI92" s="287"/>
      <c r="AJ92" s="287"/>
      <c r="AK92" s="287"/>
      <c r="AL92" s="287"/>
    </row>
    <row r="93" spans="1:825" x14ac:dyDescent="0.15">
      <c r="A93" s="183" t="str">
        <f>'Tariffs July 2023'!K62</f>
        <v>Dodo</v>
      </c>
      <c r="B93" s="183" t="str">
        <f>'Tariffs July 2023'!L62</f>
        <v>Market Offer</v>
      </c>
      <c r="C93" s="184">
        <f>IF('Tariffs July 2023'!BP62=0,91*'Tariffs July 2023'!M62/100,(91*'Tariffs July 2023'!M62/100)+'Tariffs July 2023'!BP62/4)</f>
        <v>73.834090909090904</v>
      </c>
      <c r="D93" s="184">
        <f>IF('Tariffs July 2023'!O62="",$C$76*$C$77*'Tariffs July 2023'!N62/100,IF($C$76*$C$77&gt;='Tariffs July 2023'!P62,('Tariffs July 2023'!P62*'Tariffs July 2023'!N62/100),($C$76*$C$77*'Tariffs July 2023'!N62/100)))</f>
        <v>159.74545454545452</v>
      </c>
      <c r="E93" s="184">
        <f>($C$76*$C$78)*'Tariffs July 2023'!AH62/100</f>
        <v>292.8</v>
      </c>
      <c r="F93" s="184">
        <f>($C$76*$C$79)*'Tariffs July 2023'!W62/100</f>
        <v>124.22727272727271</v>
      </c>
      <c r="G93" s="184">
        <f t="shared" si="72"/>
        <v>650.6068181818182</v>
      </c>
      <c r="H93" s="238">
        <f t="shared" si="73"/>
        <v>2307.090909090909</v>
      </c>
      <c r="I93" s="238">
        <f t="shared" si="74"/>
        <v>2602.4272727272728</v>
      </c>
      <c r="J93" s="185">
        <f t="shared" si="75"/>
        <v>2862.6700000000005</v>
      </c>
      <c r="K93" s="188">
        <f>'Tariffs July 2023'!AZ62</f>
        <v>0</v>
      </c>
      <c r="L93" s="188">
        <f>'Tariffs July 2023'!BA62</f>
        <v>0</v>
      </c>
      <c r="M93" s="188">
        <f>'Tariffs July 2023'!BB62</f>
        <v>0</v>
      </c>
      <c r="N93" s="188">
        <f>'Tariffs July 2023'!BC62</f>
        <v>0</v>
      </c>
      <c r="O93" s="186" t="str">
        <f t="shared" si="76"/>
        <v>No discount</v>
      </c>
      <c r="P93" s="187" t="str">
        <f t="shared" si="77"/>
        <v>Exclusive</v>
      </c>
      <c r="Q93" s="241">
        <f t="shared" si="78"/>
        <v>2602.4272727272728</v>
      </c>
      <c r="R93" s="238">
        <f t="shared" si="79"/>
        <v>2602.4272727272728</v>
      </c>
      <c r="S93" s="247">
        <f t="shared" si="80"/>
        <v>2862.6700000000005</v>
      </c>
      <c r="T93" s="247">
        <f t="shared" si="81"/>
        <v>2862.6700000000005</v>
      </c>
      <c r="U93" s="287"/>
      <c r="V93" s="287"/>
      <c r="W93" s="287"/>
      <c r="X93" s="287"/>
      <c r="Y93" s="287"/>
      <c r="Z93" s="287"/>
      <c r="AA93" s="287"/>
      <c r="AB93" s="287"/>
      <c r="AC93" s="287"/>
      <c r="AD93" s="287"/>
      <c r="AE93" s="287"/>
      <c r="AF93" s="287"/>
      <c r="AG93" s="287"/>
      <c r="AH93" s="287"/>
      <c r="AI93" s="287"/>
      <c r="AJ93" s="287"/>
      <c r="AK93" s="287"/>
      <c r="AL93" s="287"/>
    </row>
    <row r="94" spans="1:825" x14ac:dyDescent="0.15">
      <c r="A94" s="183" t="str">
        <f>'Tariffs July 2023'!K63</f>
        <v>Momentum</v>
      </c>
      <c r="B94" s="183" t="str">
        <f>'Tariffs July 2023'!L63</f>
        <v>Suit Yourself</v>
      </c>
      <c r="C94" s="184">
        <f>IF('Tariffs July 2023'!BP63=0,91*'Tariffs July 2023'!M63/100,(91*'Tariffs July 2023'!M63/100)+'Tariffs July 2023'!BP63/4)</f>
        <v>123.30500000000001</v>
      </c>
      <c r="D94" s="184">
        <f>IF('Tariffs July 2023'!O63="",$C$76*$C$77*'Tariffs July 2023'!N63/100,IF($C$76*$C$77&gt;='Tariffs July 2023'!P63,('Tariffs July 2023'!P63*'Tariffs July 2023'!N63/100),($C$76*$C$77*'Tariffs July 2023'!N63/100)))</f>
        <v>163.6</v>
      </c>
      <c r="E94" s="184">
        <f>($C$76*$C$78)*'Tariffs July 2023'!AH63/100</f>
        <v>287.09999999999997</v>
      </c>
      <c r="F94" s="184">
        <f>($C$76*$C$79)*'Tariffs July 2023'!W63/100</f>
        <v>121</v>
      </c>
      <c r="G94" s="184">
        <f t="shared" si="72"/>
        <v>695.00499999999988</v>
      </c>
      <c r="H94" s="238">
        <f t="shared" si="73"/>
        <v>2286.7999999999993</v>
      </c>
      <c r="I94" s="238">
        <f t="shared" si="74"/>
        <v>2780.0199999999995</v>
      </c>
      <c r="J94" s="185">
        <f t="shared" si="75"/>
        <v>3058.0219999999999</v>
      </c>
      <c r="K94" s="188">
        <f>'Tariffs July 2023'!AZ63</f>
        <v>0</v>
      </c>
      <c r="L94" s="188">
        <f>'Tariffs July 2023'!BA63</f>
        <v>0</v>
      </c>
      <c r="M94" s="188">
        <f>'Tariffs July 2023'!BB63</f>
        <v>0</v>
      </c>
      <c r="N94" s="188">
        <f>'Tariffs July 2023'!BC63</f>
        <v>0</v>
      </c>
      <c r="O94" s="186" t="str">
        <f t="shared" si="76"/>
        <v>No discount</v>
      </c>
      <c r="P94" s="187" t="str">
        <f t="shared" si="77"/>
        <v>Exclusive</v>
      </c>
      <c r="Q94" s="241">
        <f t="shared" si="78"/>
        <v>2780.0199999999995</v>
      </c>
      <c r="R94" s="238">
        <f t="shared" si="79"/>
        <v>2780.0199999999995</v>
      </c>
      <c r="S94" s="247">
        <f t="shared" si="80"/>
        <v>3058.0219999999999</v>
      </c>
      <c r="T94" s="247">
        <f t="shared" si="81"/>
        <v>3058.0219999999999</v>
      </c>
      <c r="U94" s="287"/>
      <c r="V94" s="287"/>
      <c r="W94" s="287"/>
      <c r="X94" s="287"/>
      <c r="Y94" s="287"/>
      <c r="Z94" s="287"/>
      <c r="AA94" s="287"/>
      <c r="AB94" s="287"/>
      <c r="AC94" s="287"/>
      <c r="AD94" s="287"/>
      <c r="AE94" s="287"/>
      <c r="AF94" s="287"/>
      <c r="AG94" s="287"/>
      <c r="AH94" s="287"/>
      <c r="AI94" s="287"/>
      <c r="AJ94" s="287"/>
      <c r="AK94" s="287"/>
      <c r="AL94" s="287"/>
    </row>
    <row r="95" spans="1:825" x14ac:dyDescent="0.15">
      <c r="A95" s="183" t="str">
        <f>'Tariffs July 2023'!K64</f>
        <v>Nectr</v>
      </c>
      <c r="B95" s="183" t="str">
        <f>'Tariffs July 2023'!L64</f>
        <v>100% Clean</v>
      </c>
      <c r="C95" s="184">
        <f>IF('Tariffs July 2023'!BP64=0,91*'Tariffs July 2023'!M64/100,(91*'Tariffs July 2023'!M64/100)+'Tariffs July 2023'!BP64/4)</f>
        <v>80.261999999999986</v>
      </c>
      <c r="D95" s="184">
        <f>IF('Tariffs July 2023'!O64="",$C$76*$C$77*'Tariffs July 2023'!N64/100,IF($C$76*$C$77&gt;='Tariffs July 2023'!P64,('Tariffs July 2023'!P64*'Tariffs July 2023'!N64/100),($C$76*$C$77*'Tariffs July 2023'!N64/100)))</f>
        <v>128.98181818181817</v>
      </c>
      <c r="E95" s="184">
        <f>($C$76*$C$78)*'Tariffs July 2023'!AH64/100</f>
        <v>277.10000000000002</v>
      </c>
      <c r="F95" s="184">
        <f>($C$76*$C$79)*'Tariffs July 2023'!W64/100</f>
        <v>92.77272727272728</v>
      </c>
      <c r="G95" s="184">
        <f t="shared" si="72"/>
        <v>579.11654545454542</v>
      </c>
      <c r="H95" s="238">
        <f t="shared" si="73"/>
        <v>1995.4181818181817</v>
      </c>
      <c r="I95" s="238">
        <f t="shared" si="74"/>
        <v>2316.4661818181817</v>
      </c>
      <c r="J95" s="185">
        <f t="shared" si="75"/>
        <v>2548.1127999999999</v>
      </c>
      <c r="K95" s="188">
        <f>'Tariffs July 2023'!AZ64</f>
        <v>0</v>
      </c>
      <c r="L95" s="188">
        <f>'Tariffs July 2023'!BA64</f>
        <v>0</v>
      </c>
      <c r="M95" s="188">
        <f>'Tariffs July 2023'!BB64</f>
        <v>0</v>
      </c>
      <c r="N95" s="188">
        <f>'Tariffs July 2023'!BC64</f>
        <v>0</v>
      </c>
      <c r="O95" s="186" t="str">
        <f t="shared" si="76"/>
        <v>No discount</v>
      </c>
      <c r="P95" s="187" t="str">
        <f t="shared" si="77"/>
        <v>Exclusive</v>
      </c>
      <c r="Q95" s="241">
        <f t="shared" si="78"/>
        <v>2316.4661818181817</v>
      </c>
      <c r="R95" s="238">
        <f t="shared" si="79"/>
        <v>2316.4661818181817</v>
      </c>
      <c r="S95" s="247">
        <f t="shared" si="80"/>
        <v>2548.1127999999999</v>
      </c>
      <c r="T95" s="247">
        <f t="shared" si="81"/>
        <v>2548.1127999999999</v>
      </c>
      <c r="U95" s="287"/>
      <c r="V95" s="287"/>
      <c r="W95" s="287"/>
      <c r="X95" s="287"/>
      <c r="Y95" s="287"/>
      <c r="Z95" s="287"/>
      <c r="AA95" s="287"/>
      <c r="AB95" s="287"/>
      <c r="AC95" s="287"/>
      <c r="AD95" s="287"/>
      <c r="AE95" s="287"/>
      <c r="AF95" s="287"/>
      <c r="AG95" s="287"/>
      <c r="AH95" s="287"/>
      <c r="AI95" s="287"/>
      <c r="AJ95" s="287"/>
      <c r="AK95" s="287"/>
      <c r="AL95" s="287"/>
    </row>
    <row r="96" spans="1:825" x14ac:dyDescent="0.15">
      <c r="A96" s="183" t="str">
        <f>'Tariffs July 2023'!K65</f>
        <v>OVO</v>
      </c>
      <c r="B96" s="183" t="str">
        <f>'Tariffs July 2023'!L65</f>
        <v>The One Plan</v>
      </c>
      <c r="C96" s="184">
        <f>IF('Tariffs July 2023'!BP65=0,91*'Tariffs July 2023'!M65/100,(91*'Tariffs July 2023'!M65/100)+'Tariffs July 2023'!BP65/4)</f>
        <v>95.549999999999983</v>
      </c>
      <c r="D96" s="184">
        <f>IF('Tariffs July 2023'!O65="",$C$76*$C$77*'Tariffs July 2023'!N65/100,IF($C$76*$C$77&gt;='Tariffs July 2023'!P65,('Tariffs July 2023'!P65*'Tariffs July 2023'!N65/100),($C$76*$C$77*'Tariffs July 2023'!N65/100)))</f>
        <v>109.6</v>
      </c>
      <c r="E96" s="184">
        <f>($C$76*$C$78)*'Tariffs July 2023'!AH65/100</f>
        <v>220</v>
      </c>
      <c r="F96" s="184">
        <f>($C$76*$C$79)*'Tariffs July 2023'!W65/100</f>
        <v>98.5</v>
      </c>
      <c r="G96" s="184">
        <f t="shared" si="72"/>
        <v>523.65</v>
      </c>
      <c r="H96" s="238">
        <f t="shared" si="73"/>
        <v>1712.4</v>
      </c>
      <c r="I96" s="238">
        <f t="shared" si="74"/>
        <v>2094.6</v>
      </c>
      <c r="J96" s="185">
        <f t="shared" si="75"/>
        <v>2304.06</v>
      </c>
      <c r="K96" s="188">
        <f>'Tariffs July 2023'!AZ65</f>
        <v>0</v>
      </c>
      <c r="L96" s="188">
        <f>'Tariffs July 2023'!BA65</f>
        <v>0</v>
      </c>
      <c r="M96" s="188">
        <f>'Tariffs July 2023'!BB65</f>
        <v>0</v>
      </c>
      <c r="N96" s="188">
        <f>'Tariffs July 2023'!BC65</f>
        <v>0</v>
      </c>
      <c r="O96" s="186" t="str">
        <f t="shared" si="76"/>
        <v>No discount</v>
      </c>
      <c r="P96" s="187" t="str">
        <f t="shared" si="77"/>
        <v>Exclusive</v>
      </c>
      <c r="Q96" s="241">
        <f t="shared" si="78"/>
        <v>2094.6</v>
      </c>
      <c r="R96" s="238">
        <f t="shared" si="79"/>
        <v>2094.6</v>
      </c>
      <c r="S96" s="247">
        <f t="shared" si="80"/>
        <v>2304.06</v>
      </c>
      <c r="T96" s="247">
        <f t="shared" si="81"/>
        <v>2304.06</v>
      </c>
      <c r="U96" s="287"/>
      <c r="V96" s="287"/>
      <c r="W96" s="287"/>
      <c r="X96" s="287"/>
      <c r="Y96" s="287"/>
      <c r="Z96" s="287"/>
      <c r="AA96" s="287"/>
      <c r="AB96" s="287"/>
      <c r="AC96" s="287"/>
      <c r="AD96" s="287"/>
      <c r="AE96" s="287"/>
      <c r="AF96" s="287"/>
      <c r="AG96" s="287"/>
      <c r="AH96" s="287"/>
      <c r="AI96" s="287"/>
      <c r="AJ96" s="287"/>
      <c r="AK96" s="287"/>
      <c r="AL96" s="287"/>
    </row>
    <row r="97" spans="1:38" customFormat="1" ht="13" x14ac:dyDescent="0.15">
      <c r="A97" s="287"/>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287"/>
      <c r="AF97" s="287"/>
      <c r="AG97" s="287"/>
      <c r="AH97" s="287"/>
      <c r="AI97" s="287"/>
      <c r="AJ97" s="287"/>
      <c r="AK97" s="287"/>
      <c r="AL97" s="287"/>
    </row>
    <row r="98" spans="1:38" customFormat="1" ht="13" x14ac:dyDescent="0.15">
      <c r="A98" s="287"/>
      <c r="B98" s="287"/>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7"/>
      <c r="AB98" s="287"/>
      <c r="AC98" s="287"/>
      <c r="AD98" s="287"/>
      <c r="AE98" s="287"/>
      <c r="AF98" s="287"/>
      <c r="AG98" s="287"/>
      <c r="AH98" s="287"/>
      <c r="AI98" s="287"/>
      <c r="AJ98" s="287"/>
      <c r="AK98" s="287"/>
      <c r="AL98" s="287"/>
    </row>
    <row r="99" spans="1:38" customFormat="1" ht="13" x14ac:dyDescent="0.15">
      <c r="A99" s="287"/>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c r="AF99" s="287"/>
      <c r="AG99" s="287"/>
      <c r="AH99" s="287"/>
      <c r="AI99" s="287"/>
      <c r="AJ99" s="287"/>
      <c r="AK99" s="287"/>
      <c r="AL99" s="287"/>
    </row>
    <row r="100" spans="1:38" customFormat="1" ht="13" x14ac:dyDescent="0.15">
      <c r="A100" s="287"/>
      <c r="B100" s="287"/>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7"/>
      <c r="AB100" s="287"/>
      <c r="AC100" s="287"/>
      <c r="AD100" s="287"/>
      <c r="AE100" s="287"/>
      <c r="AF100" s="287"/>
      <c r="AG100" s="287"/>
      <c r="AH100" s="287"/>
      <c r="AI100" s="287"/>
      <c r="AJ100" s="287"/>
      <c r="AK100" s="287"/>
      <c r="AL100" s="287"/>
    </row>
    <row r="101" spans="1:38" customFormat="1" ht="13" x14ac:dyDescent="0.15">
      <c r="A101" s="287"/>
      <c r="B101" s="287"/>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7"/>
      <c r="AB101" s="287"/>
      <c r="AC101" s="287"/>
      <c r="AD101" s="287"/>
      <c r="AE101" s="287"/>
      <c r="AF101" s="287"/>
      <c r="AG101" s="287"/>
      <c r="AH101" s="287"/>
      <c r="AI101" s="287"/>
      <c r="AJ101" s="287"/>
      <c r="AK101" s="287"/>
      <c r="AL101" s="287"/>
    </row>
    <row r="102" spans="1:38" customFormat="1" ht="13" x14ac:dyDescent="0.15">
      <c r="A102" s="287"/>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287"/>
      <c r="AE102" s="287"/>
      <c r="AF102" s="287"/>
      <c r="AG102" s="287"/>
      <c r="AH102" s="287"/>
      <c r="AI102" s="287"/>
      <c r="AJ102" s="287"/>
      <c r="AK102" s="287"/>
      <c r="AL102" s="287"/>
    </row>
    <row r="103" spans="1:38" customFormat="1" ht="13" x14ac:dyDescent="0.15">
      <c r="A103" s="287"/>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287"/>
      <c r="AE103" s="287"/>
      <c r="AF103" s="287"/>
      <c r="AG103" s="287"/>
      <c r="AH103" s="287"/>
      <c r="AI103" s="287"/>
      <c r="AJ103" s="287"/>
      <c r="AK103" s="287"/>
      <c r="AL103" s="287"/>
    </row>
    <row r="104" spans="1:38" customFormat="1" ht="13" x14ac:dyDescent="0.15">
      <c r="A104" s="287"/>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287"/>
      <c r="AE104" s="287"/>
      <c r="AF104" s="287"/>
      <c r="AG104" s="287"/>
      <c r="AH104" s="287"/>
      <c r="AI104" s="287"/>
      <c r="AJ104" s="287"/>
      <c r="AK104" s="287"/>
      <c r="AL104" s="287"/>
    </row>
    <row r="105" spans="1:38" customFormat="1" ht="13" x14ac:dyDescent="0.15">
      <c r="A105" s="287"/>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287"/>
      <c r="AE105" s="287"/>
      <c r="AF105" s="287"/>
      <c r="AG105" s="287"/>
      <c r="AH105" s="287"/>
      <c r="AI105" s="287"/>
      <c r="AJ105" s="287"/>
      <c r="AK105" s="287"/>
      <c r="AL105" s="287"/>
    </row>
    <row r="106" spans="1:38" customFormat="1" ht="13" x14ac:dyDescent="0.15">
      <c r="A106" s="287"/>
      <c r="B106" s="287"/>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7"/>
      <c r="AB106" s="287"/>
      <c r="AC106" s="287"/>
      <c r="AD106" s="287"/>
      <c r="AE106" s="287"/>
      <c r="AF106" s="287"/>
      <c r="AG106" s="287"/>
      <c r="AH106" s="287"/>
      <c r="AI106" s="287"/>
      <c r="AJ106" s="287"/>
      <c r="AK106" s="287"/>
      <c r="AL106" s="287"/>
    </row>
    <row r="107" spans="1:38" customFormat="1" ht="13" x14ac:dyDescent="0.15">
      <c r="A107" s="287"/>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7"/>
      <c r="AB107" s="287"/>
      <c r="AC107" s="287"/>
      <c r="AD107" s="287"/>
      <c r="AE107" s="287"/>
      <c r="AF107" s="287"/>
      <c r="AG107" s="287"/>
      <c r="AH107" s="287"/>
      <c r="AI107" s="287"/>
      <c r="AJ107" s="287"/>
      <c r="AK107" s="287"/>
      <c r="AL107" s="287"/>
    </row>
    <row r="108" spans="1:38" customFormat="1" ht="13" x14ac:dyDescent="0.15">
      <c r="A108" s="287"/>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7"/>
      <c r="AB108" s="287"/>
      <c r="AC108" s="287"/>
      <c r="AD108" s="287"/>
      <c r="AE108" s="287"/>
      <c r="AF108" s="287"/>
      <c r="AG108" s="287"/>
      <c r="AH108" s="287"/>
      <c r="AI108" s="287"/>
      <c r="AJ108" s="287"/>
      <c r="AK108" s="287"/>
      <c r="AL108" s="287"/>
    </row>
    <row r="109" spans="1:38" customFormat="1" ht="13" x14ac:dyDescent="0.15">
      <c r="A109" s="287"/>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287"/>
      <c r="AE109" s="287"/>
      <c r="AF109" s="287"/>
      <c r="AG109" s="287"/>
      <c r="AH109" s="287"/>
      <c r="AI109" s="287"/>
      <c r="AJ109" s="287"/>
      <c r="AK109" s="287"/>
      <c r="AL109" s="287"/>
    </row>
    <row r="110" spans="1:38" customFormat="1" ht="13" x14ac:dyDescent="0.15">
      <c r="A110" s="287"/>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287"/>
      <c r="AE110" s="287"/>
      <c r="AF110" s="287"/>
      <c r="AG110" s="287"/>
      <c r="AH110" s="287"/>
      <c r="AI110" s="287"/>
      <c r="AJ110" s="287"/>
      <c r="AK110" s="287"/>
      <c r="AL110" s="287"/>
    </row>
    <row r="111" spans="1:38" customFormat="1" ht="13" x14ac:dyDescent="0.15">
      <c r="A111" s="287"/>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287"/>
      <c r="AF111" s="287"/>
      <c r="AG111" s="287"/>
      <c r="AH111" s="287"/>
      <c r="AI111" s="287"/>
      <c r="AJ111" s="287"/>
      <c r="AK111" s="287"/>
      <c r="AL111" s="287"/>
    </row>
    <row r="112" spans="1:38" customFormat="1" ht="13" x14ac:dyDescent="0.15">
      <c r="A112" s="287"/>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287"/>
      <c r="AF112" s="287"/>
      <c r="AG112" s="287"/>
      <c r="AH112" s="287"/>
      <c r="AI112" s="287"/>
      <c r="AJ112" s="287"/>
      <c r="AK112" s="287"/>
      <c r="AL112" s="287"/>
    </row>
    <row r="113" spans="1:38" customFormat="1" ht="13" x14ac:dyDescent="0.15">
      <c r="A113" s="287"/>
      <c r="B113" s="287"/>
      <c r="C113" s="287"/>
      <c r="D113" s="287"/>
      <c r="E113" s="287"/>
      <c r="F113" s="287"/>
      <c r="G113" s="287"/>
      <c r="H113" s="287"/>
      <c r="I113" s="287"/>
      <c r="J113" s="287"/>
      <c r="K113" s="287"/>
      <c r="L113" s="287"/>
      <c r="M113" s="287"/>
      <c r="N113" s="287"/>
      <c r="O113" s="287"/>
      <c r="P113" s="287"/>
      <c r="Q113" s="287"/>
      <c r="R113" s="287"/>
      <c r="S113" s="287"/>
      <c r="T113" s="287"/>
      <c r="U113" s="287"/>
      <c r="V113" s="287"/>
      <c r="W113" s="287"/>
      <c r="X113" s="287"/>
      <c r="Y113" s="287"/>
      <c r="Z113" s="287"/>
      <c r="AA113" s="287"/>
      <c r="AB113" s="287"/>
      <c r="AC113" s="287"/>
      <c r="AD113" s="287"/>
      <c r="AE113" s="287"/>
      <c r="AF113" s="287"/>
      <c r="AG113" s="287"/>
      <c r="AH113" s="287"/>
      <c r="AI113" s="287"/>
      <c r="AJ113" s="287"/>
      <c r="AK113" s="287"/>
      <c r="AL113" s="287"/>
    </row>
    <row r="114" spans="1:38" customFormat="1" ht="13" x14ac:dyDescent="0.15">
      <c r="A114" s="287"/>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287"/>
      <c r="AE114" s="287"/>
      <c r="AF114" s="287"/>
      <c r="AG114" s="287"/>
      <c r="AH114" s="287"/>
      <c r="AI114" s="287"/>
      <c r="AJ114" s="287"/>
      <c r="AK114" s="287"/>
      <c r="AL114" s="287"/>
    </row>
    <row r="115" spans="1:38" customFormat="1" ht="13" x14ac:dyDescent="0.15">
      <c r="A115" s="287"/>
      <c r="B115" s="287"/>
      <c r="C115" s="287"/>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c r="AA115" s="287"/>
      <c r="AB115" s="287"/>
      <c r="AC115" s="287"/>
      <c r="AD115" s="287"/>
      <c r="AE115" s="287"/>
      <c r="AF115" s="287"/>
      <c r="AG115" s="287"/>
      <c r="AH115" s="287"/>
      <c r="AI115" s="287"/>
      <c r="AJ115" s="287"/>
      <c r="AK115" s="287"/>
      <c r="AL115" s="287"/>
    </row>
    <row r="116" spans="1:38" customFormat="1" ht="13" x14ac:dyDescent="0.15">
      <c r="A116" s="287"/>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287"/>
      <c r="AE116" s="287"/>
      <c r="AF116" s="287"/>
      <c r="AG116" s="287"/>
      <c r="AH116" s="287"/>
      <c r="AI116" s="287"/>
      <c r="AJ116" s="287"/>
      <c r="AK116" s="287"/>
      <c r="AL116" s="287"/>
    </row>
    <row r="117" spans="1:38" customFormat="1" ht="13" x14ac:dyDescent="0.15">
      <c r="A117" s="287"/>
      <c r="B117" s="28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287"/>
      <c r="AE117" s="287"/>
      <c r="AF117" s="287"/>
      <c r="AG117" s="287"/>
      <c r="AH117" s="287"/>
      <c r="AI117" s="287"/>
      <c r="AJ117" s="287"/>
      <c r="AK117" s="287"/>
      <c r="AL117" s="287"/>
    </row>
    <row r="118" spans="1:38" customFormat="1" ht="13" x14ac:dyDescent="0.15">
      <c r="A118" s="287"/>
      <c r="B118" s="287"/>
      <c r="C118" s="287"/>
      <c r="D118" s="287"/>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c r="AA118" s="287"/>
      <c r="AB118" s="287"/>
      <c r="AC118" s="287"/>
      <c r="AD118" s="287"/>
      <c r="AE118" s="287"/>
      <c r="AF118" s="287"/>
      <c r="AG118" s="287"/>
      <c r="AH118" s="287"/>
      <c r="AI118" s="287"/>
      <c r="AJ118" s="287"/>
      <c r="AK118" s="287"/>
      <c r="AL118" s="287"/>
    </row>
    <row r="119" spans="1:38" customFormat="1" ht="13" x14ac:dyDescent="0.15">
      <c r="A119" s="287"/>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7"/>
      <c r="AE119" s="287"/>
      <c r="AF119" s="287"/>
      <c r="AG119" s="287"/>
      <c r="AH119" s="287"/>
      <c r="AI119" s="287"/>
      <c r="AJ119" s="287"/>
      <c r="AK119" s="287"/>
      <c r="AL119" s="287"/>
    </row>
    <row r="120" spans="1:38" customFormat="1" ht="13" x14ac:dyDescent="0.15">
      <c r="A120" s="287"/>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row>
    <row r="121" spans="1:38" customFormat="1" ht="13" x14ac:dyDescent="0.15">
      <c r="A121" s="287"/>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287"/>
      <c r="AF121" s="287"/>
      <c r="AG121" s="287"/>
      <c r="AH121" s="287"/>
      <c r="AI121" s="287"/>
      <c r="AJ121" s="287"/>
      <c r="AK121" s="287"/>
      <c r="AL121" s="287"/>
    </row>
    <row r="122" spans="1:38" customFormat="1" ht="13" x14ac:dyDescent="0.15">
      <c r="A122" s="287"/>
      <c r="B122" s="287"/>
      <c r="C122" s="287"/>
      <c r="D122" s="287"/>
      <c r="E122" s="287"/>
      <c r="F122" s="287"/>
      <c r="G122" s="287"/>
      <c r="H122" s="287"/>
      <c r="I122" s="287"/>
      <c r="J122" s="287"/>
      <c r="K122" s="287"/>
      <c r="L122" s="287"/>
      <c r="M122" s="287"/>
      <c r="N122" s="287"/>
      <c r="O122" s="287"/>
      <c r="P122" s="287"/>
      <c r="Q122" s="287"/>
      <c r="R122" s="287"/>
      <c r="S122" s="287"/>
      <c r="T122" s="287"/>
      <c r="U122" s="287"/>
      <c r="V122" s="287"/>
      <c r="W122" s="287"/>
      <c r="X122" s="287"/>
      <c r="Y122" s="287"/>
      <c r="Z122" s="287"/>
      <c r="AA122" s="287"/>
      <c r="AB122" s="287"/>
      <c r="AC122" s="287"/>
      <c r="AD122" s="287"/>
      <c r="AE122" s="287"/>
      <c r="AF122" s="287"/>
      <c r="AG122" s="287"/>
      <c r="AH122" s="287"/>
      <c r="AI122" s="287"/>
      <c r="AJ122" s="287"/>
      <c r="AK122" s="287"/>
      <c r="AL122" s="287"/>
    </row>
    <row r="123" spans="1:38" customFormat="1" ht="13" x14ac:dyDescent="0.15">
      <c r="A123" s="287"/>
      <c r="B123" s="287"/>
      <c r="C123" s="287"/>
      <c r="D123" s="287"/>
      <c r="E123" s="287"/>
      <c r="F123" s="287"/>
      <c r="G123" s="287"/>
      <c r="H123" s="287"/>
      <c r="I123" s="287"/>
      <c r="J123" s="287"/>
      <c r="K123" s="287"/>
      <c r="L123" s="287"/>
      <c r="M123" s="287"/>
      <c r="N123" s="287"/>
      <c r="O123" s="287"/>
      <c r="P123" s="287"/>
      <c r="Q123" s="287"/>
      <c r="R123" s="287"/>
      <c r="S123" s="287"/>
      <c r="T123" s="287"/>
      <c r="U123" s="287"/>
      <c r="V123" s="287"/>
      <c r="W123" s="287"/>
      <c r="X123" s="287"/>
      <c r="Y123" s="287"/>
      <c r="Z123" s="287"/>
      <c r="AA123" s="287"/>
      <c r="AB123" s="287"/>
      <c r="AC123" s="287"/>
      <c r="AD123" s="287"/>
      <c r="AE123" s="287"/>
      <c r="AF123" s="287"/>
      <c r="AG123" s="287"/>
      <c r="AH123" s="287"/>
      <c r="AI123" s="287"/>
      <c r="AJ123" s="287"/>
      <c r="AK123" s="287"/>
      <c r="AL123" s="287"/>
    </row>
    <row r="124" spans="1:38" customFormat="1" ht="13" x14ac:dyDescent="0.15">
      <c r="A124" s="287"/>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c r="AF124" s="287"/>
      <c r="AG124" s="287"/>
      <c r="AH124" s="287"/>
      <c r="AI124" s="287"/>
      <c r="AJ124" s="287"/>
      <c r="AK124" s="287"/>
      <c r="AL124" s="287"/>
    </row>
    <row r="125" spans="1:38" customFormat="1" ht="13" x14ac:dyDescent="0.15">
      <c r="A125" s="287"/>
      <c r="B125" s="287"/>
      <c r="C125" s="287"/>
      <c r="D125" s="287"/>
      <c r="E125" s="287"/>
      <c r="F125" s="287"/>
      <c r="G125" s="287"/>
      <c r="H125" s="287"/>
      <c r="I125" s="287"/>
      <c r="J125" s="287"/>
      <c r="K125" s="287"/>
      <c r="L125" s="287"/>
      <c r="M125" s="287"/>
      <c r="N125" s="287"/>
      <c r="O125" s="287"/>
      <c r="P125" s="287"/>
      <c r="Q125" s="287"/>
      <c r="R125" s="287"/>
      <c r="S125" s="287"/>
      <c r="T125" s="287"/>
      <c r="U125" s="287"/>
      <c r="V125" s="287"/>
      <c r="W125" s="287"/>
      <c r="X125" s="287"/>
      <c r="Y125" s="287"/>
      <c r="Z125" s="287"/>
      <c r="AA125" s="287"/>
      <c r="AB125" s="287"/>
      <c r="AC125" s="287"/>
      <c r="AD125" s="287"/>
      <c r="AE125" s="287"/>
      <c r="AF125" s="287"/>
      <c r="AG125" s="287"/>
      <c r="AH125" s="287"/>
      <c r="AI125" s="287"/>
      <c r="AJ125" s="287"/>
      <c r="AK125" s="287"/>
      <c r="AL125" s="287"/>
    </row>
    <row r="126" spans="1:38" customFormat="1" ht="13" x14ac:dyDescent="0.15">
      <c r="A126" s="287"/>
      <c r="B126" s="287"/>
      <c r="C126" s="287"/>
      <c r="D126" s="287"/>
      <c r="E126" s="287"/>
      <c r="F126" s="287"/>
      <c r="G126" s="287"/>
      <c r="H126" s="287"/>
      <c r="I126" s="287"/>
      <c r="J126" s="287"/>
      <c r="K126" s="287"/>
      <c r="L126" s="287"/>
      <c r="M126" s="287"/>
      <c r="N126" s="287"/>
      <c r="O126" s="287"/>
      <c r="P126" s="287"/>
      <c r="Q126" s="287"/>
      <c r="R126" s="287"/>
      <c r="S126" s="287"/>
      <c r="T126" s="287"/>
      <c r="U126" s="287"/>
      <c r="V126" s="287"/>
      <c r="W126" s="287"/>
      <c r="X126" s="287"/>
      <c r="Y126" s="287"/>
      <c r="Z126" s="287"/>
      <c r="AA126" s="287"/>
      <c r="AB126" s="287"/>
      <c r="AC126" s="287"/>
      <c r="AD126" s="287"/>
      <c r="AE126" s="287"/>
      <c r="AF126" s="287"/>
      <c r="AG126" s="287"/>
      <c r="AH126" s="287"/>
      <c r="AI126" s="287"/>
      <c r="AJ126" s="287"/>
      <c r="AK126" s="287"/>
      <c r="AL126" s="287"/>
    </row>
    <row r="127" spans="1:38" customFormat="1" ht="13" x14ac:dyDescent="0.15">
      <c r="A127" s="287"/>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287"/>
      <c r="AE127" s="287"/>
      <c r="AF127" s="287"/>
      <c r="AG127" s="287"/>
      <c r="AH127" s="287"/>
      <c r="AI127" s="287"/>
      <c r="AJ127" s="287"/>
      <c r="AK127" s="287"/>
      <c r="AL127" s="287"/>
    </row>
    <row r="128" spans="1:38" customFormat="1" ht="13" x14ac:dyDescent="0.15">
      <c r="A128" s="287"/>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287"/>
      <c r="AF128" s="287"/>
      <c r="AG128" s="287"/>
      <c r="AH128" s="287"/>
      <c r="AI128" s="287"/>
      <c r="AJ128" s="287"/>
      <c r="AK128" s="287"/>
      <c r="AL128" s="287"/>
    </row>
    <row r="129" spans="1:38" customFormat="1" ht="13" x14ac:dyDescent="0.15">
      <c r="A129" s="287"/>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287"/>
      <c r="AE129" s="287"/>
      <c r="AF129" s="287"/>
      <c r="AG129" s="287"/>
      <c r="AH129" s="287"/>
      <c r="AI129" s="287"/>
      <c r="AJ129" s="287"/>
      <c r="AK129" s="287"/>
      <c r="AL129" s="287"/>
    </row>
    <row r="130" spans="1:38" customFormat="1" ht="13" x14ac:dyDescent="0.15">
      <c r="A130" s="287"/>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287"/>
      <c r="AE130" s="287"/>
      <c r="AF130" s="287"/>
      <c r="AG130" s="287"/>
      <c r="AH130" s="287"/>
      <c r="AI130" s="287"/>
      <c r="AJ130" s="287"/>
      <c r="AK130" s="287"/>
      <c r="AL130" s="287"/>
    </row>
    <row r="131" spans="1:38" customFormat="1" ht="13" x14ac:dyDescent="0.15">
      <c r="A131" s="287"/>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287"/>
      <c r="AE131" s="287"/>
      <c r="AF131" s="287"/>
      <c r="AG131" s="287"/>
      <c r="AH131" s="287"/>
      <c r="AI131" s="287"/>
      <c r="AJ131" s="287"/>
      <c r="AK131" s="287"/>
      <c r="AL131" s="287"/>
    </row>
    <row r="132" spans="1:38" customFormat="1" ht="13" x14ac:dyDescent="0.15">
      <c r="A132" s="287"/>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287"/>
      <c r="AE132" s="287"/>
      <c r="AF132" s="287"/>
      <c r="AG132" s="287"/>
      <c r="AH132" s="287"/>
      <c r="AI132" s="287"/>
      <c r="AJ132" s="287"/>
      <c r="AK132" s="287"/>
      <c r="AL132" s="287"/>
    </row>
    <row r="133" spans="1:38" customFormat="1" ht="13" x14ac:dyDescent="0.15">
      <c r="A133" s="287"/>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287"/>
      <c r="AE133" s="287"/>
      <c r="AF133" s="287"/>
      <c r="AG133" s="287"/>
      <c r="AH133" s="287"/>
      <c r="AI133" s="287"/>
      <c r="AJ133" s="287"/>
      <c r="AK133" s="287"/>
      <c r="AL133" s="287"/>
    </row>
    <row r="134" spans="1:38" customFormat="1" ht="13" x14ac:dyDescent="0.15">
      <c r="A134" s="287"/>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287"/>
      <c r="AE134" s="287"/>
      <c r="AF134" s="287"/>
      <c r="AG134" s="287"/>
      <c r="AH134" s="287"/>
      <c r="AI134" s="287"/>
      <c r="AJ134" s="287"/>
      <c r="AK134" s="287"/>
      <c r="AL134" s="287"/>
    </row>
    <row r="135" spans="1:38" customFormat="1" ht="13" x14ac:dyDescent="0.15">
      <c r="A135" s="287"/>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287"/>
      <c r="AE135" s="287"/>
      <c r="AF135" s="287"/>
      <c r="AG135" s="287"/>
      <c r="AH135" s="287"/>
      <c r="AI135" s="287"/>
      <c r="AJ135" s="287"/>
      <c r="AK135" s="287"/>
      <c r="AL135" s="287"/>
    </row>
    <row r="136" spans="1:38" customFormat="1" ht="13" x14ac:dyDescent="0.15">
      <c r="A136" s="287"/>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287"/>
      <c r="AE136" s="287"/>
      <c r="AF136" s="287"/>
      <c r="AG136" s="287"/>
      <c r="AH136" s="287"/>
      <c r="AI136" s="287"/>
      <c r="AJ136" s="287"/>
      <c r="AK136" s="287"/>
      <c r="AL136" s="287"/>
    </row>
    <row r="137" spans="1:38" customFormat="1" ht="13" x14ac:dyDescent="0.15">
      <c r="A137" s="287"/>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287"/>
      <c r="AE137" s="287"/>
      <c r="AF137" s="287"/>
      <c r="AG137" s="287"/>
      <c r="AH137" s="287"/>
      <c r="AI137" s="287"/>
      <c r="AJ137" s="287"/>
      <c r="AK137" s="287"/>
      <c r="AL137" s="287"/>
    </row>
    <row r="138" spans="1:38" customFormat="1" ht="13" x14ac:dyDescent="0.15">
      <c r="A138" s="287"/>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287"/>
      <c r="AE138" s="287"/>
      <c r="AF138" s="287"/>
      <c r="AG138" s="287"/>
      <c r="AH138" s="287"/>
      <c r="AI138" s="287"/>
      <c r="AJ138" s="287"/>
      <c r="AK138" s="287"/>
      <c r="AL138" s="287"/>
    </row>
    <row r="139" spans="1:38" customFormat="1" ht="13" x14ac:dyDescent="0.15">
      <c r="A139" s="287"/>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287"/>
      <c r="AE139" s="287"/>
      <c r="AF139" s="287"/>
      <c r="AG139" s="287"/>
      <c r="AH139" s="287"/>
      <c r="AI139" s="287"/>
      <c r="AJ139" s="287"/>
      <c r="AK139" s="287"/>
      <c r="AL139" s="287"/>
    </row>
    <row r="140" spans="1:38" customFormat="1" ht="13" x14ac:dyDescent="0.15">
      <c r="A140" s="287"/>
      <c r="B140" s="287"/>
      <c r="C140" s="287"/>
      <c r="D140" s="287"/>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c r="AA140" s="287"/>
      <c r="AB140" s="287"/>
      <c r="AC140" s="287"/>
      <c r="AD140" s="287"/>
      <c r="AE140" s="287"/>
      <c r="AF140" s="287"/>
      <c r="AG140" s="287"/>
      <c r="AH140" s="287"/>
      <c r="AI140" s="287"/>
      <c r="AJ140" s="287"/>
      <c r="AK140" s="287"/>
      <c r="AL140" s="287"/>
    </row>
    <row r="141" spans="1:38" customFormat="1" ht="13" x14ac:dyDescent="0.15">
      <c r="A141" s="287"/>
      <c r="B141" s="28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287"/>
      <c r="AE141" s="287"/>
      <c r="AF141" s="287"/>
      <c r="AG141" s="287"/>
      <c r="AH141" s="287"/>
      <c r="AI141" s="287"/>
      <c r="AJ141" s="287"/>
      <c r="AK141" s="287"/>
      <c r="AL141" s="287"/>
    </row>
    <row r="142" spans="1:38" customFormat="1" ht="13" x14ac:dyDescent="0.15">
      <c r="A142" s="287"/>
      <c r="B142" s="28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287"/>
      <c r="AE142" s="287"/>
      <c r="AF142" s="287"/>
      <c r="AG142" s="287"/>
      <c r="AH142" s="287"/>
      <c r="AI142" s="287"/>
      <c r="AJ142" s="287"/>
      <c r="AK142" s="287"/>
      <c r="AL142" s="287"/>
    </row>
    <row r="143" spans="1:38" customFormat="1" ht="13" x14ac:dyDescent="0.15">
      <c r="A143" s="287"/>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287"/>
      <c r="AF143" s="287"/>
      <c r="AG143" s="287"/>
      <c r="AH143" s="287"/>
      <c r="AI143" s="287"/>
      <c r="AJ143" s="287"/>
      <c r="AK143" s="287"/>
      <c r="AL143" s="287"/>
    </row>
    <row r="144" spans="1:38" customFormat="1" ht="13" x14ac:dyDescent="0.15">
      <c r="A144" s="287"/>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287"/>
      <c r="AF144" s="287"/>
      <c r="AG144" s="287"/>
      <c r="AH144" s="287"/>
      <c r="AI144" s="287"/>
      <c r="AJ144" s="287"/>
      <c r="AK144" s="287"/>
      <c r="AL144" s="287"/>
    </row>
    <row r="145" spans="1:38" customFormat="1" ht="13" x14ac:dyDescent="0.15">
      <c r="A145" s="287"/>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287"/>
      <c r="AE145" s="287"/>
      <c r="AF145" s="287"/>
      <c r="AG145" s="287"/>
      <c r="AH145" s="287"/>
      <c r="AI145" s="287"/>
      <c r="AJ145" s="287"/>
      <c r="AK145" s="287"/>
      <c r="AL145" s="287"/>
    </row>
    <row r="146" spans="1:38" customFormat="1" ht="13" x14ac:dyDescent="0.15">
      <c r="A146" s="287"/>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287"/>
      <c r="AE146" s="287"/>
      <c r="AF146" s="287"/>
      <c r="AG146" s="287"/>
      <c r="AH146" s="287"/>
      <c r="AI146" s="287"/>
      <c r="AJ146" s="287"/>
      <c r="AK146" s="287"/>
      <c r="AL146" s="287"/>
    </row>
    <row r="147" spans="1:38" customFormat="1" ht="13" x14ac:dyDescent="0.15">
      <c r="A147" s="287"/>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287"/>
      <c r="AE147" s="287"/>
      <c r="AF147" s="287"/>
      <c r="AG147" s="287"/>
      <c r="AH147" s="287"/>
      <c r="AI147" s="287"/>
      <c r="AJ147" s="287"/>
      <c r="AK147" s="287"/>
      <c r="AL147" s="287"/>
    </row>
    <row r="148" spans="1:38" customFormat="1" ht="13" x14ac:dyDescent="0.15">
      <c r="A148" s="287"/>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287"/>
      <c r="AE148" s="287"/>
      <c r="AF148" s="287"/>
      <c r="AG148" s="287"/>
      <c r="AH148" s="287"/>
      <c r="AI148" s="287"/>
      <c r="AJ148" s="287"/>
      <c r="AK148" s="287"/>
      <c r="AL148" s="287"/>
    </row>
    <row r="149" spans="1:38" customFormat="1" ht="13" x14ac:dyDescent="0.15">
      <c r="A149" s="287"/>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287"/>
      <c r="AF149" s="287"/>
      <c r="AG149" s="287"/>
      <c r="AH149" s="287"/>
      <c r="AI149" s="287"/>
      <c r="AJ149" s="287"/>
      <c r="AK149" s="287"/>
      <c r="AL149" s="287"/>
    </row>
    <row r="150" spans="1:38" customFormat="1" ht="13" x14ac:dyDescent="0.15">
      <c r="A150" s="287"/>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287"/>
      <c r="AF150" s="287"/>
      <c r="AG150" s="287"/>
      <c r="AH150" s="287"/>
      <c r="AI150" s="287"/>
      <c r="AJ150" s="287"/>
      <c r="AK150" s="287"/>
      <c r="AL150" s="287"/>
    </row>
    <row r="151" spans="1:38" customFormat="1" ht="13" x14ac:dyDescent="0.15">
      <c r="A151" s="287"/>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287"/>
      <c r="AE151" s="287"/>
      <c r="AF151" s="287"/>
      <c r="AG151" s="287"/>
      <c r="AH151" s="287"/>
      <c r="AI151" s="287"/>
      <c r="AJ151" s="287"/>
      <c r="AK151" s="287"/>
      <c r="AL151" s="287"/>
    </row>
    <row r="152" spans="1:38" customFormat="1" ht="13" x14ac:dyDescent="0.15">
      <c r="A152" s="287"/>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287"/>
      <c r="AF152" s="287"/>
      <c r="AG152" s="287"/>
      <c r="AH152" s="287"/>
      <c r="AI152" s="287"/>
      <c r="AJ152" s="287"/>
      <c r="AK152" s="287"/>
      <c r="AL152" s="287"/>
    </row>
    <row r="153" spans="1:38" customFormat="1" ht="13" x14ac:dyDescent="0.15">
      <c r="A153" s="287"/>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287"/>
      <c r="AF153" s="287"/>
      <c r="AG153" s="287"/>
      <c r="AH153" s="287"/>
      <c r="AI153" s="287"/>
      <c r="AJ153" s="287"/>
      <c r="AK153" s="287"/>
      <c r="AL153" s="287"/>
    </row>
    <row r="154" spans="1:38" customFormat="1" ht="13" x14ac:dyDescent="0.15">
      <c r="A154" s="287"/>
      <c r="B154" s="287"/>
      <c r="C154" s="287"/>
      <c r="D154" s="287"/>
      <c r="E154" s="287"/>
      <c r="F154" s="287"/>
      <c r="G154" s="287"/>
      <c r="H154" s="287"/>
      <c r="I154" s="287"/>
      <c r="J154" s="287"/>
      <c r="K154" s="287"/>
      <c r="L154" s="287"/>
      <c r="M154" s="287"/>
      <c r="N154" s="287"/>
      <c r="O154" s="287"/>
      <c r="P154" s="287"/>
      <c r="Q154" s="287"/>
      <c r="R154" s="287"/>
      <c r="S154" s="287"/>
      <c r="T154" s="287"/>
      <c r="U154" s="287"/>
      <c r="V154" s="287"/>
      <c r="W154" s="287"/>
      <c r="X154" s="287"/>
      <c r="Y154" s="287"/>
      <c r="Z154" s="287"/>
      <c r="AA154" s="287"/>
      <c r="AB154" s="287"/>
      <c r="AC154" s="287"/>
      <c r="AD154" s="287"/>
      <c r="AE154" s="287"/>
      <c r="AF154" s="287"/>
      <c r="AG154" s="287"/>
      <c r="AH154" s="287"/>
      <c r="AI154" s="287"/>
      <c r="AJ154" s="287"/>
      <c r="AK154" s="287"/>
      <c r="AL154" s="287"/>
    </row>
    <row r="155" spans="1:38" customFormat="1" ht="13" x14ac:dyDescent="0.15">
      <c r="A155" s="287"/>
      <c r="B155" s="287"/>
      <c r="C155" s="287"/>
      <c r="D155" s="287"/>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287"/>
      <c r="AE155" s="287"/>
      <c r="AF155" s="287"/>
      <c r="AG155" s="287"/>
      <c r="AH155" s="287"/>
      <c r="AI155" s="287"/>
      <c r="AJ155" s="287"/>
      <c r="AK155" s="287"/>
      <c r="AL155" s="287"/>
    </row>
    <row r="156" spans="1:38" customFormat="1" ht="13" x14ac:dyDescent="0.15"/>
    <row r="157" spans="1:38" customFormat="1" ht="13" x14ac:dyDescent="0.15"/>
    <row r="158" spans="1:38" customFormat="1" ht="13" x14ac:dyDescent="0.15"/>
    <row r="159" spans="1:38" customFormat="1" ht="13" x14ac:dyDescent="0.15"/>
    <row r="160" spans="1:38" customFormat="1" ht="13" x14ac:dyDescent="0.15"/>
    <row r="161" customFormat="1" ht="13" x14ac:dyDescent="0.15"/>
    <row r="162" customFormat="1" ht="13" x14ac:dyDescent="0.15"/>
    <row r="163" customFormat="1" ht="13" x14ac:dyDescent="0.15"/>
    <row r="164" customFormat="1" ht="13" x14ac:dyDescent="0.15"/>
    <row r="165" customFormat="1" ht="13" x14ac:dyDescent="0.15"/>
    <row r="166" customFormat="1" ht="13" x14ac:dyDescent="0.15"/>
    <row r="167" customFormat="1" ht="13" x14ac:dyDescent="0.15"/>
    <row r="168" customFormat="1" ht="13" x14ac:dyDescent="0.15"/>
    <row r="169" customFormat="1" ht="13" x14ac:dyDescent="0.15"/>
    <row r="170" customFormat="1" ht="13" x14ac:dyDescent="0.15"/>
    <row r="171" customFormat="1" ht="13" x14ac:dyDescent="0.15"/>
    <row r="172" customFormat="1" ht="13" x14ac:dyDescent="0.15"/>
    <row r="173" customFormat="1" ht="13" x14ac:dyDescent="0.15"/>
    <row r="174" customFormat="1" ht="13" x14ac:dyDescent="0.15"/>
    <row r="175" customFormat="1" ht="13" x14ac:dyDescent="0.15"/>
    <row r="176" customFormat="1" ht="13" x14ac:dyDescent="0.15"/>
    <row r="177" customFormat="1" ht="13" x14ac:dyDescent="0.15"/>
    <row r="178" customFormat="1" ht="13" x14ac:dyDescent="0.15"/>
    <row r="179" customFormat="1" ht="13" x14ac:dyDescent="0.15"/>
    <row r="180" customFormat="1" ht="13" x14ac:dyDescent="0.15"/>
    <row r="181" customFormat="1" ht="13" x14ac:dyDescent="0.15"/>
    <row r="182" customFormat="1" ht="13" x14ac:dyDescent="0.15"/>
    <row r="183" customFormat="1" ht="13" x14ac:dyDescent="0.15"/>
    <row r="184" customFormat="1" ht="13" x14ac:dyDescent="0.15"/>
    <row r="185" customFormat="1" ht="13" x14ac:dyDescent="0.15"/>
    <row r="186" customFormat="1" ht="13" x14ac:dyDescent="0.15"/>
    <row r="187" customFormat="1" ht="13" x14ac:dyDescent="0.15"/>
    <row r="188" customFormat="1" ht="13" x14ac:dyDescent="0.15"/>
    <row r="189" customFormat="1" ht="13" x14ac:dyDescent="0.15"/>
    <row r="190" customFormat="1" ht="13" x14ac:dyDescent="0.15"/>
    <row r="191" customFormat="1" ht="13" x14ac:dyDescent="0.15"/>
    <row r="192" customFormat="1" ht="13" x14ac:dyDescent="0.15"/>
    <row r="193" customFormat="1" ht="13" x14ac:dyDescent="0.15"/>
    <row r="194" customFormat="1" ht="13" x14ac:dyDescent="0.15"/>
    <row r="195" customFormat="1" ht="13" x14ac:dyDescent="0.15"/>
    <row r="196" customFormat="1" ht="13" x14ac:dyDescent="0.15"/>
    <row r="197" customFormat="1" ht="13" x14ac:dyDescent="0.15"/>
    <row r="198" customFormat="1" ht="13" x14ac:dyDescent="0.15"/>
    <row r="199" customFormat="1" ht="13" x14ac:dyDescent="0.15"/>
    <row r="200" customFormat="1" ht="13" x14ac:dyDescent="0.15"/>
    <row r="201" customFormat="1" ht="13" x14ac:dyDescent="0.15"/>
    <row r="202" customFormat="1" ht="13" x14ac:dyDescent="0.15"/>
    <row r="203" customFormat="1" ht="13" x14ac:dyDescent="0.15"/>
    <row r="204" customFormat="1" ht="13" x14ac:dyDescent="0.15"/>
    <row r="205" customFormat="1" ht="13" x14ac:dyDescent="0.15"/>
    <row r="206" customFormat="1" ht="13" x14ac:dyDescent="0.15"/>
    <row r="207" customFormat="1" ht="13" x14ac:dyDescent="0.15"/>
    <row r="208"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row r="3168" customFormat="1" ht="13" x14ac:dyDescent="0.15"/>
    <row r="3169" customFormat="1" ht="13" x14ac:dyDescent="0.15"/>
    <row r="3170" customFormat="1" ht="13" x14ac:dyDescent="0.15"/>
    <row r="3171" customFormat="1" ht="13" x14ac:dyDescent="0.15"/>
    <row r="3172" customFormat="1" ht="13" x14ac:dyDescent="0.15"/>
    <row r="3173" customFormat="1" ht="13" x14ac:dyDescent="0.15"/>
    <row r="3174" customFormat="1" ht="13" x14ac:dyDescent="0.15"/>
    <row r="3175" customFormat="1" ht="13" x14ac:dyDescent="0.15"/>
    <row r="3176" customFormat="1" ht="13" x14ac:dyDescent="0.15"/>
    <row r="3177" customFormat="1" ht="13" x14ac:dyDescent="0.15"/>
    <row r="3178" customFormat="1" ht="13" x14ac:dyDescent="0.15"/>
    <row r="3179" customFormat="1" ht="13" x14ac:dyDescent="0.15"/>
    <row r="3180" customFormat="1" ht="13" x14ac:dyDescent="0.15"/>
    <row r="3181" customFormat="1" ht="13" x14ac:dyDescent="0.15"/>
    <row r="3182" customFormat="1" ht="13" x14ac:dyDescent="0.15"/>
    <row r="3183" customFormat="1" ht="13" x14ac:dyDescent="0.15"/>
    <row r="3184" customFormat="1" ht="13" x14ac:dyDescent="0.15"/>
    <row r="3185" customFormat="1" ht="13" x14ac:dyDescent="0.15"/>
    <row r="3186" customFormat="1" ht="13" x14ac:dyDescent="0.15"/>
    <row r="3187" customFormat="1" ht="13" x14ac:dyDescent="0.15"/>
    <row r="3188" customFormat="1" ht="13" x14ac:dyDescent="0.15"/>
    <row r="3189" customFormat="1" ht="13" x14ac:dyDescent="0.15"/>
    <row r="3190" customFormat="1" ht="13" x14ac:dyDescent="0.15"/>
    <row r="3191" customFormat="1" ht="13" x14ac:dyDescent="0.15"/>
    <row r="3192" customFormat="1" ht="13" x14ac:dyDescent="0.15"/>
    <row r="3193" customFormat="1" ht="13" x14ac:dyDescent="0.15"/>
    <row r="3194" customFormat="1" ht="13" x14ac:dyDescent="0.15"/>
    <row r="3195" customFormat="1" ht="13" x14ac:dyDescent="0.15"/>
    <row r="3196" customFormat="1" ht="13" x14ac:dyDescent="0.15"/>
    <row r="3197" customFormat="1" ht="13" x14ac:dyDescent="0.15"/>
    <row r="3198" customFormat="1" ht="13" x14ac:dyDescent="0.15"/>
    <row r="3199" customFormat="1" ht="13" x14ac:dyDescent="0.15"/>
    <row r="3200" customFormat="1" ht="13" x14ac:dyDescent="0.15"/>
    <row r="3201" customFormat="1" ht="13" x14ac:dyDescent="0.15"/>
    <row r="3202" customFormat="1" ht="13" x14ac:dyDescent="0.15"/>
    <row r="3203" customFormat="1" ht="13" x14ac:dyDescent="0.15"/>
    <row r="3204" customFormat="1" ht="13" x14ac:dyDescent="0.15"/>
    <row r="3205" customFormat="1" ht="13" x14ac:dyDescent="0.15"/>
    <row r="3206" customFormat="1" ht="13" x14ac:dyDescent="0.15"/>
    <row r="3207" customFormat="1" ht="13" x14ac:dyDescent="0.15"/>
    <row r="3208" customFormat="1" ht="13" x14ac:dyDescent="0.15"/>
    <row r="3209" customFormat="1" ht="13" x14ac:dyDescent="0.15"/>
    <row r="3210" customFormat="1" ht="13" x14ac:dyDescent="0.15"/>
    <row r="3211" customFormat="1" ht="13" x14ac:dyDescent="0.15"/>
    <row r="3212" customFormat="1" ht="13" x14ac:dyDescent="0.15"/>
    <row r="3213" customFormat="1" ht="13" x14ac:dyDescent="0.15"/>
    <row r="3214" customFormat="1" ht="13" x14ac:dyDescent="0.15"/>
    <row r="3215" customFormat="1" ht="13" x14ac:dyDescent="0.15"/>
    <row r="3216" customFormat="1" ht="13" x14ac:dyDescent="0.15"/>
    <row r="3217" customFormat="1" ht="13" x14ac:dyDescent="0.15"/>
    <row r="3218" customFormat="1" ht="13" x14ac:dyDescent="0.15"/>
    <row r="3219" customFormat="1" ht="13" x14ac:dyDescent="0.15"/>
    <row r="3220" customFormat="1" ht="13" x14ac:dyDescent="0.15"/>
    <row r="3221" customFormat="1" ht="13" x14ac:dyDescent="0.15"/>
    <row r="3222" customFormat="1" ht="13" x14ac:dyDescent="0.15"/>
    <row r="3223" customFormat="1" ht="13" x14ac:dyDescent="0.15"/>
    <row r="3224" customFormat="1" ht="13" x14ac:dyDescent="0.15"/>
    <row r="3225" customFormat="1" ht="13" x14ac:dyDescent="0.15"/>
    <row r="3226" customFormat="1" ht="13" x14ac:dyDescent="0.15"/>
    <row r="3227" customFormat="1" ht="13" x14ac:dyDescent="0.15"/>
    <row r="3228" customFormat="1" ht="13" x14ac:dyDescent="0.15"/>
    <row r="3229" customFormat="1" ht="13" x14ac:dyDescent="0.15"/>
    <row r="3230" customFormat="1" ht="13" x14ac:dyDescent="0.15"/>
    <row r="3231" customFormat="1" ht="13" x14ac:dyDescent="0.15"/>
    <row r="3232" customFormat="1" ht="13" x14ac:dyDescent="0.15"/>
    <row r="3233" customFormat="1" ht="13" x14ac:dyDescent="0.15"/>
    <row r="3234" customFormat="1" ht="13" x14ac:dyDescent="0.15"/>
    <row r="3235" customFormat="1" ht="13" x14ac:dyDescent="0.15"/>
    <row r="3236" customFormat="1" ht="13" x14ac:dyDescent="0.15"/>
    <row r="3237" customFormat="1" ht="13" x14ac:dyDescent="0.15"/>
    <row r="3238" customFormat="1" ht="13" x14ac:dyDescent="0.15"/>
    <row r="3239" customFormat="1" ht="13" x14ac:dyDescent="0.15"/>
    <row r="3240" customFormat="1" ht="13" x14ac:dyDescent="0.15"/>
    <row r="3241" customFormat="1" ht="13" x14ac:dyDescent="0.15"/>
    <row r="3242" customFormat="1" ht="13" x14ac:dyDescent="0.15"/>
    <row r="3243" customFormat="1" ht="13" x14ac:dyDescent="0.15"/>
    <row r="3244" customFormat="1" ht="13" x14ac:dyDescent="0.15"/>
    <row r="3245" customFormat="1" ht="13" x14ac:dyDescent="0.15"/>
    <row r="3246" customFormat="1" ht="13" x14ac:dyDescent="0.15"/>
    <row r="3247" customFormat="1" ht="13" x14ac:dyDescent="0.15"/>
    <row r="3248" customFormat="1" ht="13" x14ac:dyDescent="0.15"/>
    <row r="3249" customFormat="1" ht="13" x14ac:dyDescent="0.15"/>
    <row r="3250" customFormat="1" ht="13" x14ac:dyDescent="0.15"/>
    <row r="3251" customFormat="1" ht="13" x14ac:dyDescent="0.15"/>
    <row r="3252" customFormat="1" ht="13" x14ac:dyDescent="0.15"/>
    <row r="3253" customFormat="1" ht="13" x14ac:dyDescent="0.15"/>
    <row r="3254" customFormat="1" ht="13" x14ac:dyDescent="0.15"/>
    <row r="3255" customFormat="1" ht="13" x14ac:dyDescent="0.15"/>
    <row r="3256" customFormat="1" ht="13" x14ac:dyDescent="0.15"/>
    <row r="3257" customFormat="1" ht="13" x14ac:dyDescent="0.15"/>
    <row r="3258" customFormat="1" ht="13" x14ac:dyDescent="0.15"/>
    <row r="3259" customFormat="1" ht="13" x14ac:dyDescent="0.15"/>
    <row r="3260" customFormat="1" ht="13" x14ac:dyDescent="0.15"/>
    <row r="3261" customFormat="1" ht="13" x14ac:dyDescent="0.15"/>
    <row r="3262" customFormat="1" ht="13" x14ac:dyDescent="0.15"/>
    <row r="3263" customFormat="1" ht="13" x14ac:dyDescent="0.15"/>
    <row r="3264" customFormat="1" ht="13" x14ac:dyDescent="0.15"/>
    <row r="3265" customFormat="1" ht="13" x14ac:dyDescent="0.15"/>
    <row r="3266" customFormat="1" ht="13" x14ac:dyDescent="0.15"/>
    <row r="3267" customFormat="1" ht="13" x14ac:dyDescent="0.15"/>
    <row r="3268" customFormat="1" ht="13" x14ac:dyDescent="0.15"/>
    <row r="3269" customFormat="1" ht="13" x14ac:dyDescent="0.15"/>
    <row r="3270" customFormat="1" ht="13" x14ac:dyDescent="0.15"/>
    <row r="3271" customFormat="1" ht="13" x14ac:dyDescent="0.15"/>
    <row r="3272" customFormat="1" ht="13" x14ac:dyDescent="0.15"/>
    <row r="3273" customFormat="1" ht="13" x14ac:dyDescent="0.15"/>
    <row r="3274" customFormat="1" ht="13" x14ac:dyDescent="0.15"/>
    <row r="3275" customFormat="1" ht="13" x14ac:dyDescent="0.15"/>
    <row r="3276" customFormat="1" ht="13" x14ac:dyDescent="0.15"/>
    <row r="3277" customFormat="1" ht="13" x14ac:dyDescent="0.15"/>
    <row r="3278" customFormat="1" ht="13" x14ac:dyDescent="0.15"/>
    <row r="3279" customFormat="1" ht="13" x14ac:dyDescent="0.15"/>
    <row r="3280" customFormat="1" ht="13" x14ac:dyDescent="0.15"/>
    <row r="3281" customFormat="1" ht="13" x14ac:dyDescent="0.15"/>
    <row r="3282" customFormat="1" ht="13" x14ac:dyDescent="0.15"/>
    <row r="3283" customFormat="1" ht="13" x14ac:dyDescent="0.15"/>
    <row r="3284" customFormat="1" ht="13" x14ac:dyDescent="0.15"/>
    <row r="3285" customFormat="1" ht="13" x14ac:dyDescent="0.15"/>
    <row r="3286" customFormat="1" ht="13" x14ac:dyDescent="0.15"/>
    <row r="3287" customFormat="1" ht="13" x14ac:dyDescent="0.15"/>
    <row r="3288" customFormat="1" ht="13" x14ac:dyDescent="0.15"/>
    <row r="3289" customFormat="1" ht="13" x14ac:dyDescent="0.15"/>
    <row r="3290" customFormat="1" ht="13" x14ac:dyDescent="0.15"/>
    <row r="3291" customFormat="1" ht="13" x14ac:dyDescent="0.15"/>
    <row r="3292" customFormat="1" ht="13" x14ac:dyDescent="0.15"/>
    <row r="3293" customFormat="1" ht="13" x14ac:dyDescent="0.15"/>
    <row r="3294" customFormat="1" ht="13" x14ac:dyDescent="0.15"/>
    <row r="3295" customFormat="1" ht="13" x14ac:dyDescent="0.15"/>
    <row r="3296" customFormat="1" ht="13" x14ac:dyDescent="0.15"/>
    <row r="3297" customFormat="1" ht="13" x14ac:dyDescent="0.15"/>
    <row r="3298" customFormat="1" ht="13" x14ac:dyDescent="0.15"/>
    <row r="3299" customFormat="1" ht="13" x14ac:dyDescent="0.15"/>
    <row r="3300" customFormat="1" ht="13" x14ac:dyDescent="0.15"/>
    <row r="3301" customFormat="1" ht="13" x14ac:dyDescent="0.15"/>
    <row r="3302" customFormat="1" ht="13" x14ac:dyDescent="0.15"/>
    <row r="3303" customFormat="1" ht="13" x14ac:dyDescent="0.15"/>
    <row r="3304" customFormat="1" ht="13" x14ac:dyDescent="0.15"/>
    <row r="3305" customFormat="1" ht="13" x14ac:dyDescent="0.15"/>
    <row r="3306" customFormat="1" ht="13" x14ac:dyDescent="0.15"/>
    <row r="3307" customFormat="1" ht="13" x14ac:dyDescent="0.15"/>
    <row r="3308" customFormat="1" ht="13" x14ac:dyDescent="0.15"/>
    <row r="3309" customFormat="1" ht="13" x14ac:dyDescent="0.15"/>
    <row r="3310" customFormat="1" ht="13" x14ac:dyDescent="0.15"/>
    <row r="3311" customFormat="1" ht="13" x14ac:dyDescent="0.15"/>
    <row r="3312" customFormat="1" ht="13" x14ac:dyDescent="0.15"/>
    <row r="3313" customFormat="1" ht="13" x14ac:dyDescent="0.15"/>
    <row r="3314" customFormat="1" ht="13" x14ac:dyDescent="0.15"/>
    <row r="3315" customFormat="1" ht="13" x14ac:dyDescent="0.15"/>
    <row r="3316" customFormat="1" ht="13" x14ac:dyDescent="0.15"/>
    <row r="3317" customFormat="1" ht="13" x14ac:dyDescent="0.15"/>
    <row r="3318" customFormat="1" ht="13" x14ac:dyDescent="0.15"/>
    <row r="3319" customFormat="1" ht="13" x14ac:dyDescent="0.15"/>
    <row r="3320" customFormat="1" ht="13" x14ac:dyDescent="0.15"/>
    <row r="3321" customFormat="1" ht="13" x14ac:dyDescent="0.15"/>
    <row r="3322" customFormat="1" ht="13" x14ac:dyDescent="0.15"/>
    <row r="3323" customFormat="1" ht="13" x14ac:dyDescent="0.15"/>
    <row r="3324" customFormat="1" ht="13" x14ac:dyDescent="0.15"/>
    <row r="3325" customFormat="1" ht="13" x14ac:dyDescent="0.15"/>
    <row r="3326" customFormat="1" ht="13" x14ac:dyDescent="0.15"/>
    <row r="3327" customFormat="1" ht="13" x14ac:dyDescent="0.15"/>
    <row r="3328" customFormat="1" ht="13" x14ac:dyDescent="0.15"/>
    <row r="3329" customFormat="1" ht="13" x14ac:dyDescent="0.15"/>
    <row r="3330" customFormat="1" ht="13" x14ac:dyDescent="0.15"/>
    <row r="3331" customFormat="1" ht="13" x14ac:dyDescent="0.15"/>
    <row r="3332" customFormat="1" ht="13" x14ac:dyDescent="0.15"/>
    <row r="3333" customFormat="1" ht="13" x14ac:dyDescent="0.15"/>
    <row r="3334" customFormat="1" ht="13" x14ac:dyDescent="0.15"/>
    <row r="3335" customFormat="1" ht="13" x14ac:dyDescent="0.15"/>
    <row r="3336" customFormat="1" ht="13" x14ac:dyDescent="0.15"/>
    <row r="3337" customFormat="1" ht="13" x14ac:dyDescent="0.15"/>
    <row r="3338" customFormat="1" ht="13" x14ac:dyDescent="0.15"/>
    <row r="3339" customFormat="1" ht="13" x14ac:dyDescent="0.15"/>
    <row r="3340" customFormat="1" ht="13" x14ac:dyDescent="0.15"/>
    <row r="3341" customFormat="1" ht="13" x14ac:dyDescent="0.15"/>
    <row r="3342" customFormat="1" ht="13" x14ac:dyDescent="0.15"/>
    <row r="3343" customFormat="1" ht="13" x14ac:dyDescent="0.15"/>
    <row r="3344" customFormat="1" ht="13" x14ac:dyDescent="0.15"/>
    <row r="3345" customFormat="1" ht="13" x14ac:dyDescent="0.15"/>
    <row r="3346" customFormat="1" ht="13" x14ac:dyDescent="0.15"/>
    <row r="3347" customFormat="1" ht="13" x14ac:dyDescent="0.15"/>
    <row r="3348" customFormat="1" ht="13" x14ac:dyDescent="0.15"/>
    <row r="3349" customFormat="1" ht="13" x14ac:dyDescent="0.15"/>
    <row r="3350" customFormat="1" ht="13" x14ac:dyDescent="0.15"/>
    <row r="3351" customFormat="1" ht="13" x14ac:dyDescent="0.15"/>
    <row r="3352" customFormat="1" ht="13" x14ac:dyDescent="0.15"/>
    <row r="3353" customFormat="1" ht="13" x14ac:dyDescent="0.15"/>
    <row r="3354" customFormat="1" ht="13" x14ac:dyDescent="0.15"/>
    <row r="3355" customFormat="1" ht="13" x14ac:dyDescent="0.15"/>
    <row r="3356" customFormat="1" ht="13" x14ac:dyDescent="0.15"/>
    <row r="3357" customFormat="1" ht="13" x14ac:dyDescent="0.15"/>
    <row r="3358" customFormat="1" ht="13" x14ac:dyDescent="0.15"/>
    <row r="3359" customFormat="1" ht="13" x14ac:dyDescent="0.15"/>
    <row r="3360" customFormat="1" ht="13" x14ac:dyDescent="0.15"/>
    <row r="3361" customFormat="1" ht="13" x14ac:dyDescent="0.15"/>
    <row r="3362" customFormat="1" ht="13" x14ac:dyDescent="0.15"/>
    <row r="3363" customFormat="1" ht="13" x14ac:dyDescent="0.15"/>
    <row r="3364" customFormat="1" ht="13" x14ac:dyDescent="0.15"/>
    <row r="3365" customFormat="1" ht="13" x14ac:dyDescent="0.15"/>
    <row r="3366" customFormat="1" ht="13" x14ac:dyDescent="0.15"/>
    <row r="3367" customFormat="1" ht="13" x14ac:dyDescent="0.15"/>
    <row r="3368" customFormat="1" ht="13" x14ac:dyDescent="0.15"/>
    <row r="3369" customFormat="1" ht="13" x14ac:dyDescent="0.15"/>
    <row r="3370" customFormat="1" ht="13" x14ac:dyDescent="0.15"/>
    <row r="3371" customFormat="1" ht="13" x14ac:dyDescent="0.15"/>
    <row r="3372" customFormat="1" ht="13" x14ac:dyDescent="0.15"/>
    <row r="3373" customFormat="1" ht="13" x14ac:dyDescent="0.15"/>
    <row r="3374" customFormat="1" ht="13" x14ac:dyDescent="0.15"/>
  </sheetData>
  <sheetProtection algorithmName="SHA-512" hashValue="OvEpoKxc8anIqhsxoKKuyxErxM01U9eOzreY/toaKOdx4XY+zZQuw/w1YFvvRVpTimFdsDT6XAZuq+HcmZ04jQ==" saltValue="rsnd7kHfNKujW8jwKQ56uw==" spinCount="100000" sheet="1" objects="1" scenarios="1"/>
  <pageMargins left="0.75" right="0.75" top="1" bottom="1" header="0.5" footer="0.5"/>
  <pageSetup paperSize="9" orientation="portrait" horizontalDpi="0" verticalDpi="0"/>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BR52"/>
  <sheetViews>
    <sheetView zoomScale="120" zoomScaleNormal="120" workbookViewId="0">
      <selection activeCell="A12" sqref="A12:XFD12"/>
    </sheetView>
  </sheetViews>
  <sheetFormatPr baseColWidth="10" defaultRowHeight="13" x14ac:dyDescent="0.15"/>
  <cols>
    <col min="41" max="41" width="13.6640625" customWidth="1"/>
    <col min="69" max="69" width="24.83203125" customWidth="1"/>
  </cols>
  <sheetData>
    <row r="1" spans="1:70" ht="70" x14ac:dyDescent="0.15">
      <c r="A1" s="77" t="s">
        <v>254</v>
      </c>
      <c r="B1" s="77" t="s">
        <v>255</v>
      </c>
      <c r="C1" s="78" t="s">
        <v>154</v>
      </c>
      <c r="D1" s="79" t="s">
        <v>155</v>
      </c>
      <c r="E1" s="79" t="s">
        <v>156</v>
      </c>
      <c r="F1" s="79" t="s">
        <v>157</v>
      </c>
      <c r="G1" s="77" t="s">
        <v>256</v>
      </c>
      <c r="H1" s="80" t="s">
        <v>257</v>
      </c>
      <c r="I1" s="80" t="s">
        <v>165</v>
      </c>
      <c r="J1" s="80" t="s">
        <v>167</v>
      </c>
      <c r="K1" s="79" t="s">
        <v>168</v>
      </c>
      <c r="L1" s="81" t="s">
        <v>169</v>
      </c>
      <c r="M1" s="82" t="s">
        <v>174</v>
      </c>
      <c r="N1" s="83" t="s">
        <v>109</v>
      </c>
      <c r="O1" s="83" t="s">
        <v>110</v>
      </c>
      <c r="P1" s="83" t="s">
        <v>111</v>
      </c>
      <c r="Q1" s="83" t="s">
        <v>59</v>
      </c>
      <c r="R1" s="83" t="s">
        <v>114</v>
      </c>
      <c r="S1" s="83" t="s">
        <v>115</v>
      </c>
      <c r="T1" s="83" t="s">
        <v>116</v>
      </c>
      <c r="U1" s="83" t="s">
        <v>117</v>
      </c>
      <c r="V1" s="84" t="s">
        <v>279</v>
      </c>
      <c r="W1" s="85" t="s">
        <v>280</v>
      </c>
      <c r="X1" s="85" t="s">
        <v>207</v>
      </c>
      <c r="Y1" s="85" t="s">
        <v>108</v>
      </c>
      <c r="Z1" s="85" t="s">
        <v>320</v>
      </c>
      <c r="AA1" s="85" t="s">
        <v>321</v>
      </c>
      <c r="AB1" s="85" t="s">
        <v>281</v>
      </c>
      <c r="AC1" s="85" t="s">
        <v>282</v>
      </c>
      <c r="AD1" s="85" t="s">
        <v>208</v>
      </c>
      <c r="AE1" s="86" t="s">
        <v>209</v>
      </c>
      <c r="AF1" s="87" t="s">
        <v>223</v>
      </c>
      <c r="AG1" s="87" t="s">
        <v>125</v>
      </c>
      <c r="AH1" s="88" t="s">
        <v>38</v>
      </c>
      <c r="AI1" s="88" t="s">
        <v>39</v>
      </c>
      <c r="AJ1" s="88" t="s">
        <v>132</v>
      </c>
      <c r="AK1" s="88" t="s">
        <v>138</v>
      </c>
      <c r="AL1" s="88"/>
      <c r="AM1" s="88"/>
      <c r="AN1" s="88"/>
      <c r="AO1" s="89" t="s">
        <v>47</v>
      </c>
      <c r="AP1" s="90" t="s">
        <v>48</v>
      </c>
      <c r="AQ1" s="90" t="s">
        <v>143</v>
      </c>
      <c r="AR1" s="91" t="s">
        <v>144</v>
      </c>
      <c r="AS1" s="92" t="s">
        <v>145</v>
      </c>
      <c r="AT1" s="93" t="s">
        <v>146</v>
      </c>
      <c r="AU1" s="94" t="s">
        <v>62</v>
      </c>
      <c r="AV1" s="95" t="s">
        <v>63</v>
      </c>
      <c r="AW1" s="96" t="s">
        <v>64</v>
      </c>
      <c r="AX1" s="97" t="s">
        <v>0</v>
      </c>
      <c r="AY1" s="96" t="s">
        <v>1</v>
      </c>
      <c r="AZ1" s="97" t="s">
        <v>2</v>
      </c>
      <c r="BA1" s="96" t="s">
        <v>198</v>
      </c>
      <c r="BB1" s="97" t="s">
        <v>199</v>
      </c>
      <c r="BC1" s="96" t="s">
        <v>200</v>
      </c>
      <c r="BD1" s="98" t="s">
        <v>201</v>
      </c>
      <c r="BE1" s="96" t="s">
        <v>202</v>
      </c>
      <c r="BF1" s="98" t="s">
        <v>11</v>
      </c>
      <c r="BG1" s="80" t="s">
        <v>12</v>
      </c>
      <c r="BH1" s="80" t="s">
        <v>13</v>
      </c>
      <c r="BI1" s="80" t="s">
        <v>14</v>
      </c>
      <c r="BJ1" s="80" t="s">
        <v>15</v>
      </c>
      <c r="BK1" s="80" t="s">
        <v>71</v>
      </c>
      <c r="BL1" s="78" t="s">
        <v>72</v>
      </c>
      <c r="BM1" s="78" t="s">
        <v>73</v>
      </c>
      <c r="BN1" s="80" t="s">
        <v>106</v>
      </c>
      <c r="BO1" s="80" t="s">
        <v>107</v>
      </c>
      <c r="BP1" s="78" t="s">
        <v>312</v>
      </c>
      <c r="BQ1" s="80" t="s">
        <v>313</v>
      </c>
      <c r="BR1" s="77" t="s">
        <v>314</v>
      </c>
    </row>
    <row r="2" spans="1:70" x14ac:dyDescent="0.15">
      <c r="A2" s="99">
        <v>1983</v>
      </c>
      <c r="B2" s="111">
        <v>41467</v>
      </c>
      <c r="C2" s="100" t="s">
        <v>387</v>
      </c>
      <c r="D2" s="101" t="s">
        <v>388</v>
      </c>
      <c r="E2" s="101"/>
      <c r="F2" s="101" t="s">
        <v>389</v>
      </c>
      <c r="G2" s="102">
        <v>41457</v>
      </c>
      <c r="H2" s="103" t="s">
        <v>390</v>
      </c>
      <c r="I2" s="103" t="s">
        <v>391</v>
      </c>
      <c r="J2" s="103"/>
      <c r="K2" s="101" t="s">
        <v>392</v>
      </c>
      <c r="L2" s="101" t="s">
        <v>393</v>
      </c>
      <c r="M2" s="107">
        <v>100</v>
      </c>
      <c r="N2" s="107">
        <v>26</v>
      </c>
      <c r="O2" s="101"/>
      <c r="P2" s="101"/>
      <c r="Q2" s="101"/>
      <c r="R2" s="104"/>
      <c r="S2" s="101"/>
      <c r="T2" s="101"/>
      <c r="U2" s="101"/>
      <c r="V2" s="101"/>
      <c r="W2" s="101"/>
      <c r="X2" s="101"/>
      <c r="Y2" s="101"/>
      <c r="Z2" s="101"/>
      <c r="AA2" s="101"/>
      <c r="AB2" s="101"/>
      <c r="AC2" s="101"/>
      <c r="AD2" s="101"/>
      <c r="AE2" s="101"/>
      <c r="AF2" s="101"/>
      <c r="AG2" s="101"/>
      <c r="AH2" s="101"/>
      <c r="AI2" s="101"/>
      <c r="AJ2" s="101"/>
      <c r="AK2" s="101"/>
      <c r="AL2" s="101"/>
      <c r="AM2" s="101"/>
      <c r="AN2" s="101"/>
      <c r="AO2" s="101" t="s">
        <v>394</v>
      </c>
      <c r="AP2" s="103" t="s">
        <v>395</v>
      </c>
      <c r="AQ2" s="103"/>
      <c r="AR2" s="103"/>
      <c r="AS2" s="103"/>
      <c r="AT2" s="103"/>
      <c r="AU2" s="103" t="s">
        <v>396</v>
      </c>
      <c r="AV2" s="101"/>
      <c r="AW2" s="103">
        <v>0</v>
      </c>
      <c r="AX2" s="103">
        <v>0</v>
      </c>
      <c r="AY2" s="103">
        <v>0</v>
      </c>
      <c r="AZ2" s="103">
        <v>10</v>
      </c>
      <c r="BA2" s="103">
        <v>0</v>
      </c>
      <c r="BB2" s="103">
        <v>0</v>
      </c>
      <c r="BC2" s="103">
        <v>0</v>
      </c>
      <c r="BD2" s="103">
        <v>0</v>
      </c>
      <c r="BE2" s="103">
        <v>0</v>
      </c>
      <c r="BF2" s="103">
        <v>0</v>
      </c>
      <c r="BG2" s="103"/>
      <c r="BH2" s="103" t="s">
        <v>395</v>
      </c>
      <c r="BI2" s="103">
        <v>12</v>
      </c>
      <c r="BJ2" s="103" t="s">
        <v>395</v>
      </c>
      <c r="BK2" s="103"/>
      <c r="BL2" s="101" t="s">
        <v>397</v>
      </c>
      <c r="BM2" s="101" t="s">
        <v>398</v>
      </c>
      <c r="BN2" s="103">
        <v>25</v>
      </c>
      <c r="BO2" s="103" t="s">
        <v>399</v>
      </c>
      <c r="BP2" s="106"/>
      <c r="BQ2" t="s">
        <v>400</v>
      </c>
      <c r="BR2" t="s">
        <v>401</v>
      </c>
    </row>
    <row r="3" spans="1:70" x14ac:dyDescent="0.15">
      <c r="A3" s="99">
        <v>3099</v>
      </c>
      <c r="B3" s="111">
        <v>41467</v>
      </c>
      <c r="C3" s="100" t="s">
        <v>387</v>
      </c>
      <c r="D3" s="101" t="s">
        <v>388</v>
      </c>
      <c r="E3" s="101"/>
      <c r="F3" s="101" t="s">
        <v>389</v>
      </c>
      <c r="G3" s="102">
        <v>41455</v>
      </c>
      <c r="H3" s="103" t="s">
        <v>395</v>
      </c>
      <c r="I3" s="103" t="s">
        <v>414</v>
      </c>
      <c r="J3" s="103"/>
      <c r="K3" s="101" t="s">
        <v>415</v>
      </c>
      <c r="L3" s="101" t="s">
        <v>416</v>
      </c>
      <c r="M3" s="101">
        <v>125.86</v>
      </c>
      <c r="N3" s="101">
        <v>30.055</v>
      </c>
      <c r="O3" s="101"/>
      <c r="P3" s="101"/>
      <c r="Q3" s="101"/>
      <c r="R3" s="104"/>
      <c r="S3" s="101"/>
      <c r="T3" s="101"/>
      <c r="U3" s="101"/>
      <c r="V3" s="101"/>
      <c r="W3" s="101"/>
      <c r="X3" s="101"/>
      <c r="Y3" s="101"/>
      <c r="Z3" s="101"/>
      <c r="AA3" s="101"/>
      <c r="AB3" s="101"/>
      <c r="AC3" s="101"/>
      <c r="AD3" s="101"/>
      <c r="AE3" s="101"/>
      <c r="AF3" s="101"/>
      <c r="AG3" s="101"/>
      <c r="AH3" s="101"/>
      <c r="AI3" s="101"/>
      <c r="AJ3" s="101"/>
      <c r="AK3" s="101"/>
      <c r="AL3" s="101"/>
      <c r="AM3" s="101"/>
      <c r="AN3" s="101"/>
      <c r="AO3" s="101" t="s">
        <v>394</v>
      </c>
      <c r="AP3" s="103" t="s">
        <v>395</v>
      </c>
      <c r="AQ3" s="103"/>
      <c r="AR3" s="103"/>
      <c r="AS3" s="105"/>
      <c r="AT3" s="103"/>
      <c r="AU3" s="103" t="s">
        <v>395</v>
      </c>
      <c r="AV3" s="101"/>
      <c r="AW3" s="103">
        <v>0</v>
      </c>
      <c r="AX3" s="103">
        <v>0</v>
      </c>
      <c r="AY3" s="103">
        <v>15</v>
      </c>
      <c r="AZ3" s="103">
        <v>0</v>
      </c>
      <c r="BA3" s="103">
        <v>0</v>
      </c>
      <c r="BB3" s="103">
        <v>0</v>
      </c>
      <c r="BC3" s="103">
        <v>0</v>
      </c>
      <c r="BD3" s="103">
        <v>0</v>
      </c>
      <c r="BE3" s="103">
        <v>0</v>
      </c>
      <c r="BF3" s="103">
        <v>0</v>
      </c>
      <c r="BG3" s="103"/>
      <c r="BH3" s="103" t="s">
        <v>395</v>
      </c>
      <c r="BI3" s="103"/>
      <c r="BJ3" s="103" t="s">
        <v>395</v>
      </c>
      <c r="BK3" s="103"/>
      <c r="BL3" s="101"/>
      <c r="BM3" s="101"/>
      <c r="BN3" s="103"/>
      <c r="BO3" s="103" t="s">
        <v>399</v>
      </c>
      <c r="BP3" s="106" t="s">
        <v>417</v>
      </c>
      <c r="BQ3" t="s">
        <v>120</v>
      </c>
      <c r="BR3" s="18" t="s">
        <v>401</v>
      </c>
    </row>
    <row r="4" spans="1:70" x14ac:dyDescent="0.15">
      <c r="A4" s="99">
        <v>1720</v>
      </c>
      <c r="B4" s="114">
        <v>41464</v>
      </c>
      <c r="C4" s="100" t="s">
        <v>387</v>
      </c>
      <c r="D4" s="101" t="s">
        <v>420</v>
      </c>
      <c r="E4" s="101"/>
      <c r="F4" s="101" t="s">
        <v>421</v>
      </c>
      <c r="G4" s="113">
        <v>41455</v>
      </c>
      <c r="H4" s="103" t="s">
        <v>422</v>
      </c>
      <c r="I4" s="103" t="s">
        <v>423</v>
      </c>
      <c r="J4" s="103"/>
      <c r="K4" s="101" t="s">
        <v>424</v>
      </c>
      <c r="L4" s="101" t="s">
        <v>425</v>
      </c>
      <c r="M4" s="101">
        <v>124.5</v>
      </c>
      <c r="N4" s="101">
        <v>26.45</v>
      </c>
      <c r="O4" s="101"/>
      <c r="P4" s="101"/>
      <c r="Q4" s="101"/>
      <c r="R4" s="104"/>
      <c r="S4" s="101"/>
      <c r="T4" s="101"/>
      <c r="U4" s="101"/>
      <c r="V4" s="101"/>
      <c r="W4" s="101"/>
      <c r="X4" s="101"/>
      <c r="Y4" s="101"/>
      <c r="Z4" s="101"/>
      <c r="AA4" s="101"/>
      <c r="AB4" s="101"/>
      <c r="AC4" s="101"/>
      <c r="AD4" s="101"/>
      <c r="AE4" s="101"/>
      <c r="AF4" s="101"/>
      <c r="AG4" s="101"/>
      <c r="AH4" s="101"/>
      <c r="AI4" s="101"/>
      <c r="AJ4" s="101"/>
      <c r="AK4" s="101"/>
      <c r="AL4" s="101"/>
      <c r="AM4" s="101"/>
      <c r="AN4" s="101"/>
      <c r="AO4" s="101" t="s">
        <v>426</v>
      </c>
      <c r="AP4" s="103" t="s">
        <v>427</v>
      </c>
      <c r="AQ4" s="103"/>
      <c r="AR4" s="103"/>
      <c r="AS4" s="105" t="s">
        <v>428</v>
      </c>
      <c r="AT4" s="103">
        <v>12</v>
      </c>
      <c r="AU4" s="103" t="s">
        <v>429</v>
      </c>
      <c r="AV4" s="101"/>
      <c r="AW4" s="103">
        <v>0</v>
      </c>
      <c r="AX4" s="103">
        <v>0</v>
      </c>
      <c r="AY4" s="103">
        <v>7</v>
      </c>
      <c r="AZ4" s="103">
        <v>0</v>
      </c>
      <c r="BA4" s="103">
        <v>0</v>
      </c>
      <c r="BB4" s="103">
        <v>0</v>
      </c>
      <c r="BC4" s="103">
        <v>0</v>
      </c>
      <c r="BD4" s="103">
        <v>0</v>
      </c>
      <c r="BE4" s="103">
        <v>0</v>
      </c>
      <c r="BF4" s="103">
        <v>0</v>
      </c>
      <c r="BG4" s="103"/>
      <c r="BH4" s="103" t="s">
        <v>430</v>
      </c>
      <c r="BI4" s="103"/>
      <c r="BJ4" s="103" t="s">
        <v>395</v>
      </c>
      <c r="BK4" s="103"/>
      <c r="BL4" s="101"/>
      <c r="BM4" s="101"/>
      <c r="BN4" s="103"/>
      <c r="BO4" s="103" t="s">
        <v>431</v>
      </c>
      <c r="BP4" s="101"/>
      <c r="BQ4" t="s">
        <v>432</v>
      </c>
      <c r="BR4" s="18" t="s">
        <v>401</v>
      </c>
    </row>
    <row r="5" spans="1:70" x14ac:dyDescent="0.15">
      <c r="A5" s="99">
        <v>1690</v>
      </c>
      <c r="B5" s="111">
        <v>41464</v>
      </c>
      <c r="C5" s="100" t="s">
        <v>453</v>
      </c>
      <c r="D5" s="101" t="s">
        <v>454</v>
      </c>
      <c r="E5" s="101"/>
      <c r="F5" s="101" t="s">
        <v>455</v>
      </c>
      <c r="G5" s="102">
        <v>41495</v>
      </c>
      <c r="H5" s="103" t="s">
        <v>456</v>
      </c>
      <c r="I5" s="103" t="s">
        <v>395</v>
      </c>
      <c r="J5" s="103"/>
      <c r="K5" s="101" t="s">
        <v>457</v>
      </c>
      <c r="L5" s="101" t="s">
        <v>458</v>
      </c>
      <c r="M5" s="101">
        <v>116.1</v>
      </c>
      <c r="N5" s="101">
        <v>26.25</v>
      </c>
      <c r="O5" s="101"/>
      <c r="P5" s="101"/>
      <c r="Q5" s="101"/>
      <c r="R5" s="104"/>
      <c r="S5" s="101"/>
      <c r="T5" s="101"/>
      <c r="U5" s="101"/>
      <c r="V5" s="101"/>
      <c r="W5" s="101"/>
      <c r="X5" s="101"/>
      <c r="Y5" s="101"/>
      <c r="Z5" s="101"/>
      <c r="AA5" s="101"/>
      <c r="AB5" s="101"/>
      <c r="AC5" s="101"/>
      <c r="AD5" s="101"/>
      <c r="AE5" s="101"/>
      <c r="AF5" s="101"/>
      <c r="AG5" s="101"/>
      <c r="AH5" s="101"/>
      <c r="AI5" s="101"/>
      <c r="AJ5" s="101"/>
      <c r="AK5" s="101"/>
      <c r="AL5" s="101"/>
      <c r="AM5" s="101"/>
      <c r="AN5" s="101"/>
      <c r="AO5" s="101" t="s">
        <v>426</v>
      </c>
      <c r="AP5" s="103" t="s">
        <v>395</v>
      </c>
      <c r="AQ5" s="103"/>
      <c r="AR5" s="103"/>
      <c r="AS5" s="105" t="s">
        <v>459</v>
      </c>
      <c r="AT5" s="103">
        <v>8.5</v>
      </c>
      <c r="AU5" s="103" t="s">
        <v>405</v>
      </c>
      <c r="AV5" s="101"/>
      <c r="AW5" s="103">
        <v>0</v>
      </c>
      <c r="AX5" s="103">
        <v>0</v>
      </c>
      <c r="AY5" s="103">
        <v>0</v>
      </c>
      <c r="AZ5" s="103">
        <v>0</v>
      </c>
      <c r="BA5" s="103">
        <v>0</v>
      </c>
      <c r="BB5" s="103">
        <v>15</v>
      </c>
      <c r="BC5" s="103">
        <v>0</v>
      </c>
      <c r="BD5" s="103">
        <v>0</v>
      </c>
      <c r="BE5" s="103">
        <v>0</v>
      </c>
      <c r="BF5" s="103">
        <v>0</v>
      </c>
      <c r="BG5" s="103"/>
      <c r="BH5" s="103" t="s">
        <v>395</v>
      </c>
      <c r="BI5" s="103"/>
      <c r="BJ5" s="103" t="s">
        <v>395</v>
      </c>
      <c r="BK5" s="103"/>
      <c r="BL5" s="101"/>
      <c r="BM5" s="101"/>
      <c r="BN5" s="103"/>
      <c r="BO5" s="103" t="s">
        <v>431</v>
      </c>
      <c r="BP5" s="101"/>
      <c r="BQ5" t="s">
        <v>460</v>
      </c>
      <c r="BR5" s="18" t="s">
        <v>461</v>
      </c>
    </row>
    <row r="6" spans="1:70" x14ac:dyDescent="0.15">
      <c r="A6" s="99">
        <v>1607</v>
      </c>
      <c r="B6" s="111">
        <v>41467</v>
      </c>
      <c r="C6" s="100" t="s">
        <v>439</v>
      </c>
      <c r="D6" s="101" t="s">
        <v>388</v>
      </c>
      <c r="E6" s="101"/>
      <c r="F6" s="101" t="s">
        <v>389</v>
      </c>
      <c r="G6" s="102">
        <v>41467</v>
      </c>
      <c r="H6" s="103" t="s">
        <v>441</v>
      </c>
      <c r="I6" s="103" t="s">
        <v>395</v>
      </c>
      <c r="J6" s="103"/>
      <c r="K6" s="101" t="s">
        <v>471</v>
      </c>
      <c r="L6" s="101" t="s">
        <v>472</v>
      </c>
      <c r="M6" s="101">
        <v>116.6</v>
      </c>
      <c r="N6" s="101">
        <v>26.58</v>
      </c>
      <c r="O6" s="101"/>
      <c r="P6" s="101"/>
      <c r="Q6" s="101"/>
      <c r="R6" s="104"/>
      <c r="S6" s="101"/>
      <c r="T6" s="101"/>
      <c r="U6" s="101"/>
      <c r="V6" s="101"/>
      <c r="W6" s="101"/>
      <c r="X6" s="101"/>
      <c r="Y6" s="101"/>
      <c r="Z6" s="101"/>
      <c r="AA6" s="101"/>
      <c r="AB6" s="101"/>
      <c r="AC6" s="101"/>
      <c r="AD6" s="101"/>
      <c r="AE6" s="101"/>
      <c r="AF6" s="101"/>
      <c r="AG6" s="101"/>
      <c r="AH6" s="101"/>
      <c r="AI6" s="101"/>
      <c r="AJ6" s="101"/>
      <c r="AK6" s="101"/>
      <c r="AL6" s="101"/>
      <c r="AM6" s="101"/>
      <c r="AN6" s="101"/>
      <c r="AO6" s="101" t="s">
        <v>473</v>
      </c>
      <c r="AP6" s="103" t="s">
        <v>395</v>
      </c>
      <c r="AQ6" s="103"/>
      <c r="AR6" s="103"/>
      <c r="AS6" s="105" t="s">
        <v>474</v>
      </c>
      <c r="AT6" s="103">
        <v>11</v>
      </c>
      <c r="AU6" s="103" t="s">
        <v>475</v>
      </c>
      <c r="AV6" s="101"/>
      <c r="AW6" s="103">
        <v>0</v>
      </c>
      <c r="AX6" s="103">
        <v>0</v>
      </c>
      <c r="AY6" s="103">
        <v>0</v>
      </c>
      <c r="AZ6" s="103">
        <v>18</v>
      </c>
      <c r="BA6" s="103">
        <v>0</v>
      </c>
      <c r="BB6" s="103">
        <v>0</v>
      </c>
      <c r="BC6" s="103">
        <v>0</v>
      </c>
      <c r="BD6" s="103">
        <v>0</v>
      </c>
      <c r="BE6" s="103">
        <v>0</v>
      </c>
      <c r="BF6" s="103">
        <v>0</v>
      </c>
      <c r="BG6" s="103"/>
      <c r="BH6" s="103" t="s">
        <v>395</v>
      </c>
      <c r="BI6" s="103">
        <v>12</v>
      </c>
      <c r="BJ6" s="103" t="s">
        <v>395</v>
      </c>
      <c r="BK6" s="103"/>
      <c r="BL6" s="106"/>
      <c r="BM6" s="106"/>
      <c r="BN6" s="103"/>
      <c r="BO6" s="103" t="s">
        <v>476</v>
      </c>
      <c r="BP6" s="101"/>
      <c r="BQ6" t="s">
        <v>477</v>
      </c>
      <c r="BR6" s="18" t="s">
        <v>401</v>
      </c>
    </row>
    <row r="7" spans="1:70" x14ac:dyDescent="0.15">
      <c r="A7" s="99">
        <v>4148</v>
      </c>
      <c r="B7" s="114">
        <v>41467</v>
      </c>
      <c r="C7" s="100" t="s">
        <v>485</v>
      </c>
      <c r="D7" s="101" t="s">
        <v>388</v>
      </c>
      <c r="E7" s="101"/>
      <c r="F7" s="101" t="s">
        <v>421</v>
      </c>
      <c r="G7" s="113">
        <v>41475</v>
      </c>
      <c r="H7" s="103" t="s">
        <v>441</v>
      </c>
      <c r="I7" s="103" t="s">
        <v>395</v>
      </c>
      <c r="J7" s="103"/>
      <c r="K7" s="101" t="s">
        <v>486</v>
      </c>
      <c r="L7" s="101" t="s">
        <v>458</v>
      </c>
      <c r="M7" s="101">
        <v>99</v>
      </c>
      <c r="N7" s="101">
        <v>23</v>
      </c>
      <c r="O7" s="101"/>
      <c r="P7" s="101"/>
      <c r="Q7" s="101"/>
      <c r="R7" s="104"/>
      <c r="S7" s="101"/>
      <c r="T7" s="101"/>
      <c r="U7" s="101"/>
      <c r="V7" s="101"/>
      <c r="W7" s="101"/>
      <c r="X7" s="101"/>
      <c r="Y7" s="101"/>
      <c r="Z7" s="101"/>
      <c r="AA7" s="101"/>
      <c r="AB7" s="101"/>
      <c r="AC7" s="101"/>
      <c r="AD7" s="101"/>
      <c r="AE7" s="101"/>
      <c r="AF7" s="101"/>
      <c r="AG7" s="101"/>
      <c r="AH7" s="101"/>
      <c r="AI7" s="101"/>
      <c r="AJ7" s="101"/>
      <c r="AK7" s="101"/>
      <c r="AL7" s="101"/>
      <c r="AM7" s="101"/>
      <c r="AN7" s="101"/>
      <c r="AO7" s="101" t="s">
        <v>394</v>
      </c>
      <c r="AP7" s="103" t="s">
        <v>395</v>
      </c>
      <c r="AQ7" s="103"/>
      <c r="AR7" s="103"/>
      <c r="AS7" s="105" t="s">
        <v>487</v>
      </c>
      <c r="AT7" s="103">
        <v>11</v>
      </c>
      <c r="AU7" s="103" t="s">
        <v>405</v>
      </c>
      <c r="AV7" s="101"/>
      <c r="AW7" s="103">
        <v>0</v>
      </c>
      <c r="AX7" s="103">
        <v>0</v>
      </c>
      <c r="AY7" s="103">
        <v>0</v>
      </c>
      <c r="AZ7" s="103">
        <v>0</v>
      </c>
      <c r="BA7" s="103">
        <v>0</v>
      </c>
      <c r="BB7" s="103">
        <v>0</v>
      </c>
      <c r="BC7" s="103">
        <v>0</v>
      </c>
      <c r="BD7" s="103">
        <v>0</v>
      </c>
      <c r="BE7" s="103">
        <v>0</v>
      </c>
      <c r="BF7" s="103">
        <v>0</v>
      </c>
      <c r="BG7" s="103"/>
      <c r="BH7" s="103" t="s">
        <v>395</v>
      </c>
      <c r="BI7" s="103"/>
      <c r="BJ7" s="103" t="s">
        <v>395</v>
      </c>
      <c r="BK7" s="103"/>
      <c r="BL7" s="106"/>
      <c r="BM7" s="106"/>
      <c r="BN7" s="103"/>
      <c r="BO7" s="103" t="s">
        <v>399</v>
      </c>
      <c r="BP7" s="106" t="s">
        <v>488</v>
      </c>
      <c r="BQ7" t="s">
        <v>489</v>
      </c>
      <c r="BR7" s="18" t="s">
        <v>401</v>
      </c>
    </row>
    <row r="8" spans="1:70" x14ac:dyDescent="0.15">
      <c r="A8" s="99">
        <v>2287</v>
      </c>
      <c r="B8" s="111">
        <v>41450</v>
      </c>
      <c r="C8" s="100" t="s">
        <v>90</v>
      </c>
      <c r="D8" s="101" t="s">
        <v>91</v>
      </c>
      <c r="E8" s="101"/>
      <c r="F8" s="101" t="s">
        <v>92</v>
      </c>
      <c r="G8" s="102">
        <v>41455</v>
      </c>
      <c r="H8" s="103" t="s">
        <v>88</v>
      </c>
      <c r="I8" s="103" t="s">
        <v>150</v>
      </c>
      <c r="J8" s="103">
        <v>6.43</v>
      </c>
      <c r="K8" s="101" t="s">
        <v>148</v>
      </c>
      <c r="L8" s="101" t="s">
        <v>25</v>
      </c>
      <c r="M8" s="101">
        <v>114.19</v>
      </c>
      <c r="N8" s="101">
        <v>24.51</v>
      </c>
      <c r="O8" s="101"/>
      <c r="P8" s="101"/>
      <c r="Q8" s="101"/>
      <c r="R8" s="104"/>
      <c r="S8" s="101"/>
      <c r="T8" s="101"/>
      <c r="U8" s="101"/>
      <c r="V8" s="101"/>
      <c r="W8" s="101"/>
      <c r="X8" s="101"/>
      <c r="Y8" s="101"/>
      <c r="Z8" s="101"/>
      <c r="AA8" s="101"/>
      <c r="AB8" s="101"/>
      <c r="AC8" s="101"/>
      <c r="AD8" s="101"/>
      <c r="AE8" s="101"/>
      <c r="AF8" s="101"/>
      <c r="AG8" s="101"/>
      <c r="AH8" s="101"/>
      <c r="AI8" s="101"/>
      <c r="AJ8" s="101"/>
      <c r="AK8" s="101"/>
      <c r="AL8" s="101"/>
      <c r="AM8" s="101"/>
      <c r="AN8" s="101"/>
      <c r="AO8" s="101" t="s">
        <v>149</v>
      </c>
      <c r="AP8" s="103" t="s">
        <v>252</v>
      </c>
      <c r="AQ8" s="103"/>
      <c r="AR8" s="103"/>
      <c r="AS8" s="105" t="s">
        <v>29</v>
      </c>
      <c r="AT8" s="103">
        <v>7</v>
      </c>
      <c r="AU8" s="103" t="s">
        <v>151</v>
      </c>
      <c r="AV8" s="101"/>
      <c r="AW8" s="103">
        <v>0</v>
      </c>
      <c r="AX8" s="103">
        <v>0</v>
      </c>
      <c r="AY8" s="103">
        <v>0</v>
      </c>
      <c r="AZ8" s="103">
        <v>8</v>
      </c>
      <c r="BA8" s="103">
        <v>0</v>
      </c>
      <c r="BB8" s="103">
        <v>0</v>
      </c>
      <c r="BC8" s="103">
        <v>0</v>
      </c>
      <c r="BD8" s="103">
        <v>0</v>
      </c>
      <c r="BE8" s="103">
        <v>0</v>
      </c>
      <c r="BF8" s="103">
        <v>0</v>
      </c>
      <c r="BG8" s="103">
        <v>0</v>
      </c>
      <c r="BH8" s="103" t="s">
        <v>252</v>
      </c>
      <c r="BI8" s="103">
        <v>12</v>
      </c>
      <c r="BJ8" s="103" t="s">
        <v>252</v>
      </c>
      <c r="BK8" s="103"/>
      <c r="BL8" s="106"/>
      <c r="BM8" s="106"/>
      <c r="BN8" s="103"/>
      <c r="BO8" s="103" t="s">
        <v>152</v>
      </c>
      <c r="BP8" s="106"/>
      <c r="BQ8" t="s">
        <v>33</v>
      </c>
      <c r="BR8" s="18" t="s">
        <v>34</v>
      </c>
    </row>
    <row r="9" spans="1:70" x14ac:dyDescent="0.15">
      <c r="A9" s="99">
        <v>3784</v>
      </c>
      <c r="B9" s="114">
        <v>41464</v>
      </c>
      <c r="C9" s="100" t="s">
        <v>491</v>
      </c>
      <c r="D9" s="101" t="s">
        <v>492</v>
      </c>
      <c r="E9" s="101"/>
      <c r="F9" s="101" t="s">
        <v>493</v>
      </c>
      <c r="G9" s="112">
        <v>41455</v>
      </c>
      <c r="H9" s="103" t="s">
        <v>441</v>
      </c>
      <c r="I9" s="103" t="s">
        <v>404</v>
      </c>
      <c r="J9" s="103"/>
      <c r="K9" s="101" t="s">
        <v>494</v>
      </c>
      <c r="L9" s="101" t="s">
        <v>495</v>
      </c>
      <c r="M9" s="101">
        <v>100</v>
      </c>
      <c r="N9" s="101">
        <v>26</v>
      </c>
      <c r="O9" s="101"/>
      <c r="P9" s="101"/>
      <c r="Q9" s="101"/>
      <c r="R9" s="104"/>
      <c r="S9" s="101"/>
      <c r="T9" s="101"/>
      <c r="U9" s="101"/>
      <c r="V9" s="101"/>
      <c r="W9" s="101"/>
      <c r="X9" s="101"/>
      <c r="Y9" s="101"/>
      <c r="Z9" s="101"/>
      <c r="AA9" s="101"/>
      <c r="AB9" s="101"/>
      <c r="AC9" s="101"/>
      <c r="AD9" s="101"/>
      <c r="AE9" s="101"/>
      <c r="AF9" s="101"/>
      <c r="AG9" s="101"/>
      <c r="AH9" s="101"/>
      <c r="AI9" s="101"/>
      <c r="AJ9" s="101"/>
      <c r="AK9" s="101"/>
      <c r="AL9" s="101"/>
      <c r="AM9" s="101"/>
      <c r="AN9" s="101"/>
      <c r="AO9" s="101" t="s">
        <v>394</v>
      </c>
      <c r="AP9" s="103" t="s">
        <v>395</v>
      </c>
      <c r="AQ9" s="103"/>
      <c r="AR9" s="103"/>
      <c r="AS9" s="105" t="s">
        <v>459</v>
      </c>
      <c r="AT9" s="103">
        <v>10.6</v>
      </c>
      <c r="AU9" s="103" t="s">
        <v>405</v>
      </c>
      <c r="AV9" s="101"/>
      <c r="AW9" s="103">
        <v>0</v>
      </c>
      <c r="AX9" s="103">
        <v>0</v>
      </c>
      <c r="AY9" s="103">
        <v>0</v>
      </c>
      <c r="AZ9" s="103">
        <v>12</v>
      </c>
      <c r="BA9" s="103">
        <v>0</v>
      </c>
      <c r="BB9" s="103">
        <v>0</v>
      </c>
      <c r="BC9" s="103">
        <v>0</v>
      </c>
      <c r="BD9" s="103">
        <v>0</v>
      </c>
      <c r="BE9" s="103">
        <v>0</v>
      </c>
      <c r="BF9" s="103">
        <v>0</v>
      </c>
      <c r="BG9" s="103"/>
      <c r="BH9" s="103" t="s">
        <v>395</v>
      </c>
      <c r="BI9" s="103">
        <v>24</v>
      </c>
      <c r="BJ9" s="103" t="s">
        <v>395</v>
      </c>
      <c r="BK9" s="103"/>
      <c r="BL9" s="101"/>
      <c r="BM9" s="101"/>
      <c r="BN9" s="103"/>
      <c r="BO9" s="103" t="s">
        <v>431</v>
      </c>
      <c r="BP9" s="101"/>
      <c r="BQ9" t="s">
        <v>496</v>
      </c>
      <c r="BR9" t="s">
        <v>401</v>
      </c>
    </row>
    <row r="10" spans="1:70" x14ac:dyDescent="0.15">
      <c r="A10" s="99">
        <v>2179</v>
      </c>
      <c r="B10" s="114">
        <v>41464</v>
      </c>
      <c r="C10" s="100" t="s">
        <v>491</v>
      </c>
      <c r="D10" s="101" t="s">
        <v>499</v>
      </c>
      <c r="E10" s="101"/>
      <c r="F10" s="101" t="s">
        <v>500</v>
      </c>
      <c r="G10" s="112">
        <v>41455</v>
      </c>
      <c r="H10" s="103" t="s">
        <v>468</v>
      </c>
      <c r="I10" s="103" t="s">
        <v>423</v>
      </c>
      <c r="J10" s="103"/>
      <c r="K10" s="101" t="s">
        <v>501</v>
      </c>
      <c r="L10" s="101" t="s">
        <v>502</v>
      </c>
      <c r="M10" s="101">
        <v>128.04</v>
      </c>
      <c r="N10" s="101">
        <v>24.4618</v>
      </c>
      <c r="O10" s="101"/>
      <c r="P10" s="101"/>
      <c r="Q10" s="101"/>
      <c r="R10" s="104"/>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t="s">
        <v>503</v>
      </c>
      <c r="AP10" s="103" t="s">
        <v>504</v>
      </c>
      <c r="AQ10" s="103"/>
      <c r="AR10" s="103"/>
      <c r="AS10" s="105"/>
      <c r="AT10" s="103"/>
      <c r="AU10" s="103" t="s">
        <v>465</v>
      </c>
      <c r="AV10" s="101"/>
      <c r="AW10" s="103">
        <v>0</v>
      </c>
      <c r="AX10" s="103">
        <v>0</v>
      </c>
      <c r="AY10" s="103">
        <v>0</v>
      </c>
      <c r="AZ10" s="103">
        <v>0</v>
      </c>
      <c r="BA10" s="103">
        <v>0</v>
      </c>
      <c r="BB10" s="103">
        <v>0</v>
      </c>
      <c r="BC10" s="103">
        <v>0</v>
      </c>
      <c r="BD10" s="103">
        <v>0</v>
      </c>
      <c r="BE10" s="103">
        <v>0</v>
      </c>
      <c r="BF10" s="103">
        <v>0</v>
      </c>
      <c r="BG10" s="103"/>
      <c r="BH10" s="103" t="s">
        <v>445</v>
      </c>
      <c r="BI10" s="103"/>
      <c r="BJ10" s="103" t="s">
        <v>505</v>
      </c>
      <c r="BK10" s="103"/>
      <c r="BL10" s="106"/>
      <c r="BM10" s="106"/>
      <c r="BN10" s="103"/>
      <c r="BO10" s="103" t="s">
        <v>431</v>
      </c>
      <c r="BP10" s="101"/>
      <c r="BQ10" t="s">
        <v>506</v>
      </c>
      <c r="BR10" t="s">
        <v>401</v>
      </c>
    </row>
    <row r="11" spans="1:70" x14ac:dyDescent="0.15">
      <c r="A11" s="99">
        <v>3617</v>
      </c>
      <c r="B11" s="114">
        <v>41464</v>
      </c>
      <c r="C11" s="100" t="s">
        <v>491</v>
      </c>
      <c r="D11" s="101" t="s">
        <v>420</v>
      </c>
      <c r="E11" s="101"/>
      <c r="F11" s="101" t="s">
        <v>389</v>
      </c>
      <c r="G11" s="102">
        <v>41459</v>
      </c>
      <c r="H11" s="103" t="s">
        <v>441</v>
      </c>
      <c r="I11" s="103" t="s">
        <v>395</v>
      </c>
      <c r="J11" s="103"/>
      <c r="K11" s="101" t="s">
        <v>517</v>
      </c>
      <c r="L11" s="101" t="s">
        <v>518</v>
      </c>
      <c r="M11" s="101">
        <v>85.87</v>
      </c>
      <c r="N11" s="101">
        <v>26.01</v>
      </c>
      <c r="O11" s="101"/>
      <c r="P11" s="101"/>
      <c r="Q11" s="101"/>
      <c r="R11" s="104"/>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t="s">
        <v>394</v>
      </c>
      <c r="AP11" s="103" t="s">
        <v>395</v>
      </c>
      <c r="AQ11" s="103"/>
      <c r="AR11" s="103"/>
      <c r="AS11" s="105" t="s">
        <v>519</v>
      </c>
      <c r="AT11" s="103">
        <v>6.2</v>
      </c>
      <c r="AU11" s="103" t="s">
        <v>520</v>
      </c>
      <c r="AV11" s="101"/>
      <c r="AW11" s="103">
        <v>0</v>
      </c>
      <c r="AX11" s="103">
        <v>0</v>
      </c>
      <c r="AY11" s="103">
        <v>0</v>
      </c>
      <c r="AZ11" s="103">
        <v>15</v>
      </c>
      <c r="BA11" s="103">
        <v>0</v>
      </c>
      <c r="BB11" s="103">
        <v>0</v>
      </c>
      <c r="BC11" s="103">
        <v>0</v>
      </c>
      <c r="BD11" s="103">
        <v>0</v>
      </c>
      <c r="BE11" s="103">
        <v>0</v>
      </c>
      <c r="BF11" s="103">
        <v>0</v>
      </c>
      <c r="BG11" s="103"/>
      <c r="BH11" s="103" t="s">
        <v>395</v>
      </c>
      <c r="BI11" s="103">
        <v>24</v>
      </c>
      <c r="BJ11" s="103" t="s">
        <v>395</v>
      </c>
      <c r="BK11" s="103"/>
      <c r="BL11" s="101" t="s">
        <v>521</v>
      </c>
      <c r="BM11" s="101" t="s">
        <v>522</v>
      </c>
      <c r="BN11" s="103">
        <v>25</v>
      </c>
      <c r="BO11" s="103" t="s">
        <v>431</v>
      </c>
      <c r="BP11" s="101"/>
      <c r="BQ11" t="s">
        <v>523</v>
      </c>
      <c r="BR11" s="18" t="s">
        <v>401</v>
      </c>
    </row>
    <row r="12" spans="1:70" x14ac:dyDescent="0.15">
      <c r="A12" s="99">
        <v>3581</v>
      </c>
      <c r="B12" s="111">
        <v>41465</v>
      </c>
      <c r="C12" s="100" t="s">
        <v>491</v>
      </c>
      <c r="D12" s="101" t="s">
        <v>388</v>
      </c>
      <c r="E12" s="101"/>
      <c r="F12" s="101" t="s">
        <v>389</v>
      </c>
      <c r="G12" s="102">
        <v>41468</v>
      </c>
      <c r="H12" s="103" t="s">
        <v>395</v>
      </c>
      <c r="I12" s="103" t="s">
        <v>525</v>
      </c>
      <c r="J12" s="103"/>
      <c r="K12" s="101" t="s">
        <v>526</v>
      </c>
      <c r="L12" s="101" t="s">
        <v>527</v>
      </c>
      <c r="M12" s="101">
        <v>56.29</v>
      </c>
      <c r="N12" s="101">
        <v>22.59</v>
      </c>
      <c r="O12" s="101"/>
      <c r="P12" s="101"/>
      <c r="Q12" s="101"/>
      <c r="R12" s="104"/>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t="s">
        <v>394</v>
      </c>
      <c r="AP12" s="103" t="s">
        <v>395</v>
      </c>
      <c r="AQ12" s="103"/>
      <c r="AR12" s="103"/>
      <c r="AS12" s="105"/>
      <c r="AT12" s="103"/>
      <c r="AU12" s="103" t="s">
        <v>395</v>
      </c>
      <c r="AV12" s="101"/>
      <c r="AW12" s="103">
        <v>0</v>
      </c>
      <c r="AX12" s="103">
        <v>0</v>
      </c>
      <c r="AY12" s="103">
        <v>0</v>
      </c>
      <c r="AZ12" s="103">
        <v>0</v>
      </c>
      <c r="BA12" s="103">
        <v>0</v>
      </c>
      <c r="BB12" s="103">
        <v>0</v>
      </c>
      <c r="BC12" s="103">
        <v>0</v>
      </c>
      <c r="BD12" s="103">
        <v>0</v>
      </c>
      <c r="BE12" s="103">
        <v>0</v>
      </c>
      <c r="BF12" s="103">
        <v>0</v>
      </c>
      <c r="BG12" s="103"/>
      <c r="BH12" s="103" t="s">
        <v>395</v>
      </c>
      <c r="BI12" s="103"/>
      <c r="BJ12" s="103" t="s">
        <v>395</v>
      </c>
      <c r="BK12" s="103">
        <v>35</v>
      </c>
      <c r="BL12" s="106" t="s">
        <v>528</v>
      </c>
      <c r="BM12" s="106"/>
      <c r="BN12" s="103"/>
      <c r="BO12" s="103" t="s">
        <v>431</v>
      </c>
      <c r="BP12" s="101" t="s">
        <v>529</v>
      </c>
      <c r="BQ12" t="s">
        <v>530</v>
      </c>
      <c r="BR12" t="s">
        <v>401</v>
      </c>
    </row>
    <row r="13" spans="1:70" x14ac:dyDescent="0.15">
      <c r="A13" s="99">
        <v>4049</v>
      </c>
      <c r="B13" s="114">
        <v>41468</v>
      </c>
      <c r="C13" s="100" t="s">
        <v>535</v>
      </c>
      <c r="D13" s="101" t="s">
        <v>536</v>
      </c>
      <c r="E13" s="101"/>
      <c r="F13" s="101" t="s">
        <v>421</v>
      </c>
      <c r="G13" s="102">
        <v>41455</v>
      </c>
      <c r="H13" s="103" t="s">
        <v>441</v>
      </c>
      <c r="I13" s="103" t="s">
        <v>395</v>
      </c>
      <c r="J13" s="103"/>
      <c r="K13" s="101" t="s">
        <v>537</v>
      </c>
      <c r="L13" s="101" t="s">
        <v>538</v>
      </c>
      <c r="M13" s="101">
        <v>101.15</v>
      </c>
      <c r="N13" s="101">
        <v>27.35</v>
      </c>
      <c r="O13" s="101"/>
      <c r="P13" s="101"/>
      <c r="Q13" s="101"/>
      <c r="R13" s="104"/>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t="s">
        <v>394</v>
      </c>
      <c r="AP13" s="103" t="s">
        <v>395</v>
      </c>
      <c r="AQ13" s="103"/>
      <c r="AR13" s="103"/>
      <c r="AS13" s="105" t="s">
        <v>539</v>
      </c>
      <c r="AT13" s="103">
        <v>10.8</v>
      </c>
      <c r="AU13" s="103" t="s">
        <v>405</v>
      </c>
      <c r="AV13" s="101"/>
      <c r="AW13" s="103">
        <v>2</v>
      </c>
      <c r="AX13" s="103">
        <v>0</v>
      </c>
      <c r="AY13" s="103">
        <v>8</v>
      </c>
      <c r="AZ13" s="103">
        <v>0</v>
      </c>
      <c r="BA13" s="103">
        <v>0</v>
      </c>
      <c r="BB13" s="103">
        <v>0</v>
      </c>
      <c r="BC13" s="103">
        <v>0</v>
      </c>
      <c r="BD13" s="103">
        <v>0</v>
      </c>
      <c r="BE13" s="103">
        <v>0</v>
      </c>
      <c r="BF13" s="103">
        <v>0</v>
      </c>
      <c r="BG13" s="103"/>
      <c r="BH13" s="103" t="s">
        <v>395</v>
      </c>
      <c r="BI13" s="103"/>
      <c r="BJ13" s="103" t="s">
        <v>395</v>
      </c>
      <c r="BK13" s="103"/>
      <c r="BL13" s="106"/>
      <c r="BM13" s="106"/>
      <c r="BN13" s="103"/>
      <c r="BO13" s="103" t="s">
        <v>399</v>
      </c>
      <c r="BP13" s="106" t="s">
        <v>540</v>
      </c>
      <c r="BQ13" t="s">
        <v>541</v>
      </c>
      <c r="BR13" s="18" t="s">
        <v>401</v>
      </c>
    </row>
    <row r="14" spans="1:70" x14ac:dyDescent="0.15">
      <c r="A14" s="99">
        <v>4102</v>
      </c>
      <c r="B14" s="114">
        <v>41464</v>
      </c>
      <c r="C14" s="100" t="s">
        <v>535</v>
      </c>
      <c r="D14" s="101" t="s">
        <v>536</v>
      </c>
      <c r="E14" s="101"/>
      <c r="F14" s="101" t="s">
        <v>543</v>
      </c>
      <c r="G14" s="112">
        <v>41455</v>
      </c>
      <c r="H14" s="103" t="s">
        <v>441</v>
      </c>
      <c r="I14" s="103" t="s">
        <v>544</v>
      </c>
      <c r="J14" s="103"/>
      <c r="K14" s="101" t="s">
        <v>545</v>
      </c>
      <c r="L14" s="101" t="s">
        <v>546</v>
      </c>
      <c r="M14" s="101">
        <v>97.99</v>
      </c>
      <c r="N14" s="101">
        <v>25</v>
      </c>
      <c r="O14" s="101"/>
      <c r="P14" s="101"/>
      <c r="Q14" s="101"/>
      <c r="R14" s="104"/>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t="s">
        <v>394</v>
      </c>
      <c r="AP14" s="103" t="s">
        <v>544</v>
      </c>
      <c r="AQ14" s="103"/>
      <c r="AR14" s="103"/>
      <c r="AS14" s="105" t="s">
        <v>487</v>
      </c>
      <c r="AT14" s="103">
        <v>6</v>
      </c>
      <c r="AU14" s="103" t="s">
        <v>479</v>
      </c>
      <c r="AV14" s="101"/>
      <c r="AW14" s="103">
        <v>0</v>
      </c>
      <c r="AX14" s="103">
        <v>0</v>
      </c>
      <c r="AY14" s="103">
        <v>10</v>
      </c>
      <c r="AZ14" s="103">
        <v>0</v>
      </c>
      <c r="BA14" s="103">
        <v>0</v>
      </c>
      <c r="BB14" s="103">
        <v>0</v>
      </c>
      <c r="BC14" s="103">
        <v>0</v>
      </c>
      <c r="BD14" s="103">
        <v>0</v>
      </c>
      <c r="BE14" s="103">
        <v>0</v>
      </c>
      <c r="BF14" s="103">
        <v>0</v>
      </c>
      <c r="BG14" s="103"/>
      <c r="BH14" s="103" t="s">
        <v>544</v>
      </c>
      <c r="BI14" s="103"/>
      <c r="BJ14" s="103" t="s">
        <v>544</v>
      </c>
      <c r="BK14" s="103"/>
      <c r="BL14" s="106"/>
      <c r="BM14" s="106"/>
      <c r="BN14" s="103"/>
      <c r="BO14" s="103" t="s">
        <v>399</v>
      </c>
      <c r="BP14" s="106"/>
      <c r="BQ14" t="s">
        <v>547</v>
      </c>
      <c r="BR14" t="s">
        <v>401</v>
      </c>
    </row>
    <row r="15" spans="1:70" x14ac:dyDescent="0.15">
      <c r="A15" s="99">
        <v>1984</v>
      </c>
      <c r="B15" s="111">
        <v>41467</v>
      </c>
      <c r="C15" s="100" t="s">
        <v>387</v>
      </c>
      <c r="D15" s="101" t="s">
        <v>388</v>
      </c>
      <c r="E15" s="101"/>
      <c r="F15" s="101" t="s">
        <v>402</v>
      </c>
      <c r="G15" s="102">
        <v>41457</v>
      </c>
      <c r="H15" s="103" t="s">
        <v>390</v>
      </c>
      <c r="I15" s="103" t="s">
        <v>391</v>
      </c>
      <c r="J15" s="103"/>
      <c r="K15" s="101" t="s">
        <v>392</v>
      </c>
      <c r="L15" s="101" t="s">
        <v>393</v>
      </c>
      <c r="M15" s="107">
        <v>103</v>
      </c>
      <c r="N15" s="107">
        <v>26</v>
      </c>
      <c r="O15" s="101"/>
      <c r="P15" s="101"/>
      <c r="Q15" s="101"/>
      <c r="R15" s="104"/>
      <c r="S15" s="101"/>
      <c r="T15" s="101"/>
      <c r="U15" s="101"/>
      <c r="V15" s="101"/>
      <c r="W15" s="101"/>
      <c r="X15" s="101"/>
      <c r="Y15" s="101"/>
      <c r="Z15" s="101"/>
      <c r="AA15" s="101"/>
      <c r="AB15" s="101"/>
      <c r="AC15" s="101"/>
      <c r="AD15" s="101"/>
      <c r="AE15" s="101">
        <v>17</v>
      </c>
      <c r="AF15" s="101"/>
      <c r="AG15" s="101"/>
      <c r="AH15" s="101"/>
      <c r="AI15" s="101"/>
      <c r="AJ15" s="101"/>
      <c r="AK15" s="101"/>
      <c r="AL15" s="101"/>
      <c r="AM15" s="101"/>
      <c r="AN15" s="101"/>
      <c r="AO15" s="101" t="s">
        <v>403</v>
      </c>
      <c r="AP15" s="103" t="s">
        <v>404</v>
      </c>
      <c r="AQ15" s="103"/>
      <c r="AR15" s="103"/>
      <c r="AS15" s="103"/>
      <c r="AT15" s="103"/>
      <c r="AU15" s="103" t="s">
        <v>405</v>
      </c>
      <c r="AV15" s="101"/>
      <c r="AW15" s="103">
        <v>0</v>
      </c>
      <c r="AX15" s="103">
        <v>0</v>
      </c>
      <c r="AY15" s="103">
        <v>0</v>
      </c>
      <c r="AZ15" s="103">
        <v>10</v>
      </c>
      <c r="BA15" s="103">
        <v>0</v>
      </c>
      <c r="BB15" s="103">
        <v>0</v>
      </c>
      <c r="BC15" s="103">
        <v>0</v>
      </c>
      <c r="BD15" s="103">
        <v>0</v>
      </c>
      <c r="BE15" s="103">
        <v>0</v>
      </c>
      <c r="BF15" s="103">
        <v>0</v>
      </c>
      <c r="BG15" s="103"/>
      <c r="BH15" s="103" t="s">
        <v>404</v>
      </c>
      <c r="BI15" s="103">
        <v>12</v>
      </c>
      <c r="BJ15" s="103" t="s">
        <v>404</v>
      </c>
      <c r="BK15" s="103"/>
      <c r="BL15" s="101" t="s">
        <v>397</v>
      </c>
      <c r="BM15" s="101" t="s">
        <v>398</v>
      </c>
      <c r="BN15" s="103">
        <v>25</v>
      </c>
      <c r="BO15" s="103" t="s">
        <v>399</v>
      </c>
      <c r="BP15" s="106"/>
      <c r="BQ15" t="s">
        <v>406</v>
      </c>
      <c r="BR15" t="s">
        <v>401</v>
      </c>
    </row>
    <row r="16" spans="1:70" x14ac:dyDescent="0.15">
      <c r="A16" s="99">
        <v>3100</v>
      </c>
      <c r="B16" s="111">
        <v>41467</v>
      </c>
      <c r="C16" s="100" t="s">
        <v>409</v>
      </c>
      <c r="D16" s="101" t="s">
        <v>388</v>
      </c>
      <c r="E16" s="101"/>
      <c r="F16" s="101" t="s">
        <v>418</v>
      </c>
      <c r="G16" s="102">
        <v>41455</v>
      </c>
      <c r="H16" s="103" t="s">
        <v>395</v>
      </c>
      <c r="I16" s="103" t="s">
        <v>414</v>
      </c>
      <c r="J16" s="103"/>
      <c r="K16" s="101" t="s">
        <v>415</v>
      </c>
      <c r="L16" s="101" t="s">
        <v>416</v>
      </c>
      <c r="M16" s="101">
        <v>130.21</v>
      </c>
      <c r="N16" s="101">
        <v>30.055</v>
      </c>
      <c r="O16" s="101"/>
      <c r="P16" s="101"/>
      <c r="Q16" s="101"/>
      <c r="R16" s="104"/>
      <c r="S16" s="101"/>
      <c r="T16" s="101"/>
      <c r="U16" s="101"/>
      <c r="V16" s="101"/>
      <c r="W16" s="101"/>
      <c r="X16" s="101"/>
      <c r="Y16" s="101"/>
      <c r="Z16" s="101"/>
      <c r="AA16" s="101"/>
      <c r="AB16" s="101"/>
      <c r="AC16" s="101"/>
      <c r="AD16" s="101"/>
      <c r="AE16" s="101">
        <v>25.064</v>
      </c>
      <c r="AF16" s="101"/>
      <c r="AG16" s="101"/>
      <c r="AH16" s="101"/>
      <c r="AI16" s="101"/>
      <c r="AJ16" s="101"/>
      <c r="AK16" s="101"/>
      <c r="AL16" s="101"/>
      <c r="AM16" s="101"/>
      <c r="AN16" s="101"/>
      <c r="AO16" s="101" t="s">
        <v>403</v>
      </c>
      <c r="AP16" s="103" t="s">
        <v>395</v>
      </c>
      <c r="AQ16" s="103"/>
      <c r="AR16" s="103"/>
      <c r="AS16" s="105"/>
      <c r="AT16" s="103"/>
      <c r="AU16" s="103" t="s">
        <v>395</v>
      </c>
      <c r="AV16" s="101"/>
      <c r="AW16" s="103">
        <v>0</v>
      </c>
      <c r="AX16" s="103">
        <v>0</v>
      </c>
      <c r="AY16" s="103">
        <v>15</v>
      </c>
      <c r="AZ16" s="103">
        <v>0</v>
      </c>
      <c r="BA16" s="103">
        <v>0</v>
      </c>
      <c r="BB16" s="103">
        <v>0</v>
      </c>
      <c r="BC16" s="103">
        <v>0</v>
      </c>
      <c r="BD16" s="103">
        <v>0</v>
      </c>
      <c r="BE16" s="103">
        <v>0</v>
      </c>
      <c r="BF16" s="103">
        <v>0</v>
      </c>
      <c r="BG16" s="103"/>
      <c r="BH16" s="103" t="s">
        <v>395</v>
      </c>
      <c r="BI16" s="103"/>
      <c r="BJ16" s="103" t="s">
        <v>395</v>
      </c>
      <c r="BK16" s="103"/>
      <c r="BL16" s="101"/>
      <c r="BM16" s="101"/>
      <c r="BN16" s="103"/>
      <c r="BO16" s="103" t="s">
        <v>399</v>
      </c>
      <c r="BP16" s="106" t="s">
        <v>417</v>
      </c>
      <c r="BQ16" t="s">
        <v>120</v>
      </c>
      <c r="BR16" s="18" t="s">
        <v>401</v>
      </c>
    </row>
    <row r="17" spans="1:70" x14ac:dyDescent="0.15">
      <c r="A17" s="99">
        <v>1721</v>
      </c>
      <c r="B17" s="111">
        <v>41464</v>
      </c>
      <c r="C17" s="100" t="s">
        <v>433</v>
      </c>
      <c r="D17" s="101" t="s">
        <v>434</v>
      </c>
      <c r="E17" s="101"/>
      <c r="F17" s="101" t="s">
        <v>402</v>
      </c>
      <c r="G17" s="113">
        <v>41455</v>
      </c>
      <c r="H17" s="103" t="s">
        <v>435</v>
      </c>
      <c r="I17" s="103" t="s">
        <v>423</v>
      </c>
      <c r="J17" s="103"/>
      <c r="K17" s="101" t="s">
        <v>436</v>
      </c>
      <c r="L17" s="101" t="s">
        <v>437</v>
      </c>
      <c r="M17" s="101">
        <v>128.30000000000001</v>
      </c>
      <c r="N17" s="101">
        <v>26.45</v>
      </c>
      <c r="O17" s="101"/>
      <c r="P17" s="101"/>
      <c r="Q17" s="101"/>
      <c r="R17" s="104"/>
      <c r="S17" s="101"/>
      <c r="T17" s="101"/>
      <c r="U17" s="101"/>
      <c r="V17" s="101"/>
      <c r="W17" s="101"/>
      <c r="X17" s="101"/>
      <c r="Y17" s="101"/>
      <c r="Z17" s="101"/>
      <c r="AA17" s="101"/>
      <c r="AB17" s="101"/>
      <c r="AC17" s="101"/>
      <c r="AD17" s="101"/>
      <c r="AE17" s="101">
        <v>17.5</v>
      </c>
      <c r="AF17" s="101"/>
      <c r="AG17" s="101"/>
      <c r="AH17" s="101"/>
      <c r="AI17" s="101"/>
      <c r="AJ17" s="101"/>
      <c r="AK17" s="101"/>
      <c r="AL17" s="101"/>
      <c r="AM17" s="101"/>
      <c r="AN17" s="101"/>
      <c r="AO17" s="101" t="s">
        <v>403</v>
      </c>
      <c r="AP17" s="103" t="s">
        <v>423</v>
      </c>
      <c r="AQ17" s="103"/>
      <c r="AR17" s="103"/>
      <c r="AS17" s="105" t="s">
        <v>438</v>
      </c>
      <c r="AT17" s="103">
        <v>12</v>
      </c>
      <c r="AU17" s="103" t="s">
        <v>429</v>
      </c>
      <c r="AV17" s="101"/>
      <c r="AW17" s="103">
        <v>0</v>
      </c>
      <c r="AX17" s="103">
        <v>0</v>
      </c>
      <c r="AY17" s="103">
        <v>7</v>
      </c>
      <c r="AZ17" s="103">
        <v>0</v>
      </c>
      <c r="BA17" s="103">
        <v>0</v>
      </c>
      <c r="BB17" s="103">
        <v>0</v>
      </c>
      <c r="BC17" s="103">
        <v>0</v>
      </c>
      <c r="BD17" s="103">
        <v>0</v>
      </c>
      <c r="BE17" s="103">
        <v>0</v>
      </c>
      <c r="BF17" s="103">
        <v>0</v>
      </c>
      <c r="BG17" s="103"/>
      <c r="BH17" s="103" t="s">
        <v>430</v>
      </c>
      <c r="BI17" s="103"/>
      <c r="BJ17" s="103" t="s">
        <v>395</v>
      </c>
      <c r="BK17" s="103"/>
      <c r="BL17" s="101"/>
      <c r="BM17" s="101"/>
      <c r="BN17" s="103"/>
      <c r="BO17" s="103" t="s">
        <v>431</v>
      </c>
      <c r="BP17" s="101"/>
      <c r="BQ17" t="s">
        <v>432</v>
      </c>
      <c r="BR17" s="18" t="s">
        <v>401</v>
      </c>
    </row>
    <row r="18" spans="1:70" x14ac:dyDescent="0.15">
      <c r="A18" s="99">
        <v>1691</v>
      </c>
      <c r="B18" s="114">
        <v>41464</v>
      </c>
      <c r="C18" s="100" t="s">
        <v>439</v>
      </c>
      <c r="D18" s="101" t="s">
        <v>388</v>
      </c>
      <c r="E18" s="101"/>
      <c r="F18" s="101" t="s">
        <v>402</v>
      </c>
      <c r="G18" s="102">
        <v>41495</v>
      </c>
      <c r="H18" s="103" t="s">
        <v>462</v>
      </c>
      <c r="I18" s="103" t="s">
        <v>423</v>
      </c>
      <c r="J18" s="103"/>
      <c r="K18" s="101" t="s">
        <v>457</v>
      </c>
      <c r="L18" s="101" t="s">
        <v>463</v>
      </c>
      <c r="M18" s="101">
        <v>119.1</v>
      </c>
      <c r="N18" s="101">
        <v>26.25</v>
      </c>
      <c r="O18" s="101"/>
      <c r="P18" s="101"/>
      <c r="Q18" s="101"/>
      <c r="R18" s="104"/>
      <c r="S18" s="101"/>
      <c r="T18" s="101"/>
      <c r="U18" s="101"/>
      <c r="V18" s="101"/>
      <c r="W18" s="101"/>
      <c r="X18" s="101"/>
      <c r="Y18" s="101"/>
      <c r="Z18" s="101"/>
      <c r="AA18" s="101"/>
      <c r="AB18" s="101"/>
      <c r="AC18" s="101"/>
      <c r="AD18" s="101"/>
      <c r="AE18" s="101">
        <v>17.600000000000001</v>
      </c>
      <c r="AF18" s="101"/>
      <c r="AG18" s="101"/>
      <c r="AH18" s="101"/>
      <c r="AI18" s="101"/>
      <c r="AJ18" s="101"/>
      <c r="AK18" s="101"/>
      <c r="AL18" s="101"/>
      <c r="AM18" s="101"/>
      <c r="AN18" s="101"/>
      <c r="AO18" s="101" t="s">
        <v>464</v>
      </c>
      <c r="AP18" s="103" t="s">
        <v>465</v>
      </c>
      <c r="AQ18" s="103"/>
      <c r="AR18" s="103"/>
      <c r="AS18" s="105" t="s">
        <v>438</v>
      </c>
      <c r="AT18" s="103">
        <v>8.5</v>
      </c>
      <c r="AU18" s="103" t="s">
        <v>405</v>
      </c>
      <c r="AV18" s="101"/>
      <c r="AW18" s="103">
        <v>0</v>
      </c>
      <c r="AX18" s="103">
        <v>0</v>
      </c>
      <c r="AY18" s="103">
        <v>0</v>
      </c>
      <c r="AZ18" s="103">
        <v>0</v>
      </c>
      <c r="BA18" s="103">
        <v>0</v>
      </c>
      <c r="BB18" s="103">
        <v>15</v>
      </c>
      <c r="BC18" s="103">
        <v>0</v>
      </c>
      <c r="BD18" s="103">
        <v>0</v>
      </c>
      <c r="BE18" s="103">
        <v>0</v>
      </c>
      <c r="BF18" s="103">
        <v>0</v>
      </c>
      <c r="BG18" s="103"/>
      <c r="BH18" s="103" t="s">
        <v>395</v>
      </c>
      <c r="BI18" s="103"/>
      <c r="BJ18" s="103" t="s">
        <v>395</v>
      </c>
      <c r="BK18" s="103"/>
      <c r="BL18" s="101"/>
      <c r="BM18" s="101"/>
      <c r="BN18" s="103"/>
      <c r="BO18" s="103" t="s">
        <v>431</v>
      </c>
      <c r="BP18" s="101"/>
      <c r="BQ18" t="s">
        <v>460</v>
      </c>
      <c r="BR18" s="18" t="s">
        <v>461</v>
      </c>
    </row>
    <row r="19" spans="1:70" x14ac:dyDescent="0.15">
      <c r="A19" s="99">
        <v>1608</v>
      </c>
      <c r="B19" s="114">
        <v>41467</v>
      </c>
      <c r="C19" s="100" t="s">
        <v>446</v>
      </c>
      <c r="D19" s="101" t="s">
        <v>447</v>
      </c>
      <c r="E19" s="101"/>
      <c r="F19" s="101" t="s">
        <v>402</v>
      </c>
      <c r="G19" s="102">
        <v>41467</v>
      </c>
      <c r="H19" s="103" t="s">
        <v>478</v>
      </c>
      <c r="I19" s="103" t="s">
        <v>395</v>
      </c>
      <c r="J19" s="103"/>
      <c r="K19" s="101" t="s">
        <v>471</v>
      </c>
      <c r="L19" s="101" t="s">
        <v>472</v>
      </c>
      <c r="M19" s="101">
        <v>119.6</v>
      </c>
      <c r="N19" s="101">
        <v>26.58</v>
      </c>
      <c r="O19" s="101"/>
      <c r="P19" s="101"/>
      <c r="Q19" s="101"/>
      <c r="R19" s="104"/>
      <c r="S19" s="101"/>
      <c r="T19" s="101"/>
      <c r="U19" s="101"/>
      <c r="V19" s="101"/>
      <c r="W19" s="101"/>
      <c r="X19" s="101"/>
      <c r="Y19" s="101"/>
      <c r="Z19" s="101"/>
      <c r="AA19" s="101"/>
      <c r="AB19" s="101"/>
      <c r="AC19" s="101"/>
      <c r="AD19" s="101"/>
      <c r="AE19" s="101">
        <v>16.170000000000002</v>
      </c>
      <c r="AF19" s="101"/>
      <c r="AG19" s="101"/>
      <c r="AH19" s="101"/>
      <c r="AI19" s="101"/>
      <c r="AJ19" s="101"/>
      <c r="AK19" s="101"/>
      <c r="AL19" s="101"/>
      <c r="AM19" s="101"/>
      <c r="AN19" s="101"/>
      <c r="AO19" s="101" t="s">
        <v>403</v>
      </c>
      <c r="AP19" s="103" t="s">
        <v>395</v>
      </c>
      <c r="AQ19" s="103"/>
      <c r="AR19" s="103"/>
      <c r="AS19" s="105" t="s">
        <v>474</v>
      </c>
      <c r="AT19" s="103">
        <v>11</v>
      </c>
      <c r="AU19" s="103" t="s">
        <v>479</v>
      </c>
      <c r="AV19" s="101"/>
      <c r="AW19" s="103">
        <v>0</v>
      </c>
      <c r="AX19" s="103">
        <v>0</v>
      </c>
      <c r="AY19" s="103">
        <v>0</v>
      </c>
      <c r="AZ19" s="103">
        <v>18</v>
      </c>
      <c r="BA19" s="103">
        <v>0</v>
      </c>
      <c r="BB19" s="103">
        <v>0</v>
      </c>
      <c r="BC19" s="103">
        <v>0</v>
      </c>
      <c r="BD19" s="103">
        <v>0</v>
      </c>
      <c r="BE19" s="103">
        <v>0</v>
      </c>
      <c r="BF19" s="103">
        <v>0</v>
      </c>
      <c r="BG19" s="103"/>
      <c r="BH19" s="103" t="s">
        <v>480</v>
      </c>
      <c r="BI19" s="103">
        <v>12</v>
      </c>
      <c r="BJ19" s="103" t="s">
        <v>480</v>
      </c>
      <c r="BK19" s="103"/>
      <c r="BL19" s="106"/>
      <c r="BM19" s="106"/>
      <c r="BN19" s="103"/>
      <c r="BO19" s="103" t="s">
        <v>399</v>
      </c>
      <c r="BP19" s="101"/>
      <c r="BQ19" t="s">
        <v>481</v>
      </c>
      <c r="BR19" s="18" t="s">
        <v>401</v>
      </c>
    </row>
    <row r="20" spans="1:70" x14ac:dyDescent="0.15">
      <c r="A20" s="99">
        <v>4149</v>
      </c>
      <c r="B20" s="111">
        <v>41467</v>
      </c>
      <c r="C20" s="100" t="s">
        <v>387</v>
      </c>
      <c r="D20" s="101" t="s">
        <v>388</v>
      </c>
      <c r="E20" s="101"/>
      <c r="F20" s="101" t="s">
        <v>402</v>
      </c>
      <c r="G20" s="113">
        <v>41475</v>
      </c>
      <c r="H20" s="103" t="s">
        <v>441</v>
      </c>
      <c r="I20" s="103" t="s">
        <v>395</v>
      </c>
      <c r="J20" s="103"/>
      <c r="K20" s="101" t="s">
        <v>486</v>
      </c>
      <c r="L20" s="101" t="s">
        <v>458</v>
      </c>
      <c r="M20" s="101">
        <v>103</v>
      </c>
      <c r="N20" s="101">
        <v>23</v>
      </c>
      <c r="O20" s="101"/>
      <c r="P20" s="101"/>
      <c r="Q20" s="101"/>
      <c r="R20" s="104"/>
      <c r="S20" s="101"/>
      <c r="T20" s="101"/>
      <c r="U20" s="101"/>
      <c r="V20" s="101"/>
      <c r="W20" s="101"/>
      <c r="X20" s="101"/>
      <c r="Y20" s="101"/>
      <c r="Z20" s="101"/>
      <c r="AA20" s="101"/>
      <c r="AB20" s="101"/>
      <c r="AC20" s="101"/>
      <c r="AD20" s="101"/>
      <c r="AE20" s="101">
        <v>19</v>
      </c>
      <c r="AF20" s="101"/>
      <c r="AG20" s="101"/>
      <c r="AH20" s="101"/>
      <c r="AI20" s="101"/>
      <c r="AJ20" s="101"/>
      <c r="AK20" s="101"/>
      <c r="AL20" s="101"/>
      <c r="AM20" s="101"/>
      <c r="AN20" s="101"/>
      <c r="AO20" s="101" t="s">
        <v>403</v>
      </c>
      <c r="AP20" s="103" t="s">
        <v>395</v>
      </c>
      <c r="AQ20" s="103"/>
      <c r="AR20" s="103"/>
      <c r="AS20" s="105" t="s">
        <v>487</v>
      </c>
      <c r="AT20" s="103">
        <v>11</v>
      </c>
      <c r="AU20" s="103" t="s">
        <v>405</v>
      </c>
      <c r="AV20" s="101"/>
      <c r="AW20" s="103">
        <v>0</v>
      </c>
      <c r="AX20" s="103">
        <v>0</v>
      </c>
      <c r="AY20" s="103">
        <v>0</v>
      </c>
      <c r="AZ20" s="103">
        <v>0</v>
      </c>
      <c r="BA20" s="103">
        <v>0</v>
      </c>
      <c r="BB20" s="103">
        <v>0</v>
      </c>
      <c r="BC20" s="103">
        <v>0</v>
      </c>
      <c r="BD20" s="103">
        <v>0</v>
      </c>
      <c r="BE20" s="103">
        <v>0</v>
      </c>
      <c r="BF20" s="103">
        <v>0</v>
      </c>
      <c r="BG20" s="103"/>
      <c r="BH20" s="103" t="s">
        <v>395</v>
      </c>
      <c r="BI20" s="103"/>
      <c r="BJ20" s="103" t="s">
        <v>395</v>
      </c>
      <c r="BK20" s="103"/>
      <c r="BL20" s="106"/>
      <c r="BM20" s="106"/>
      <c r="BN20" s="103"/>
      <c r="BO20" s="103" t="s">
        <v>399</v>
      </c>
      <c r="BP20" s="106" t="s">
        <v>488</v>
      </c>
      <c r="BQ20" t="s">
        <v>490</v>
      </c>
      <c r="BR20" s="18" t="s">
        <v>401</v>
      </c>
    </row>
    <row r="21" spans="1:70" x14ac:dyDescent="0.15">
      <c r="A21" s="99">
        <v>2288</v>
      </c>
      <c r="B21" s="111">
        <v>41450</v>
      </c>
      <c r="C21" s="100" t="s">
        <v>90</v>
      </c>
      <c r="D21" s="101" t="s">
        <v>91</v>
      </c>
      <c r="E21" s="101"/>
      <c r="F21" s="101" t="s">
        <v>20</v>
      </c>
      <c r="G21" s="102">
        <v>41455</v>
      </c>
      <c r="H21" s="103" t="s">
        <v>88</v>
      </c>
      <c r="I21" s="103" t="s">
        <v>150</v>
      </c>
      <c r="J21" s="103">
        <v>6.43</v>
      </c>
      <c r="K21" s="101" t="s">
        <v>148</v>
      </c>
      <c r="L21" s="101" t="s">
        <v>25</v>
      </c>
      <c r="M21" s="101">
        <v>116.95</v>
      </c>
      <c r="N21" s="101">
        <v>24.51</v>
      </c>
      <c r="O21" s="101"/>
      <c r="P21" s="101"/>
      <c r="Q21" s="101"/>
      <c r="R21" s="104"/>
      <c r="S21" s="101"/>
      <c r="T21" s="101"/>
      <c r="U21" s="101"/>
      <c r="V21" s="101"/>
      <c r="W21" s="101"/>
      <c r="X21" s="101"/>
      <c r="Y21" s="101"/>
      <c r="Z21" s="101"/>
      <c r="AA21" s="101"/>
      <c r="AB21" s="101"/>
      <c r="AC21" s="101"/>
      <c r="AD21" s="101"/>
      <c r="AE21" s="101">
        <v>15.78</v>
      </c>
      <c r="AF21" s="101"/>
      <c r="AG21" s="101"/>
      <c r="AH21" s="101"/>
      <c r="AI21" s="101"/>
      <c r="AJ21" s="101"/>
      <c r="AK21" s="101"/>
      <c r="AL21" s="101"/>
      <c r="AM21" s="101"/>
      <c r="AN21" s="101"/>
      <c r="AO21" s="101" t="s">
        <v>159</v>
      </c>
      <c r="AP21" s="103" t="s">
        <v>35</v>
      </c>
      <c r="AQ21" s="103"/>
      <c r="AR21" s="103"/>
      <c r="AS21" s="105" t="s">
        <v>29</v>
      </c>
      <c r="AT21" s="103">
        <v>7</v>
      </c>
      <c r="AU21" s="103" t="s">
        <v>76</v>
      </c>
      <c r="AV21" s="101"/>
      <c r="AW21" s="103">
        <v>0</v>
      </c>
      <c r="AX21" s="103">
        <v>0</v>
      </c>
      <c r="AY21" s="103">
        <v>0</v>
      </c>
      <c r="AZ21" s="103">
        <v>8</v>
      </c>
      <c r="BA21" s="103">
        <v>0</v>
      </c>
      <c r="BB21" s="103">
        <v>0</v>
      </c>
      <c r="BC21" s="103">
        <v>0</v>
      </c>
      <c r="BD21" s="103">
        <v>0</v>
      </c>
      <c r="BE21" s="103">
        <v>0</v>
      </c>
      <c r="BF21" s="103">
        <v>0</v>
      </c>
      <c r="BG21" s="103">
        <v>0</v>
      </c>
      <c r="BH21" s="103" t="s">
        <v>35</v>
      </c>
      <c r="BI21" s="103">
        <v>12</v>
      </c>
      <c r="BJ21" s="103" t="s">
        <v>35</v>
      </c>
      <c r="BK21" s="103"/>
      <c r="BL21" s="106"/>
      <c r="BM21" s="106"/>
      <c r="BN21" s="103"/>
      <c r="BO21" s="103" t="s">
        <v>77</v>
      </c>
      <c r="BP21" s="106"/>
      <c r="BQ21" t="s">
        <v>33</v>
      </c>
      <c r="BR21" s="18" t="s">
        <v>34</v>
      </c>
    </row>
    <row r="22" spans="1:70" x14ac:dyDescent="0.15">
      <c r="A22" s="99">
        <v>3785</v>
      </c>
      <c r="B22" s="111">
        <v>41464</v>
      </c>
      <c r="C22" s="100" t="s">
        <v>439</v>
      </c>
      <c r="D22" s="101" t="s">
        <v>388</v>
      </c>
      <c r="E22" s="101"/>
      <c r="F22" s="101" t="s">
        <v>497</v>
      </c>
      <c r="G22" s="102">
        <v>41455</v>
      </c>
      <c r="H22" s="103" t="s">
        <v>441</v>
      </c>
      <c r="I22" s="103" t="s">
        <v>395</v>
      </c>
      <c r="J22" s="103"/>
      <c r="K22" s="101" t="s">
        <v>494</v>
      </c>
      <c r="L22" s="101" t="s">
        <v>495</v>
      </c>
      <c r="M22" s="101">
        <v>103</v>
      </c>
      <c r="N22" s="101">
        <v>26</v>
      </c>
      <c r="O22" s="101"/>
      <c r="P22" s="101"/>
      <c r="Q22" s="101"/>
      <c r="R22" s="104"/>
      <c r="S22" s="101"/>
      <c r="T22" s="101"/>
      <c r="U22" s="101"/>
      <c r="V22" s="101"/>
      <c r="W22" s="101"/>
      <c r="X22" s="101"/>
      <c r="Y22" s="101"/>
      <c r="Z22" s="101"/>
      <c r="AA22" s="101"/>
      <c r="AB22" s="101"/>
      <c r="AC22" s="101"/>
      <c r="AD22" s="101"/>
      <c r="AE22" s="101">
        <v>17</v>
      </c>
      <c r="AF22" s="101"/>
      <c r="AG22" s="101"/>
      <c r="AH22" s="101"/>
      <c r="AI22" s="101"/>
      <c r="AJ22" s="101"/>
      <c r="AK22" s="101"/>
      <c r="AL22" s="101"/>
      <c r="AM22" s="101"/>
      <c r="AN22" s="101"/>
      <c r="AO22" s="101" t="s">
        <v>498</v>
      </c>
      <c r="AP22" s="103" t="s">
        <v>395</v>
      </c>
      <c r="AQ22" s="103"/>
      <c r="AR22" s="103"/>
      <c r="AS22" s="105" t="s">
        <v>459</v>
      </c>
      <c r="AT22" s="103">
        <v>10.6</v>
      </c>
      <c r="AU22" s="103" t="s">
        <v>405</v>
      </c>
      <c r="AV22" s="101"/>
      <c r="AW22" s="103">
        <v>0</v>
      </c>
      <c r="AX22" s="103">
        <v>0</v>
      </c>
      <c r="AY22" s="103">
        <v>0</v>
      </c>
      <c r="AZ22" s="103">
        <v>12</v>
      </c>
      <c r="BA22" s="103">
        <v>0</v>
      </c>
      <c r="BB22" s="103">
        <v>0</v>
      </c>
      <c r="BC22" s="103">
        <v>0</v>
      </c>
      <c r="BD22" s="103">
        <v>0</v>
      </c>
      <c r="BE22" s="103">
        <v>0</v>
      </c>
      <c r="BF22" s="103">
        <v>0</v>
      </c>
      <c r="BG22" s="103"/>
      <c r="BH22" s="103" t="s">
        <v>395</v>
      </c>
      <c r="BI22" s="103">
        <v>24</v>
      </c>
      <c r="BJ22" s="103" t="s">
        <v>395</v>
      </c>
      <c r="BK22" s="103"/>
      <c r="BL22" s="101"/>
      <c r="BM22" s="101"/>
      <c r="BN22" s="103"/>
      <c r="BO22" s="103" t="s">
        <v>431</v>
      </c>
      <c r="BP22" s="101"/>
      <c r="BQ22" t="s">
        <v>496</v>
      </c>
      <c r="BR22" t="s">
        <v>401</v>
      </c>
    </row>
    <row r="23" spans="1:70" x14ac:dyDescent="0.15">
      <c r="A23" s="99">
        <v>2180</v>
      </c>
      <c r="B23" s="111">
        <v>41464</v>
      </c>
      <c r="C23" s="100" t="s">
        <v>491</v>
      </c>
      <c r="D23" s="101" t="s">
        <v>420</v>
      </c>
      <c r="E23" s="101"/>
      <c r="F23" s="101" t="s">
        <v>402</v>
      </c>
      <c r="G23" s="102">
        <v>41455</v>
      </c>
      <c r="H23" s="103" t="s">
        <v>435</v>
      </c>
      <c r="I23" s="103" t="s">
        <v>423</v>
      </c>
      <c r="J23" s="103"/>
      <c r="K23" s="101" t="s">
        <v>507</v>
      </c>
      <c r="L23" s="101" t="s">
        <v>508</v>
      </c>
      <c r="M23" s="101">
        <v>131.07</v>
      </c>
      <c r="N23" s="101">
        <v>24.4618</v>
      </c>
      <c r="O23" s="101"/>
      <c r="P23" s="101"/>
      <c r="Q23" s="101"/>
      <c r="R23" s="104"/>
      <c r="S23" s="101"/>
      <c r="T23" s="101"/>
      <c r="U23" s="101"/>
      <c r="V23" s="101"/>
      <c r="W23" s="101"/>
      <c r="X23" s="101"/>
      <c r="Y23" s="101"/>
      <c r="Z23" s="101"/>
      <c r="AA23" s="101"/>
      <c r="AB23" s="101"/>
      <c r="AC23" s="101"/>
      <c r="AD23" s="101"/>
      <c r="AE23" s="101">
        <v>13.6928</v>
      </c>
      <c r="AF23" s="101"/>
      <c r="AG23" s="101"/>
      <c r="AH23" s="101"/>
      <c r="AI23" s="101"/>
      <c r="AJ23" s="101"/>
      <c r="AK23" s="101"/>
      <c r="AL23" s="101"/>
      <c r="AM23" s="101"/>
      <c r="AN23" s="101"/>
      <c r="AO23" s="101" t="s">
        <v>498</v>
      </c>
      <c r="AP23" s="103" t="s">
        <v>509</v>
      </c>
      <c r="AQ23" s="103"/>
      <c r="AR23" s="103"/>
      <c r="AS23" s="105"/>
      <c r="AT23" s="103"/>
      <c r="AU23" s="103" t="s">
        <v>465</v>
      </c>
      <c r="AV23" s="101"/>
      <c r="AW23" s="103">
        <v>0</v>
      </c>
      <c r="AX23" s="103">
        <v>0</v>
      </c>
      <c r="AY23" s="103">
        <v>0</v>
      </c>
      <c r="AZ23" s="103">
        <v>0</v>
      </c>
      <c r="BA23" s="103">
        <v>0</v>
      </c>
      <c r="BB23" s="103">
        <v>0</v>
      </c>
      <c r="BC23" s="103">
        <v>0</v>
      </c>
      <c r="BD23" s="103">
        <v>0</v>
      </c>
      <c r="BE23" s="103">
        <v>0</v>
      </c>
      <c r="BF23" s="103">
        <v>0</v>
      </c>
      <c r="BG23" s="103"/>
      <c r="BH23" s="103" t="s">
        <v>404</v>
      </c>
      <c r="BI23" s="103"/>
      <c r="BJ23" s="103" t="s">
        <v>395</v>
      </c>
      <c r="BK23" s="103"/>
      <c r="BL23" s="106"/>
      <c r="BM23" s="106"/>
      <c r="BN23" s="103"/>
      <c r="BO23" s="103" t="s">
        <v>431</v>
      </c>
      <c r="BP23" s="101"/>
      <c r="BQ23" t="s">
        <v>506</v>
      </c>
      <c r="BR23" t="s">
        <v>401</v>
      </c>
    </row>
    <row r="24" spans="1:70" x14ac:dyDescent="0.15">
      <c r="A24" s="99">
        <v>3618</v>
      </c>
      <c r="B24" s="114">
        <v>41464</v>
      </c>
      <c r="C24" s="100" t="s">
        <v>491</v>
      </c>
      <c r="D24" s="101" t="s">
        <v>420</v>
      </c>
      <c r="E24" s="101"/>
      <c r="F24" s="101" t="s">
        <v>402</v>
      </c>
      <c r="G24" s="112">
        <v>41459</v>
      </c>
      <c r="H24" s="103" t="s">
        <v>441</v>
      </c>
      <c r="I24" s="103" t="s">
        <v>395</v>
      </c>
      <c r="J24" s="103"/>
      <c r="K24" s="101" t="s">
        <v>517</v>
      </c>
      <c r="L24" s="101" t="s">
        <v>518</v>
      </c>
      <c r="M24" s="101">
        <v>88.81</v>
      </c>
      <c r="N24" s="101">
        <v>26.01</v>
      </c>
      <c r="O24" s="101"/>
      <c r="P24" s="101"/>
      <c r="Q24" s="101"/>
      <c r="R24" s="104"/>
      <c r="S24" s="101"/>
      <c r="T24" s="101"/>
      <c r="U24" s="101"/>
      <c r="V24" s="101"/>
      <c r="W24" s="101"/>
      <c r="X24" s="101"/>
      <c r="Y24" s="101"/>
      <c r="Z24" s="101"/>
      <c r="AA24" s="101"/>
      <c r="AB24" s="101"/>
      <c r="AC24" s="101"/>
      <c r="AD24" s="101"/>
      <c r="AE24" s="101">
        <v>17.850000000000001</v>
      </c>
      <c r="AF24" s="101"/>
      <c r="AG24" s="101"/>
      <c r="AH24" s="101"/>
      <c r="AI24" s="101"/>
      <c r="AJ24" s="101"/>
      <c r="AK24" s="101"/>
      <c r="AL24" s="101"/>
      <c r="AM24" s="101"/>
      <c r="AN24" s="101"/>
      <c r="AO24" s="101" t="s">
        <v>403</v>
      </c>
      <c r="AP24" s="103" t="s">
        <v>445</v>
      </c>
      <c r="AQ24" s="103"/>
      <c r="AR24" s="103"/>
      <c r="AS24" s="105" t="s">
        <v>519</v>
      </c>
      <c r="AT24" s="103">
        <v>6.2</v>
      </c>
      <c r="AU24" s="103" t="s">
        <v>520</v>
      </c>
      <c r="AV24" s="101"/>
      <c r="AW24" s="103">
        <v>0</v>
      </c>
      <c r="AX24" s="103">
        <v>0</v>
      </c>
      <c r="AY24" s="103">
        <v>0</v>
      </c>
      <c r="AZ24" s="103">
        <v>15</v>
      </c>
      <c r="BA24" s="103">
        <v>0</v>
      </c>
      <c r="BB24" s="103">
        <v>0</v>
      </c>
      <c r="BC24" s="103">
        <v>0</v>
      </c>
      <c r="BD24" s="103">
        <v>0</v>
      </c>
      <c r="BE24" s="103">
        <v>0</v>
      </c>
      <c r="BF24" s="103">
        <v>0</v>
      </c>
      <c r="BG24" s="103"/>
      <c r="BH24" s="103" t="s">
        <v>395</v>
      </c>
      <c r="BI24" s="103">
        <v>24</v>
      </c>
      <c r="BJ24" s="103" t="s">
        <v>395</v>
      </c>
      <c r="BK24" s="103"/>
      <c r="BL24" s="101" t="s">
        <v>521</v>
      </c>
      <c r="BM24" s="101" t="s">
        <v>522</v>
      </c>
      <c r="BN24" s="103">
        <v>25</v>
      </c>
      <c r="BO24" s="103" t="s">
        <v>431</v>
      </c>
      <c r="BP24" s="101"/>
      <c r="BQ24" t="s">
        <v>524</v>
      </c>
      <c r="BR24" s="18" t="s">
        <v>401</v>
      </c>
    </row>
    <row r="25" spans="1:70" x14ac:dyDescent="0.15">
      <c r="A25" s="99">
        <v>3582</v>
      </c>
      <c r="B25" s="114">
        <v>41465</v>
      </c>
      <c r="C25" s="100" t="s">
        <v>491</v>
      </c>
      <c r="D25" s="101" t="s">
        <v>531</v>
      </c>
      <c r="E25" s="101"/>
      <c r="F25" s="101" t="s">
        <v>532</v>
      </c>
      <c r="G25" s="102">
        <v>41468</v>
      </c>
      <c r="H25" s="103" t="s">
        <v>395</v>
      </c>
      <c r="I25" s="103" t="s">
        <v>525</v>
      </c>
      <c r="J25" s="103"/>
      <c r="K25" s="101" t="s">
        <v>526</v>
      </c>
      <c r="L25" s="101" t="s">
        <v>527</v>
      </c>
      <c r="M25" s="101">
        <v>59.05</v>
      </c>
      <c r="N25" s="101">
        <v>22.59</v>
      </c>
      <c r="O25" s="101"/>
      <c r="P25" s="101"/>
      <c r="Q25" s="101"/>
      <c r="R25" s="104"/>
      <c r="S25" s="101"/>
      <c r="T25" s="101"/>
      <c r="U25" s="101"/>
      <c r="V25" s="101"/>
      <c r="W25" s="101"/>
      <c r="X25" s="101"/>
      <c r="Y25" s="101"/>
      <c r="Z25" s="101"/>
      <c r="AA25" s="101"/>
      <c r="AB25" s="101"/>
      <c r="AC25" s="101"/>
      <c r="AD25" s="101"/>
      <c r="AE25" s="101">
        <v>15.33</v>
      </c>
      <c r="AF25" s="101"/>
      <c r="AG25" s="101"/>
      <c r="AH25" s="101"/>
      <c r="AI25" s="101"/>
      <c r="AJ25" s="101"/>
      <c r="AK25" s="101"/>
      <c r="AL25" s="101"/>
      <c r="AM25" s="101"/>
      <c r="AN25" s="101"/>
      <c r="AO25" s="101" t="s">
        <v>403</v>
      </c>
      <c r="AP25" s="103" t="s">
        <v>395</v>
      </c>
      <c r="AQ25" s="103"/>
      <c r="AR25" s="103"/>
      <c r="AS25" s="105"/>
      <c r="AT25" s="103"/>
      <c r="AU25" s="103" t="s">
        <v>395</v>
      </c>
      <c r="AV25" s="101"/>
      <c r="AW25" s="103">
        <v>0</v>
      </c>
      <c r="AX25" s="103">
        <v>0</v>
      </c>
      <c r="AY25" s="103">
        <v>0</v>
      </c>
      <c r="AZ25" s="103">
        <v>0</v>
      </c>
      <c r="BA25" s="103">
        <v>0</v>
      </c>
      <c r="BB25" s="103">
        <v>0</v>
      </c>
      <c r="BC25" s="103">
        <v>0</v>
      </c>
      <c r="BD25" s="103">
        <v>0</v>
      </c>
      <c r="BE25" s="103">
        <v>0</v>
      </c>
      <c r="BF25" s="103">
        <v>0</v>
      </c>
      <c r="BG25" s="103"/>
      <c r="BH25" s="103" t="s">
        <v>395</v>
      </c>
      <c r="BI25" s="103"/>
      <c r="BJ25" s="103" t="s">
        <v>395</v>
      </c>
      <c r="BK25" s="103">
        <v>35</v>
      </c>
      <c r="BL25" s="106" t="s">
        <v>528</v>
      </c>
      <c r="BM25" s="106"/>
      <c r="BN25" s="103"/>
      <c r="BO25" s="103" t="s">
        <v>431</v>
      </c>
      <c r="BP25" s="101" t="s">
        <v>529</v>
      </c>
      <c r="BQ25" t="s">
        <v>530</v>
      </c>
      <c r="BR25" t="s">
        <v>401</v>
      </c>
    </row>
    <row r="26" spans="1:70" x14ac:dyDescent="0.15">
      <c r="A26" s="99">
        <v>4050</v>
      </c>
      <c r="B26" s="114">
        <v>41468</v>
      </c>
      <c r="C26" s="100" t="s">
        <v>387</v>
      </c>
      <c r="D26" s="101" t="s">
        <v>388</v>
      </c>
      <c r="E26" s="101"/>
      <c r="F26" s="101" t="s">
        <v>402</v>
      </c>
      <c r="G26" s="112">
        <v>41455</v>
      </c>
      <c r="H26" s="103" t="s">
        <v>441</v>
      </c>
      <c r="I26" s="103" t="s">
        <v>395</v>
      </c>
      <c r="J26" s="103"/>
      <c r="K26" s="101" t="s">
        <v>537</v>
      </c>
      <c r="L26" s="101" t="s">
        <v>542</v>
      </c>
      <c r="M26" s="101">
        <v>104.15</v>
      </c>
      <c r="N26" s="101">
        <v>27.35</v>
      </c>
      <c r="O26" s="101"/>
      <c r="P26" s="101"/>
      <c r="Q26" s="101"/>
      <c r="R26" s="104"/>
      <c r="S26" s="101"/>
      <c r="T26" s="101"/>
      <c r="U26" s="101"/>
      <c r="V26" s="101"/>
      <c r="W26" s="101"/>
      <c r="X26" s="101"/>
      <c r="Y26" s="101"/>
      <c r="Z26" s="101"/>
      <c r="AA26" s="101"/>
      <c r="AB26" s="101"/>
      <c r="AC26" s="101"/>
      <c r="AD26" s="101"/>
      <c r="AE26" s="101">
        <v>22.84</v>
      </c>
      <c r="AF26" s="101"/>
      <c r="AG26" s="101"/>
      <c r="AH26" s="101"/>
      <c r="AI26" s="101"/>
      <c r="AJ26" s="101"/>
      <c r="AK26" s="101"/>
      <c r="AL26" s="101"/>
      <c r="AM26" s="101"/>
      <c r="AN26" s="101"/>
      <c r="AO26" s="101" t="s">
        <v>403</v>
      </c>
      <c r="AP26" s="103" t="s">
        <v>395</v>
      </c>
      <c r="AQ26" s="103"/>
      <c r="AR26" s="103"/>
      <c r="AS26" s="105" t="s">
        <v>539</v>
      </c>
      <c r="AT26" s="103">
        <v>10.8</v>
      </c>
      <c r="AU26" s="103" t="s">
        <v>405</v>
      </c>
      <c r="AV26" s="101"/>
      <c r="AW26" s="103">
        <v>2</v>
      </c>
      <c r="AX26" s="103">
        <v>0</v>
      </c>
      <c r="AY26" s="103">
        <v>8</v>
      </c>
      <c r="AZ26" s="103">
        <v>0</v>
      </c>
      <c r="BA26" s="103">
        <v>0</v>
      </c>
      <c r="BB26" s="103">
        <v>0</v>
      </c>
      <c r="BC26" s="103">
        <v>0</v>
      </c>
      <c r="BD26" s="103">
        <v>0</v>
      </c>
      <c r="BE26" s="103">
        <v>0</v>
      </c>
      <c r="BF26" s="103">
        <v>0</v>
      </c>
      <c r="BG26" s="103"/>
      <c r="BH26" s="103" t="s">
        <v>395</v>
      </c>
      <c r="BI26" s="103"/>
      <c r="BJ26" s="103" t="s">
        <v>395</v>
      </c>
      <c r="BK26" s="103"/>
      <c r="BL26" s="106"/>
      <c r="BM26" s="106"/>
      <c r="BN26" s="103"/>
      <c r="BO26" s="103" t="s">
        <v>399</v>
      </c>
      <c r="BP26" s="106" t="s">
        <v>540</v>
      </c>
      <c r="BQ26" t="s">
        <v>541</v>
      </c>
      <c r="BR26" s="18" t="s">
        <v>401</v>
      </c>
    </row>
    <row r="27" spans="1:70" x14ac:dyDescent="0.15">
      <c r="A27" s="99">
        <v>4103</v>
      </c>
      <c r="B27" s="111">
        <v>41464</v>
      </c>
      <c r="C27" s="100" t="s">
        <v>409</v>
      </c>
      <c r="D27" s="101" t="s">
        <v>388</v>
      </c>
      <c r="E27" s="101"/>
      <c r="F27" s="101" t="s">
        <v>548</v>
      </c>
      <c r="G27" s="102">
        <v>41455</v>
      </c>
      <c r="H27" s="103" t="s">
        <v>441</v>
      </c>
      <c r="I27" s="103" t="s">
        <v>395</v>
      </c>
      <c r="J27" s="103"/>
      <c r="K27" s="101" t="s">
        <v>545</v>
      </c>
      <c r="L27" s="101" t="s">
        <v>546</v>
      </c>
      <c r="M27" s="101">
        <v>100.67</v>
      </c>
      <c r="N27" s="101">
        <v>25</v>
      </c>
      <c r="O27" s="101"/>
      <c r="P27" s="101"/>
      <c r="Q27" s="101"/>
      <c r="R27" s="104"/>
      <c r="S27" s="101"/>
      <c r="T27" s="101"/>
      <c r="U27" s="101"/>
      <c r="V27" s="101"/>
      <c r="W27" s="101"/>
      <c r="X27" s="101"/>
      <c r="Y27" s="101"/>
      <c r="Z27" s="101"/>
      <c r="AA27" s="101"/>
      <c r="AB27" s="101"/>
      <c r="AC27" s="101"/>
      <c r="AD27" s="101"/>
      <c r="AE27" s="101">
        <v>16.100000000000001</v>
      </c>
      <c r="AF27" s="101"/>
      <c r="AG27" s="101"/>
      <c r="AH27" s="101"/>
      <c r="AI27" s="101"/>
      <c r="AJ27" s="101"/>
      <c r="AK27" s="101"/>
      <c r="AL27" s="101"/>
      <c r="AM27" s="101"/>
      <c r="AN27" s="101"/>
      <c r="AO27" s="101" t="s">
        <v>403</v>
      </c>
      <c r="AP27" s="103" t="s">
        <v>395</v>
      </c>
      <c r="AQ27" s="103"/>
      <c r="AR27" s="103"/>
      <c r="AS27" s="105" t="s">
        <v>487</v>
      </c>
      <c r="AT27" s="103">
        <v>6</v>
      </c>
      <c r="AU27" s="103" t="s">
        <v>479</v>
      </c>
      <c r="AV27" s="101"/>
      <c r="AW27" s="103">
        <v>0</v>
      </c>
      <c r="AX27" s="103">
        <v>0</v>
      </c>
      <c r="AY27" s="103">
        <v>10</v>
      </c>
      <c r="AZ27" s="103">
        <v>0</v>
      </c>
      <c r="BA27" s="103">
        <v>0</v>
      </c>
      <c r="BB27" s="103">
        <v>0</v>
      </c>
      <c r="BC27" s="103">
        <v>0</v>
      </c>
      <c r="BD27" s="103">
        <v>0</v>
      </c>
      <c r="BE27" s="103">
        <v>0</v>
      </c>
      <c r="BF27" s="103">
        <v>0</v>
      </c>
      <c r="BG27" s="103"/>
      <c r="BH27" s="103" t="s">
        <v>395</v>
      </c>
      <c r="BI27" s="103"/>
      <c r="BJ27" s="103" t="s">
        <v>395</v>
      </c>
      <c r="BK27" s="103"/>
      <c r="BL27" s="106"/>
      <c r="BM27" s="106"/>
      <c r="BN27" s="103"/>
      <c r="BO27" s="103" t="s">
        <v>399</v>
      </c>
      <c r="BP27" s="106"/>
      <c r="BQ27" t="s">
        <v>547</v>
      </c>
      <c r="BR27" t="s">
        <v>401</v>
      </c>
    </row>
    <row r="28" spans="1:70" x14ac:dyDescent="0.15">
      <c r="A28" s="99">
        <v>1985</v>
      </c>
      <c r="B28" s="111">
        <v>41467</v>
      </c>
      <c r="C28" s="100" t="s">
        <v>387</v>
      </c>
      <c r="D28" s="101" t="s">
        <v>388</v>
      </c>
      <c r="E28" s="101"/>
      <c r="F28" s="101" t="s">
        <v>402</v>
      </c>
      <c r="G28" s="102">
        <v>41457</v>
      </c>
      <c r="H28" s="103" t="s">
        <v>390</v>
      </c>
      <c r="I28" s="103" t="s">
        <v>391</v>
      </c>
      <c r="J28" s="103"/>
      <c r="K28" s="101" t="s">
        <v>392</v>
      </c>
      <c r="L28" s="101" t="s">
        <v>393</v>
      </c>
      <c r="M28" s="107">
        <v>103</v>
      </c>
      <c r="N28" s="107">
        <v>26</v>
      </c>
      <c r="O28" s="101"/>
      <c r="P28" s="101"/>
      <c r="Q28" s="101"/>
      <c r="R28" s="104"/>
      <c r="S28" s="101"/>
      <c r="T28" s="101"/>
      <c r="U28" s="101"/>
      <c r="V28" s="101"/>
      <c r="W28" s="101"/>
      <c r="X28" s="101"/>
      <c r="Y28" s="101"/>
      <c r="Z28" s="101"/>
      <c r="AA28" s="101"/>
      <c r="AB28" s="101"/>
      <c r="AC28" s="101"/>
      <c r="AD28" s="101"/>
      <c r="AE28" s="101">
        <v>22</v>
      </c>
      <c r="AF28" s="101"/>
      <c r="AG28" s="101"/>
      <c r="AH28" s="101"/>
      <c r="AI28" s="101"/>
      <c r="AJ28" s="101"/>
      <c r="AK28" s="101"/>
      <c r="AL28" s="101"/>
      <c r="AM28" s="101"/>
      <c r="AN28" s="101"/>
      <c r="AO28" s="101" t="s">
        <v>407</v>
      </c>
      <c r="AP28" s="103" t="s">
        <v>395</v>
      </c>
      <c r="AQ28" s="103"/>
      <c r="AR28" s="103"/>
      <c r="AS28" s="103"/>
      <c r="AT28" s="103"/>
      <c r="AU28" s="103" t="s">
        <v>396</v>
      </c>
      <c r="AV28" s="101"/>
      <c r="AW28" s="103">
        <v>0</v>
      </c>
      <c r="AX28" s="103">
        <v>0</v>
      </c>
      <c r="AY28" s="103">
        <v>0</v>
      </c>
      <c r="AZ28" s="103">
        <v>10</v>
      </c>
      <c r="BA28" s="103">
        <v>0</v>
      </c>
      <c r="BB28" s="103">
        <v>0</v>
      </c>
      <c r="BC28" s="103">
        <v>0</v>
      </c>
      <c r="BD28" s="103">
        <v>0</v>
      </c>
      <c r="BE28" s="103">
        <v>0</v>
      </c>
      <c r="BF28" s="103">
        <v>0</v>
      </c>
      <c r="BG28" s="103"/>
      <c r="BH28" s="103" t="s">
        <v>395</v>
      </c>
      <c r="BI28" s="103">
        <v>12</v>
      </c>
      <c r="BJ28" s="103" t="s">
        <v>395</v>
      </c>
      <c r="BK28" s="103"/>
      <c r="BL28" s="101" t="s">
        <v>397</v>
      </c>
      <c r="BM28" s="101" t="s">
        <v>398</v>
      </c>
      <c r="BN28" s="103">
        <v>25</v>
      </c>
      <c r="BO28" s="103" t="s">
        <v>399</v>
      </c>
      <c r="BP28" s="106"/>
      <c r="BQ28" t="s">
        <v>408</v>
      </c>
      <c r="BR28" t="s">
        <v>401</v>
      </c>
    </row>
    <row r="29" spans="1:70" x14ac:dyDescent="0.15">
      <c r="A29" s="99">
        <v>3101</v>
      </c>
      <c r="B29" s="111">
        <v>41467</v>
      </c>
      <c r="C29" s="100" t="s">
        <v>387</v>
      </c>
      <c r="D29" s="101" t="s">
        <v>388</v>
      </c>
      <c r="E29" s="101"/>
      <c r="F29" s="101" t="s">
        <v>402</v>
      </c>
      <c r="G29" s="102">
        <v>41455</v>
      </c>
      <c r="H29" s="103" t="s">
        <v>395</v>
      </c>
      <c r="I29" s="103" t="s">
        <v>414</v>
      </c>
      <c r="J29" s="103"/>
      <c r="K29" s="101" t="s">
        <v>415</v>
      </c>
      <c r="L29" s="101" t="s">
        <v>416</v>
      </c>
      <c r="M29" s="101">
        <v>130.21</v>
      </c>
      <c r="N29" s="101">
        <v>30.055</v>
      </c>
      <c r="O29" s="101"/>
      <c r="P29" s="101"/>
      <c r="Q29" s="101"/>
      <c r="R29" s="104"/>
      <c r="S29" s="101"/>
      <c r="T29" s="101"/>
      <c r="U29" s="101"/>
      <c r="V29" s="101"/>
      <c r="W29" s="101"/>
      <c r="X29" s="101"/>
      <c r="Y29" s="101"/>
      <c r="Z29" s="101"/>
      <c r="AA29" s="101"/>
      <c r="AB29" s="101"/>
      <c r="AC29" s="101"/>
      <c r="AD29" s="101"/>
      <c r="AE29" s="101">
        <v>27.992999999999999</v>
      </c>
      <c r="AF29" s="101"/>
      <c r="AG29" s="101"/>
      <c r="AH29" s="101"/>
      <c r="AI29" s="101"/>
      <c r="AJ29" s="101"/>
      <c r="AK29" s="101"/>
      <c r="AL29" s="101"/>
      <c r="AM29" s="101"/>
      <c r="AN29" s="101"/>
      <c r="AO29" s="101" t="s">
        <v>407</v>
      </c>
      <c r="AP29" s="103" t="s">
        <v>395</v>
      </c>
      <c r="AQ29" s="103"/>
      <c r="AR29" s="103"/>
      <c r="AS29" s="105"/>
      <c r="AT29" s="103"/>
      <c r="AU29" s="103" t="s">
        <v>395</v>
      </c>
      <c r="AV29" s="101"/>
      <c r="AW29" s="103">
        <v>0</v>
      </c>
      <c r="AX29" s="103">
        <v>0</v>
      </c>
      <c r="AY29" s="103">
        <v>15</v>
      </c>
      <c r="AZ29" s="103">
        <v>0</v>
      </c>
      <c r="BA29" s="103">
        <v>0</v>
      </c>
      <c r="BB29" s="103">
        <v>0</v>
      </c>
      <c r="BC29" s="103">
        <v>0</v>
      </c>
      <c r="BD29" s="103">
        <v>0</v>
      </c>
      <c r="BE29" s="103">
        <v>0</v>
      </c>
      <c r="BF29" s="103">
        <v>0</v>
      </c>
      <c r="BG29" s="103"/>
      <c r="BH29" s="103" t="s">
        <v>395</v>
      </c>
      <c r="BI29" s="103"/>
      <c r="BJ29" s="103" t="s">
        <v>395</v>
      </c>
      <c r="BK29" s="103"/>
      <c r="BL29" s="101"/>
      <c r="BM29" s="101"/>
      <c r="BN29" s="103"/>
      <c r="BO29" s="103" t="s">
        <v>399</v>
      </c>
      <c r="BP29" s="106" t="s">
        <v>417</v>
      </c>
      <c r="BQ29" t="s">
        <v>120</v>
      </c>
      <c r="BR29" s="18" t="s">
        <v>401</v>
      </c>
    </row>
    <row r="30" spans="1:70" x14ac:dyDescent="0.15">
      <c r="A30" s="99">
        <v>1722</v>
      </c>
      <c r="B30" s="114">
        <v>41464</v>
      </c>
      <c r="C30" s="100" t="s">
        <v>439</v>
      </c>
      <c r="D30" s="101" t="s">
        <v>388</v>
      </c>
      <c r="E30" s="101"/>
      <c r="F30" s="101" t="s">
        <v>440</v>
      </c>
      <c r="G30" s="113">
        <v>41455</v>
      </c>
      <c r="H30" s="103" t="s">
        <v>441</v>
      </c>
      <c r="I30" s="103" t="s">
        <v>423</v>
      </c>
      <c r="J30" s="103"/>
      <c r="K30" s="101" t="s">
        <v>436</v>
      </c>
      <c r="L30" s="101" t="s">
        <v>437</v>
      </c>
      <c r="M30" s="101">
        <v>128.30000000000001</v>
      </c>
      <c r="N30" s="101">
        <v>26.45</v>
      </c>
      <c r="O30" s="101"/>
      <c r="P30" s="101"/>
      <c r="Q30" s="101"/>
      <c r="R30" s="104"/>
      <c r="S30" s="101"/>
      <c r="T30" s="101"/>
      <c r="U30" s="101"/>
      <c r="V30" s="101"/>
      <c r="W30" s="101"/>
      <c r="X30" s="101"/>
      <c r="Y30" s="101"/>
      <c r="Z30" s="101"/>
      <c r="AA30" s="101"/>
      <c r="AB30" s="101"/>
      <c r="AC30" s="101"/>
      <c r="AD30" s="101"/>
      <c r="AE30" s="101">
        <v>22.5</v>
      </c>
      <c r="AF30" s="101"/>
      <c r="AG30" s="101"/>
      <c r="AH30" s="101"/>
      <c r="AI30" s="101"/>
      <c r="AJ30" s="101"/>
      <c r="AK30" s="101"/>
      <c r="AL30" s="101"/>
      <c r="AM30" s="101"/>
      <c r="AN30" s="101"/>
      <c r="AO30" s="101" t="s">
        <v>442</v>
      </c>
      <c r="AP30" s="103" t="s">
        <v>423</v>
      </c>
      <c r="AQ30" s="103"/>
      <c r="AR30" s="103"/>
      <c r="AS30" s="105" t="s">
        <v>443</v>
      </c>
      <c r="AT30" s="103">
        <v>12</v>
      </c>
      <c r="AU30" s="103" t="s">
        <v>429</v>
      </c>
      <c r="AV30" s="101"/>
      <c r="AW30" s="103">
        <v>0</v>
      </c>
      <c r="AX30" s="103">
        <v>0</v>
      </c>
      <c r="AY30" s="103">
        <v>7</v>
      </c>
      <c r="AZ30" s="103">
        <v>0</v>
      </c>
      <c r="BA30" s="103">
        <v>0</v>
      </c>
      <c r="BB30" s="103">
        <v>0</v>
      </c>
      <c r="BC30" s="103">
        <v>0</v>
      </c>
      <c r="BD30" s="103">
        <v>0</v>
      </c>
      <c r="BE30" s="103">
        <v>0</v>
      </c>
      <c r="BF30" s="103">
        <v>0</v>
      </c>
      <c r="BG30" s="103"/>
      <c r="BH30" s="103" t="s">
        <v>444</v>
      </c>
      <c r="BI30" s="103"/>
      <c r="BJ30" s="103" t="s">
        <v>445</v>
      </c>
      <c r="BK30" s="103"/>
      <c r="BL30" s="101"/>
      <c r="BM30" s="101"/>
      <c r="BN30" s="103"/>
      <c r="BO30" s="103" t="s">
        <v>431</v>
      </c>
      <c r="BP30" s="101"/>
      <c r="BQ30" t="s">
        <v>432</v>
      </c>
      <c r="BR30" s="18" t="s">
        <v>401</v>
      </c>
    </row>
    <row r="31" spans="1:70" x14ac:dyDescent="0.15">
      <c r="A31" s="99">
        <v>1692</v>
      </c>
      <c r="B31" s="114">
        <v>41464</v>
      </c>
      <c r="C31" s="100" t="s">
        <v>439</v>
      </c>
      <c r="D31" s="101" t="s">
        <v>388</v>
      </c>
      <c r="E31" s="101"/>
      <c r="F31" s="101" t="s">
        <v>402</v>
      </c>
      <c r="G31" s="102">
        <v>41495</v>
      </c>
      <c r="H31" s="103" t="s">
        <v>462</v>
      </c>
      <c r="I31" s="103" t="s">
        <v>423</v>
      </c>
      <c r="J31" s="103"/>
      <c r="K31" s="101" t="s">
        <v>457</v>
      </c>
      <c r="L31" s="101" t="s">
        <v>463</v>
      </c>
      <c r="M31" s="101">
        <v>119.1</v>
      </c>
      <c r="N31" s="101">
        <v>26.25</v>
      </c>
      <c r="O31" s="101"/>
      <c r="P31" s="101"/>
      <c r="Q31" s="101"/>
      <c r="R31" s="104"/>
      <c r="S31" s="101"/>
      <c r="T31" s="101"/>
      <c r="U31" s="101"/>
      <c r="V31" s="101"/>
      <c r="W31" s="101"/>
      <c r="X31" s="101"/>
      <c r="Y31" s="101"/>
      <c r="Z31" s="101"/>
      <c r="AA31" s="101"/>
      <c r="AB31" s="101"/>
      <c r="AC31" s="101"/>
      <c r="AD31" s="101"/>
      <c r="AE31" s="101">
        <v>22.25</v>
      </c>
      <c r="AF31" s="101"/>
      <c r="AG31" s="101"/>
      <c r="AH31" s="101"/>
      <c r="AI31" s="101"/>
      <c r="AJ31" s="101"/>
      <c r="AK31" s="101"/>
      <c r="AL31" s="101"/>
      <c r="AM31" s="101"/>
      <c r="AN31" s="101"/>
      <c r="AO31" s="101" t="s">
        <v>466</v>
      </c>
      <c r="AP31" s="103" t="s">
        <v>465</v>
      </c>
      <c r="AQ31" s="103"/>
      <c r="AR31" s="103"/>
      <c r="AS31" s="105" t="s">
        <v>438</v>
      </c>
      <c r="AT31" s="103">
        <v>8.5</v>
      </c>
      <c r="AU31" s="103" t="s">
        <v>405</v>
      </c>
      <c r="AV31" s="101"/>
      <c r="AW31" s="103">
        <v>0</v>
      </c>
      <c r="AX31" s="103">
        <v>0</v>
      </c>
      <c r="AY31" s="103">
        <v>0</v>
      </c>
      <c r="AZ31" s="103">
        <v>0</v>
      </c>
      <c r="BA31" s="103">
        <v>0</v>
      </c>
      <c r="BB31" s="103">
        <v>15</v>
      </c>
      <c r="BC31" s="103">
        <v>0</v>
      </c>
      <c r="BD31" s="103">
        <v>0</v>
      </c>
      <c r="BE31" s="103">
        <v>0</v>
      </c>
      <c r="BF31" s="103">
        <v>0</v>
      </c>
      <c r="BG31" s="103"/>
      <c r="BH31" s="103" t="s">
        <v>395</v>
      </c>
      <c r="BI31" s="103"/>
      <c r="BJ31" s="103" t="s">
        <v>395</v>
      </c>
      <c r="BK31" s="103"/>
      <c r="BL31" s="101"/>
      <c r="BM31" s="101"/>
      <c r="BN31" s="103"/>
      <c r="BO31" s="103" t="s">
        <v>431</v>
      </c>
      <c r="BP31" s="101"/>
      <c r="BQ31" t="s">
        <v>460</v>
      </c>
      <c r="BR31" s="18" t="s">
        <v>461</v>
      </c>
    </row>
    <row r="32" spans="1:70" x14ac:dyDescent="0.15">
      <c r="A32" s="99">
        <v>1609</v>
      </c>
      <c r="B32" s="111">
        <v>41467</v>
      </c>
      <c r="C32" s="100" t="s">
        <v>446</v>
      </c>
      <c r="D32" s="101" t="s">
        <v>447</v>
      </c>
      <c r="E32" s="101"/>
      <c r="F32" s="101" t="s">
        <v>402</v>
      </c>
      <c r="G32" s="102">
        <v>41467</v>
      </c>
      <c r="H32" s="103" t="s">
        <v>441</v>
      </c>
      <c r="I32" s="103" t="s">
        <v>395</v>
      </c>
      <c r="J32" s="103"/>
      <c r="K32" s="101" t="s">
        <v>471</v>
      </c>
      <c r="L32" s="101" t="s">
        <v>472</v>
      </c>
      <c r="M32" s="101">
        <v>119.6</v>
      </c>
      <c r="N32" s="101">
        <v>26.58</v>
      </c>
      <c r="O32" s="101"/>
      <c r="P32" s="101"/>
      <c r="Q32" s="101"/>
      <c r="R32" s="104"/>
      <c r="S32" s="101"/>
      <c r="T32" s="101"/>
      <c r="U32" s="101"/>
      <c r="V32" s="101"/>
      <c r="W32" s="101"/>
      <c r="X32" s="101"/>
      <c r="Y32" s="101"/>
      <c r="Z32" s="101"/>
      <c r="AA32" s="101"/>
      <c r="AB32" s="101"/>
      <c r="AC32" s="101"/>
      <c r="AD32" s="101"/>
      <c r="AE32" s="101">
        <v>21.05</v>
      </c>
      <c r="AF32" s="101"/>
      <c r="AG32" s="101"/>
      <c r="AH32" s="101"/>
      <c r="AI32" s="101"/>
      <c r="AJ32" s="101"/>
      <c r="AK32" s="101"/>
      <c r="AL32" s="101"/>
      <c r="AM32" s="101"/>
      <c r="AN32" s="101"/>
      <c r="AO32" s="101" t="s">
        <v>482</v>
      </c>
      <c r="AP32" s="103" t="s">
        <v>395</v>
      </c>
      <c r="AQ32" s="103"/>
      <c r="AR32" s="103"/>
      <c r="AS32" s="105" t="s">
        <v>474</v>
      </c>
      <c r="AT32" s="103">
        <v>11</v>
      </c>
      <c r="AU32" s="103" t="s">
        <v>396</v>
      </c>
      <c r="AV32" s="101"/>
      <c r="AW32" s="103">
        <v>0</v>
      </c>
      <c r="AX32" s="103">
        <v>0</v>
      </c>
      <c r="AY32" s="103">
        <v>0</v>
      </c>
      <c r="AZ32" s="103">
        <v>18</v>
      </c>
      <c r="BA32" s="103">
        <v>0</v>
      </c>
      <c r="BB32" s="103">
        <v>0</v>
      </c>
      <c r="BC32" s="103">
        <v>0</v>
      </c>
      <c r="BD32" s="103">
        <v>0</v>
      </c>
      <c r="BE32" s="103">
        <v>0</v>
      </c>
      <c r="BF32" s="103">
        <v>0</v>
      </c>
      <c r="BG32" s="103"/>
      <c r="BH32" s="103" t="s">
        <v>395</v>
      </c>
      <c r="BI32" s="103">
        <v>12</v>
      </c>
      <c r="BJ32" s="103" t="s">
        <v>395</v>
      </c>
      <c r="BK32" s="103"/>
      <c r="BL32" s="106"/>
      <c r="BM32" s="106"/>
      <c r="BN32" s="103"/>
      <c r="BO32" s="103" t="s">
        <v>399</v>
      </c>
      <c r="BP32" s="101"/>
      <c r="BQ32" t="s">
        <v>483</v>
      </c>
      <c r="BR32" s="18" t="s">
        <v>401</v>
      </c>
    </row>
    <row r="33" spans="1:70" x14ac:dyDescent="0.15">
      <c r="A33" s="99">
        <v>4150</v>
      </c>
      <c r="B33" s="114">
        <v>41467</v>
      </c>
      <c r="C33" s="100" t="s">
        <v>387</v>
      </c>
      <c r="D33" s="101" t="s">
        <v>388</v>
      </c>
      <c r="E33" s="101"/>
      <c r="F33" s="101" t="s">
        <v>402</v>
      </c>
      <c r="G33" s="113">
        <v>41475</v>
      </c>
      <c r="H33" s="103" t="s">
        <v>441</v>
      </c>
      <c r="I33" s="103" t="s">
        <v>395</v>
      </c>
      <c r="J33" s="103"/>
      <c r="K33" s="101" t="s">
        <v>486</v>
      </c>
      <c r="L33" s="101" t="s">
        <v>458</v>
      </c>
      <c r="M33" s="101">
        <v>103</v>
      </c>
      <c r="N33" s="101">
        <v>23</v>
      </c>
      <c r="O33" s="101"/>
      <c r="P33" s="101"/>
      <c r="Q33" s="101"/>
      <c r="R33" s="104"/>
      <c r="S33" s="101"/>
      <c r="T33" s="101"/>
      <c r="U33" s="101"/>
      <c r="V33" s="101"/>
      <c r="W33" s="101"/>
      <c r="X33" s="101"/>
      <c r="Y33" s="101"/>
      <c r="Z33" s="101"/>
      <c r="AA33" s="101"/>
      <c r="AB33" s="101"/>
      <c r="AC33" s="101"/>
      <c r="AD33" s="101"/>
      <c r="AE33" s="101">
        <v>21</v>
      </c>
      <c r="AF33" s="101"/>
      <c r="AG33" s="101"/>
      <c r="AH33" s="101"/>
      <c r="AI33" s="101"/>
      <c r="AJ33" s="101"/>
      <c r="AK33" s="101"/>
      <c r="AL33" s="101"/>
      <c r="AM33" s="101"/>
      <c r="AN33" s="101"/>
      <c r="AO33" s="101" t="s">
        <v>482</v>
      </c>
      <c r="AP33" s="103" t="s">
        <v>395</v>
      </c>
      <c r="AQ33" s="103"/>
      <c r="AR33" s="103"/>
      <c r="AS33" s="105" t="s">
        <v>487</v>
      </c>
      <c r="AT33" s="103">
        <v>11</v>
      </c>
      <c r="AU33" s="103" t="s">
        <v>405</v>
      </c>
      <c r="AV33" s="101"/>
      <c r="AW33" s="103">
        <v>0</v>
      </c>
      <c r="AX33" s="103">
        <v>0</v>
      </c>
      <c r="AY33" s="103">
        <v>0</v>
      </c>
      <c r="AZ33" s="103">
        <v>0</v>
      </c>
      <c r="BA33" s="103">
        <v>0</v>
      </c>
      <c r="BB33" s="103">
        <v>0</v>
      </c>
      <c r="BC33" s="103">
        <v>0</v>
      </c>
      <c r="BD33" s="103">
        <v>0</v>
      </c>
      <c r="BE33" s="103">
        <v>0</v>
      </c>
      <c r="BF33" s="103">
        <v>0</v>
      </c>
      <c r="BG33" s="103"/>
      <c r="BH33" s="103" t="s">
        <v>395</v>
      </c>
      <c r="BI33" s="103"/>
      <c r="BJ33" s="103" t="s">
        <v>395</v>
      </c>
      <c r="BK33" s="103"/>
      <c r="BL33" s="106"/>
      <c r="BM33" s="106"/>
      <c r="BN33" s="103"/>
      <c r="BO33" s="103" t="s">
        <v>399</v>
      </c>
      <c r="BP33" s="106" t="s">
        <v>488</v>
      </c>
      <c r="BQ33" t="s">
        <v>490</v>
      </c>
      <c r="BR33" s="18" t="s">
        <v>401</v>
      </c>
    </row>
    <row r="34" spans="1:70" x14ac:dyDescent="0.15">
      <c r="A34" s="99">
        <v>2289</v>
      </c>
      <c r="B34" s="111">
        <v>41450</v>
      </c>
      <c r="C34" s="100" t="s">
        <v>90</v>
      </c>
      <c r="D34" s="101" t="s">
        <v>91</v>
      </c>
      <c r="E34" s="101"/>
      <c r="F34" s="101" t="s">
        <v>20</v>
      </c>
      <c r="G34" s="102">
        <v>41455</v>
      </c>
      <c r="H34" s="103" t="s">
        <v>88</v>
      </c>
      <c r="I34" s="103" t="s">
        <v>150</v>
      </c>
      <c r="J34" s="103">
        <v>6.43</v>
      </c>
      <c r="K34" s="101" t="s">
        <v>148</v>
      </c>
      <c r="L34" s="101" t="s">
        <v>25</v>
      </c>
      <c r="M34" s="101">
        <v>116.95</v>
      </c>
      <c r="N34" s="101">
        <v>24.51</v>
      </c>
      <c r="O34" s="101"/>
      <c r="P34" s="101"/>
      <c r="Q34" s="101"/>
      <c r="R34" s="104"/>
      <c r="S34" s="101"/>
      <c r="T34" s="101"/>
      <c r="U34" s="101"/>
      <c r="V34" s="101"/>
      <c r="W34" s="101"/>
      <c r="X34" s="101"/>
      <c r="Y34" s="101"/>
      <c r="Z34" s="101"/>
      <c r="AA34" s="101"/>
      <c r="AB34" s="101"/>
      <c r="AC34" s="101"/>
      <c r="AD34" s="101"/>
      <c r="AE34" s="101">
        <v>20.48</v>
      </c>
      <c r="AF34" s="101"/>
      <c r="AG34" s="101"/>
      <c r="AH34" s="101"/>
      <c r="AI34" s="101"/>
      <c r="AJ34" s="101"/>
      <c r="AK34" s="101"/>
      <c r="AL34" s="101"/>
      <c r="AM34" s="101"/>
      <c r="AN34" s="101"/>
      <c r="AO34" s="101" t="s">
        <v>163</v>
      </c>
      <c r="AP34" s="103" t="s">
        <v>252</v>
      </c>
      <c r="AQ34" s="103"/>
      <c r="AR34" s="103"/>
      <c r="AS34" s="105" t="s">
        <v>29</v>
      </c>
      <c r="AT34" s="103">
        <v>7</v>
      </c>
      <c r="AU34" s="103" t="s">
        <v>151</v>
      </c>
      <c r="AV34" s="101"/>
      <c r="AW34" s="103">
        <v>0</v>
      </c>
      <c r="AX34" s="103">
        <v>0</v>
      </c>
      <c r="AY34" s="103">
        <v>0</v>
      </c>
      <c r="AZ34" s="103">
        <v>8</v>
      </c>
      <c r="BA34" s="103">
        <v>0</v>
      </c>
      <c r="BB34" s="103">
        <v>0</v>
      </c>
      <c r="BC34" s="103">
        <v>0</v>
      </c>
      <c r="BD34" s="103">
        <v>0</v>
      </c>
      <c r="BE34" s="103">
        <v>0</v>
      </c>
      <c r="BF34" s="103">
        <v>0</v>
      </c>
      <c r="BG34" s="103">
        <v>0</v>
      </c>
      <c r="BH34" s="103" t="s">
        <v>252</v>
      </c>
      <c r="BI34" s="103">
        <v>12</v>
      </c>
      <c r="BJ34" s="103" t="s">
        <v>252</v>
      </c>
      <c r="BK34" s="103"/>
      <c r="BL34" s="106"/>
      <c r="BM34" s="106"/>
      <c r="BN34" s="103"/>
      <c r="BO34" s="103" t="s">
        <v>152</v>
      </c>
      <c r="BP34" s="106"/>
      <c r="BQ34" t="s">
        <v>33</v>
      </c>
      <c r="BR34" s="18" t="s">
        <v>34</v>
      </c>
    </row>
    <row r="35" spans="1:70" x14ac:dyDescent="0.15">
      <c r="A35" s="99">
        <v>3786</v>
      </c>
      <c r="B35" s="111">
        <v>41464</v>
      </c>
      <c r="C35" s="100" t="s">
        <v>439</v>
      </c>
      <c r="D35" s="101" t="s">
        <v>388</v>
      </c>
      <c r="E35" s="101"/>
      <c r="F35" s="101" t="s">
        <v>497</v>
      </c>
      <c r="G35" s="102">
        <v>41455</v>
      </c>
      <c r="H35" s="103" t="s">
        <v>441</v>
      </c>
      <c r="I35" s="103" t="s">
        <v>395</v>
      </c>
      <c r="J35" s="103"/>
      <c r="K35" s="101" t="s">
        <v>494</v>
      </c>
      <c r="L35" s="101" t="s">
        <v>495</v>
      </c>
      <c r="M35" s="101">
        <v>103</v>
      </c>
      <c r="N35" s="101">
        <v>26</v>
      </c>
      <c r="O35" s="101"/>
      <c r="P35" s="101"/>
      <c r="Q35" s="101"/>
      <c r="R35" s="104"/>
      <c r="S35" s="101"/>
      <c r="T35" s="101"/>
      <c r="U35" s="101"/>
      <c r="V35" s="101"/>
      <c r="W35" s="101"/>
      <c r="X35" s="101"/>
      <c r="Y35" s="101"/>
      <c r="Z35" s="101"/>
      <c r="AA35" s="101"/>
      <c r="AB35" s="101"/>
      <c r="AC35" s="101"/>
      <c r="AD35" s="101"/>
      <c r="AE35" s="101">
        <v>22</v>
      </c>
      <c r="AF35" s="101"/>
      <c r="AG35" s="101"/>
      <c r="AH35" s="101"/>
      <c r="AI35" s="101"/>
      <c r="AJ35" s="101"/>
      <c r="AK35" s="101"/>
      <c r="AL35" s="101"/>
      <c r="AM35" s="101"/>
      <c r="AN35" s="101"/>
      <c r="AO35" s="101" t="s">
        <v>482</v>
      </c>
      <c r="AP35" s="103" t="s">
        <v>395</v>
      </c>
      <c r="AQ35" s="103"/>
      <c r="AR35" s="103"/>
      <c r="AS35" s="105" t="s">
        <v>459</v>
      </c>
      <c r="AT35" s="103">
        <v>10.6</v>
      </c>
      <c r="AU35" s="103" t="s">
        <v>405</v>
      </c>
      <c r="AV35" s="101"/>
      <c r="AW35" s="103">
        <v>0</v>
      </c>
      <c r="AX35" s="103">
        <v>0</v>
      </c>
      <c r="AY35" s="103">
        <v>0</v>
      </c>
      <c r="AZ35" s="103">
        <v>12</v>
      </c>
      <c r="BA35" s="103">
        <v>0</v>
      </c>
      <c r="BB35" s="103">
        <v>0</v>
      </c>
      <c r="BC35" s="103">
        <v>0</v>
      </c>
      <c r="BD35" s="103">
        <v>0</v>
      </c>
      <c r="BE35" s="103">
        <v>0</v>
      </c>
      <c r="BF35" s="103">
        <v>0</v>
      </c>
      <c r="BG35" s="103"/>
      <c r="BH35" s="103" t="s">
        <v>395</v>
      </c>
      <c r="BI35" s="103">
        <v>24</v>
      </c>
      <c r="BJ35" s="103" t="s">
        <v>395</v>
      </c>
      <c r="BK35" s="103"/>
      <c r="BL35" s="101"/>
      <c r="BM35" s="101"/>
      <c r="BN35" s="103"/>
      <c r="BO35" s="103" t="s">
        <v>431</v>
      </c>
      <c r="BP35" s="101"/>
      <c r="BQ35" t="s">
        <v>496</v>
      </c>
      <c r="BR35" t="s">
        <v>401</v>
      </c>
    </row>
    <row r="36" spans="1:70" x14ac:dyDescent="0.15">
      <c r="A36" s="99">
        <v>2181</v>
      </c>
      <c r="B36" s="111">
        <v>41464</v>
      </c>
      <c r="C36" s="100" t="s">
        <v>510</v>
      </c>
      <c r="D36" s="101" t="s">
        <v>511</v>
      </c>
      <c r="E36" s="101"/>
      <c r="F36" s="101" t="s">
        <v>512</v>
      </c>
      <c r="G36" s="102">
        <v>41455</v>
      </c>
      <c r="H36" s="103" t="s">
        <v>513</v>
      </c>
      <c r="I36" s="103" t="s">
        <v>423</v>
      </c>
      <c r="J36" s="103"/>
      <c r="K36" s="101" t="s">
        <v>507</v>
      </c>
      <c r="L36" s="101" t="s">
        <v>508</v>
      </c>
      <c r="M36" s="101">
        <v>131.07</v>
      </c>
      <c r="N36" s="101">
        <v>24.4618</v>
      </c>
      <c r="O36" s="101"/>
      <c r="P36" s="101"/>
      <c r="Q36" s="101"/>
      <c r="R36" s="104"/>
      <c r="S36" s="101"/>
      <c r="T36" s="101"/>
      <c r="U36" s="101"/>
      <c r="V36" s="101"/>
      <c r="W36" s="101"/>
      <c r="X36" s="101"/>
      <c r="Y36" s="101"/>
      <c r="Z36" s="101"/>
      <c r="AA36" s="101"/>
      <c r="AB36" s="101"/>
      <c r="AC36" s="101"/>
      <c r="AD36" s="101"/>
      <c r="AE36" s="101">
        <v>20.7592</v>
      </c>
      <c r="AF36" s="101"/>
      <c r="AG36" s="101"/>
      <c r="AH36" s="101"/>
      <c r="AI36" s="101"/>
      <c r="AJ36" s="101"/>
      <c r="AK36" s="101"/>
      <c r="AL36" s="101"/>
      <c r="AM36" s="101"/>
      <c r="AN36" s="101"/>
      <c r="AO36" s="101" t="s">
        <v>514</v>
      </c>
      <c r="AP36" s="103" t="s">
        <v>515</v>
      </c>
      <c r="AQ36" s="103"/>
      <c r="AR36" s="103"/>
      <c r="AS36" s="105"/>
      <c r="AT36" s="103"/>
      <c r="AU36" s="103" t="s">
        <v>465</v>
      </c>
      <c r="AV36" s="101"/>
      <c r="AW36" s="103">
        <v>0</v>
      </c>
      <c r="AX36" s="103">
        <v>0</v>
      </c>
      <c r="AY36" s="103">
        <v>0</v>
      </c>
      <c r="AZ36" s="103">
        <v>0</v>
      </c>
      <c r="BA36" s="103">
        <v>0</v>
      </c>
      <c r="BB36" s="103">
        <v>0</v>
      </c>
      <c r="BC36" s="103">
        <v>0</v>
      </c>
      <c r="BD36" s="103">
        <v>0</v>
      </c>
      <c r="BE36" s="103">
        <v>0</v>
      </c>
      <c r="BF36" s="103">
        <v>0</v>
      </c>
      <c r="BG36" s="103"/>
      <c r="BH36" s="103" t="s">
        <v>404</v>
      </c>
      <c r="BI36" s="103"/>
      <c r="BJ36" s="103" t="s">
        <v>395</v>
      </c>
      <c r="BK36" s="103"/>
      <c r="BL36" s="106"/>
      <c r="BM36" s="106"/>
      <c r="BN36" s="103"/>
      <c r="BO36" s="103" t="s">
        <v>431</v>
      </c>
      <c r="BP36" s="101"/>
      <c r="BQ36" t="s">
        <v>506</v>
      </c>
      <c r="BR36" t="s">
        <v>401</v>
      </c>
    </row>
    <row r="37" spans="1:70" x14ac:dyDescent="0.15">
      <c r="A37" s="99">
        <v>3619</v>
      </c>
      <c r="B37" s="114">
        <v>41464</v>
      </c>
      <c r="C37" s="100" t="s">
        <v>491</v>
      </c>
      <c r="D37" s="101" t="s">
        <v>420</v>
      </c>
      <c r="E37" s="101"/>
      <c r="F37" s="101" t="s">
        <v>402</v>
      </c>
      <c r="G37" s="112">
        <v>41459</v>
      </c>
      <c r="H37" s="103" t="s">
        <v>441</v>
      </c>
      <c r="I37" s="103" t="s">
        <v>395</v>
      </c>
      <c r="J37" s="103"/>
      <c r="K37" s="101" t="s">
        <v>517</v>
      </c>
      <c r="L37" s="101" t="s">
        <v>518</v>
      </c>
      <c r="M37" s="101">
        <v>88.81</v>
      </c>
      <c r="N37" s="101">
        <v>26.01</v>
      </c>
      <c r="O37" s="101"/>
      <c r="P37" s="101"/>
      <c r="Q37" s="101"/>
      <c r="R37" s="104"/>
      <c r="S37" s="101"/>
      <c r="T37" s="101"/>
      <c r="U37" s="101"/>
      <c r="V37" s="101"/>
      <c r="W37" s="101"/>
      <c r="X37" s="101"/>
      <c r="Y37" s="101"/>
      <c r="Z37" s="101"/>
      <c r="AA37" s="101"/>
      <c r="AB37" s="101"/>
      <c r="AC37" s="101"/>
      <c r="AD37" s="101"/>
      <c r="AE37" s="101">
        <v>23.11</v>
      </c>
      <c r="AF37" s="101"/>
      <c r="AG37" s="101"/>
      <c r="AH37" s="101"/>
      <c r="AI37" s="101"/>
      <c r="AJ37" s="101"/>
      <c r="AK37" s="101"/>
      <c r="AL37" s="101"/>
      <c r="AM37" s="101"/>
      <c r="AN37" s="101"/>
      <c r="AO37" s="101" t="s">
        <v>514</v>
      </c>
      <c r="AP37" s="103" t="s">
        <v>445</v>
      </c>
      <c r="AQ37" s="103"/>
      <c r="AR37" s="103"/>
      <c r="AS37" s="105" t="s">
        <v>519</v>
      </c>
      <c r="AT37" s="103">
        <v>6.2</v>
      </c>
      <c r="AU37" s="103" t="s">
        <v>520</v>
      </c>
      <c r="AV37" s="101"/>
      <c r="AW37" s="103">
        <v>0</v>
      </c>
      <c r="AX37" s="103">
        <v>0</v>
      </c>
      <c r="AY37" s="103">
        <v>0</v>
      </c>
      <c r="AZ37" s="103">
        <v>15</v>
      </c>
      <c r="BA37" s="103">
        <v>0</v>
      </c>
      <c r="BB37" s="103">
        <v>0</v>
      </c>
      <c r="BC37" s="103">
        <v>0</v>
      </c>
      <c r="BD37" s="103">
        <v>0</v>
      </c>
      <c r="BE37" s="103">
        <v>0</v>
      </c>
      <c r="BF37" s="103">
        <v>0</v>
      </c>
      <c r="BG37" s="103"/>
      <c r="BH37" s="103" t="s">
        <v>395</v>
      </c>
      <c r="BI37" s="103">
        <v>24</v>
      </c>
      <c r="BJ37" s="103" t="s">
        <v>395</v>
      </c>
      <c r="BK37" s="103"/>
      <c r="BL37" s="101" t="s">
        <v>521</v>
      </c>
      <c r="BM37" s="101" t="s">
        <v>522</v>
      </c>
      <c r="BN37" s="103">
        <v>25</v>
      </c>
      <c r="BO37" s="103" t="s">
        <v>431</v>
      </c>
      <c r="BP37" s="101"/>
      <c r="BQ37" t="s">
        <v>524</v>
      </c>
      <c r="BR37" s="18" t="s">
        <v>401</v>
      </c>
    </row>
    <row r="38" spans="1:70" x14ac:dyDescent="0.15">
      <c r="A38" s="99">
        <v>3583</v>
      </c>
      <c r="B38" s="114">
        <v>41465</v>
      </c>
      <c r="C38" s="100" t="s">
        <v>491</v>
      </c>
      <c r="D38" s="101" t="s">
        <v>388</v>
      </c>
      <c r="E38" s="101"/>
      <c r="F38" s="101" t="s">
        <v>532</v>
      </c>
      <c r="G38" s="102">
        <v>41468</v>
      </c>
      <c r="H38" s="103" t="s">
        <v>395</v>
      </c>
      <c r="I38" s="103" t="s">
        <v>525</v>
      </c>
      <c r="J38" s="103"/>
      <c r="K38" s="101" t="s">
        <v>526</v>
      </c>
      <c r="L38" s="101" t="s">
        <v>527</v>
      </c>
      <c r="M38" s="101">
        <v>59.05</v>
      </c>
      <c r="N38" s="101">
        <v>22.59</v>
      </c>
      <c r="O38" s="101"/>
      <c r="P38" s="101"/>
      <c r="Q38" s="101"/>
      <c r="R38" s="104"/>
      <c r="S38" s="101"/>
      <c r="T38" s="101"/>
      <c r="U38" s="101"/>
      <c r="V38" s="101"/>
      <c r="W38" s="101"/>
      <c r="X38" s="101"/>
      <c r="Y38" s="101"/>
      <c r="Z38" s="101"/>
      <c r="AA38" s="101"/>
      <c r="AB38" s="101"/>
      <c r="AC38" s="101"/>
      <c r="AD38" s="101"/>
      <c r="AE38" s="101">
        <v>17.38</v>
      </c>
      <c r="AF38" s="101"/>
      <c r="AG38" s="101"/>
      <c r="AH38" s="101"/>
      <c r="AI38" s="101"/>
      <c r="AJ38" s="101"/>
      <c r="AK38" s="101"/>
      <c r="AL38" s="101"/>
      <c r="AM38" s="101"/>
      <c r="AN38" s="101"/>
      <c r="AO38" s="101" t="s">
        <v>533</v>
      </c>
      <c r="AP38" s="103" t="s">
        <v>395</v>
      </c>
      <c r="AQ38" s="103"/>
      <c r="AR38" s="103"/>
      <c r="AS38" s="105"/>
      <c r="AT38" s="103"/>
      <c r="AU38" s="103" t="s">
        <v>395</v>
      </c>
      <c r="AV38" s="101"/>
      <c r="AW38" s="103">
        <v>0</v>
      </c>
      <c r="AX38" s="103">
        <v>0</v>
      </c>
      <c r="AY38" s="103">
        <v>0</v>
      </c>
      <c r="AZ38" s="103">
        <v>0</v>
      </c>
      <c r="BA38" s="103">
        <v>0</v>
      </c>
      <c r="BB38" s="103">
        <v>0</v>
      </c>
      <c r="BC38" s="103">
        <v>0</v>
      </c>
      <c r="BD38" s="103">
        <v>0</v>
      </c>
      <c r="BE38" s="103">
        <v>0</v>
      </c>
      <c r="BF38" s="103">
        <v>0</v>
      </c>
      <c r="BG38" s="103"/>
      <c r="BH38" s="103" t="s">
        <v>395</v>
      </c>
      <c r="BI38" s="103"/>
      <c r="BJ38" s="103" t="s">
        <v>395</v>
      </c>
      <c r="BK38" s="103">
        <v>35</v>
      </c>
      <c r="BL38" s="106" t="s">
        <v>528</v>
      </c>
      <c r="BM38" s="106"/>
      <c r="BN38" s="103"/>
      <c r="BO38" s="103" t="s">
        <v>431</v>
      </c>
      <c r="BP38" s="101" t="s">
        <v>529</v>
      </c>
      <c r="BQ38" t="s">
        <v>530</v>
      </c>
      <c r="BR38" t="s">
        <v>401</v>
      </c>
    </row>
    <row r="39" spans="1:70" x14ac:dyDescent="0.15">
      <c r="A39" s="99">
        <v>4051</v>
      </c>
      <c r="B39" s="114">
        <v>41468</v>
      </c>
      <c r="C39" s="100" t="s">
        <v>387</v>
      </c>
      <c r="D39" s="101" t="s">
        <v>388</v>
      </c>
      <c r="E39" s="101"/>
      <c r="F39" s="101" t="s">
        <v>402</v>
      </c>
      <c r="G39" s="112">
        <v>41455</v>
      </c>
      <c r="H39" s="103" t="s">
        <v>441</v>
      </c>
      <c r="I39" s="103" t="s">
        <v>395</v>
      </c>
      <c r="J39" s="103"/>
      <c r="K39" s="101" t="s">
        <v>537</v>
      </c>
      <c r="L39" s="101" t="s">
        <v>538</v>
      </c>
      <c r="M39" s="101">
        <v>104.15</v>
      </c>
      <c r="N39" s="101">
        <v>27.35</v>
      </c>
      <c r="O39" s="101"/>
      <c r="P39" s="101"/>
      <c r="Q39" s="101"/>
      <c r="R39" s="104"/>
      <c r="S39" s="101"/>
      <c r="T39" s="101"/>
      <c r="U39" s="101"/>
      <c r="V39" s="101"/>
      <c r="W39" s="101"/>
      <c r="X39" s="101"/>
      <c r="Y39" s="101"/>
      <c r="Z39" s="101"/>
      <c r="AA39" s="101"/>
      <c r="AB39" s="101"/>
      <c r="AC39" s="101"/>
      <c r="AD39" s="101"/>
      <c r="AE39" s="101">
        <v>25.12</v>
      </c>
      <c r="AF39" s="101"/>
      <c r="AG39" s="101"/>
      <c r="AH39" s="101"/>
      <c r="AI39" s="101"/>
      <c r="AJ39" s="101"/>
      <c r="AK39" s="101"/>
      <c r="AL39" s="101"/>
      <c r="AM39" s="101"/>
      <c r="AN39" s="101"/>
      <c r="AO39" s="101" t="s">
        <v>482</v>
      </c>
      <c r="AP39" s="103" t="s">
        <v>395</v>
      </c>
      <c r="AQ39" s="103"/>
      <c r="AR39" s="103"/>
      <c r="AS39" s="105" t="s">
        <v>539</v>
      </c>
      <c r="AT39" s="103">
        <v>10.8</v>
      </c>
      <c r="AU39" s="103" t="s">
        <v>405</v>
      </c>
      <c r="AV39" s="101"/>
      <c r="AW39" s="103">
        <v>2</v>
      </c>
      <c r="AX39" s="103">
        <v>0</v>
      </c>
      <c r="AY39" s="103">
        <v>8</v>
      </c>
      <c r="AZ39" s="103">
        <v>0</v>
      </c>
      <c r="BA39" s="103">
        <v>0</v>
      </c>
      <c r="BB39" s="103">
        <v>0</v>
      </c>
      <c r="BC39" s="103">
        <v>0</v>
      </c>
      <c r="BD39" s="103">
        <v>0</v>
      </c>
      <c r="BE39" s="103">
        <v>0</v>
      </c>
      <c r="BF39" s="103">
        <v>0</v>
      </c>
      <c r="BG39" s="103"/>
      <c r="BH39" s="103" t="s">
        <v>395</v>
      </c>
      <c r="BI39" s="103"/>
      <c r="BJ39" s="103" t="s">
        <v>395</v>
      </c>
      <c r="BK39" s="103"/>
      <c r="BL39" s="106"/>
      <c r="BM39" s="106"/>
      <c r="BN39" s="103"/>
      <c r="BO39" s="103" t="s">
        <v>399</v>
      </c>
      <c r="BP39" s="106" t="s">
        <v>540</v>
      </c>
      <c r="BQ39" t="s">
        <v>541</v>
      </c>
      <c r="BR39" s="18" t="s">
        <v>401</v>
      </c>
    </row>
    <row r="40" spans="1:70" x14ac:dyDescent="0.15">
      <c r="A40" s="99">
        <v>4104</v>
      </c>
      <c r="B40" s="111">
        <v>41464</v>
      </c>
      <c r="C40" s="100" t="s">
        <v>409</v>
      </c>
      <c r="D40" s="101" t="s">
        <v>388</v>
      </c>
      <c r="E40" s="101"/>
      <c r="F40" s="101" t="s">
        <v>548</v>
      </c>
      <c r="G40" s="102">
        <v>41455</v>
      </c>
      <c r="H40" s="103" t="s">
        <v>441</v>
      </c>
      <c r="I40" s="103" t="s">
        <v>544</v>
      </c>
      <c r="J40" s="103"/>
      <c r="K40" s="101" t="s">
        <v>545</v>
      </c>
      <c r="L40" s="101" t="s">
        <v>546</v>
      </c>
      <c r="M40" s="101">
        <v>100.67</v>
      </c>
      <c r="N40" s="101">
        <v>25</v>
      </c>
      <c r="O40" s="101"/>
      <c r="P40" s="101"/>
      <c r="Q40" s="101"/>
      <c r="R40" s="104"/>
      <c r="S40" s="101"/>
      <c r="T40" s="101"/>
      <c r="U40" s="101"/>
      <c r="V40" s="101"/>
      <c r="W40" s="101"/>
      <c r="X40" s="101"/>
      <c r="Y40" s="101"/>
      <c r="Z40" s="101"/>
      <c r="AA40" s="101"/>
      <c r="AB40" s="101"/>
      <c r="AC40" s="101"/>
      <c r="AD40" s="101"/>
      <c r="AE40" s="101">
        <v>20.8</v>
      </c>
      <c r="AF40" s="101"/>
      <c r="AG40" s="101"/>
      <c r="AH40" s="101"/>
      <c r="AI40" s="101"/>
      <c r="AJ40" s="101"/>
      <c r="AK40" s="101"/>
      <c r="AL40" s="101"/>
      <c r="AM40" s="101"/>
      <c r="AN40" s="101"/>
      <c r="AO40" s="101" t="s">
        <v>482</v>
      </c>
      <c r="AP40" s="103" t="s">
        <v>544</v>
      </c>
      <c r="AQ40" s="103"/>
      <c r="AR40" s="103"/>
      <c r="AS40" s="105" t="s">
        <v>487</v>
      </c>
      <c r="AT40" s="103">
        <v>6</v>
      </c>
      <c r="AU40" s="103" t="s">
        <v>479</v>
      </c>
      <c r="AV40" s="101"/>
      <c r="AW40" s="103">
        <v>0</v>
      </c>
      <c r="AX40" s="103">
        <v>0</v>
      </c>
      <c r="AY40" s="103">
        <v>10</v>
      </c>
      <c r="AZ40" s="103">
        <v>0</v>
      </c>
      <c r="BA40" s="103">
        <v>0</v>
      </c>
      <c r="BB40" s="103">
        <v>0</v>
      </c>
      <c r="BC40" s="103">
        <v>0</v>
      </c>
      <c r="BD40" s="103">
        <v>0</v>
      </c>
      <c r="BE40" s="103">
        <v>0</v>
      </c>
      <c r="BF40" s="103">
        <v>0</v>
      </c>
      <c r="BG40" s="103"/>
      <c r="BH40" s="103" t="s">
        <v>544</v>
      </c>
      <c r="BI40" s="103"/>
      <c r="BJ40" s="103" t="s">
        <v>544</v>
      </c>
      <c r="BK40" s="103"/>
      <c r="BL40" s="106"/>
      <c r="BM40" s="106"/>
      <c r="BN40" s="103"/>
      <c r="BO40" s="103" t="s">
        <v>399</v>
      </c>
      <c r="BP40" s="106"/>
      <c r="BQ40" t="s">
        <v>547</v>
      </c>
      <c r="BR40" t="s">
        <v>401</v>
      </c>
    </row>
    <row r="41" spans="1:70" x14ac:dyDescent="0.15">
      <c r="A41" s="99">
        <v>1986</v>
      </c>
      <c r="B41" s="111">
        <v>41467</v>
      </c>
      <c r="C41" s="100" t="s">
        <v>409</v>
      </c>
      <c r="D41" s="101" t="s">
        <v>388</v>
      </c>
      <c r="E41" s="101"/>
      <c r="F41" s="101" t="s">
        <v>410</v>
      </c>
      <c r="G41" s="102">
        <v>41457</v>
      </c>
      <c r="H41" s="103" t="s">
        <v>390</v>
      </c>
      <c r="I41" s="103" t="s">
        <v>391</v>
      </c>
      <c r="J41" s="103"/>
      <c r="K41" s="101" t="s">
        <v>392</v>
      </c>
      <c r="L41" s="101" t="s">
        <v>393</v>
      </c>
      <c r="M41" s="101">
        <v>101</v>
      </c>
      <c r="N41" s="101">
        <v>35</v>
      </c>
      <c r="O41" s="101"/>
      <c r="P41" s="101"/>
      <c r="Q41" s="101"/>
      <c r="R41" s="104"/>
      <c r="S41" s="101"/>
      <c r="T41" s="101"/>
      <c r="U41" s="101"/>
      <c r="V41" s="101"/>
      <c r="W41" s="101">
        <v>22</v>
      </c>
      <c r="X41" s="101"/>
      <c r="Y41" s="101"/>
      <c r="Z41" s="101"/>
      <c r="AA41" s="101"/>
      <c r="AB41" s="101"/>
      <c r="AC41" s="101"/>
      <c r="AD41" s="101"/>
      <c r="AE41" s="101"/>
      <c r="AF41" s="101"/>
      <c r="AG41" s="101"/>
      <c r="AH41" s="101">
        <v>26</v>
      </c>
      <c r="AI41" s="101"/>
      <c r="AJ41" s="101"/>
      <c r="AK41" s="101"/>
      <c r="AL41" s="101"/>
      <c r="AM41" s="101"/>
      <c r="AN41" s="101"/>
      <c r="AO41" s="101" t="s">
        <v>411</v>
      </c>
      <c r="AP41" s="103" t="s">
        <v>395</v>
      </c>
      <c r="AQ41" s="103"/>
      <c r="AR41" s="103"/>
      <c r="AS41" s="103"/>
      <c r="AT41" s="103"/>
      <c r="AU41" s="103" t="s">
        <v>412</v>
      </c>
      <c r="AV41" s="101"/>
      <c r="AW41" s="103">
        <v>0</v>
      </c>
      <c r="AX41" s="103">
        <v>0</v>
      </c>
      <c r="AY41" s="103">
        <v>0</v>
      </c>
      <c r="AZ41" s="103">
        <v>10</v>
      </c>
      <c r="BA41" s="103">
        <v>0</v>
      </c>
      <c r="BB41" s="103">
        <v>0</v>
      </c>
      <c r="BC41" s="103">
        <v>0</v>
      </c>
      <c r="BD41" s="103">
        <v>0</v>
      </c>
      <c r="BE41" s="103">
        <v>0</v>
      </c>
      <c r="BF41" s="103">
        <v>0</v>
      </c>
      <c r="BG41" s="103"/>
      <c r="BH41" s="103" t="s">
        <v>395</v>
      </c>
      <c r="BI41" s="103">
        <v>12</v>
      </c>
      <c r="BJ41" s="103" t="s">
        <v>395</v>
      </c>
      <c r="BK41" s="103"/>
      <c r="BL41" s="101" t="s">
        <v>397</v>
      </c>
      <c r="BM41" s="101" t="s">
        <v>398</v>
      </c>
      <c r="BN41" s="103">
        <v>25</v>
      </c>
      <c r="BO41" s="103" t="s">
        <v>399</v>
      </c>
      <c r="BP41" s="106"/>
      <c r="BQ41" t="s">
        <v>413</v>
      </c>
      <c r="BR41" t="s">
        <v>401</v>
      </c>
    </row>
    <row r="42" spans="1:70" x14ac:dyDescent="0.15">
      <c r="A42" s="99">
        <v>3102</v>
      </c>
      <c r="B42" s="111">
        <v>41467</v>
      </c>
      <c r="C42" s="100" t="s">
        <v>387</v>
      </c>
      <c r="D42" s="101" t="s">
        <v>388</v>
      </c>
      <c r="E42" s="101"/>
      <c r="F42" s="101" t="s">
        <v>410</v>
      </c>
      <c r="G42" s="102">
        <v>41455</v>
      </c>
      <c r="H42" s="103" t="s">
        <v>419</v>
      </c>
      <c r="I42" s="103" t="s">
        <v>414</v>
      </c>
      <c r="J42" s="103"/>
      <c r="K42" s="101" t="s">
        <v>415</v>
      </c>
      <c r="L42" s="101" t="s">
        <v>416</v>
      </c>
      <c r="M42" s="101">
        <v>125.86</v>
      </c>
      <c r="N42" s="101">
        <v>38.734999999999999</v>
      </c>
      <c r="O42" s="101"/>
      <c r="P42" s="101"/>
      <c r="Q42" s="101"/>
      <c r="R42" s="104"/>
      <c r="S42" s="101"/>
      <c r="T42" s="101"/>
      <c r="U42" s="101"/>
      <c r="V42" s="101"/>
      <c r="W42" s="101">
        <v>26.582999999999998</v>
      </c>
      <c r="X42" s="101"/>
      <c r="Y42" s="101"/>
      <c r="Z42" s="101"/>
      <c r="AA42" s="101"/>
      <c r="AB42" s="101"/>
      <c r="AC42" s="101"/>
      <c r="AD42" s="101"/>
      <c r="AE42" s="101"/>
      <c r="AF42" s="101"/>
      <c r="AG42" s="101"/>
      <c r="AH42" s="101">
        <v>29.838000000000001</v>
      </c>
      <c r="AI42" s="101"/>
      <c r="AJ42" s="101"/>
      <c r="AK42" s="101"/>
      <c r="AL42" s="101"/>
      <c r="AM42" s="101"/>
      <c r="AN42" s="101"/>
      <c r="AO42" s="101" t="s">
        <v>411</v>
      </c>
      <c r="AP42" s="103" t="s">
        <v>419</v>
      </c>
      <c r="AQ42" s="103"/>
      <c r="AR42" s="103"/>
      <c r="AS42" s="105"/>
      <c r="AT42" s="103"/>
      <c r="AU42" s="103" t="s">
        <v>419</v>
      </c>
      <c r="AV42" s="101"/>
      <c r="AW42" s="103">
        <v>0</v>
      </c>
      <c r="AX42" s="103">
        <v>0</v>
      </c>
      <c r="AY42" s="103">
        <v>15</v>
      </c>
      <c r="AZ42" s="103">
        <v>0</v>
      </c>
      <c r="BA42" s="103">
        <v>0</v>
      </c>
      <c r="BB42" s="103">
        <v>0</v>
      </c>
      <c r="BC42" s="103">
        <v>0</v>
      </c>
      <c r="BD42" s="103">
        <v>0</v>
      </c>
      <c r="BE42" s="103">
        <v>0</v>
      </c>
      <c r="BF42" s="103">
        <v>0</v>
      </c>
      <c r="BG42" s="103"/>
      <c r="BH42" s="103" t="s">
        <v>419</v>
      </c>
      <c r="BI42" s="103"/>
      <c r="BJ42" s="103" t="s">
        <v>419</v>
      </c>
      <c r="BK42" s="103"/>
      <c r="BL42" s="101"/>
      <c r="BM42" s="101"/>
      <c r="BN42" s="103"/>
      <c r="BO42" s="103" t="s">
        <v>399</v>
      </c>
      <c r="BP42" s="106" t="s">
        <v>417</v>
      </c>
      <c r="BQ42" t="s">
        <v>120</v>
      </c>
      <c r="BR42" s="18" t="s">
        <v>401</v>
      </c>
    </row>
    <row r="43" spans="1:70" x14ac:dyDescent="0.15">
      <c r="A43" s="99">
        <v>1723</v>
      </c>
      <c r="B43" s="114">
        <v>41464</v>
      </c>
      <c r="C43" s="100" t="s">
        <v>446</v>
      </c>
      <c r="D43" s="101" t="s">
        <v>447</v>
      </c>
      <c r="E43" s="101"/>
      <c r="F43" s="101" t="s">
        <v>448</v>
      </c>
      <c r="G43" s="113">
        <v>41455</v>
      </c>
      <c r="H43" s="103" t="s">
        <v>435</v>
      </c>
      <c r="I43" s="103" t="s">
        <v>449</v>
      </c>
      <c r="J43" s="103"/>
      <c r="K43" s="101" t="s">
        <v>450</v>
      </c>
      <c r="L43" s="101" t="s">
        <v>451</v>
      </c>
      <c r="M43" s="101">
        <v>134.9</v>
      </c>
      <c r="N43" s="101">
        <v>34</v>
      </c>
      <c r="O43" s="101"/>
      <c r="P43" s="101"/>
      <c r="Q43" s="101"/>
      <c r="R43" s="104"/>
      <c r="S43" s="101"/>
      <c r="T43" s="101"/>
      <c r="U43" s="101"/>
      <c r="V43" s="101"/>
      <c r="W43" s="101">
        <v>19.850000000000001</v>
      </c>
      <c r="X43" s="101"/>
      <c r="Y43" s="101"/>
      <c r="Z43" s="101"/>
      <c r="AA43" s="101"/>
      <c r="AB43" s="101"/>
      <c r="AC43" s="101"/>
      <c r="AD43" s="101"/>
      <c r="AE43" s="101"/>
      <c r="AF43" s="101"/>
      <c r="AG43" s="101"/>
      <c r="AH43" s="101">
        <v>25.5</v>
      </c>
      <c r="AI43" s="101"/>
      <c r="AJ43" s="101"/>
      <c r="AK43" s="101"/>
      <c r="AL43" s="101"/>
      <c r="AM43" s="101"/>
      <c r="AN43" s="101"/>
      <c r="AO43" s="101" t="s">
        <v>411</v>
      </c>
      <c r="AP43" s="103" t="s">
        <v>423</v>
      </c>
      <c r="AQ43" s="103"/>
      <c r="AR43" s="103"/>
      <c r="AS43" s="105" t="s">
        <v>452</v>
      </c>
      <c r="AT43" s="103">
        <v>12</v>
      </c>
      <c r="AU43" s="103" t="s">
        <v>429</v>
      </c>
      <c r="AV43" s="101"/>
      <c r="AW43" s="103">
        <v>0</v>
      </c>
      <c r="AX43" s="103">
        <v>0</v>
      </c>
      <c r="AY43" s="103">
        <v>7</v>
      </c>
      <c r="AZ43" s="103">
        <v>0</v>
      </c>
      <c r="BA43" s="103">
        <v>0</v>
      </c>
      <c r="BB43" s="103">
        <v>0</v>
      </c>
      <c r="BC43" s="103">
        <v>0</v>
      </c>
      <c r="BD43" s="103">
        <v>0</v>
      </c>
      <c r="BE43" s="103">
        <v>0</v>
      </c>
      <c r="BF43" s="103">
        <v>0</v>
      </c>
      <c r="BG43" s="103"/>
      <c r="BH43" s="103" t="s">
        <v>444</v>
      </c>
      <c r="BI43" s="103"/>
      <c r="BJ43" s="103" t="s">
        <v>445</v>
      </c>
      <c r="BK43" s="103"/>
      <c r="BL43" s="101"/>
      <c r="BM43" s="101"/>
      <c r="BN43" s="103"/>
      <c r="BO43" s="103" t="s">
        <v>431</v>
      </c>
      <c r="BP43" s="101"/>
      <c r="BQ43" t="s">
        <v>432</v>
      </c>
      <c r="BR43" s="18" t="s">
        <v>401</v>
      </c>
    </row>
    <row r="44" spans="1:70" x14ac:dyDescent="0.15">
      <c r="A44" s="99">
        <v>1693</v>
      </c>
      <c r="B44" s="111">
        <v>41464</v>
      </c>
      <c r="C44" s="100" t="s">
        <v>439</v>
      </c>
      <c r="D44" s="101" t="s">
        <v>388</v>
      </c>
      <c r="E44" s="101"/>
      <c r="F44" s="101" t="s">
        <v>467</v>
      </c>
      <c r="G44" s="102">
        <v>41495</v>
      </c>
      <c r="H44" s="103" t="s">
        <v>468</v>
      </c>
      <c r="I44" s="103" t="s">
        <v>430</v>
      </c>
      <c r="J44" s="103"/>
      <c r="K44" s="101" t="s">
        <v>457</v>
      </c>
      <c r="L44" s="101" t="s">
        <v>469</v>
      </c>
      <c r="M44" s="101">
        <v>116.1</v>
      </c>
      <c r="N44" s="101">
        <v>35.549999999999997</v>
      </c>
      <c r="O44" s="101"/>
      <c r="P44" s="101"/>
      <c r="Q44" s="101"/>
      <c r="R44" s="104"/>
      <c r="S44" s="101"/>
      <c r="T44" s="101"/>
      <c r="U44" s="101"/>
      <c r="V44" s="101"/>
      <c r="W44" s="101">
        <v>20.399999999999999</v>
      </c>
      <c r="X44" s="101"/>
      <c r="Y44" s="101"/>
      <c r="Z44" s="101"/>
      <c r="AA44" s="101"/>
      <c r="AB44" s="101"/>
      <c r="AC44" s="101"/>
      <c r="AD44" s="101"/>
      <c r="AE44" s="101"/>
      <c r="AF44" s="101"/>
      <c r="AG44" s="101"/>
      <c r="AH44" s="101">
        <v>24.95</v>
      </c>
      <c r="AI44" s="101"/>
      <c r="AJ44" s="101"/>
      <c r="AK44" s="101"/>
      <c r="AL44" s="101"/>
      <c r="AM44" s="101"/>
      <c r="AN44" s="101"/>
      <c r="AO44" s="101" t="s">
        <v>470</v>
      </c>
      <c r="AP44" s="103" t="s">
        <v>395</v>
      </c>
      <c r="AQ44" s="103"/>
      <c r="AR44" s="103"/>
      <c r="AS44" s="105" t="s">
        <v>428</v>
      </c>
      <c r="AT44" s="103">
        <v>8.5</v>
      </c>
      <c r="AU44" s="103" t="s">
        <v>405</v>
      </c>
      <c r="AV44" s="101"/>
      <c r="AW44" s="103">
        <v>0</v>
      </c>
      <c r="AX44" s="103">
        <v>0</v>
      </c>
      <c r="AY44" s="103">
        <v>0</v>
      </c>
      <c r="AZ44" s="103">
        <v>0</v>
      </c>
      <c r="BA44" s="103">
        <v>0</v>
      </c>
      <c r="BB44" s="103">
        <v>15</v>
      </c>
      <c r="BC44" s="103">
        <v>0</v>
      </c>
      <c r="BD44" s="103">
        <v>0</v>
      </c>
      <c r="BE44" s="103">
        <v>0</v>
      </c>
      <c r="BF44" s="103">
        <v>0</v>
      </c>
      <c r="BG44" s="103"/>
      <c r="BH44" s="103" t="s">
        <v>430</v>
      </c>
      <c r="BI44" s="103"/>
      <c r="BJ44" s="103" t="s">
        <v>395</v>
      </c>
      <c r="BK44" s="103"/>
      <c r="BL44" s="101"/>
      <c r="BM44" s="101"/>
      <c r="BN44" s="103"/>
      <c r="BO44" s="103" t="s">
        <v>431</v>
      </c>
      <c r="BP44" s="101"/>
      <c r="BQ44" t="s">
        <v>460</v>
      </c>
      <c r="BR44" s="18" t="s">
        <v>461</v>
      </c>
    </row>
    <row r="45" spans="1:70" x14ac:dyDescent="0.15">
      <c r="A45" s="99">
        <v>1610</v>
      </c>
      <c r="B45" s="111">
        <v>41467</v>
      </c>
      <c r="C45" s="100" t="s">
        <v>446</v>
      </c>
      <c r="D45" s="101" t="s">
        <v>447</v>
      </c>
      <c r="E45" s="101"/>
      <c r="F45" s="101" t="s">
        <v>448</v>
      </c>
      <c r="G45" s="102">
        <v>41467</v>
      </c>
      <c r="H45" s="103" t="s">
        <v>441</v>
      </c>
      <c r="I45" s="103" t="s">
        <v>395</v>
      </c>
      <c r="J45" s="103"/>
      <c r="K45" s="101" t="s">
        <v>471</v>
      </c>
      <c r="L45" s="101" t="s">
        <v>472</v>
      </c>
      <c r="M45" s="101">
        <v>116.6</v>
      </c>
      <c r="N45" s="101">
        <v>35.99</v>
      </c>
      <c r="O45" s="101"/>
      <c r="P45" s="101"/>
      <c r="Q45" s="101"/>
      <c r="R45" s="104"/>
      <c r="S45" s="101"/>
      <c r="T45" s="101"/>
      <c r="U45" s="101"/>
      <c r="V45" s="101"/>
      <c r="W45" s="101">
        <v>20.27</v>
      </c>
      <c r="X45" s="101"/>
      <c r="Y45" s="101"/>
      <c r="Z45" s="101"/>
      <c r="AA45" s="101"/>
      <c r="AB45" s="101"/>
      <c r="AC45" s="101"/>
      <c r="AD45" s="101"/>
      <c r="AE45" s="101"/>
      <c r="AF45" s="101"/>
      <c r="AG45" s="101"/>
      <c r="AH45" s="101">
        <v>25.59</v>
      </c>
      <c r="AI45" s="101"/>
      <c r="AJ45" s="101"/>
      <c r="AK45" s="101"/>
      <c r="AL45" s="101"/>
      <c r="AM45" s="101"/>
      <c r="AN45" s="101"/>
      <c r="AO45" s="101" t="s">
        <v>411</v>
      </c>
      <c r="AP45" s="103" t="s">
        <v>395</v>
      </c>
      <c r="AQ45" s="103"/>
      <c r="AR45" s="103"/>
      <c r="AS45" s="105" t="s">
        <v>474</v>
      </c>
      <c r="AT45" s="103">
        <v>11</v>
      </c>
      <c r="AU45" s="103" t="s">
        <v>475</v>
      </c>
      <c r="AV45" s="101"/>
      <c r="AW45" s="103">
        <v>0</v>
      </c>
      <c r="AX45" s="103">
        <v>0</v>
      </c>
      <c r="AY45" s="103">
        <v>0</v>
      </c>
      <c r="AZ45" s="103">
        <v>18</v>
      </c>
      <c r="BA45" s="103">
        <v>0</v>
      </c>
      <c r="BB45" s="103">
        <v>0</v>
      </c>
      <c r="BC45" s="103">
        <v>0</v>
      </c>
      <c r="BD45" s="103">
        <v>0</v>
      </c>
      <c r="BE45" s="103">
        <v>0</v>
      </c>
      <c r="BF45" s="103">
        <v>0</v>
      </c>
      <c r="BG45" s="103"/>
      <c r="BH45" s="103" t="s">
        <v>395</v>
      </c>
      <c r="BI45" s="103">
        <v>12</v>
      </c>
      <c r="BJ45" s="103" t="s">
        <v>395</v>
      </c>
      <c r="BK45" s="103"/>
      <c r="BL45" s="106"/>
      <c r="BM45" s="106"/>
      <c r="BN45" s="103"/>
      <c r="BO45" s="103" t="s">
        <v>476</v>
      </c>
      <c r="BP45" s="101"/>
      <c r="BQ45" t="s">
        <v>484</v>
      </c>
      <c r="BR45" s="18" t="s">
        <v>401</v>
      </c>
    </row>
    <row r="46" spans="1:70" x14ac:dyDescent="0.15">
      <c r="A46" s="99">
        <v>4151</v>
      </c>
      <c r="B46" s="111">
        <v>41467</v>
      </c>
      <c r="C46" s="100" t="s">
        <v>387</v>
      </c>
      <c r="D46" s="101" t="s">
        <v>388</v>
      </c>
      <c r="E46" s="101"/>
      <c r="F46" s="101" t="s">
        <v>410</v>
      </c>
      <c r="G46" s="113">
        <v>41475</v>
      </c>
      <c r="H46" s="103" t="s">
        <v>441</v>
      </c>
      <c r="I46" s="103" t="s">
        <v>395</v>
      </c>
      <c r="J46" s="103"/>
      <c r="K46" s="101" t="s">
        <v>486</v>
      </c>
      <c r="L46" s="101" t="s">
        <v>458</v>
      </c>
      <c r="M46" s="101">
        <v>94</v>
      </c>
      <c r="N46" s="101">
        <v>30</v>
      </c>
      <c r="O46" s="101"/>
      <c r="P46" s="101"/>
      <c r="Q46" s="101"/>
      <c r="R46" s="104"/>
      <c r="S46" s="101"/>
      <c r="T46" s="101"/>
      <c r="U46" s="101"/>
      <c r="V46" s="101"/>
      <c r="W46" s="101">
        <v>20</v>
      </c>
      <c r="X46" s="101"/>
      <c r="Y46" s="101"/>
      <c r="Z46" s="101"/>
      <c r="AA46" s="101"/>
      <c r="AB46" s="101"/>
      <c r="AC46" s="101"/>
      <c r="AD46" s="101"/>
      <c r="AE46" s="101"/>
      <c r="AF46" s="101"/>
      <c r="AG46" s="101"/>
      <c r="AH46" s="101">
        <v>23</v>
      </c>
      <c r="AI46" s="101"/>
      <c r="AJ46" s="101"/>
      <c r="AK46" s="101"/>
      <c r="AL46" s="101"/>
      <c r="AM46" s="101"/>
      <c r="AN46" s="101"/>
      <c r="AO46" s="101" t="s">
        <v>411</v>
      </c>
      <c r="AP46" s="103" t="s">
        <v>395</v>
      </c>
      <c r="AQ46" s="103"/>
      <c r="AR46" s="103"/>
      <c r="AS46" s="105" t="s">
        <v>487</v>
      </c>
      <c r="AT46" s="103">
        <v>11</v>
      </c>
      <c r="AU46" s="103" t="s">
        <v>405</v>
      </c>
      <c r="AV46" s="101"/>
      <c r="AW46" s="103">
        <v>0</v>
      </c>
      <c r="AX46" s="103">
        <v>0</v>
      </c>
      <c r="AY46" s="103">
        <v>0</v>
      </c>
      <c r="AZ46" s="103">
        <v>0</v>
      </c>
      <c r="BA46" s="103">
        <v>0</v>
      </c>
      <c r="BB46" s="103">
        <v>0</v>
      </c>
      <c r="BC46" s="103">
        <v>0</v>
      </c>
      <c r="BD46" s="103">
        <v>0</v>
      </c>
      <c r="BE46" s="103">
        <v>0</v>
      </c>
      <c r="BF46" s="103">
        <v>0</v>
      </c>
      <c r="BG46" s="103"/>
      <c r="BH46" s="103" t="s">
        <v>395</v>
      </c>
      <c r="BI46" s="103"/>
      <c r="BJ46" s="103" t="s">
        <v>395</v>
      </c>
      <c r="BK46" s="103"/>
      <c r="BL46" s="106"/>
      <c r="BM46" s="106"/>
      <c r="BN46" s="103"/>
      <c r="BO46" s="103" t="s">
        <v>399</v>
      </c>
      <c r="BP46" s="106" t="s">
        <v>488</v>
      </c>
      <c r="BQ46" t="s">
        <v>490</v>
      </c>
      <c r="BR46" s="18" t="s">
        <v>401</v>
      </c>
    </row>
    <row r="47" spans="1:70" x14ac:dyDescent="0.15">
      <c r="A47" s="99">
        <v>2290</v>
      </c>
      <c r="B47" s="111">
        <v>41450</v>
      </c>
      <c r="C47" s="100" t="s">
        <v>90</v>
      </c>
      <c r="D47" s="101" t="s">
        <v>91</v>
      </c>
      <c r="E47" s="101"/>
      <c r="F47" s="101" t="s">
        <v>69</v>
      </c>
      <c r="G47" s="102">
        <v>41455</v>
      </c>
      <c r="H47" s="103" t="s">
        <v>88</v>
      </c>
      <c r="I47" s="103" t="s">
        <v>150</v>
      </c>
      <c r="J47" s="103">
        <v>6.43</v>
      </c>
      <c r="K47" s="101" t="s">
        <v>148</v>
      </c>
      <c r="L47" s="101" t="s">
        <v>25</v>
      </c>
      <c r="M47" s="101">
        <v>114.19</v>
      </c>
      <c r="N47" s="101">
        <v>32.380000000000003</v>
      </c>
      <c r="O47" s="101"/>
      <c r="P47" s="101"/>
      <c r="Q47" s="101"/>
      <c r="R47" s="104"/>
      <c r="S47" s="101"/>
      <c r="T47" s="101"/>
      <c r="U47" s="101"/>
      <c r="V47" s="101"/>
      <c r="W47" s="101">
        <v>18.940000000000001</v>
      </c>
      <c r="X47" s="101"/>
      <c r="Y47" s="101"/>
      <c r="Z47" s="101"/>
      <c r="AA47" s="101"/>
      <c r="AB47" s="101"/>
      <c r="AC47" s="101"/>
      <c r="AD47" s="101"/>
      <c r="AE47" s="101"/>
      <c r="AF47" s="101"/>
      <c r="AG47" s="101"/>
      <c r="AH47" s="101">
        <v>23.34</v>
      </c>
      <c r="AI47" s="101"/>
      <c r="AJ47" s="101"/>
      <c r="AK47" s="101"/>
      <c r="AL47" s="101"/>
      <c r="AM47" s="101"/>
      <c r="AN47" s="101"/>
      <c r="AO47" s="101" t="s">
        <v>78</v>
      </c>
      <c r="AP47" s="103" t="s">
        <v>35</v>
      </c>
      <c r="AQ47" s="103"/>
      <c r="AR47" s="103"/>
      <c r="AS47" s="105" t="s">
        <v>29</v>
      </c>
      <c r="AT47" s="103">
        <v>7</v>
      </c>
      <c r="AU47" s="103" t="s">
        <v>76</v>
      </c>
      <c r="AV47" s="101"/>
      <c r="AW47" s="103">
        <v>0</v>
      </c>
      <c r="AX47" s="103">
        <v>0</v>
      </c>
      <c r="AY47" s="103">
        <v>0</v>
      </c>
      <c r="AZ47" s="103">
        <v>8</v>
      </c>
      <c r="BA47" s="103">
        <v>0</v>
      </c>
      <c r="BB47" s="103">
        <v>0</v>
      </c>
      <c r="BC47" s="103">
        <v>0</v>
      </c>
      <c r="BD47" s="103">
        <v>0</v>
      </c>
      <c r="BE47" s="103">
        <v>0</v>
      </c>
      <c r="BF47" s="103">
        <v>0</v>
      </c>
      <c r="BG47" s="103">
        <v>0</v>
      </c>
      <c r="BH47" s="103" t="s">
        <v>35</v>
      </c>
      <c r="BI47" s="103">
        <v>12</v>
      </c>
      <c r="BJ47" s="103" t="s">
        <v>35</v>
      </c>
      <c r="BK47" s="103"/>
      <c r="BL47" s="106"/>
      <c r="BM47" s="106"/>
      <c r="BN47" s="103"/>
      <c r="BO47" s="103" t="s">
        <v>81</v>
      </c>
      <c r="BP47" s="106"/>
      <c r="BQ47" t="s">
        <v>33</v>
      </c>
      <c r="BR47" s="18" t="s">
        <v>34</v>
      </c>
    </row>
    <row r="48" spans="1:70" x14ac:dyDescent="0.15">
      <c r="A48" s="99">
        <v>2182</v>
      </c>
      <c r="B48" s="111">
        <v>41464</v>
      </c>
      <c r="C48" s="100" t="s">
        <v>439</v>
      </c>
      <c r="D48" s="101" t="s">
        <v>388</v>
      </c>
      <c r="E48" s="101"/>
      <c r="F48" s="101" t="s">
        <v>467</v>
      </c>
      <c r="G48" s="102">
        <v>41455</v>
      </c>
      <c r="H48" s="103" t="s">
        <v>435</v>
      </c>
      <c r="I48" s="103" t="s">
        <v>449</v>
      </c>
      <c r="J48" s="103"/>
      <c r="K48" s="101" t="s">
        <v>507</v>
      </c>
      <c r="L48" s="101" t="s">
        <v>508</v>
      </c>
      <c r="M48" s="101">
        <v>128.04</v>
      </c>
      <c r="N48" s="101">
        <v>32.829500000000003</v>
      </c>
      <c r="O48" s="101"/>
      <c r="P48" s="101"/>
      <c r="Q48" s="101"/>
      <c r="R48" s="104"/>
      <c r="S48" s="101"/>
      <c r="T48" s="101"/>
      <c r="U48" s="101"/>
      <c r="V48" s="101"/>
      <c r="W48" s="101">
        <v>17.888200000000001</v>
      </c>
      <c r="X48" s="101"/>
      <c r="Y48" s="101"/>
      <c r="Z48" s="101"/>
      <c r="AA48" s="101"/>
      <c r="AB48" s="101"/>
      <c r="AC48" s="101"/>
      <c r="AD48" s="101"/>
      <c r="AE48" s="101"/>
      <c r="AF48" s="101"/>
      <c r="AG48" s="101"/>
      <c r="AH48" s="101">
        <v>23.237500000000001</v>
      </c>
      <c r="AI48" s="101"/>
      <c r="AJ48" s="101"/>
      <c r="AK48" s="101"/>
      <c r="AL48" s="101"/>
      <c r="AM48" s="101"/>
      <c r="AN48" s="101"/>
      <c r="AO48" s="101" t="s">
        <v>411</v>
      </c>
      <c r="AP48" s="103" t="s">
        <v>395</v>
      </c>
      <c r="AQ48" s="103"/>
      <c r="AR48" s="103"/>
      <c r="AS48" s="105"/>
      <c r="AT48" s="103"/>
      <c r="AU48" s="103" t="s">
        <v>395</v>
      </c>
      <c r="AV48" s="101"/>
      <c r="AW48" s="103">
        <v>0</v>
      </c>
      <c r="AX48" s="103">
        <v>0</v>
      </c>
      <c r="AY48" s="103">
        <v>0</v>
      </c>
      <c r="AZ48" s="103">
        <v>0</v>
      </c>
      <c r="BA48" s="103">
        <v>0</v>
      </c>
      <c r="BB48" s="103">
        <v>0</v>
      </c>
      <c r="BC48" s="103">
        <v>0</v>
      </c>
      <c r="BD48" s="103">
        <v>0</v>
      </c>
      <c r="BE48" s="103">
        <v>0</v>
      </c>
      <c r="BF48" s="103">
        <v>0</v>
      </c>
      <c r="BG48" s="103"/>
      <c r="BH48" s="103" t="s">
        <v>404</v>
      </c>
      <c r="BI48" s="103"/>
      <c r="BJ48" s="103" t="s">
        <v>395</v>
      </c>
      <c r="BK48" s="103"/>
      <c r="BL48" s="106"/>
      <c r="BM48" s="106"/>
      <c r="BN48" s="103"/>
      <c r="BO48" s="103" t="s">
        <v>431</v>
      </c>
      <c r="BP48" s="101"/>
      <c r="BQ48" t="s">
        <v>516</v>
      </c>
      <c r="BR48" t="s">
        <v>401</v>
      </c>
    </row>
    <row r="49" spans="1:70" x14ac:dyDescent="0.15">
      <c r="A49" s="99">
        <v>3620</v>
      </c>
      <c r="B49" s="111">
        <v>41464</v>
      </c>
      <c r="C49" s="100" t="s">
        <v>491</v>
      </c>
      <c r="D49" s="101" t="s">
        <v>420</v>
      </c>
      <c r="E49" s="101"/>
      <c r="F49" s="101" t="s">
        <v>410</v>
      </c>
      <c r="G49" s="112">
        <v>41459</v>
      </c>
      <c r="H49" s="103" t="s">
        <v>441</v>
      </c>
      <c r="I49" s="103" t="s">
        <v>395</v>
      </c>
      <c r="J49" s="103"/>
      <c r="K49" s="101" t="s">
        <v>517</v>
      </c>
      <c r="L49" s="101" t="s">
        <v>518</v>
      </c>
      <c r="M49" s="101">
        <v>85.87</v>
      </c>
      <c r="N49" s="101">
        <v>37.520000000000003</v>
      </c>
      <c r="O49" s="101"/>
      <c r="P49" s="101"/>
      <c r="Q49" s="101"/>
      <c r="R49" s="104"/>
      <c r="S49" s="101"/>
      <c r="T49" s="101"/>
      <c r="U49" s="101"/>
      <c r="V49" s="101"/>
      <c r="W49" s="101">
        <v>19.63</v>
      </c>
      <c r="X49" s="101"/>
      <c r="Y49" s="101"/>
      <c r="Z49" s="101"/>
      <c r="AA49" s="101"/>
      <c r="AB49" s="101"/>
      <c r="AC49" s="101"/>
      <c r="AD49" s="101"/>
      <c r="AE49" s="101"/>
      <c r="AF49" s="101"/>
      <c r="AG49" s="101"/>
      <c r="AH49" s="101">
        <v>23.85</v>
      </c>
      <c r="AI49" s="101"/>
      <c r="AJ49" s="101"/>
      <c r="AK49" s="101"/>
      <c r="AL49" s="101"/>
      <c r="AM49" s="101"/>
      <c r="AN49" s="101"/>
      <c r="AO49" s="101" t="s">
        <v>411</v>
      </c>
      <c r="AP49" s="103" t="s">
        <v>395</v>
      </c>
      <c r="AQ49" s="103"/>
      <c r="AR49" s="103"/>
      <c r="AS49" s="105" t="s">
        <v>519</v>
      </c>
      <c r="AT49" s="103">
        <v>6.2</v>
      </c>
      <c r="AU49" s="103" t="s">
        <v>520</v>
      </c>
      <c r="AV49" s="101"/>
      <c r="AW49" s="103">
        <v>0</v>
      </c>
      <c r="AX49" s="103">
        <v>0</v>
      </c>
      <c r="AY49" s="103">
        <v>0</v>
      </c>
      <c r="AZ49" s="103">
        <v>15</v>
      </c>
      <c r="BA49" s="103">
        <v>0</v>
      </c>
      <c r="BB49" s="103">
        <v>0</v>
      </c>
      <c r="BC49" s="103">
        <v>0</v>
      </c>
      <c r="BD49" s="103">
        <v>0</v>
      </c>
      <c r="BE49" s="103">
        <v>0</v>
      </c>
      <c r="BF49" s="103">
        <v>0</v>
      </c>
      <c r="BG49" s="103"/>
      <c r="BH49" s="103" t="s">
        <v>395</v>
      </c>
      <c r="BI49" s="103">
        <v>24</v>
      </c>
      <c r="BJ49" s="103" t="s">
        <v>395</v>
      </c>
      <c r="BK49" s="103"/>
      <c r="BL49" s="101" t="s">
        <v>521</v>
      </c>
      <c r="BM49" s="101" t="s">
        <v>522</v>
      </c>
      <c r="BN49" s="103">
        <v>25</v>
      </c>
      <c r="BO49" s="103" t="s">
        <v>431</v>
      </c>
      <c r="BP49" s="101"/>
      <c r="BQ49" t="s">
        <v>524</v>
      </c>
      <c r="BR49" s="18" t="s">
        <v>401</v>
      </c>
    </row>
    <row r="50" spans="1:70" x14ac:dyDescent="0.15">
      <c r="A50" s="99">
        <v>3584</v>
      </c>
      <c r="B50" s="111">
        <v>41465</v>
      </c>
      <c r="C50" s="100" t="s">
        <v>491</v>
      </c>
      <c r="D50" s="101" t="s">
        <v>531</v>
      </c>
      <c r="E50" s="101"/>
      <c r="F50" s="101" t="s">
        <v>410</v>
      </c>
      <c r="G50" s="102">
        <v>41468</v>
      </c>
      <c r="H50" s="103" t="s">
        <v>395</v>
      </c>
      <c r="I50" s="103" t="s">
        <v>525</v>
      </c>
      <c r="J50" s="103"/>
      <c r="K50" s="101" t="s">
        <v>526</v>
      </c>
      <c r="L50" s="101" t="s">
        <v>527</v>
      </c>
      <c r="M50" s="101">
        <v>56.29</v>
      </c>
      <c r="N50" s="101">
        <v>34.869999999999997</v>
      </c>
      <c r="O50" s="101"/>
      <c r="P50" s="101"/>
      <c r="Q50" s="101"/>
      <c r="R50" s="104"/>
      <c r="S50" s="101"/>
      <c r="T50" s="101"/>
      <c r="U50" s="101"/>
      <c r="V50" s="101"/>
      <c r="W50" s="101">
        <v>15.74</v>
      </c>
      <c r="X50" s="101"/>
      <c r="Y50" s="101"/>
      <c r="Z50" s="101"/>
      <c r="AA50" s="101"/>
      <c r="AB50" s="101"/>
      <c r="AC50" s="101"/>
      <c r="AD50" s="101"/>
      <c r="AE50" s="101"/>
      <c r="AF50" s="101"/>
      <c r="AG50" s="101"/>
      <c r="AH50" s="101">
        <v>23.42</v>
      </c>
      <c r="AI50" s="101"/>
      <c r="AJ50" s="101"/>
      <c r="AK50" s="101"/>
      <c r="AL50" s="101"/>
      <c r="AM50" s="101"/>
      <c r="AN50" s="101"/>
      <c r="AO50" s="101" t="s">
        <v>411</v>
      </c>
      <c r="AP50" s="103" t="s">
        <v>534</v>
      </c>
      <c r="AQ50" s="103"/>
      <c r="AR50" s="103"/>
      <c r="AS50" s="105"/>
      <c r="AT50" s="103"/>
      <c r="AU50" s="103" t="s">
        <v>534</v>
      </c>
      <c r="AV50" s="101"/>
      <c r="AW50" s="103">
        <v>0</v>
      </c>
      <c r="AX50" s="103">
        <v>0</v>
      </c>
      <c r="AY50" s="103">
        <v>0</v>
      </c>
      <c r="AZ50" s="103">
        <v>0</v>
      </c>
      <c r="BA50" s="103">
        <v>0</v>
      </c>
      <c r="BB50" s="103">
        <v>0</v>
      </c>
      <c r="BC50" s="103">
        <v>0</v>
      </c>
      <c r="BD50" s="103">
        <v>0</v>
      </c>
      <c r="BE50" s="103">
        <v>0</v>
      </c>
      <c r="BF50" s="103">
        <v>0</v>
      </c>
      <c r="BG50" s="103"/>
      <c r="BH50" s="103" t="s">
        <v>395</v>
      </c>
      <c r="BI50" s="103"/>
      <c r="BJ50" s="103" t="s">
        <v>395</v>
      </c>
      <c r="BK50" s="103">
        <v>35</v>
      </c>
      <c r="BL50" s="106" t="s">
        <v>528</v>
      </c>
      <c r="BM50" s="106"/>
      <c r="BN50" s="103"/>
      <c r="BO50" s="103" t="s">
        <v>431</v>
      </c>
      <c r="BP50" s="101" t="s">
        <v>529</v>
      </c>
      <c r="BQ50" t="s">
        <v>530</v>
      </c>
      <c r="BR50" t="s">
        <v>401</v>
      </c>
    </row>
    <row r="51" spans="1:70" x14ac:dyDescent="0.15">
      <c r="A51" s="99">
        <v>4052</v>
      </c>
      <c r="B51" s="114">
        <v>41468</v>
      </c>
      <c r="C51" s="100" t="s">
        <v>387</v>
      </c>
      <c r="D51" s="101" t="s">
        <v>388</v>
      </c>
      <c r="E51" s="101"/>
      <c r="F51" s="101" t="s">
        <v>410</v>
      </c>
      <c r="G51" s="102">
        <v>41455</v>
      </c>
      <c r="H51" s="103" t="s">
        <v>441</v>
      </c>
      <c r="I51" s="103" t="s">
        <v>395</v>
      </c>
      <c r="J51" s="103"/>
      <c r="K51" s="101" t="s">
        <v>537</v>
      </c>
      <c r="L51" s="101" t="s">
        <v>542</v>
      </c>
      <c r="M51" s="101">
        <v>101.15</v>
      </c>
      <c r="N51" s="101">
        <v>35.4</v>
      </c>
      <c r="O51" s="101"/>
      <c r="P51" s="101"/>
      <c r="Q51" s="101"/>
      <c r="R51" s="104"/>
      <c r="S51" s="101"/>
      <c r="T51" s="101"/>
      <c r="U51" s="101"/>
      <c r="V51" s="101"/>
      <c r="W51" s="101">
        <v>23.55</v>
      </c>
      <c r="X51" s="101"/>
      <c r="Y51" s="101"/>
      <c r="Z51" s="101"/>
      <c r="AA51" s="101"/>
      <c r="AB51" s="101"/>
      <c r="AC51" s="101"/>
      <c r="AD51" s="101"/>
      <c r="AE51" s="101"/>
      <c r="AF51" s="101"/>
      <c r="AG51" s="101"/>
      <c r="AH51" s="101">
        <v>26.85</v>
      </c>
      <c r="AI51" s="101"/>
      <c r="AJ51" s="101"/>
      <c r="AK51" s="101"/>
      <c r="AL51" s="101"/>
      <c r="AM51" s="101"/>
      <c r="AN51" s="101"/>
      <c r="AO51" s="101" t="s">
        <v>411</v>
      </c>
      <c r="AP51" s="103" t="s">
        <v>395</v>
      </c>
      <c r="AQ51" s="103"/>
      <c r="AR51" s="103"/>
      <c r="AS51" s="105" t="s">
        <v>539</v>
      </c>
      <c r="AT51" s="103">
        <v>10.8</v>
      </c>
      <c r="AU51" s="103" t="s">
        <v>405</v>
      </c>
      <c r="AV51" s="101"/>
      <c r="AW51" s="103">
        <v>2</v>
      </c>
      <c r="AX51" s="103">
        <v>0</v>
      </c>
      <c r="AY51" s="103">
        <v>8</v>
      </c>
      <c r="AZ51" s="103">
        <v>0</v>
      </c>
      <c r="BA51" s="103">
        <v>0</v>
      </c>
      <c r="BB51" s="103">
        <v>0</v>
      </c>
      <c r="BC51" s="103">
        <v>0</v>
      </c>
      <c r="BD51" s="103">
        <v>0</v>
      </c>
      <c r="BE51" s="103">
        <v>0</v>
      </c>
      <c r="BF51" s="103">
        <v>0</v>
      </c>
      <c r="BG51" s="103"/>
      <c r="BH51" s="103" t="s">
        <v>395</v>
      </c>
      <c r="BI51" s="103"/>
      <c r="BJ51" s="103" t="s">
        <v>395</v>
      </c>
      <c r="BK51" s="103"/>
      <c r="BL51" s="106"/>
      <c r="BM51" s="106"/>
      <c r="BN51" s="103"/>
      <c r="BO51" s="103" t="s">
        <v>399</v>
      </c>
      <c r="BP51" s="106" t="s">
        <v>540</v>
      </c>
      <c r="BQ51" t="s">
        <v>541</v>
      </c>
      <c r="BR51" s="18" t="s">
        <v>401</v>
      </c>
    </row>
    <row r="52" spans="1:70" x14ac:dyDescent="0.15">
      <c r="A52" s="99">
        <v>4105</v>
      </c>
      <c r="B52" s="114">
        <v>41464</v>
      </c>
      <c r="C52" s="100" t="s">
        <v>409</v>
      </c>
      <c r="D52" s="101" t="s">
        <v>388</v>
      </c>
      <c r="E52" s="101"/>
      <c r="F52" s="101" t="s">
        <v>549</v>
      </c>
      <c r="G52" s="112">
        <v>41455</v>
      </c>
      <c r="H52" s="103" t="s">
        <v>441</v>
      </c>
      <c r="I52" s="103" t="s">
        <v>395</v>
      </c>
      <c r="J52" s="103"/>
      <c r="K52" s="101" t="s">
        <v>545</v>
      </c>
      <c r="L52" s="101" t="s">
        <v>546</v>
      </c>
      <c r="M52" s="101">
        <v>130.19999999999999</v>
      </c>
      <c r="N52" s="101">
        <v>31.7</v>
      </c>
      <c r="O52" s="101"/>
      <c r="P52" s="101"/>
      <c r="Q52" s="101"/>
      <c r="R52" s="104"/>
      <c r="S52" s="101"/>
      <c r="T52" s="101"/>
      <c r="U52" s="101"/>
      <c r="V52" s="101"/>
      <c r="W52" s="101">
        <v>18.7</v>
      </c>
      <c r="X52" s="101"/>
      <c r="Y52" s="101"/>
      <c r="Z52" s="101"/>
      <c r="AA52" s="101"/>
      <c r="AB52" s="101"/>
      <c r="AC52" s="101"/>
      <c r="AD52" s="101"/>
      <c r="AE52" s="101"/>
      <c r="AF52" s="101"/>
      <c r="AG52" s="101"/>
      <c r="AH52" s="101">
        <v>21.2</v>
      </c>
      <c r="AI52" s="101"/>
      <c r="AJ52" s="101"/>
      <c r="AK52" s="101"/>
      <c r="AL52" s="101"/>
      <c r="AM52" s="101"/>
      <c r="AN52" s="101"/>
      <c r="AO52" s="101" t="s">
        <v>411</v>
      </c>
      <c r="AP52" s="103" t="s">
        <v>395</v>
      </c>
      <c r="AQ52" s="103"/>
      <c r="AR52" s="103"/>
      <c r="AS52" s="105" t="s">
        <v>487</v>
      </c>
      <c r="AT52" s="103">
        <v>6</v>
      </c>
      <c r="AU52" s="103" t="s">
        <v>479</v>
      </c>
      <c r="AV52" s="101"/>
      <c r="AW52" s="103">
        <v>0</v>
      </c>
      <c r="AX52" s="103">
        <v>0</v>
      </c>
      <c r="AY52" s="103">
        <v>10</v>
      </c>
      <c r="AZ52" s="103">
        <v>0</v>
      </c>
      <c r="BA52" s="103">
        <v>0</v>
      </c>
      <c r="BB52" s="103">
        <v>0</v>
      </c>
      <c r="BC52" s="103">
        <v>0</v>
      </c>
      <c r="BD52" s="103">
        <v>0</v>
      </c>
      <c r="BE52" s="103">
        <v>0</v>
      </c>
      <c r="BF52" s="103">
        <v>0</v>
      </c>
      <c r="BG52" s="103"/>
      <c r="BH52" s="103" t="s">
        <v>395</v>
      </c>
      <c r="BI52" s="103"/>
      <c r="BJ52" s="103" t="s">
        <v>395</v>
      </c>
      <c r="BK52" s="103"/>
      <c r="BL52" s="106"/>
      <c r="BM52" s="106"/>
      <c r="BN52" s="103"/>
      <c r="BO52" s="103" t="s">
        <v>399</v>
      </c>
      <c r="BP52" s="106"/>
      <c r="BQ52" t="s">
        <v>547</v>
      </c>
      <c r="BR52" t="s">
        <v>401</v>
      </c>
    </row>
  </sheetData>
  <sheetProtection algorithmName="SHA-512" hashValue="icEtGDzICqrB8ivIfYoviE4qSDVzvnstWG+WfEqH9mIrwQRIP03idCYvH5V3JtSXv66BcRbqUT3aPB1fN+8Sgg==" saltValue="q42VIGzdnWDYBtyYaC19Ug==" spinCount="100000" sheet="1" objects="1" scenarios="1"/>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dimension ref="A1:BO44"/>
  <sheetViews>
    <sheetView workbookViewId="0">
      <selection activeCell="M63" sqref="M63"/>
    </sheetView>
  </sheetViews>
  <sheetFormatPr baseColWidth="10" defaultRowHeight="13" x14ac:dyDescent="0.15"/>
  <cols>
    <col min="38" max="38" width="13.6640625" customWidth="1"/>
    <col min="66" max="66" width="24.83203125" customWidth="1"/>
  </cols>
  <sheetData>
    <row r="1" spans="1:67" ht="70" x14ac:dyDescent="0.15">
      <c r="A1" s="77" t="s">
        <v>254</v>
      </c>
      <c r="B1" s="77" t="s">
        <v>255</v>
      </c>
      <c r="C1" s="78" t="s">
        <v>154</v>
      </c>
      <c r="D1" s="79" t="s">
        <v>155</v>
      </c>
      <c r="E1" s="79" t="s">
        <v>156</v>
      </c>
      <c r="F1" s="79" t="s">
        <v>157</v>
      </c>
      <c r="G1" s="77" t="s">
        <v>256</v>
      </c>
      <c r="H1" s="80" t="s">
        <v>257</v>
      </c>
      <c r="I1" s="80" t="s">
        <v>165</v>
      </c>
      <c r="J1" s="80" t="s">
        <v>167</v>
      </c>
      <c r="K1" s="79" t="s">
        <v>168</v>
      </c>
      <c r="L1" s="81" t="s">
        <v>169</v>
      </c>
      <c r="M1" s="82" t="s">
        <v>174</v>
      </c>
      <c r="N1" s="83" t="s">
        <v>109</v>
      </c>
      <c r="O1" s="83" t="s">
        <v>110</v>
      </c>
      <c r="P1" s="83" t="s">
        <v>111</v>
      </c>
      <c r="Q1" s="83" t="s">
        <v>59</v>
      </c>
      <c r="R1" s="83" t="s">
        <v>114</v>
      </c>
      <c r="S1" s="83" t="s">
        <v>115</v>
      </c>
      <c r="T1" s="83" t="s">
        <v>116</v>
      </c>
      <c r="U1" s="83" t="s">
        <v>117</v>
      </c>
      <c r="V1" s="84" t="s">
        <v>279</v>
      </c>
      <c r="W1" s="85" t="s">
        <v>280</v>
      </c>
      <c r="X1" s="85" t="s">
        <v>207</v>
      </c>
      <c r="Y1" s="85" t="s">
        <v>108</v>
      </c>
      <c r="Z1" s="85" t="s">
        <v>320</v>
      </c>
      <c r="AA1" s="85" t="s">
        <v>321</v>
      </c>
      <c r="AB1" s="85" t="s">
        <v>281</v>
      </c>
      <c r="AC1" s="85" t="s">
        <v>282</v>
      </c>
      <c r="AD1" s="85" t="s">
        <v>208</v>
      </c>
      <c r="AE1" s="86" t="s">
        <v>209</v>
      </c>
      <c r="AF1" s="87" t="s">
        <v>223</v>
      </c>
      <c r="AG1" s="87" t="s">
        <v>125</v>
      </c>
      <c r="AH1" s="88" t="s">
        <v>38</v>
      </c>
      <c r="AI1" s="88" t="s">
        <v>39</v>
      </c>
      <c r="AJ1" s="88" t="s">
        <v>132</v>
      </c>
      <c r="AK1" s="88" t="s">
        <v>138</v>
      </c>
      <c r="AL1" s="89" t="s">
        <v>47</v>
      </c>
      <c r="AM1" s="90" t="s">
        <v>48</v>
      </c>
      <c r="AN1" s="90" t="s">
        <v>143</v>
      </c>
      <c r="AO1" s="91" t="s">
        <v>144</v>
      </c>
      <c r="AP1" s="92" t="s">
        <v>145</v>
      </c>
      <c r="AQ1" s="93" t="s">
        <v>146</v>
      </c>
      <c r="AR1" s="94" t="s">
        <v>62</v>
      </c>
      <c r="AS1" s="95" t="s">
        <v>63</v>
      </c>
      <c r="AT1" s="96" t="s">
        <v>64</v>
      </c>
      <c r="AU1" s="97" t="s">
        <v>0</v>
      </c>
      <c r="AV1" s="96" t="s">
        <v>1</v>
      </c>
      <c r="AW1" s="97" t="s">
        <v>2</v>
      </c>
      <c r="AX1" s="96" t="s">
        <v>198</v>
      </c>
      <c r="AY1" s="97" t="s">
        <v>199</v>
      </c>
      <c r="AZ1" s="96" t="s">
        <v>200</v>
      </c>
      <c r="BA1" s="98" t="s">
        <v>201</v>
      </c>
      <c r="BB1" s="96" t="s">
        <v>202</v>
      </c>
      <c r="BC1" s="98" t="s">
        <v>11</v>
      </c>
      <c r="BD1" s="80" t="s">
        <v>12</v>
      </c>
      <c r="BE1" s="80" t="s">
        <v>13</v>
      </c>
      <c r="BF1" s="80" t="s">
        <v>14</v>
      </c>
      <c r="BG1" s="80" t="s">
        <v>15</v>
      </c>
      <c r="BH1" s="80" t="s">
        <v>71</v>
      </c>
      <c r="BI1" s="78" t="s">
        <v>72</v>
      </c>
      <c r="BJ1" s="78" t="s">
        <v>73</v>
      </c>
      <c r="BK1" s="80" t="s">
        <v>106</v>
      </c>
      <c r="BL1" s="80" t="s">
        <v>107</v>
      </c>
      <c r="BM1" s="78" t="s">
        <v>312</v>
      </c>
      <c r="BN1" s="80" t="s">
        <v>313</v>
      </c>
      <c r="BO1" s="77" t="s">
        <v>314</v>
      </c>
    </row>
    <row r="2" spans="1:67" x14ac:dyDescent="0.15">
      <c r="A2" s="99">
        <v>1983</v>
      </c>
      <c r="B2" s="102">
        <v>41090</v>
      </c>
      <c r="C2" s="100" t="s">
        <v>90</v>
      </c>
      <c r="D2" s="101" t="s">
        <v>91</v>
      </c>
      <c r="E2" s="101"/>
      <c r="F2" s="101" t="s">
        <v>92</v>
      </c>
      <c r="G2" s="102">
        <v>41090</v>
      </c>
      <c r="H2" s="103" t="s">
        <v>150</v>
      </c>
      <c r="I2" s="103" t="s">
        <v>93</v>
      </c>
      <c r="J2" s="103"/>
      <c r="K2" s="101" t="s">
        <v>18</v>
      </c>
      <c r="L2" s="101" t="s">
        <v>112</v>
      </c>
      <c r="M2" s="107">
        <v>98.51</v>
      </c>
      <c r="N2" s="107">
        <v>24.61</v>
      </c>
      <c r="O2" s="101"/>
      <c r="P2" s="101"/>
      <c r="Q2" s="101"/>
      <c r="R2" s="104"/>
      <c r="S2" s="101"/>
      <c r="T2" s="101"/>
      <c r="U2" s="101"/>
      <c r="V2" s="101"/>
      <c r="W2" s="101"/>
      <c r="X2" s="101"/>
      <c r="Y2" s="101"/>
      <c r="Z2" s="101"/>
      <c r="AA2" s="101"/>
      <c r="AB2" s="101"/>
      <c r="AC2" s="101"/>
      <c r="AD2" s="101"/>
      <c r="AE2" s="101"/>
      <c r="AF2" s="101"/>
      <c r="AG2" s="101"/>
      <c r="AH2" s="101"/>
      <c r="AI2" s="101"/>
      <c r="AJ2" s="101"/>
      <c r="AK2" s="101"/>
      <c r="AL2" s="101" t="s">
        <v>149</v>
      </c>
      <c r="AM2" s="103" t="s">
        <v>150</v>
      </c>
      <c r="AN2" s="103"/>
      <c r="AO2" s="103"/>
      <c r="AP2" s="105"/>
      <c r="AQ2" s="103"/>
      <c r="AR2" s="103" t="s">
        <v>151</v>
      </c>
      <c r="AS2" s="101"/>
      <c r="AT2" s="103">
        <v>0</v>
      </c>
      <c r="AU2" s="103">
        <v>0</v>
      </c>
      <c r="AV2" s="103">
        <v>0</v>
      </c>
      <c r="AW2" s="103">
        <v>12</v>
      </c>
      <c r="AX2" s="103">
        <v>0</v>
      </c>
      <c r="AY2" s="103">
        <v>0</v>
      </c>
      <c r="AZ2" s="103">
        <v>0</v>
      </c>
      <c r="BA2" s="103">
        <v>0</v>
      </c>
      <c r="BB2" s="103">
        <v>0</v>
      </c>
      <c r="BC2" s="103">
        <v>0</v>
      </c>
      <c r="BD2" s="103">
        <v>0</v>
      </c>
      <c r="BE2" s="103" t="s">
        <v>150</v>
      </c>
      <c r="BF2" s="103">
        <v>12</v>
      </c>
      <c r="BG2" s="103" t="s">
        <v>150</v>
      </c>
      <c r="BH2" s="103"/>
      <c r="BI2" s="101" t="s">
        <v>19</v>
      </c>
      <c r="BJ2" s="101" t="s">
        <v>113</v>
      </c>
      <c r="BK2" s="103">
        <v>25</v>
      </c>
      <c r="BL2" s="103" t="s">
        <v>89</v>
      </c>
      <c r="BM2" s="106" t="s">
        <v>70</v>
      </c>
      <c r="BN2" t="s">
        <v>322</v>
      </c>
      <c r="BO2" t="s">
        <v>185</v>
      </c>
    </row>
    <row r="3" spans="1:67" x14ac:dyDescent="0.15">
      <c r="A3" s="99">
        <v>3099</v>
      </c>
      <c r="B3" s="102">
        <v>41090</v>
      </c>
      <c r="C3" s="100" t="s">
        <v>90</v>
      </c>
      <c r="D3" s="101" t="s">
        <v>91</v>
      </c>
      <c r="E3" s="101"/>
      <c r="F3" s="101" t="s">
        <v>92</v>
      </c>
      <c r="G3" s="102">
        <v>41090</v>
      </c>
      <c r="H3" s="103" t="s">
        <v>150</v>
      </c>
      <c r="I3" s="103" t="s">
        <v>93</v>
      </c>
      <c r="J3" s="103"/>
      <c r="K3" s="101" t="s">
        <v>61</v>
      </c>
      <c r="L3" s="101" t="s">
        <v>118</v>
      </c>
      <c r="M3" s="101">
        <v>122.248</v>
      </c>
      <c r="N3" s="101">
        <v>25.486000000000001</v>
      </c>
      <c r="O3" s="101"/>
      <c r="P3" s="101"/>
      <c r="Q3" s="101"/>
      <c r="R3" s="104"/>
      <c r="S3" s="101"/>
      <c r="T3" s="101"/>
      <c r="U3" s="101"/>
      <c r="V3" s="101"/>
      <c r="W3" s="101"/>
      <c r="X3" s="101"/>
      <c r="Y3" s="101"/>
      <c r="Z3" s="101"/>
      <c r="AA3" s="101"/>
      <c r="AB3" s="101"/>
      <c r="AC3" s="101"/>
      <c r="AD3" s="101"/>
      <c r="AE3" s="101"/>
      <c r="AF3" s="101"/>
      <c r="AG3" s="101"/>
      <c r="AH3" s="101"/>
      <c r="AI3" s="101"/>
      <c r="AJ3" s="101"/>
      <c r="AK3" s="101"/>
      <c r="AL3" s="101" t="s">
        <v>149</v>
      </c>
      <c r="AM3" s="103" t="s">
        <v>150</v>
      </c>
      <c r="AN3" s="103"/>
      <c r="AO3" s="103"/>
      <c r="AP3" s="105"/>
      <c r="AQ3" s="103"/>
      <c r="AR3" s="103" t="s">
        <v>150</v>
      </c>
      <c r="AS3" s="101"/>
      <c r="AT3" s="103">
        <v>0</v>
      </c>
      <c r="AU3" s="103">
        <v>0</v>
      </c>
      <c r="AV3" s="103">
        <v>15</v>
      </c>
      <c r="AW3" s="103">
        <v>0</v>
      </c>
      <c r="AX3" s="103">
        <v>0</v>
      </c>
      <c r="AY3" s="103">
        <v>0</v>
      </c>
      <c r="AZ3" s="103">
        <v>0</v>
      </c>
      <c r="BA3" s="103">
        <v>0</v>
      </c>
      <c r="BB3" s="103">
        <v>0</v>
      </c>
      <c r="BC3" s="103">
        <v>0</v>
      </c>
      <c r="BD3" s="103">
        <v>0</v>
      </c>
      <c r="BE3" s="103" t="s">
        <v>150</v>
      </c>
      <c r="BF3" s="103"/>
      <c r="BG3" s="103" t="s">
        <v>150</v>
      </c>
      <c r="BH3" s="103"/>
      <c r="BI3" s="101"/>
      <c r="BJ3" s="101"/>
      <c r="BK3" s="103"/>
      <c r="BL3" s="103" t="s">
        <v>89</v>
      </c>
      <c r="BM3" s="101" t="s">
        <v>119</v>
      </c>
      <c r="BN3" t="s">
        <v>120</v>
      </c>
      <c r="BO3" s="18" t="s">
        <v>36</v>
      </c>
    </row>
    <row r="4" spans="1:67" x14ac:dyDescent="0.15">
      <c r="A4" s="99">
        <v>1720</v>
      </c>
      <c r="B4" s="102">
        <v>41105</v>
      </c>
      <c r="C4" s="100" t="s">
        <v>90</v>
      </c>
      <c r="D4" s="101" t="s">
        <v>91</v>
      </c>
      <c r="E4" s="101"/>
      <c r="F4" s="101" t="s">
        <v>92</v>
      </c>
      <c r="G4" s="102">
        <v>40724</v>
      </c>
      <c r="H4" s="103" t="s">
        <v>88</v>
      </c>
      <c r="I4" s="103" t="s">
        <v>150</v>
      </c>
      <c r="J4" s="103"/>
      <c r="K4" s="101" t="s">
        <v>27</v>
      </c>
      <c r="L4" s="101" t="s">
        <v>28</v>
      </c>
      <c r="M4" s="101">
        <v>116.396</v>
      </c>
      <c r="N4" s="101">
        <v>22.238</v>
      </c>
      <c r="O4" s="101"/>
      <c r="P4" s="101"/>
      <c r="Q4" s="101"/>
      <c r="R4" s="104"/>
      <c r="S4" s="101"/>
      <c r="T4" s="101"/>
      <c r="U4" s="101"/>
      <c r="V4" s="101"/>
      <c r="W4" s="101"/>
      <c r="X4" s="101"/>
      <c r="Y4" s="101"/>
      <c r="Z4" s="101"/>
      <c r="AA4" s="101"/>
      <c r="AB4" s="101"/>
      <c r="AC4" s="101"/>
      <c r="AD4" s="101"/>
      <c r="AE4" s="101"/>
      <c r="AF4" s="101"/>
      <c r="AG4" s="101"/>
      <c r="AH4" s="101"/>
      <c r="AI4" s="101"/>
      <c r="AJ4" s="101"/>
      <c r="AK4" s="101"/>
      <c r="AL4" s="101" t="s">
        <v>149</v>
      </c>
      <c r="AM4" s="103" t="s">
        <v>150</v>
      </c>
      <c r="AN4" s="103"/>
      <c r="AO4" s="103"/>
      <c r="AP4" s="105" t="s">
        <v>160</v>
      </c>
      <c r="AQ4" s="103">
        <v>8</v>
      </c>
      <c r="AR4" s="103" t="s">
        <v>150</v>
      </c>
      <c r="AS4" s="101"/>
      <c r="AT4" s="103">
        <v>0</v>
      </c>
      <c r="AU4" s="103">
        <v>0</v>
      </c>
      <c r="AV4" s="103">
        <v>3</v>
      </c>
      <c r="AW4" s="103">
        <v>0</v>
      </c>
      <c r="AX4" s="103">
        <v>0</v>
      </c>
      <c r="AY4" s="103">
        <v>0</v>
      </c>
      <c r="AZ4" s="103">
        <v>0</v>
      </c>
      <c r="BA4" s="103">
        <v>0</v>
      </c>
      <c r="BB4" s="103">
        <v>0</v>
      </c>
      <c r="BC4" s="103">
        <v>0</v>
      </c>
      <c r="BD4" s="103">
        <v>0</v>
      </c>
      <c r="BE4" s="103" t="s">
        <v>150</v>
      </c>
      <c r="BF4" s="103"/>
      <c r="BG4" s="103" t="s">
        <v>150</v>
      </c>
      <c r="BH4" s="103"/>
      <c r="BI4" s="101"/>
      <c r="BJ4" s="101"/>
      <c r="BK4" s="103"/>
      <c r="BL4" s="103" t="s">
        <v>89</v>
      </c>
      <c r="BM4" s="101"/>
      <c r="BN4" t="s">
        <v>336</v>
      </c>
      <c r="BO4" t="s">
        <v>162</v>
      </c>
    </row>
    <row r="5" spans="1:67" x14ac:dyDescent="0.15">
      <c r="A5" s="99">
        <v>1690</v>
      </c>
      <c r="B5" s="102">
        <v>41090</v>
      </c>
      <c r="C5" s="100" t="s">
        <v>90</v>
      </c>
      <c r="D5" s="101" t="s">
        <v>91</v>
      </c>
      <c r="E5" s="101"/>
      <c r="F5" s="101" t="s">
        <v>92</v>
      </c>
      <c r="G5" s="102">
        <v>41094</v>
      </c>
      <c r="H5" s="103" t="s">
        <v>251</v>
      </c>
      <c r="I5" s="103" t="s">
        <v>252</v>
      </c>
      <c r="J5" s="103"/>
      <c r="K5" s="101" t="s">
        <v>248</v>
      </c>
      <c r="L5" s="101" t="s">
        <v>249</v>
      </c>
      <c r="M5" s="101">
        <v>115</v>
      </c>
      <c r="N5" s="101">
        <v>23.15</v>
      </c>
      <c r="O5" s="101"/>
      <c r="P5" s="101"/>
      <c r="Q5" s="101"/>
      <c r="R5" s="104"/>
      <c r="S5" s="101"/>
      <c r="T5" s="101"/>
      <c r="U5" s="101"/>
      <c r="V5" s="101"/>
      <c r="W5" s="101"/>
      <c r="X5" s="101"/>
      <c r="Y5" s="101"/>
      <c r="Z5" s="101"/>
      <c r="AA5" s="101"/>
      <c r="AB5" s="101"/>
      <c r="AC5" s="101"/>
      <c r="AD5" s="101"/>
      <c r="AE5" s="101"/>
      <c r="AF5" s="101"/>
      <c r="AG5" s="101"/>
      <c r="AH5" s="101"/>
      <c r="AI5" s="101"/>
      <c r="AJ5" s="101"/>
      <c r="AK5" s="101"/>
      <c r="AL5" s="101" t="s">
        <v>149</v>
      </c>
      <c r="AM5" s="103" t="s">
        <v>252</v>
      </c>
      <c r="AN5" s="103"/>
      <c r="AO5" s="103"/>
      <c r="AP5" s="105" t="s">
        <v>160</v>
      </c>
      <c r="AQ5" s="103">
        <v>4</v>
      </c>
      <c r="AR5" s="103" t="s">
        <v>161</v>
      </c>
      <c r="AS5" s="101"/>
      <c r="AT5" s="103">
        <v>0</v>
      </c>
      <c r="AU5" s="103">
        <v>0</v>
      </c>
      <c r="AV5" s="103">
        <v>0</v>
      </c>
      <c r="AW5" s="103">
        <v>15</v>
      </c>
      <c r="AX5" s="103">
        <v>0</v>
      </c>
      <c r="AY5" s="103">
        <v>0</v>
      </c>
      <c r="AZ5" s="103">
        <v>0</v>
      </c>
      <c r="BA5" s="103">
        <v>0</v>
      </c>
      <c r="BB5" s="103">
        <v>0</v>
      </c>
      <c r="BC5" s="103">
        <v>0</v>
      </c>
      <c r="BD5" s="103">
        <v>0</v>
      </c>
      <c r="BE5" s="103" t="s">
        <v>252</v>
      </c>
      <c r="BF5" s="103"/>
      <c r="BG5" s="103" t="s">
        <v>252</v>
      </c>
      <c r="BH5" s="103"/>
      <c r="BI5" s="101"/>
      <c r="BJ5" s="101"/>
      <c r="BK5" s="103"/>
      <c r="BL5" s="103" t="s">
        <v>152</v>
      </c>
      <c r="BM5" s="101" t="s">
        <v>250</v>
      </c>
      <c r="BN5" t="s">
        <v>21</v>
      </c>
      <c r="BO5" t="s">
        <v>185</v>
      </c>
    </row>
    <row r="6" spans="1:67" x14ac:dyDescent="0.15">
      <c r="A6" s="99">
        <v>1607</v>
      </c>
      <c r="B6" s="102">
        <v>41090</v>
      </c>
      <c r="C6" s="100" t="s">
        <v>158</v>
      </c>
      <c r="D6" s="101" t="s">
        <v>333</v>
      </c>
      <c r="E6" s="101"/>
      <c r="F6" s="101" t="s">
        <v>334</v>
      </c>
      <c r="G6" s="102">
        <v>41090</v>
      </c>
      <c r="H6" s="103" t="s">
        <v>251</v>
      </c>
      <c r="I6" s="103" t="s">
        <v>252</v>
      </c>
      <c r="J6" s="103"/>
      <c r="K6" s="101" t="s">
        <v>65</v>
      </c>
      <c r="L6" s="101" t="s">
        <v>367</v>
      </c>
      <c r="M6" s="101">
        <v>117</v>
      </c>
      <c r="N6" s="101">
        <v>23.62</v>
      </c>
      <c r="O6" s="101"/>
      <c r="P6" s="101"/>
      <c r="Q6" s="101"/>
      <c r="R6" s="104"/>
      <c r="S6" s="101"/>
      <c r="T6" s="101"/>
      <c r="U6" s="101"/>
      <c r="V6" s="101"/>
      <c r="W6" s="101"/>
      <c r="X6" s="101"/>
      <c r="Y6" s="101"/>
      <c r="Z6" s="101"/>
      <c r="AA6" s="101"/>
      <c r="AB6" s="101"/>
      <c r="AC6" s="101"/>
      <c r="AD6" s="101"/>
      <c r="AE6" s="101"/>
      <c r="AF6" s="101"/>
      <c r="AG6" s="101"/>
      <c r="AH6" s="101"/>
      <c r="AI6" s="101"/>
      <c r="AJ6" s="101"/>
      <c r="AK6" s="101"/>
      <c r="AL6" s="101" t="s">
        <v>149</v>
      </c>
      <c r="AM6" s="103" t="s">
        <v>252</v>
      </c>
      <c r="AN6" s="103"/>
      <c r="AO6" s="103"/>
      <c r="AP6" s="105" t="s">
        <v>160</v>
      </c>
      <c r="AQ6" s="103">
        <v>6</v>
      </c>
      <c r="AR6" s="103" t="s">
        <v>161</v>
      </c>
      <c r="AS6" s="101"/>
      <c r="AT6" s="103">
        <v>0</v>
      </c>
      <c r="AU6" s="103">
        <v>0</v>
      </c>
      <c r="AV6" s="103">
        <v>0</v>
      </c>
      <c r="AW6" s="103">
        <v>10</v>
      </c>
      <c r="AX6" s="103">
        <v>0</v>
      </c>
      <c r="AY6" s="103">
        <v>0</v>
      </c>
      <c r="AZ6" s="103">
        <v>0</v>
      </c>
      <c r="BA6" s="103">
        <v>2</v>
      </c>
      <c r="BB6" s="103">
        <v>0</v>
      </c>
      <c r="BC6" s="103">
        <v>0</v>
      </c>
      <c r="BD6" s="103">
        <v>0</v>
      </c>
      <c r="BE6" s="103" t="s">
        <v>252</v>
      </c>
      <c r="BF6" s="103">
        <v>12</v>
      </c>
      <c r="BG6" s="103" t="s">
        <v>252</v>
      </c>
      <c r="BH6" s="103"/>
      <c r="BI6" s="106" t="s">
        <v>172</v>
      </c>
      <c r="BJ6" s="106" t="s">
        <v>173</v>
      </c>
      <c r="BK6" s="103">
        <v>50</v>
      </c>
      <c r="BL6" s="103" t="s">
        <v>152</v>
      </c>
      <c r="BM6" s="101" t="s">
        <v>83</v>
      </c>
      <c r="BN6" t="s">
        <v>123</v>
      </c>
      <c r="BO6" t="s">
        <v>185</v>
      </c>
    </row>
    <row r="7" spans="1:67" x14ac:dyDescent="0.15">
      <c r="A7" s="99">
        <v>1699</v>
      </c>
      <c r="B7" s="102">
        <v>41090</v>
      </c>
      <c r="C7" s="100" t="s">
        <v>90</v>
      </c>
      <c r="D7" s="101" t="s">
        <v>91</v>
      </c>
      <c r="E7" s="101"/>
      <c r="F7" s="101" t="s">
        <v>92</v>
      </c>
      <c r="G7" s="102">
        <v>41090</v>
      </c>
      <c r="H7" s="103" t="s">
        <v>251</v>
      </c>
      <c r="I7" s="103" t="s">
        <v>252</v>
      </c>
      <c r="J7" s="103"/>
      <c r="K7" s="101" t="s">
        <v>85</v>
      </c>
      <c r="L7" s="101" t="s">
        <v>86</v>
      </c>
      <c r="M7" s="101">
        <v>97.99</v>
      </c>
      <c r="N7" s="101">
        <v>24.2</v>
      </c>
      <c r="O7" s="101"/>
      <c r="P7" s="101"/>
      <c r="Q7" s="101"/>
      <c r="R7" s="104"/>
      <c r="S7" s="101"/>
      <c r="T7" s="101"/>
      <c r="U7" s="101"/>
      <c r="V7" s="101"/>
      <c r="W7" s="101"/>
      <c r="X7" s="101"/>
      <c r="Y7" s="101"/>
      <c r="Z7" s="101"/>
      <c r="AA7" s="101"/>
      <c r="AB7" s="101"/>
      <c r="AC7" s="101"/>
      <c r="AD7" s="101"/>
      <c r="AE7" s="101"/>
      <c r="AF7" s="101"/>
      <c r="AG7" s="101"/>
      <c r="AH7" s="101"/>
      <c r="AI7" s="101"/>
      <c r="AJ7" s="101"/>
      <c r="AK7" s="101"/>
      <c r="AL7" s="101" t="s">
        <v>149</v>
      </c>
      <c r="AM7" s="103" t="s">
        <v>252</v>
      </c>
      <c r="AN7" s="103"/>
      <c r="AO7" s="103"/>
      <c r="AP7" s="105" t="s">
        <v>160</v>
      </c>
      <c r="AQ7" s="103">
        <v>6</v>
      </c>
      <c r="AR7" s="103" t="s">
        <v>252</v>
      </c>
      <c r="AS7" s="101"/>
      <c r="AT7" s="103">
        <v>0</v>
      </c>
      <c r="AU7" s="103">
        <v>0</v>
      </c>
      <c r="AV7" s="103">
        <v>5</v>
      </c>
      <c r="AW7" s="103">
        <v>0</v>
      </c>
      <c r="AX7" s="103">
        <v>0</v>
      </c>
      <c r="AY7" s="103">
        <v>0</v>
      </c>
      <c r="AZ7" s="103">
        <v>0</v>
      </c>
      <c r="BA7" s="103">
        <v>0</v>
      </c>
      <c r="BB7" s="103">
        <v>0</v>
      </c>
      <c r="BC7" s="103">
        <v>0</v>
      </c>
      <c r="BD7" s="103">
        <v>0</v>
      </c>
      <c r="BE7" s="103" t="s">
        <v>252</v>
      </c>
      <c r="BF7" s="103">
        <v>24</v>
      </c>
      <c r="BG7" s="103" t="s">
        <v>252</v>
      </c>
      <c r="BH7" s="103"/>
      <c r="BI7" s="101" t="s">
        <v>87</v>
      </c>
      <c r="BJ7" s="101"/>
      <c r="BK7" s="103"/>
      <c r="BL7" s="103" t="s">
        <v>152</v>
      </c>
      <c r="BM7" s="101"/>
      <c r="BN7" t="s">
        <v>323</v>
      </c>
      <c r="BO7" t="s">
        <v>36</v>
      </c>
    </row>
    <row r="8" spans="1:67" x14ac:dyDescent="0.15">
      <c r="A8" s="99">
        <v>2287</v>
      </c>
      <c r="B8" s="102">
        <v>41087</v>
      </c>
      <c r="C8" s="100" t="s">
        <v>90</v>
      </c>
      <c r="D8" s="101" t="s">
        <v>91</v>
      </c>
      <c r="E8" s="101"/>
      <c r="F8" s="101" t="s">
        <v>92</v>
      </c>
      <c r="G8" s="102">
        <v>41090</v>
      </c>
      <c r="H8" s="103" t="s">
        <v>88</v>
      </c>
      <c r="I8" s="103" t="s">
        <v>150</v>
      </c>
      <c r="J8" s="103">
        <v>6.7670000000000003</v>
      </c>
      <c r="K8" s="101" t="s">
        <v>148</v>
      </c>
      <c r="L8" s="101" t="s">
        <v>25</v>
      </c>
      <c r="M8" s="101">
        <v>116.47</v>
      </c>
      <c r="N8" s="101">
        <v>23.26</v>
      </c>
      <c r="O8" s="101"/>
      <c r="P8" s="101"/>
      <c r="Q8" s="101"/>
      <c r="R8" s="104"/>
      <c r="S8" s="101"/>
      <c r="T8" s="101"/>
      <c r="U8" s="101"/>
      <c r="V8" s="101"/>
      <c r="W8" s="101"/>
      <c r="X8" s="101"/>
      <c r="Y8" s="101"/>
      <c r="Z8" s="101"/>
      <c r="AA8" s="101"/>
      <c r="AB8" s="101"/>
      <c r="AC8" s="101"/>
      <c r="AD8" s="101"/>
      <c r="AE8" s="101"/>
      <c r="AF8" s="101"/>
      <c r="AG8" s="101"/>
      <c r="AH8" s="101"/>
      <c r="AI8" s="101"/>
      <c r="AJ8" s="101"/>
      <c r="AK8" s="101"/>
      <c r="AL8" s="101" t="s">
        <v>149</v>
      </c>
      <c r="AM8" s="103" t="s">
        <v>252</v>
      </c>
      <c r="AN8" s="103"/>
      <c r="AO8" s="103"/>
      <c r="AP8" s="105" t="s">
        <v>29</v>
      </c>
      <c r="AQ8" s="103">
        <v>6</v>
      </c>
      <c r="AR8" s="103" t="s">
        <v>151</v>
      </c>
      <c r="AS8" s="101"/>
      <c r="AT8" s="103">
        <v>0</v>
      </c>
      <c r="AU8" s="103">
        <v>0</v>
      </c>
      <c r="AV8" s="103">
        <v>0</v>
      </c>
      <c r="AW8" s="103">
        <v>8</v>
      </c>
      <c r="AX8" s="103">
        <v>0</v>
      </c>
      <c r="AY8" s="103">
        <v>0</v>
      </c>
      <c r="AZ8" s="103">
        <v>0</v>
      </c>
      <c r="BA8" s="103">
        <v>0</v>
      </c>
      <c r="BB8" s="103">
        <v>0</v>
      </c>
      <c r="BC8" s="103">
        <v>0</v>
      </c>
      <c r="BD8" s="103">
        <v>0</v>
      </c>
      <c r="BE8" s="103" t="s">
        <v>252</v>
      </c>
      <c r="BF8" s="103">
        <v>12</v>
      </c>
      <c r="BG8" s="103" t="s">
        <v>252</v>
      </c>
      <c r="BH8" s="103"/>
      <c r="BI8" s="106"/>
      <c r="BJ8" s="106"/>
      <c r="BK8" s="103"/>
      <c r="BL8" s="103" t="s">
        <v>152</v>
      </c>
      <c r="BM8" s="106"/>
      <c r="BN8" t="s">
        <v>33</v>
      </c>
      <c r="BO8" s="18" t="s">
        <v>34</v>
      </c>
    </row>
    <row r="9" spans="1:67" x14ac:dyDescent="0.15">
      <c r="A9" s="99">
        <v>1655</v>
      </c>
      <c r="B9" s="102">
        <v>41087</v>
      </c>
      <c r="C9" s="100" t="s">
        <v>158</v>
      </c>
      <c r="D9" s="101" t="s">
        <v>333</v>
      </c>
      <c r="E9" s="101"/>
      <c r="F9" s="101" t="s">
        <v>334</v>
      </c>
      <c r="G9" s="102">
        <v>41067</v>
      </c>
      <c r="H9" s="103" t="s">
        <v>251</v>
      </c>
      <c r="I9" s="103" t="s">
        <v>252</v>
      </c>
      <c r="J9" s="103"/>
      <c r="K9" s="101" t="s">
        <v>66</v>
      </c>
      <c r="L9" s="101" t="s">
        <v>67</v>
      </c>
      <c r="M9" s="101">
        <v>116.38</v>
      </c>
      <c r="N9" s="101">
        <v>22.23</v>
      </c>
      <c r="O9" s="101"/>
      <c r="P9" s="101"/>
      <c r="Q9" s="101"/>
      <c r="R9" s="104"/>
      <c r="S9" s="101"/>
      <c r="T9" s="101"/>
      <c r="U9" s="101"/>
      <c r="V9" s="101"/>
      <c r="W9" s="101"/>
      <c r="X9" s="101"/>
      <c r="Y9" s="101"/>
      <c r="Z9" s="101"/>
      <c r="AA9" s="101"/>
      <c r="AB9" s="101"/>
      <c r="AC9" s="101"/>
      <c r="AD9" s="101"/>
      <c r="AE9" s="101"/>
      <c r="AF9" s="101"/>
      <c r="AG9" s="101"/>
      <c r="AH9" s="101"/>
      <c r="AI9" s="101"/>
      <c r="AJ9" s="101"/>
      <c r="AK9" s="101"/>
      <c r="AL9" s="101" t="s">
        <v>149</v>
      </c>
      <c r="AM9" s="103" t="s">
        <v>252</v>
      </c>
      <c r="AN9" s="103"/>
      <c r="AO9" s="103"/>
      <c r="AP9" s="105" t="s">
        <v>160</v>
      </c>
      <c r="AQ9" s="103">
        <v>6</v>
      </c>
      <c r="AR9" s="103" t="s">
        <v>161</v>
      </c>
      <c r="AS9" s="101"/>
      <c r="AT9" s="103">
        <v>0</v>
      </c>
      <c r="AU9" s="103">
        <v>0</v>
      </c>
      <c r="AV9" s="103">
        <v>0</v>
      </c>
      <c r="AW9" s="103">
        <v>10</v>
      </c>
      <c r="AX9" s="103">
        <v>0</v>
      </c>
      <c r="AY9" s="103">
        <v>0</v>
      </c>
      <c r="AZ9" s="103">
        <v>0</v>
      </c>
      <c r="BA9" s="103">
        <v>0</v>
      </c>
      <c r="BB9" s="103">
        <v>0</v>
      </c>
      <c r="BC9" s="103">
        <v>0</v>
      </c>
      <c r="BD9" s="103">
        <v>0</v>
      </c>
      <c r="BE9" s="103" t="s">
        <v>252</v>
      </c>
      <c r="BF9" s="103">
        <v>24</v>
      </c>
      <c r="BG9" s="103" t="s">
        <v>252</v>
      </c>
      <c r="BH9" s="103"/>
      <c r="BI9" s="101"/>
      <c r="BJ9" s="101"/>
      <c r="BK9" s="103"/>
      <c r="BL9" s="103" t="s">
        <v>152</v>
      </c>
      <c r="BM9" s="101"/>
      <c r="BN9" t="s">
        <v>24</v>
      </c>
      <c r="BO9" t="s">
        <v>162</v>
      </c>
    </row>
    <row r="10" spans="1:67" x14ac:dyDescent="0.15">
      <c r="A10" s="99">
        <v>2179</v>
      </c>
      <c r="B10" s="102">
        <v>41095</v>
      </c>
      <c r="C10" s="100" t="s">
        <v>90</v>
      </c>
      <c r="D10" s="101" t="s">
        <v>91</v>
      </c>
      <c r="E10" s="101"/>
      <c r="F10" s="101" t="s">
        <v>92</v>
      </c>
      <c r="G10" s="102">
        <v>40908</v>
      </c>
      <c r="H10" s="103" t="s">
        <v>88</v>
      </c>
      <c r="I10" s="103" t="s">
        <v>150</v>
      </c>
      <c r="J10" s="103"/>
      <c r="K10" s="101" t="s">
        <v>124</v>
      </c>
      <c r="L10" s="101" t="s">
        <v>57</v>
      </c>
      <c r="M10" s="101">
        <v>116.4</v>
      </c>
      <c r="N10" s="101">
        <v>22.238</v>
      </c>
      <c r="O10" s="101"/>
      <c r="P10" s="101"/>
      <c r="Q10" s="101"/>
      <c r="R10" s="104"/>
      <c r="S10" s="101"/>
      <c r="T10" s="101"/>
      <c r="U10" s="101"/>
      <c r="V10" s="101"/>
      <c r="W10" s="101"/>
      <c r="X10" s="101"/>
      <c r="Y10" s="101"/>
      <c r="Z10" s="101"/>
      <c r="AA10" s="101"/>
      <c r="AB10" s="101"/>
      <c r="AC10" s="101"/>
      <c r="AD10" s="101"/>
      <c r="AE10" s="101"/>
      <c r="AF10" s="101"/>
      <c r="AG10" s="101"/>
      <c r="AH10" s="101"/>
      <c r="AI10" s="101"/>
      <c r="AJ10" s="101"/>
      <c r="AK10" s="101"/>
      <c r="AL10" s="101" t="s">
        <v>149</v>
      </c>
      <c r="AM10" s="103" t="s">
        <v>150</v>
      </c>
      <c r="AN10" s="103"/>
      <c r="AO10" s="103"/>
      <c r="AP10" s="105"/>
      <c r="AQ10" s="103"/>
      <c r="AR10" s="103" t="s">
        <v>150</v>
      </c>
      <c r="AS10" s="101"/>
      <c r="AT10" s="103">
        <v>0</v>
      </c>
      <c r="AU10" s="103">
        <v>0</v>
      </c>
      <c r="AV10" s="103">
        <v>0</v>
      </c>
      <c r="AW10" s="103">
        <v>0</v>
      </c>
      <c r="AX10" s="103">
        <v>0</v>
      </c>
      <c r="AY10" s="103">
        <v>0</v>
      </c>
      <c r="AZ10" s="103">
        <v>0</v>
      </c>
      <c r="BA10" s="103">
        <v>0</v>
      </c>
      <c r="BB10" s="103">
        <v>0</v>
      </c>
      <c r="BC10" s="103">
        <v>0</v>
      </c>
      <c r="BD10" s="103">
        <v>0</v>
      </c>
      <c r="BE10" s="103" t="s">
        <v>150</v>
      </c>
      <c r="BF10" s="103"/>
      <c r="BG10" s="103" t="s">
        <v>150</v>
      </c>
      <c r="BH10" s="103"/>
      <c r="BI10" s="106"/>
      <c r="BJ10" s="106"/>
      <c r="BK10" s="103"/>
      <c r="BL10" s="103" t="s">
        <v>89</v>
      </c>
      <c r="BM10" s="101"/>
      <c r="BN10" t="s">
        <v>350</v>
      </c>
      <c r="BO10" t="s">
        <v>162</v>
      </c>
    </row>
    <row r="11" spans="1:67" x14ac:dyDescent="0.15">
      <c r="A11" s="99">
        <v>1695</v>
      </c>
      <c r="B11" s="102">
        <v>41094</v>
      </c>
      <c r="C11" s="100" t="s">
        <v>90</v>
      </c>
      <c r="D11" s="101" t="s">
        <v>91</v>
      </c>
      <c r="E11" s="101"/>
      <c r="F11" s="101" t="s">
        <v>92</v>
      </c>
      <c r="G11" s="102">
        <v>41046</v>
      </c>
      <c r="H11" s="103" t="s">
        <v>252</v>
      </c>
      <c r="I11" s="103" t="s">
        <v>93</v>
      </c>
      <c r="J11" s="103"/>
      <c r="K11" s="101" t="s">
        <v>22</v>
      </c>
      <c r="L11" s="101" t="s">
        <v>23</v>
      </c>
      <c r="M11" s="101">
        <v>116.4</v>
      </c>
      <c r="N11" s="101">
        <v>22.238</v>
      </c>
      <c r="O11" s="101"/>
      <c r="P11" s="101"/>
      <c r="Q11" s="101"/>
      <c r="R11" s="104"/>
      <c r="S11" s="101"/>
      <c r="T11" s="101"/>
      <c r="U11" s="101"/>
      <c r="V11" s="101"/>
      <c r="W11" s="101"/>
      <c r="X11" s="101"/>
      <c r="Y11" s="101"/>
      <c r="Z11" s="101"/>
      <c r="AA11" s="101"/>
      <c r="AB11" s="101"/>
      <c r="AC11" s="101"/>
      <c r="AD11" s="101"/>
      <c r="AE11" s="101"/>
      <c r="AF11" s="101"/>
      <c r="AG11" s="101"/>
      <c r="AH11" s="101"/>
      <c r="AI11" s="101"/>
      <c r="AJ11" s="101"/>
      <c r="AK11" s="101"/>
      <c r="AL11" s="101" t="s">
        <v>149</v>
      </c>
      <c r="AM11" s="103" t="s">
        <v>252</v>
      </c>
      <c r="AN11" s="103"/>
      <c r="AO11" s="103"/>
      <c r="AP11" s="105"/>
      <c r="AQ11" s="103"/>
      <c r="AR11" s="103" t="s">
        <v>252</v>
      </c>
      <c r="AS11" s="101"/>
      <c r="AT11" s="103">
        <v>0</v>
      </c>
      <c r="AU11" s="103">
        <v>0</v>
      </c>
      <c r="AV11" s="103">
        <v>0</v>
      </c>
      <c r="AW11" s="103">
        <v>0</v>
      </c>
      <c r="AX11" s="103">
        <v>0</v>
      </c>
      <c r="AY11" s="103">
        <v>0</v>
      </c>
      <c r="AZ11" s="103">
        <v>0</v>
      </c>
      <c r="BA11" s="103">
        <v>0</v>
      </c>
      <c r="BB11" s="103">
        <v>0</v>
      </c>
      <c r="BC11" s="103">
        <v>0</v>
      </c>
      <c r="BD11" s="103">
        <v>0</v>
      </c>
      <c r="BE11" s="103" t="s">
        <v>252</v>
      </c>
      <c r="BF11" s="103">
        <v>24</v>
      </c>
      <c r="BG11" s="103" t="s">
        <v>252</v>
      </c>
      <c r="BH11" s="103"/>
      <c r="BI11" s="101"/>
      <c r="BJ11" s="101"/>
      <c r="BK11" s="103"/>
      <c r="BL11" s="103" t="s">
        <v>152</v>
      </c>
      <c r="BM11" s="101"/>
      <c r="BN11" t="s">
        <v>335</v>
      </c>
      <c r="BO11" t="s">
        <v>162</v>
      </c>
    </row>
    <row r="12" spans="1:67" x14ac:dyDescent="0.15">
      <c r="A12" s="99">
        <v>2541</v>
      </c>
      <c r="B12" s="102">
        <v>41090</v>
      </c>
      <c r="C12" s="100" t="s">
        <v>90</v>
      </c>
      <c r="D12" s="101" t="s">
        <v>91</v>
      </c>
      <c r="E12" s="101"/>
      <c r="F12" s="101" t="s">
        <v>92</v>
      </c>
      <c r="G12" s="102">
        <v>41090</v>
      </c>
      <c r="H12" s="103" t="s">
        <v>88</v>
      </c>
      <c r="I12" s="103" t="s">
        <v>150</v>
      </c>
      <c r="J12" s="103"/>
      <c r="K12" s="101" t="s">
        <v>26</v>
      </c>
      <c r="L12" s="101" t="s">
        <v>249</v>
      </c>
      <c r="M12" s="101">
        <v>116.47</v>
      </c>
      <c r="N12" s="101">
        <v>27.9</v>
      </c>
      <c r="O12" s="101"/>
      <c r="P12" s="101"/>
      <c r="Q12" s="101"/>
      <c r="R12" s="104"/>
      <c r="S12" s="101"/>
      <c r="T12" s="101"/>
      <c r="U12" s="101"/>
      <c r="V12" s="101"/>
      <c r="W12" s="101"/>
      <c r="X12" s="101"/>
      <c r="Y12" s="101"/>
      <c r="Z12" s="101"/>
      <c r="AA12" s="101"/>
      <c r="AB12" s="101"/>
      <c r="AC12" s="101"/>
      <c r="AD12" s="101"/>
      <c r="AE12" s="101"/>
      <c r="AF12" s="101"/>
      <c r="AG12" s="101"/>
      <c r="AH12" s="101"/>
      <c r="AI12" s="101"/>
      <c r="AJ12" s="101"/>
      <c r="AK12" s="101"/>
      <c r="AL12" s="101" t="s">
        <v>149</v>
      </c>
      <c r="AM12" s="103" t="s">
        <v>150</v>
      </c>
      <c r="AN12" s="103"/>
      <c r="AO12" s="103"/>
      <c r="AP12" s="105" t="s">
        <v>160</v>
      </c>
      <c r="AQ12" s="103">
        <v>10</v>
      </c>
      <c r="AR12" s="103" t="s">
        <v>151</v>
      </c>
      <c r="AS12" s="101"/>
      <c r="AT12" s="103">
        <v>0</v>
      </c>
      <c r="AU12" s="103">
        <v>0</v>
      </c>
      <c r="AV12" s="103">
        <v>0</v>
      </c>
      <c r="AW12" s="103">
        <v>10</v>
      </c>
      <c r="AX12" s="103">
        <v>0</v>
      </c>
      <c r="AY12" s="103">
        <v>0</v>
      </c>
      <c r="AZ12" s="103">
        <v>0</v>
      </c>
      <c r="BA12" s="103">
        <v>0</v>
      </c>
      <c r="BB12" s="103">
        <v>0</v>
      </c>
      <c r="BC12" s="103">
        <v>0</v>
      </c>
      <c r="BD12" s="103">
        <v>0</v>
      </c>
      <c r="BE12" s="103" t="s">
        <v>150</v>
      </c>
      <c r="BF12" s="103">
        <v>36</v>
      </c>
      <c r="BG12" s="103" t="s">
        <v>150</v>
      </c>
      <c r="BH12" s="103"/>
      <c r="BI12" s="101"/>
      <c r="BJ12" s="101"/>
      <c r="BK12" s="103"/>
      <c r="BL12" s="103" t="s">
        <v>89</v>
      </c>
      <c r="BM12" s="101"/>
      <c r="BN12" t="s">
        <v>351</v>
      </c>
      <c r="BO12" t="s">
        <v>36</v>
      </c>
    </row>
    <row r="13" spans="1:67" x14ac:dyDescent="0.15">
      <c r="A13" s="99">
        <v>1984</v>
      </c>
      <c r="B13" s="102">
        <v>41090</v>
      </c>
      <c r="C13" s="100" t="s">
        <v>90</v>
      </c>
      <c r="D13" s="101" t="s">
        <v>91</v>
      </c>
      <c r="E13" s="101"/>
      <c r="F13" s="101" t="s">
        <v>20</v>
      </c>
      <c r="G13" s="102">
        <v>41090</v>
      </c>
      <c r="H13" s="103" t="s">
        <v>150</v>
      </c>
      <c r="I13" s="103" t="s">
        <v>93</v>
      </c>
      <c r="J13" s="103"/>
      <c r="K13" s="101" t="s">
        <v>18</v>
      </c>
      <c r="L13" s="101" t="s">
        <v>112</v>
      </c>
      <c r="M13" s="107">
        <v>101.4</v>
      </c>
      <c r="N13" s="107">
        <v>24.61</v>
      </c>
      <c r="O13" s="101"/>
      <c r="P13" s="101"/>
      <c r="Q13" s="101"/>
      <c r="R13" s="104"/>
      <c r="S13" s="101"/>
      <c r="T13" s="101"/>
      <c r="U13" s="101"/>
      <c r="V13" s="101"/>
      <c r="W13" s="101"/>
      <c r="X13" s="101"/>
      <c r="Y13" s="101"/>
      <c r="Z13" s="101"/>
      <c r="AA13" s="101"/>
      <c r="AB13" s="101"/>
      <c r="AC13" s="101"/>
      <c r="AD13" s="101"/>
      <c r="AE13" s="101">
        <v>12.44</v>
      </c>
      <c r="AF13" s="101"/>
      <c r="AG13" s="101"/>
      <c r="AH13" s="101"/>
      <c r="AI13" s="101"/>
      <c r="AJ13" s="101"/>
      <c r="AK13" s="101"/>
      <c r="AL13" s="101" t="s">
        <v>159</v>
      </c>
      <c r="AM13" s="103" t="s">
        <v>150</v>
      </c>
      <c r="AN13" s="103"/>
      <c r="AO13" s="103"/>
      <c r="AP13" s="105"/>
      <c r="AQ13" s="103"/>
      <c r="AR13" s="103" t="s">
        <v>151</v>
      </c>
      <c r="AS13" s="101"/>
      <c r="AT13" s="103">
        <v>0</v>
      </c>
      <c r="AU13" s="103">
        <v>0</v>
      </c>
      <c r="AV13" s="103">
        <v>0</v>
      </c>
      <c r="AW13" s="103">
        <v>12</v>
      </c>
      <c r="AX13" s="103">
        <v>0</v>
      </c>
      <c r="AY13" s="103">
        <v>0</v>
      </c>
      <c r="AZ13" s="103">
        <v>0</v>
      </c>
      <c r="BA13" s="103">
        <v>0</v>
      </c>
      <c r="BB13" s="103">
        <v>0</v>
      </c>
      <c r="BC13" s="103">
        <v>0</v>
      </c>
      <c r="BD13" s="103">
        <v>0</v>
      </c>
      <c r="BE13" s="103" t="s">
        <v>150</v>
      </c>
      <c r="BF13" s="103">
        <v>12</v>
      </c>
      <c r="BG13" s="103" t="s">
        <v>150</v>
      </c>
      <c r="BH13" s="103"/>
      <c r="BI13" s="101" t="s">
        <v>19</v>
      </c>
      <c r="BJ13" s="101" t="s">
        <v>113</v>
      </c>
      <c r="BK13" s="103">
        <v>25</v>
      </c>
      <c r="BL13" s="103" t="s">
        <v>89</v>
      </c>
      <c r="BM13" s="106" t="s">
        <v>70</v>
      </c>
      <c r="BN13" t="s">
        <v>337</v>
      </c>
      <c r="BO13" t="s">
        <v>185</v>
      </c>
    </row>
    <row r="14" spans="1:67" x14ac:dyDescent="0.15">
      <c r="A14" s="99">
        <v>3100</v>
      </c>
      <c r="B14" s="102">
        <v>41090</v>
      </c>
      <c r="C14" s="100" t="s">
        <v>90</v>
      </c>
      <c r="D14" s="101" t="s">
        <v>91</v>
      </c>
      <c r="E14" s="101"/>
      <c r="F14" s="101" t="s">
        <v>20</v>
      </c>
      <c r="G14" s="102">
        <v>41090</v>
      </c>
      <c r="H14" s="103" t="s">
        <v>150</v>
      </c>
      <c r="I14" s="103" t="s">
        <v>93</v>
      </c>
      <c r="J14" s="103"/>
      <c r="K14" s="101" t="s">
        <v>61</v>
      </c>
      <c r="L14" s="101" t="s">
        <v>118</v>
      </c>
      <c r="M14" s="101">
        <v>126.392</v>
      </c>
      <c r="N14" s="101">
        <v>25.486000000000001</v>
      </c>
      <c r="O14" s="101"/>
      <c r="P14" s="101"/>
      <c r="Q14" s="101"/>
      <c r="R14" s="104"/>
      <c r="S14" s="101"/>
      <c r="T14" s="101"/>
      <c r="U14" s="101"/>
      <c r="V14" s="101"/>
      <c r="W14" s="101"/>
      <c r="X14" s="101"/>
      <c r="Y14" s="101"/>
      <c r="Z14" s="101"/>
      <c r="AA14" s="101"/>
      <c r="AB14" s="101"/>
      <c r="AC14" s="101"/>
      <c r="AD14" s="101"/>
      <c r="AE14" s="101">
        <v>19.166</v>
      </c>
      <c r="AF14" s="101"/>
      <c r="AG14" s="101"/>
      <c r="AH14" s="101"/>
      <c r="AI14" s="101"/>
      <c r="AJ14" s="101"/>
      <c r="AK14" s="101"/>
      <c r="AL14" s="101" t="s">
        <v>159</v>
      </c>
      <c r="AM14" s="103" t="s">
        <v>150</v>
      </c>
      <c r="AN14" s="103"/>
      <c r="AO14" s="103"/>
      <c r="AP14" s="105"/>
      <c r="AQ14" s="103"/>
      <c r="AR14" s="103" t="s">
        <v>150</v>
      </c>
      <c r="AS14" s="101"/>
      <c r="AT14" s="103">
        <v>0</v>
      </c>
      <c r="AU14" s="103">
        <v>0</v>
      </c>
      <c r="AV14" s="103">
        <v>15</v>
      </c>
      <c r="AW14" s="103">
        <v>0</v>
      </c>
      <c r="AX14" s="103">
        <v>0</v>
      </c>
      <c r="AY14" s="103">
        <v>0</v>
      </c>
      <c r="AZ14" s="103">
        <v>0</v>
      </c>
      <c r="BA14" s="103">
        <v>0</v>
      </c>
      <c r="BB14" s="103">
        <v>0</v>
      </c>
      <c r="BC14" s="103">
        <v>0</v>
      </c>
      <c r="BD14" s="103">
        <v>0</v>
      </c>
      <c r="BE14" s="103" t="s">
        <v>150</v>
      </c>
      <c r="BF14" s="103"/>
      <c r="BG14" s="103" t="s">
        <v>150</v>
      </c>
      <c r="BH14" s="103"/>
      <c r="BI14" s="101"/>
      <c r="BJ14" s="101"/>
      <c r="BK14" s="103"/>
      <c r="BL14" s="103" t="s">
        <v>89</v>
      </c>
      <c r="BM14" s="101" t="s">
        <v>119</v>
      </c>
      <c r="BN14" t="s">
        <v>120</v>
      </c>
      <c r="BO14" s="18" t="s">
        <v>36</v>
      </c>
    </row>
    <row r="15" spans="1:67" x14ac:dyDescent="0.15">
      <c r="A15" s="99">
        <v>1721</v>
      </c>
      <c r="B15" s="102">
        <v>41105</v>
      </c>
      <c r="C15" s="100" t="s">
        <v>90</v>
      </c>
      <c r="D15" s="101" t="s">
        <v>91</v>
      </c>
      <c r="E15" s="101"/>
      <c r="F15" s="101" t="s">
        <v>20</v>
      </c>
      <c r="G15" s="102">
        <v>40724</v>
      </c>
      <c r="H15" s="103" t="s">
        <v>88</v>
      </c>
      <c r="I15" s="103" t="s">
        <v>150</v>
      </c>
      <c r="J15" s="103"/>
      <c r="K15" s="101" t="s">
        <v>27</v>
      </c>
      <c r="L15" s="101" t="s">
        <v>28</v>
      </c>
      <c r="M15" s="101">
        <v>119.295</v>
      </c>
      <c r="N15" s="101">
        <v>22.238</v>
      </c>
      <c r="O15" s="101"/>
      <c r="P15" s="101"/>
      <c r="Q15" s="101"/>
      <c r="R15" s="104"/>
      <c r="S15" s="101"/>
      <c r="T15" s="101"/>
      <c r="U15" s="101"/>
      <c r="V15" s="101"/>
      <c r="W15" s="101"/>
      <c r="X15" s="101"/>
      <c r="Y15" s="101"/>
      <c r="Z15" s="101"/>
      <c r="AA15" s="101"/>
      <c r="AB15" s="101"/>
      <c r="AC15" s="101"/>
      <c r="AD15" s="101"/>
      <c r="AE15" s="101">
        <v>12.448</v>
      </c>
      <c r="AF15" s="101"/>
      <c r="AG15" s="101"/>
      <c r="AH15" s="101"/>
      <c r="AI15" s="101"/>
      <c r="AJ15" s="101"/>
      <c r="AK15" s="101"/>
      <c r="AL15" s="101" t="s">
        <v>159</v>
      </c>
      <c r="AM15" s="103" t="s">
        <v>150</v>
      </c>
      <c r="AN15" s="103"/>
      <c r="AO15" s="103"/>
      <c r="AP15" s="105" t="s">
        <v>160</v>
      </c>
      <c r="AQ15" s="103">
        <v>8</v>
      </c>
      <c r="AR15" s="103" t="s">
        <v>150</v>
      </c>
      <c r="AS15" s="101"/>
      <c r="AT15" s="103">
        <v>0</v>
      </c>
      <c r="AU15" s="103">
        <v>0</v>
      </c>
      <c r="AV15" s="103">
        <v>3</v>
      </c>
      <c r="AW15" s="103">
        <v>0</v>
      </c>
      <c r="AX15" s="103">
        <v>0</v>
      </c>
      <c r="AY15" s="103">
        <v>0</v>
      </c>
      <c r="AZ15" s="103">
        <v>0</v>
      </c>
      <c r="BA15" s="103">
        <v>0</v>
      </c>
      <c r="BB15" s="103">
        <v>0</v>
      </c>
      <c r="BC15" s="103">
        <v>0</v>
      </c>
      <c r="BD15" s="103">
        <v>0</v>
      </c>
      <c r="BE15" s="103" t="s">
        <v>150</v>
      </c>
      <c r="BF15" s="103"/>
      <c r="BG15" s="103" t="s">
        <v>150</v>
      </c>
      <c r="BH15" s="103"/>
      <c r="BI15" s="101"/>
      <c r="BJ15" s="101"/>
      <c r="BK15" s="103"/>
      <c r="BL15" s="103" t="s">
        <v>89</v>
      </c>
      <c r="BM15" s="101"/>
      <c r="BN15" t="s">
        <v>211</v>
      </c>
      <c r="BO15" t="s">
        <v>162</v>
      </c>
    </row>
    <row r="16" spans="1:67" x14ac:dyDescent="0.15">
      <c r="A16" s="99">
        <v>1691</v>
      </c>
      <c r="B16" s="102">
        <v>41090</v>
      </c>
      <c r="C16" s="100" t="s">
        <v>90</v>
      </c>
      <c r="D16" s="101" t="s">
        <v>91</v>
      </c>
      <c r="E16" s="101"/>
      <c r="F16" s="101" t="s">
        <v>20</v>
      </c>
      <c r="G16" s="102">
        <v>41094</v>
      </c>
      <c r="H16" s="103" t="s">
        <v>251</v>
      </c>
      <c r="I16" s="103" t="s">
        <v>252</v>
      </c>
      <c r="J16" s="103"/>
      <c r="K16" s="101" t="s">
        <v>248</v>
      </c>
      <c r="L16" s="101" t="s">
        <v>249</v>
      </c>
      <c r="M16" s="101">
        <v>118</v>
      </c>
      <c r="N16" s="101">
        <v>23.15</v>
      </c>
      <c r="O16" s="101"/>
      <c r="P16" s="101"/>
      <c r="Q16" s="101"/>
      <c r="R16" s="104"/>
      <c r="S16" s="101"/>
      <c r="T16" s="101"/>
      <c r="U16" s="101"/>
      <c r="V16" s="101"/>
      <c r="W16" s="101"/>
      <c r="X16" s="101"/>
      <c r="Y16" s="101"/>
      <c r="Z16" s="101"/>
      <c r="AA16" s="101"/>
      <c r="AB16" s="101"/>
      <c r="AC16" s="101"/>
      <c r="AD16" s="101"/>
      <c r="AE16" s="101">
        <v>12.65</v>
      </c>
      <c r="AF16" s="101"/>
      <c r="AG16" s="101"/>
      <c r="AH16" s="101"/>
      <c r="AI16" s="101"/>
      <c r="AJ16" s="101"/>
      <c r="AK16" s="101"/>
      <c r="AL16" s="101" t="s">
        <v>159</v>
      </c>
      <c r="AM16" s="103" t="s">
        <v>252</v>
      </c>
      <c r="AN16" s="103"/>
      <c r="AO16" s="103"/>
      <c r="AP16" s="105" t="s">
        <v>160</v>
      </c>
      <c r="AQ16" s="103">
        <v>4</v>
      </c>
      <c r="AR16" s="103" t="s">
        <v>161</v>
      </c>
      <c r="AS16" s="101"/>
      <c r="AT16" s="103">
        <v>0</v>
      </c>
      <c r="AU16" s="103">
        <v>0</v>
      </c>
      <c r="AV16" s="103">
        <v>0</v>
      </c>
      <c r="AW16" s="103">
        <v>15</v>
      </c>
      <c r="AX16" s="103">
        <v>0</v>
      </c>
      <c r="AY16" s="103">
        <v>0</v>
      </c>
      <c r="AZ16" s="103">
        <v>0</v>
      </c>
      <c r="BA16" s="103">
        <v>0</v>
      </c>
      <c r="BB16" s="103">
        <v>0</v>
      </c>
      <c r="BC16" s="103">
        <v>0</v>
      </c>
      <c r="BD16" s="103">
        <v>0</v>
      </c>
      <c r="BE16" s="103" t="s">
        <v>252</v>
      </c>
      <c r="BF16" s="103"/>
      <c r="BG16" s="103" t="s">
        <v>252</v>
      </c>
      <c r="BH16" s="103"/>
      <c r="BI16" s="101"/>
      <c r="BJ16" s="101"/>
      <c r="BK16" s="103"/>
      <c r="BL16" s="103" t="s">
        <v>152</v>
      </c>
      <c r="BM16" s="101" t="s">
        <v>250</v>
      </c>
      <c r="BN16" t="s">
        <v>21</v>
      </c>
      <c r="BO16" t="s">
        <v>185</v>
      </c>
    </row>
    <row r="17" spans="1:67" x14ac:dyDescent="0.15">
      <c r="A17" s="99">
        <v>1608</v>
      </c>
      <c r="B17" s="102">
        <v>41090</v>
      </c>
      <c r="C17" s="100" t="s">
        <v>186</v>
      </c>
      <c r="D17" s="101" t="s">
        <v>142</v>
      </c>
      <c r="E17" s="101"/>
      <c r="F17" s="101" t="s">
        <v>68</v>
      </c>
      <c r="G17" s="102">
        <v>41090</v>
      </c>
      <c r="H17" s="103" t="s">
        <v>251</v>
      </c>
      <c r="I17" s="103" t="s">
        <v>252</v>
      </c>
      <c r="J17" s="103"/>
      <c r="K17" s="101" t="s">
        <v>65</v>
      </c>
      <c r="L17" s="101" t="s">
        <v>366</v>
      </c>
      <c r="M17" s="101">
        <v>120</v>
      </c>
      <c r="N17" s="101">
        <v>23.62</v>
      </c>
      <c r="O17" s="101"/>
      <c r="P17" s="101"/>
      <c r="Q17" s="101"/>
      <c r="R17" s="104"/>
      <c r="S17" s="101"/>
      <c r="T17" s="101"/>
      <c r="U17" s="101"/>
      <c r="V17" s="101"/>
      <c r="W17" s="101"/>
      <c r="X17" s="101"/>
      <c r="Y17" s="101"/>
      <c r="Z17" s="101"/>
      <c r="AA17" s="101"/>
      <c r="AB17" s="101"/>
      <c r="AC17" s="101"/>
      <c r="AD17" s="101"/>
      <c r="AE17" s="101">
        <v>14</v>
      </c>
      <c r="AF17" s="101"/>
      <c r="AG17" s="101"/>
      <c r="AH17" s="101"/>
      <c r="AI17" s="101"/>
      <c r="AJ17" s="101"/>
      <c r="AK17" s="101"/>
      <c r="AL17" s="101" t="s">
        <v>159</v>
      </c>
      <c r="AM17" s="103" t="s">
        <v>252</v>
      </c>
      <c r="AN17" s="103"/>
      <c r="AO17" s="103"/>
      <c r="AP17" s="105" t="s">
        <v>160</v>
      </c>
      <c r="AQ17" s="103">
        <v>6</v>
      </c>
      <c r="AR17" s="103" t="s">
        <v>161</v>
      </c>
      <c r="AS17" s="101"/>
      <c r="AT17" s="103">
        <v>0</v>
      </c>
      <c r="AU17" s="103">
        <v>0</v>
      </c>
      <c r="AV17" s="103">
        <v>0</v>
      </c>
      <c r="AW17" s="103">
        <v>10</v>
      </c>
      <c r="AX17" s="103">
        <v>0</v>
      </c>
      <c r="AY17" s="103">
        <v>0</v>
      </c>
      <c r="AZ17" s="103">
        <v>0</v>
      </c>
      <c r="BA17" s="103">
        <v>2</v>
      </c>
      <c r="BB17" s="103">
        <v>0</v>
      </c>
      <c r="BC17" s="103">
        <v>0</v>
      </c>
      <c r="BD17" s="103">
        <v>0</v>
      </c>
      <c r="BE17" s="103" t="s">
        <v>252</v>
      </c>
      <c r="BF17" s="103">
        <v>12</v>
      </c>
      <c r="BG17" s="103" t="s">
        <v>252</v>
      </c>
      <c r="BH17" s="103"/>
      <c r="BI17" s="106" t="s">
        <v>172</v>
      </c>
      <c r="BJ17" s="106" t="s">
        <v>173</v>
      </c>
      <c r="BK17" s="103">
        <v>50</v>
      </c>
      <c r="BL17" s="103" t="s">
        <v>152</v>
      </c>
      <c r="BM17" s="101" t="s">
        <v>83</v>
      </c>
      <c r="BN17" t="s">
        <v>123</v>
      </c>
      <c r="BO17" t="s">
        <v>185</v>
      </c>
    </row>
    <row r="18" spans="1:67" x14ac:dyDescent="0.15">
      <c r="A18" s="99">
        <v>1700</v>
      </c>
      <c r="B18" s="102">
        <v>41090</v>
      </c>
      <c r="C18" s="100" t="s">
        <v>90</v>
      </c>
      <c r="D18" s="101" t="s">
        <v>91</v>
      </c>
      <c r="E18" s="101"/>
      <c r="F18" s="101" t="s">
        <v>20</v>
      </c>
      <c r="G18" s="102">
        <v>41090</v>
      </c>
      <c r="H18" s="103" t="s">
        <v>88</v>
      </c>
      <c r="I18" s="103" t="s">
        <v>150</v>
      </c>
      <c r="J18" s="103"/>
      <c r="K18" s="101" t="s">
        <v>85</v>
      </c>
      <c r="L18" s="101" t="s">
        <v>86</v>
      </c>
      <c r="M18" s="101">
        <v>100.67</v>
      </c>
      <c r="N18" s="101">
        <v>24.2</v>
      </c>
      <c r="O18" s="101"/>
      <c r="P18" s="101"/>
      <c r="Q18" s="101"/>
      <c r="R18" s="104"/>
      <c r="S18" s="101"/>
      <c r="T18" s="101"/>
      <c r="U18" s="101"/>
      <c r="V18" s="101"/>
      <c r="W18" s="101"/>
      <c r="X18" s="101"/>
      <c r="Y18" s="101"/>
      <c r="Z18" s="101"/>
      <c r="AA18" s="101"/>
      <c r="AB18" s="101"/>
      <c r="AC18" s="101"/>
      <c r="AD18" s="101"/>
      <c r="AE18" s="101">
        <v>14.18</v>
      </c>
      <c r="AF18" s="101"/>
      <c r="AG18" s="101"/>
      <c r="AH18" s="101"/>
      <c r="AI18" s="101"/>
      <c r="AJ18" s="101"/>
      <c r="AK18" s="101"/>
      <c r="AL18" s="101" t="s">
        <v>159</v>
      </c>
      <c r="AM18" s="103" t="s">
        <v>150</v>
      </c>
      <c r="AN18" s="103"/>
      <c r="AO18" s="103"/>
      <c r="AP18" s="105" t="s">
        <v>160</v>
      </c>
      <c r="AQ18" s="103">
        <v>6</v>
      </c>
      <c r="AR18" s="103" t="s">
        <v>150</v>
      </c>
      <c r="AS18" s="101"/>
      <c r="AT18" s="103">
        <v>0</v>
      </c>
      <c r="AU18" s="103">
        <v>0</v>
      </c>
      <c r="AV18" s="103">
        <v>5</v>
      </c>
      <c r="AW18" s="103">
        <v>0</v>
      </c>
      <c r="AX18" s="103">
        <v>0</v>
      </c>
      <c r="AY18" s="103">
        <v>0</v>
      </c>
      <c r="AZ18" s="103">
        <v>0</v>
      </c>
      <c r="BA18" s="103">
        <v>0</v>
      </c>
      <c r="BB18" s="103">
        <v>0</v>
      </c>
      <c r="BC18" s="103">
        <v>0</v>
      </c>
      <c r="BD18" s="103">
        <v>0</v>
      </c>
      <c r="BE18" s="103" t="s">
        <v>252</v>
      </c>
      <c r="BF18" s="103">
        <v>24</v>
      </c>
      <c r="BG18" s="103" t="s">
        <v>252</v>
      </c>
      <c r="BH18" s="103"/>
      <c r="BI18" s="101" t="s">
        <v>87</v>
      </c>
      <c r="BJ18" s="101"/>
      <c r="BK18" s="103"/>
      <c r="BL18" s="103" t="s">
        <v>152</v>
      </c>
      <c r="BM18" s="101"/>
      <c r="BN18" t="s">
        <v>37</v>
      </c>
      <c r="BO18" t="s">
        <v>36</v>
      </c>
    </row>
    <row r="19" spans="1:67" x14ac:dyDescent="0.15">
      <c r="A19" s="99">
        <v>2288</v>
      </c>
      <c r="B19" s="102">
        <v>41087</v>
      </c>
      <c r="C19" s="100" t="s">
        <v>90</v>
      </c>
      <c r="D19" s="101" t="s">
        <v>91</v>
      </c>
      <c r="E19" s="101"/>
      <c r="F19" s="101" t="s">
        <v>20</v>
      </c>
      <c r="G19" s="102">
        <v>41090</v>
      </c>
      <c r="H19" s="103" t="s">
        <v>88</v>
      </c>
      <c r="I19" s="103" t="s">
        <v>150</v>
      </c>
      <c r="J19" s="103">
        <v>6.7670000000000003</v>
      </c>
      <c r="K19" s="101" t="s">
        <v>148</v>
      </c>
      <c r="L19" s="101" t="s">
        <v>25</v>
      </c>
      <c r="M19" s="101">
        <v>119.15</v>
      </c>
      <c r="N19" s="101">
        <v>23.26</v>
      </c>
      <c r="O19" s="101"/>
      <c r="P19" s="101"/>
      <c r="Q19" s="101"/>
      <c r="R19" s="104"/>
      <c r="S19" s="101"/>
      <c r="T19" s="101"/>
      <c r="U19" s="101"/>
      <c r="V19" s="101"/>
      <c r="W19" s="101"/>
      <c r="X19" s="101"/>
      <c r="Y19" s="101"/>
      <c r="Z19" s="101"/>
      <c r="AA19" s="101"/>
      <c r="AB19" s="101"/>
      <c r="AC19" s="101"/>
      <c r="AD19" s="101"/>
      <c r="AE19" s="101">
        <v>14.42</v>
      </c>
      <c r="AF19" s="101"/>
      <c r="AG19" s="101"/>
      <c r="AH19" s="101"/>
      <c r="AI19" s="101"/>
      <c r="AJ19" s="101"/>
      <c r="AK19" s="101"/>
      <c r="AL19" s="101" t="s">
        <v>159</v>
      </c>
      <c r="AM19" s="103" t="s">
        <v>35</v>
      </c>
      <c r="AN19" s="103"/>
      <c r="AO19" s="103"/>
      <c r="AP19" s="105" t="s">
        <v>29</v>
      </c>
      <c r="AQ19" s="103">
        <v>6</v>
      </c>
      <c r="AR19" s="103" t="s">
        <v>76</v>
      </c>
      <c r="AS19" s="101"/>
      <c r="AT19" s="103">
        <v>0</v>
      </c>
      <c r="AU19" s="103">
        <v>0</v>
      </c>
      <c r="AV19" s="103">
        <v>0</v>
      </c>
      <c r="AW19" s="103">
        <v>8</v>
      </c>
      <c r="AX19" s="103">
        <v>0</v>
      </c>
      <c r="AY19" s="103">
        <v>0</v>
      </c>
      <c r="AZ19" s="103">
        <v>0</v>
      </c>
      <c r="BA19" s="103">
        <v>0</v>
      </c>
      <c r="BB19" s="103">
        <v>0</v>
      </c>
      <c r="BC19" s="103">
        <v>0</v>
      </c>
      <c r="BD19" s="103">
        <v>0</v>
      </c>
      <c r="BE19" s="103" t="s">
        <v>35</v>
      </c>
      <c r="BF19" s="103">
        <v>12</v>
      </c>
      <c r="BG19" s="103" t="s">
        <v>35</v>
      </c>
      <c r="BH19" s="103"/>
      <c r="BI19" s="106"/>
      <c r="BJ19" s="106"/>
      <c r="BK19" s="103"/>
      <c r="BL19" s="103" t="s">
        <v>77</v>
      </c>
      <c r="BM19" s="106"/>
      <c r="BN19" t="s">
        <v>33</v>
      </c>
      <c r="BO19" s="18" t="s">
        <v>34</v>
      </c>
    </row>
    <row r="20" spans="1:67" x14ac:dyDescent="0.15">
      <c r="A20" s="99">
        <v>1656</v>
      </c>
      <c r="B20" s="102">
        <v>41087</v>
      </c>
      <c r="C20" s="100" t="s">
        <v>158</v>
      </c>
      <c r="D20" s="101" t="s">
        <v>333</v>
      </c>
      <c r="E20" s="101"/>
      <c r="F20" s="101" t="s">
        <v>153</v>
      </c>
      <c r="G20" s="102">
        <v>41067</v>
      </c>
      <c r="H20" s="103" t="s">
        <v>251</v>
      </c>
      <c r="I20" s="103" t="s">
        <v>252</v>
      </c>
      <c r="J20" s="103"/>
      <c r="K20" s="101" t="s">
        <v>66</v>
      </c>
      <c r="L20" s="101" t="s">
        <v>67</v>
      </c>
      <c r="M20" s="101">
        <v>119.27</v>
      </c>
      <c r="N20" s="101">
        <v>22.23</v>
      </c>
      <c r="O20" s="101"/>
      <c r="P20" s="101"/>
      <c r="Q20" s="101"/>
      <c r="R20" s="104"/>
      <c r="S20" s="101"/>
      <c r="T20" s="101"/>
      <c r="U20" s="101"/>
      <c r="V20" s="101"/>
      <c r="W20" s="101"/>
      <c r="X20" s="101"/>
      <c r="Y20" s="101"/>
      <c r="Z20" s="101"/>
      <c r="AA20" s="101"/>
      <c r="AB20" s="101"/>
      <c r="AC20" s="101"/>
      <c r="AD20" s="101"/>
      <c r="AE20" s="101">
        <v>12.44</v>
      </c>
      <c r="AF20" s="101"/>
      <c r="AG20" s="101"/>
      <c r="AH20" s="101"/>
      <c r="AI20" s="101"/>
      <c r="AJ20" s="101"/>
      <c r="AK20" s="101"/>
      <c r="AL20" s="101" t="s">
        <v>159</v>
      </c>
      <c r="AM20" s="103" t="s">
        <v>252</v>
      </c>
      <c r="AN20" s="103"/>
      <c r="AO20" s="103"/>
      <c r="AP20" s="105" t="s">
        <v>160</v>
      </c>
      <c r="AQ20" s="103">
        <v>6</v>
      </c>
      <c r="AR20" s="103" t="s">
        <v>161</v>
      </c>
      <c r="AS20" s="101"/>
      <c r="AT20" s="103">
        <v>0</v>
      </c>
      <c r="AU20" s="103">
        <v>0</v>
      </c>
      <c r="AV20" s="103">
        <v>0</v>
      </c>
      <c r="AW20" s="103">
        <v>10</v>
      </c>
      <c r="AX20" s="103">
        <v>0</v>
      </c>
      <c r="AY20" s="103">
        <v>0</v>
      </c>
      <c r="AZ20" s="103">
        <v>0</v>
      </c>
      <c r="BA20" s="103">
        <v>0</v>
      </c>
      <c r="BB20" s="103">
        <v>0</v>
      </c>
      <c r="BC20" s="103">
        <v>0</v>
      </c>
      <c r="BD20" s="103">
        <v>0</v>
      </c>
      <c r="BE20" s="103" t="s">
        <v>252</v>
      </c>
      <c r="BF20" s="103">
        <v>24</v>
      </c>
      <c r="BG20" s="103" t="s">
        <v>252</v>
      </c>
      <c r="BH20" s="103"/>
      <c r="BI20" s="101"/>
      <c r="BJ20" s="101"/>
      <c r="BK20" s="103"/>
      <c r="BL20" s="103" t="s">
        <v>152</v>
      </c>
      <c r="BM20" s="101"/>
      <c r="BN20" t="s">
        <v>24</v>
      </c>
      <c r="BO20" t="s">
        <v>162</v>
      </c>
    </row>
    <row r="21" spans="1:67" x14ac:dyDescent="0.15">
      <c r="A21" s="99">
        <v>2180</v>
      </c>
      <c r="B21" s="102">
        <v>41095</v>
      </c>
      <c r="C21" s="100" t="s">
        <v>90</v>
      </c>
      <c r="D21" s="101" t="s">
        <v>91</v>
      </c>
      <c r="E21" s="101"/>
      <c r="F21" s="101" t="s">
        <v>20</v>
      </c>
      <c r="G21" s="102">
        <v>40908</v>
      </c>
      <c r="H21" s="103" t="s">
        <v>88</v>
      </c>
      <c r="I21" s="103" t="s">
        <v>150</v>
      </c>
      <c r="J21" s="103"/>
      <c r="K21" s="101" t="s">
        <v>124</v>
      </c>
      <c r="L21" s="101" t="s">
        <v>57</v>
      </c>
      <c r="M21" s="101">
        <v>116.4</v>
      </c>
      <c r="N21" s="101">
        <v>22.238</v>
      </c>
      <c r="O21" s="101"/>
      <c r="P21" s="101"/>
      <c r="Q21" s="101"/>
      <c r="R21" s="104"/>
      <c r="S21" s="101"/>
      <c r="T21" s="101"/>
      <c r="U21" s="101"/>
      <c r="V21" s="101"/>
      <c r="W21" s="101"/>
      <c r="X21" s="101"/>
      <c r="Y21" s="101"/>
      <c r="Z21" s="101"/>
      <c r="AA21" s="101"/>
      <c r="AB21" s="101"/>
      <c r="AC21" s="101"/>
      <c r="AD21" s="101"/>
      <c r="AE21" s="101">
        <v>12.448</v>
      </c>
      <c r="AF21" s="101"/>
      <c r="AG21" s="101"/>
      <c r="AH21" s="101"/>
      <c r="AI21" s="101"/>
      <c r="AJ21" s="101"/>
      <c r="AK21" s="101"/>
      <c r="AL21" s="101" t="s">
        <v>159</v>
      </c>
      <c r="AM21" s="103" t="s">
        <v>150</v>
      </c>
      <c r="AN21" s="103"/>
      <c r="AO21" s="103"/>
      <c r="AP21" s="105"/>
      <c r="AQ21" s="103"/>
      <c r="AR21" s="103" t="s">
        <v>150</v>
      </c>
      <c r="AS21" s="101"/>
      <c r="AT21" s="103">
        <v>0</v>
      </c>
      <c r="AU21" s="103">
        <v>0</v>
      </c>
      <c r="AV21" s="103">
        <v>0</v>
      </c>
      <c r="AW21" s="103">
        <v>0</v>
      </c>
      <c r="AX21" s="103">
        <v>0</v>
      </c>
      <c r="AY21" s="103">
        <v>0</v>
      </c>
      <c r="AZ21" s="103">
        <v>0</v>
      </c>
      <c r="BA21" s="103">
        <v>0</v>
      </c>
      <c r="BB21" s="103">
        <v>0</v>
      </c>
      <c r="BC21" s="103">
        <v>0</v>
      </c>
      <c r="BD21" s="103">
        <v>0</v>
      </c>
      <c r="BE21" s="103" t="s">
        <v>150</v>
      </c>
      <c r="BF21" s="103"/>
      <c r="BG21" s="103" t="s">
        <v>150</v>
      </c>
      <c r="BH21" s="103"/>
      <c r="BI21" s="106"/>
      <c r="BJ21" s="106"/>
      <c r="BK21" s="103"/>
      <c r="BL21" s="103" t="s">
        <v>89</v>
      </c>
      <c r="BM21" s="101"/>
      <c r="BN21" t="s">
        <v>58</v>
      </c>
      <c r="BO21" t="s">
        <v>162</v>
      </c>
    </row>
    <row r="22" spans="1:67" x14ac:dyDescent="0.15">
      <c r="A22" s="99">
        <v>1696</v>
      </c>
      <c r="B22" s="102">
        <v>41105</v>
      </c>
      <c r="C22" s="100" t="s">
        <v>90</v>
      </c>
      <c r="D22" s="101" t="s">
        <v>91</v>
      </c>
      <c r="E22" s="101"/>
      <c r="F22" s="101" t="s">
        <v>20</v>
      </c>
      <c r="G22" s="102">
        <v>40851</v>
      </c>
      <c r="H22" s="103" t="s">
        <v>252</v>
      </c>
      <c r="I22" s="103" t="s">
        <v>93</v>
      </c>
      <c r="J22" s="103"/>
      <c r="K22" s="101" t="s">
        <v>22</v>
      </c>
      <c r="L22" s="101" t="s">
        <v>23</v>
      </c>
      <c r="M22" s="101">
        <v>119.3</v>
      </c>
      <c r="N22" s="101">
        <v>22.24</v>
      </c>
      <c r="O22" s="101"/>
      <c r="P22" s="101"/>
      <c r="Q22" s="101"/>
      <c r="R22" s="104"/>
      <c r="S22" s="101"/>
      <c r="T22" s="101"/>
      <c r="U22" s="101"/>
      <c r="V22" s="101"/>
      <c r="W22" s="101"/>
      <c r="X22" s="101"/>
      <c r="Y22" s="101"/>
      <c r="Z22" s="101"/>
      <c r="AA22" s="101"/>
      <c r="AB22" s="101"/>
      <c r="AC22" s="101"/>
      <c r="AD22" s="101"/>
      <c r="AE22" s="101">
        <v>12.45</v>
      </c>
      <c r="AF22" s="101"/>
      <c r="AG22" s="101"/>
      <c r="AH22" s="101"/>
      <c r="AI22" s="101"/>
      <c r="AJ22" s="101"/>
      <c r="AK22" s="101"/>
      <c r="AL22" s="101" t="s">
        <v>159</v>
      </c>
      <c r="AM22" s="103" t="s">
        <v>252</v>
      </c>
      <c r="AN22" s="103"/>
      <c r="AO22" s="103"/>
      <c r="AP22" s="105"/>
      <c r="AQ22" s="103"/>
      <c r="AR22" s="103" t="s">
        <v>252</v>
      </c>
      <c r="AS22" s="101"/>
      <c r="AT22" s="103">
        <v>0</v>
      </c>
      <c r="AU22" s="103">
        <v>0</v>
      </c>
      <c r="AV22" s="103">
        <v>0</v>
      </c>
      <c r="AW22" s="103">
        <v>0</v>
      </c>
      <c r="AX22" s="103">
        <v>0</v>
      </c>
      <c r="AY22" s="103">
        <v>0</v>
      </c>
      <c r="AZ22" s="103">
        <v>0</v>
      </c>
      <c r="BA22" s="103">
        <v>0</v>
      </c>
      <c r="BB22" s="103">
        <v>0</v>
      </c>
      <c r="BC22" s="103">
        <v>0</v>
      </c>
      <c r="BD22" s="103">
        <v>0</v>
      </c>
      <c r="BE22" s="103" t="s">
        <v>252</v>
      </c>
      <c r="BF22" s="103">
        <v>24</v>
      </c>
      <c r="BG22" s="103" t="s">
        <v>252</v>
      </c>
      <c r="BH22" s="103"/>
      <c r="BI22" s="101"/>
      <c r="BJ22" s="101"/>
      <c r="BK22" s="103"/>
      <c r="BL22" s="103" t="s">
        <v>152</v>
      </c>
      <c r="BM22" s="101"/>
      <c r="BN22" t="s">
        <v>97</v>
      </c>
      <c r="BO22" t="s">
        <v>162</v>
      </c>
    </row>
    <row r="23" spans="1:67" x14ac:dyDescent="0.15">
      <c r="A23" s="99">
        <v>2542</v>
      </c>
      <c r="B23" s="102">
        <v>41090</v>
      </c>
      <c r="C23" s="100" t="s">
        <v>90</v>
      </c>
      <c r="D23" s="101" t="s">
        <v>91</v>
      </c>
      <c r="E23" s="101"/>
      <c r="F23" s="101" t="s">
        <v>20</v>
      </c>
      <c r="G23" s="102">
        <v>41090</v>
      </c>
      <c r="H23" s="103" t="s">
        <v>88</v>
      </c>
      <c r="I23" s="103" t="s">
        <v>150</v>
      </c>
      <c r="J23" s="103"/>
      <c r="K23" s="101" t="s">
        <v>26</v>
      </c>
      <c r="L23" s="101" t="s">
        <v>249</v>
      </c>
      <c r="M23" s="101">
        <v>119.15</v>
      </c>
      <c r="N23" s="101">
        <v>27.9</v>
      </c>
      <c r="O23" s="101"/>
      <c r="P23" s="101"/>
      <c r="Q23" s="101"/>
      <c r="R23" s="104"/>
      <c r="S23" s="101"/>
      <c r="T23" s="101"/>
      <c r="U23" s="101"/>
      <c r="V23" s="101"/>
      <c r="W23" s="101"/>
      <c r="X23" s="101"/>
      <c r="Y23" s="101"/>
      <c r="Z23" s="101"/>
      <c r="AA23" s="101"/>
      <c r="AB23" s="101"/>
      <c r="AC23" s="101"/>
      <c r="AD23" s="101"/>
      <c r="AE23" s="101">
        <v>14.42</v>
      </c>
      <c r="AF23" s="101"/>
      <c r="AG23" s="101"/>
      <c r="AH23" s="101"/>
      <c r="AI23" s="101"/>
      <c r="AJ23" s="101"/>
      <c r="AK23" s="101"/>
      <c r="AL23" s="101" t="s">
        <v>159</v>
      </c>
      <c r="AM23" s="103" t="s">
        <v>150</v>
      </c>
      <c r="AN23" s="103"/>
      <c r="AO23" s="103"/>
      <c r="AP23" s="105" t="s">
        <v>160</v>
      </c>
      <c r="AQ23" s="103">
        <v>10</v>
      </c>
      <c r="AR23" s="103" t="s">
        <v>151</v>
      </c>
      <c r="AS23" s="101"/>
      <c r="AT23" s="103">
        <v>0</v>
      </c>
      <c r="AU23" s="103">
        <v>0</v>
      </c>
      <c r="AV23" s="103">
        <v>0</v>
      </c>
      <c r="AW23" s="103">
        <v>10</v>
      </c>
      <c r="AX23" s="103">
        <v>0</v>
      </c>
      <c r="AY23" s="103">
        <v>0</v>
      </c>
      <c r="AZ23" s="103">
        <v>0</v>
      </c>
      <c r="BA23" s="103">
        <v>0</v>
      </c>
      <c r="BB23" s="103">
        <v>0</v>
      </c>
      <c r="BC23" s="103">
        <v>0</v>
      </c>
      <c r="BD23" s="103">
        <v>0</v>
      </c>
      <c r="BE23" s="103" t="s">
        <v>150</v>
      </c>
      <c r="BF23" s="103">
        <v>36</v>
      </c>
      <c r="BG23" s="103" t="s">
        <v>150</v>
      </c>
      <c r="BH23" s="103"/>
      <c r="BI23" s="101"/>
      <c r="BJ23" s="101"/>
      <c r="BK23" s="103"/>
      <c r="BL23" s="103" t="s">
        <v>89</v>
      </c>
      <c r="BM23" s="101"/>
      <c r="BN23" t="s">
        <v>84</v>
      </c>
      <c r="BO23" t="s">
        <v>36</v>
      </c>
    </row>
    <row r="24" spans="1:67" x14ac:dyDescent="0.15">
      <c r="A24" s="99">
        <v>1985</v>
      </c>
      <c r="B24" s="102">
        <v>41090</v>
      </c>
      <c r="C24" s="100" t="s">
        <v>90</v>
      </c>
      <c r="D24" s="101" t="s">
        <v>91</v>
      </c>
      <c r="E24" s="101"/>
      <c r="F24" s="101" t="s">
        <v>20</v>
      </c>
      <c r="G24" s="102">
        <v>41090</v>
      </c>
      <c r="H24" s="103" t="s">
        <v>150</v>
      </c>
      <c r="I24" s="103" t="s">
        <v>93</v>
      </c>
      <c r="J24" s="103"/>
      <c r="K24" s="101" t="s">
        <v>18</v>
      </c>
      <c r="L24" s="101" t="s">
        <v>112</v>
      </c>
      <c r="M24" s="107">
        <v>101.4</v>
      </c>
      <c r="N24" s="107">
        <v>24.61</v>
      </c>
      <c r="O24" s="101"/>
      <c r="P24" s="101"/>
      <c r="Q24" s="101"/>
      <c r="R24" s="104"/>
      <c r="S24" s="101"/>
      <c r="T24" s="101"/>
      <c r="U24" s="101"/>
      <c r="V24" s="101"/>
      <c r="W24" s="101"/>
      <c r="X24" s="101"/>
      <c r="Y24" s="101"/>
      <c r="Z24" s="101"/>
      <c r="AA24" s="101"/>
      <c r="AB24" s="101"/>
      <c r="AC24" s="101"/>
      <c r="AD24" s="101"/>
      <c r="AE24" s="101">
        <v>18.87</v>
      </c>
      <c r="AF24" s="101"/>
      <c r="AG24" s="101"/>
      <c r="AH24" s="101"/>
      <c r="AI24" s="101"/>
      <c r="AJ24" s="101"/>
      <c r="AK24" s="101"/>
      <c r="AL24" s="101" t="s">
        <v>163</v>
      </c>
      <c r="AM24" s="103" t="s">
        <v>150</v>
      </c>
      <c r="AN24" s="103"/>
      <c r="AO24" s="103"/>
      <c r="AP24" s="105"/>
      <c r="AQ24" s="103"/>
      <c r="AR24" s="103" t="s">
        <v>151</v>
      </c>
      <c r="AS24" s="101"/>
      <c r="AT24" s="103">
        <v>0</v>
      </c>
      <c r="AU24" s="103">
        <v>0</v>
      </c>
      <c r="AV24" s="103">
        <v>0</v>
      </c>
      <c r="AW24" s="103">
        <v>12</v>
      </c>
      <c r="AX24" s="103">
        <v>0</v>
      </c>
      <c r="AY24" s="103">
        <v>0</v>
      </c>
      <c r="AZ24" s="103">
        <v>0</v>
      </c>
      <c r="BA24" s="103">
        <v>0</v>
      </c>
      <c r="BB24" s="103">
        <v>0</v>
      </c>
      <c r="BC24" s="103">
        <v>0</v>
      </c>
      <c r="BD24" s="103">
        <v>0</v>
      </c>
      <c r="BE24" s="103" t="s">
        <v>150</v>
      </c>
      <c r="BF24" s="103">
        <v>12</v>
      </c>
      <c r="BG24" s="103" t="s">
        <v>150</v>
      </c>
      <c r="BH24" s="103"/>
      <c r="BI24" s="101" t="s">
        <v>19</v>
      </c>
      <c r="BJ24" s="101" t="s">
        <v>113</v>
      </c>
      <c r="BK24" s="103">
        <v>25</v>
      </c>
      <c r="BL24" s="103" t="s">
        <v>89</v>
      </c>
      <c r="BM24" s="106" t="s">
        <v>70</v>
      </c>
      <c r="BN24" t="s">
        <v>337</v>
      </c>
      <c r="BO24" t="s">
        <v>185</v>
      </c>
    </row>
    <row r="25" spans="1:67" x14ac:dyDescent="0.15">
      <c r="A25" s="99">
        <v>3101</v>
      </c>
      <c r="B25" s="102">
        <v>41090</v>
      </c>
      <c r="C25" s="100" t="s">
        <v>90</v>
      </c>
      <c r="D25" s="101" t="s">
        <v>91</v>
      </c>
      <c r="E25" s="101"/>
      <c r="F25" s="101" t="s">
        <v>20</v>
      </c>
      <c r="G25" s="102">
        <v>41090</v>
      </c>
      <c r="H25" s="103" t="s">
        <v>150</v>
      </c>
      <c r="I25" s="103" t="s">
        <v>93</v>
      </c>
      <c r="J25" s="103"/>
      <c r="K25" s="101" t="s">
        <v>61</v>
      </c>
      <c r="L25" s="101" t="s">
        <v>118</v>
      </c>
      <c r="M25" s="101">
        <v>126.392</v>
      </c>
      <c r="N25" s="101">
        <v>25.486000000000001</v>
      </c>
      <c r="O25" s="101"/>
      <c r="P25" s="101"/>
      <c r="Q25" s="101"/>
      <c r="R25" s="104"/>
      <c r="S25" s="101"/>
      <c r="T25" s="101"/>
      <c r="U25" s="101"/>
      <c r="V25" s="101"/>
      <c r="W25" s="101"/>
      <c r="X25" s="101"/>
      <c r="Y25" s="101"/>
      <c r="Z25" s="101"/>
      <c r="AA25" s="101"/>
      <c r="AB25" s="101"/>
      <c r="AC25" s="101"/>
      <c r="AD25" s="101"/>
      <c r="AE25" s="101">
        <v>23.206</v>
      </c>
      <c r="AF25" s="101"/>
      <c r="AG25" s="101"/>
      <c r="AH25" s="101"/>
      <c r="AI25" s="101"/>
      <c r="AJ25" s="101"/>
      <c r="AK25" s="101"/>
      <c r="AL25" s="101" t="s">
        <v>163</v>
      </c>
      <c r="AM25" s="103" t="s">
        <v>150</v>
      </c>
      <c r="AN25" s="103"/>
      <c r="AO25" s="103"/>
      <c r="AP25" s="105"/>
      <c r="AQ25" s="103"/>
      <c r="AR25" s="103" t="s">
        <v>150</v>
      </c>
      <c r="AS25" s="101"/>
      <c r="AT25" s="103">
        <v>0</v>
      </c>
      <c r="AU25" s="103">
        <v>0</v>
      </c>
      <c r="AV25" s="103">
        <v>15</v>
      </c>
      <c r="AW25" s="103">
        <v>0</v>
      </c>
      <c r="AX25" s="103">
        <v>0</v>
      </c>
      <c r="AY25" s="103">
        <v>0</v>
      </c>
      <c r="AZ25" s="103">
        <v>0</v>
      </c>
      <c r="BA25" s="103">
        <v>0</v>
      </c>
      <c r="BB25" s="103">
        <v>0</v>
      </c>
      <c r="BC25" s="103">
        <v>0</v>
      </c>
      <c r="BD25" s="103">
        <v>0</v>
      </c>
      <c r="BE25" s="103" t="s">
        <v>150</v>
      </c>
      <c r="BF25" s="103"/>
      <c r="BG25" s="103" t="s">
        <v>150</v>
      </c>
      <c r="BH25" s="103"/>
      <c r="BI25" s="101"/>
      <c r="BJ25" s="101"/>
      <c r="BK25" s="103"/>
      <c r="BL25" s="103" t="s">
        <v>89</v>
      </c>
      <c r="BM25" s="101" t="s">
        <v>119</v>
      </c>
      <c r="BN25" t="s">
        <v>120</v>
      </c>
      <c r="BO25" s="18" t="s">
        <v>36</v>
      </c>
    </row>
    <row r="26" spans="1:67" x14ac:dyDescent="0.15">
      <c r="A26" s="99">
        <v>1722</v>
      </c>
      <c r="B26" s="102">
        <v>41105</v>
      </c>
      <c r="C26" s="100" t="s">
        <v>90</v>
      </c>
      <c r="D26" s="101" t="s">
        <v>91</v>
      </c>
      <c r="E26" s="101"/>
      <c r="F26" s="101" t="s">
        <v>20</v>
      </c>
      <c r="G26" s="102">
        <v>40724</v>
      </c>
      <c r="H26" s="103" t="s">
        <v>88</v>
      </c>
      <c r="I26" s="103" t="s">
        <v>150</v>
      </c>
      <c r="J26" s="103"/>
      <c r="K26" s="101" t="s">
        <v>27</v>
      </c>
      <c r="L26" s="101" t="s">
        <v>28</v>
      </c>
      <c r="M26" s="101">
        <v>119.295</v>
      </c>
      <c r="N26" s="101">
        <v>22.238</v>
      </c>
      <c r="O26" s="101"/>
      <c r="P26" s="101"/>
      <c r="Q26" s="101"/>
      <c r="R26" s="104"/>
      <c r="S26" s="101"/>
      <c r="T26" s="101"/>
      <c r="U26" s="101"/>
      <c r="V26" s="101"/>
      <c r="W26" s="101"/>
      <c r="X26" s="101"/>
      <c r="Y26" s="101"/>
      <c r="Z26" s="101"/>
      <c r="AA26" s="101"/>
      <c r="AB26" s="101"/>
      <c r="AC26" s="101"/>
      <c r="AD26" s="101"/>
      <c r="AE26" s="101">
        <v>18.872</v>
      </c>
      <c r="AF26" s="101"/>
      <c r="AG26" s="101"/>
      <c r="AH26" s="101"/>
      <c r="AI26" s="101"/>
      <c r="AJ26" s="101"/>
      <c r="AK26" s="101"/>
      <c r="AL26" s="101" t="s">
        <v>163</v>
      </c>
      <c r="AM26" s="103" t="s">
        <v>150</v>
      </c>
      <c r="AN26" s="103"/>
      <c r="AO26" s="103"/>
      <c r="AP26" s="105" t="s">
        <v>160</v>
      </c>
      <c r="AQ26" s="103">
        <v>8</v>
      </c>
      <c r="AR26" s="103" t="s">
        <v>150</v>
      </c>
      <c r="AS26" s="101"/>
      <c r="AT26" s="103">
        <v>0</v>
      </c>
      <c r="AU26" s="103">
        <v>0</v>
      </c>
      <c r="AV26" s="103">
        <v>3</v>
      </c>
      <c r="AW26" s="103">
        <v>0</v>
      </c>
      <c r="AX26" s="103">
        <v>0</v>
      </c>
      <c r="AY26" s="103">
        <v>0</v>
      </c>
      <c r="AZ26" s="103">
        <v>0</v>
      </c>
      <c r="BA26" s="103">
        <v>0</v>
      </c>
      <c r="BB26" s="103">
        <v>0</v>
      </c>
      <c r="BC26" s="103">
        <v>0</v>
      </c>
      <c r="BD26" s="103">
        <v>0</v>
      </c>
      <c r="BE26" s="103" t="s">
        <v>150</v>
      </c>
      <c r="BF26" s="103"/>
      <c r="BG26" s="103" t="s">
        <v>150</v>
      </c>
      <c r="BH26" s="103"/>
      <c r="BI26" s="101"/>
      <c r="BJ26" s="101"/>
      <c r="BK26" s="103"/>
      <c r="BL26" s="103" t="s">
        <v>89</v>
      </c>
      <c r="BM26" s="101"/>
      <c r="BN26" t="s">
        <v>211</v>
      </c>
      <c r="BO26" t="s">
        <v>162</v>
      </c>
    </row>
    <row r="27" spans="1:67" x14ac:dyDescent="0.15">
      <c r="A27" s="99">
        <v>1692</v>
      </c>
      <c r="B27" s="102">
        <v>41090</v>
      </c>
      <c r="C27" s="100" t="s">
        <v>90</v>
      </c>
      <c r="D27" s="101" t="s">
        <v>91</v>
      </c>
      <c r="E27" s="101"/>
      <c r="F27" s="101" t="s">
        <v>20</v>
      </c>
      <c r="G27" s="102">
        <v>41094</v>
      </c>
      <c r="H27" s="103" t="s">
        <v>251</v>
      </c>
      <c r="I27" s="103" t="s">
        <v>252</v>
      </c>
      <c r="J27" s="103"/>
      <c r="K27" s="101" t="s">
        <v>248</v>
      </c>
      <c r="L27" s="101" t="s">
        <v>249</v>
      </c>
      <c r="M27" s="101">
        <v>118</v>
      </c>
      <c r="N27" s="101">
        <v>23.15</v>
      </c>
      <c r="O27" s="101"/>
      <c r="P27" s="101"/>
      <c r="Q27" s="101"/>
      <c r="R27" s="104"/>
      <c r="S27" s="101"/>
      <c r="T27" s="101"/>
      <c r="U27" s="101"/>
      <c r="V27" s="101"/>
      <c r="W27" s="101"/>
      <c r="X27" s="101"/>
      <c r="Y27" s="101"/>
      <c r="Z27" s="101"/>
      <c r="AA27" s="101"/>
      <c r="AB27" s="101"/>
      <c r="AC27" s="101"/>
      <c r="AD27" s="101"/>
      <c r="AE27" s="101">
        <v>19.95</v>
      </c>
      <c r="AF27" s="101"/>
      <c r="AG27" s="101"/>
      <c r="AH27" s="101"/>
      <c r="AI27" s="101"/>
      <c r="AJ27" s="101"/>
      <c r="AK27" s="101"/>
      <c r="AL27" s="101" t="s">
        <v>163</v>
      </c>
      <c r="AM27" s="103" t="s">
        <v>252</v>
      </c>
      <c r="AN27" s="103"/>
      <c r="AO27" s="103"/>
      <c r="AP27" s="105" t="s">
        <v>160</v>
      </c>
      <c r="AQ27" s="103">
        <v>4</v>
      </c>
      <c r="AR27" s="103" t="s">
        <v>161</v>
      </c>
      <c r="AS27" s="101"/>
      <c r="AT27" s="103">
        <v>0</v>
      </c>
      <c r="AU27" s="103">
        <v>0</v>
      </c>
      <c r="AV27" s="103">
        <v>0</v>
      </c>
      <c r="AW27" s="103">
        <v>15</v>
      </c>
      <c r="AX27" s="103">
        <v>0</v>
      </c>
      <c r="AY27" s="103">
        <v>0</v>
      </c>
      <c r="AZ27" s="103">
        <v>0</v>
      </c>
      <c r="BA27" s="103">
        <v>0</v>
      </c>
      <c r="BB27" s="103">
        <v>0</v>
      </c>
      <c r="BC27" s="103">
        <v>0</v>
      </c>
      <c r="BD27" s="103">
        <v>0</v>
      </c>
      <c r="BE27" s="103" t="s">
        <v>252</v>
      </c>
      <c r="BF27" s="103"/>
      <c r="BG27" s="103" t="s">
        <v>252</v>
      </c>
      <c r="BH27" s="103"/>
      <c r="BI27" s="101"/>
      <c r="BJ27" s="101"/>
      <c r="BK27" s="103"/>
      <c r="BL27" s="103" t="s">
        <v>152</v>
      </c>
      <c r="BM27" s="101" t="s">
        <v>250</v>
      </c>
      <c r="BN27" t="s">
        <v>21</v>
      </c>
      <c r="BO27" t="s">
        <v>185</v>
      </c>
    </row>
    <row r="28" spans="1:67" x14ac:dyDescent="0.15">
      <c r="A28" s="99">
        <v>1609</v>
      </c>
      <c r="B28" s="102">
        <v>41090</v>
      </c>
      <c r="C28" s="100" t="s">
        <v>186</v>
      </c>
      <c r="D28" s="101" t="s">
        <v>142</v>
      </c>
      <c r="E28" s="101"/>
      <c r="F28" s="101" t="s">
        <v>68</v>
      </c>
      <c r="G28" s="102">
        <v>41090</v>
      </c>
      <c r="H28" s="103" t="s">
        <v>251</v>
      </c>
      <c r="I28" s="103" t="s">
        <v>252</v>
      </c>
      <c r="J28" s="103"/>
      <c r="K28" s="101" t="s">
        <v>65</v>
      </c>
      <c r="L28" s="101" t="s">
        <v>366</v>
      </c>
      <c r="M28" s="101">
        <v>120</v>
      </c>
      <c r="N28" s="101">
        <v>23.62</v>
      </c>
      <c r="O28" s="101"/>
      <c r="P28" s="101"/>
      <c r="Q28" s="101"/>
      <c r="R28" s="104"/>
      <c r="S28" s="101"/>
      <c r="T28" s="101"/>
      <c r="U28" s="101"/>
      <c r="V28" s="101"/>
      <c r="W28" s="101"/>
      <c r="X28" s="101"/>
      <c r="Y28" s="101"/>
      <c r="Z28" s="101"/>
      <c r="AA28" s="101"/>
      <c r="AB28" s="101"/>
      <c r="AC28" s="101"/>
      <c r="AD28" s="101"/>
      <c r="AE28" s="101">
        <v>18.87</v>
      </c>
      <c r="AF28" s="101"/>
      <c r="AG28" s="101"/>
      <c r="AH28" s="101"/>
      <c r="AI28" s="101"/>
      <c r="AJ28" s="101"/>
      <c r="AK28" s="101"/>
      <c r="AL28" s="101" t="s">
        <v>163</v>
      </c>
      <c r="AM28" s="103" t="s">
        <v>252</v>
      </c>
      <c r="AN28" s="103"/>
      <c r="AO28" s="103"/>
      <c r="AP28" s="105" t="s">
        <v>160</v>
      </c>
      <c r="AQ28" s="103">
        <v>6</v>
      </c>
      <c r="AR28" s="103" t="s">
        <v>161</v>
      </c>
      <c r="AS28" s="101"/>
      <c r="AT28" s="103">
        <v>0</v>
      </c>
      <c r="AU28" s="103">
        <v>0</v>
      </c>
      <c r="AV28" s="103">
        <v>0</v>
      </c>
      <c r="AW28" s="103">
        <v>10</v>
      </c>
      <c r="AX28" s="103">
        <v>0</v>
      </c>
      <c r="AY28" s="103">
        <v>0</v>
      </c>
      <c r="AZ28" s="103">
        <v>0</v>
      </c>
      <c r="BA28" s="103">
        <v>2</v>
      </c>
      <c r="BB28" s="103">
        <v>0</v>
      </c>
      <c r="BC28" s="103">
        <v>0</v>
      </c>
      <c r="BD28" s="103">
        <v>0</v>
      </c>
      <c r="BE28" s="103" t="s">
        <v>252</v>
      </c>
      <c r="BF28" s="103">
        <v>12</v>
      </c>
      <c r="BG28" s="103" t="s">
        <v>252</v>
      </c>
      <c r="BH28" s="103"/>
      <c r="BI28" s="106" t="s">
        <v>172</v>
      </c>
      <c r="BJ28" s="106" t="s">
        <v>173</v>
      </c>
      <c r="BK28" s="103">
        <v>50</v>
      </c>
      <c r="BL28" s="103" t="s">
        <v>152</v>
      </c>
      <c r="BM28" s="101" t="s">
        <v>83</v>
      </c>
      <c r="BN28" t="s">
        <v>123</v>
      </c>
      <c r="BO28" t="s">
        <v>185</v>
      </c>
    </row>
    <row r="29" spans="1:67" x14ac:dyDescent="0.15">
      <c r="A29" s="99">
        <v>1701</v>
      </c>
      <c r="B29" s="102">
        <v>41090</v>
      </c>
      <c r="C29" s="100" t="s">
        <v>90</v>
      </c>
      <c r="D29" s="101" t="s">
        <v>91</v>
      </c>
      <c r="E29" s="101"/>
      <c r="F29" s="101" t="s">
        <v>20</v>
      </c>
      <c r="G29" s="102">
        <v>41090</v>
      </c>
      <c r="H29" s="103" t="s">
        <v>88</v>
      </c>
      <c r="I29" s="103" t="s">
        <v>150</v>
      </c>
      <c r="J29" s="103"/>
      <c r="K29" s="101" t="s">
        <v>85</v>
      </c>
      <c r="L29" s="101" t="s">
        <v>86</v>
      </c>
      <c r="M29" s="101">
        <v>100.67</v>
      </c>
      <c r="N29" s="101">
        <v>24.2</v>
      </c>
      <c r="O29" s="101"/>
      <c r="P29" s="101"/>
      <c r="Q29" s="101"/>
      <c r="R29" s="104"/>
      <c r="S29" s="101"/>
      <c r="T29" s="101"/>
      <c r="U29" s="101"/>
      <c r="V29" s="101"/>
      <c r="W29" s="101"/>
      <c r="X29" s="101"/>
      <c r="Y29" s="101"/>
      <c r="Z29" s="101"/>
      <c r="AA29" s="101"/>
      <c r="AB29" s="101"/>
      <c r="AC29" s="101"/>
      <c r="AD29" s="101"/>
      <c r="AE29" s="101">
        <v>19.64</v>
      </c>
      <c r="AF29" s="101"/>
      <c r="AG29" s="101"/>
      <c r="AH29" s="101"/>
      <c r="AI29" s="101"/>
      <c r="AJ29" s="101"/>
      <c r="AK29" s="101"/>
      <c r="AL29" s="101" t="s">
        <v>163</v>
      </c>
      <c r="AM29" s="103" t="s">
        <v>150</v>
      </c>
      <c r="AN29" s="103"/>
      <c r="AO29" s="103"/>
      <c r="AP29" s="105" t="s">
        <v>160</v>
      </c>
      <c r="AQ29" s="103">
        <v>6</v>
      </c>
      <c r="AR29" s="103" t="s">
        <v>150</v>
      </c>
      <c r="AS29" s="101"/>
      <c r="AT29" s="103">
        <v>0</v>
      </c>
      <c r="AU29" s="103">
        <v>0</v>
      </c>
      <c r="AV29" s="103">
        <v>5</v>
      </c>
      <c r="AW29" s="103">
        <v>0</v>
      </c>
      <c r="AX29" s="103">
        <v>0</v>
      </c>
      <c r="AY29" s="103">
        <v>0</v>
      </c>
      <c r="AZ29" s="103">
        <v>0</v>
      </c>
      <c r="BA29" s="103">
        <v>0</v>
      </c>
      <c r="BB29" s="103">
        <v>0</v>
      </c>
      <c r="BC29" s="103">
        <v>0</v>
      </c>
      <c r="BD29" s="103">
        <v>0</v>
      </c>
      <c r="BE29" s="103" t="s">
        <v>252</v>
      </c>
      <c r="BF29" s="103">
        <v>24</v>
      </c>
      <c r="BG29" s="103" t="s">
        <v>252</v>
      </c>
      <c r="BH29" s="103"/>
      <c r="BI29" s="101" t="s">
        <v>87</v>
      </c>
      <c r="BJ29" s="101"/>
      <c r="BK29" s="103"/>
      <c r="BL29" s="103" t="s">
        <v>152</v>
      </c>
      <c r="BM29" s="101"/>
      <c r="BN29" t="s">
        <v>37</v>
      </c>
      <c r="BO29" t="s">
        <v>36</v>
      </c>
    </row>
    <row r="30" spans="1:67" x14ac:dyDescent="0.15">
      <c r="A30" s="99">
        <v>2289</v>
      </c>
      <c r="B30" s="102">
        <v>41087</v>
      </c>
      <c r="C30" s="100" t="s">
        <v>90</v>
      </c>
      <c r="D30" s="101" t="s">
        <v>91</v>
      </c>
      <c r="E30" s="101"/>
      <c r="F30" s="101" t="s">
        <v>20</v>
      </c>
      <c r="G30" s="102">
        <v>41090</v>
      </c>
      <c r="H30" s="103" t="s">
        <v>88</v>
      </c>
      <c r="I30" s="103" t="s">
        <v>150</v>
      </c>
      <c r="J30" s="103">
        <v>6.7670000000000003</v>
      </c>
      <c r="K30" s="101" t="s">
        <v>148</v>
      </c>
      <c r="L30" s="101" t="s">
        <v>25</v>
      </c>
      <c r="M30" s="101">
        <v>119.15</v>
      </c>
      <c r="N30" s="101">
        <v>23.26</v>
      </c>
      <c r="O30" s="101"/>
      <c r="P30" s="101"/>
      <c r="Q30" s="101"/>
      <c r="R30" s="104"/>
      <c r="S30" s="101"/>
      <c r="T30" s="101"/>
      <c r="U30" s="101"/>
      <c r="V30" s="101"/>
      <c r="W30" s="101"/>
      <c r="X30" s="101"/>
      <c r="Y30" s="101"/>
      <c r="Z30" s="101"/>
      <c r="AA30" s="101"/>
      <c r="AB30" s="101"/>
      <c r="AC30" s="101"/>
      <c r="AD30" s="101"/>
      <c r="AE30" s="101">
        <v>19.96</v>
      </c>
      <c r="AF30" s="101"/>
      <c r="AG30" s="101"/>
      <c r="AH30" s="101"/>
      <c r="AI30" s="101"/>
      <c r="AJ30" s="101"/>
      <c r="AK30" s="101"/>
      <c r="AL30" s="101" t="s">
        <v>163</v>
      </c>
      <c r="AM30" s="103" t="s">
        <v>252</v>
      </c>
      <c r="AN30" s="103"/>
      <c r="AO30" s="103"/>
      <c r="AP30" s="105" t="s">
        <v>29</v>
      </c>
      <c r="AQ30" s="103">
        <v>6</v>
      </c>
      <c r="AR30" s="103" t="s">
        <v>151</v>
      </c>
      <c r="AS30" s="101"/>
      <c r="AT30" s="103">
        <v>0</v>
      </c>
      <c r="AU30" s="103">
        <v>0</v>
      </c>
      <c r="AV30" s="103">
        <v>0</v>
      </c>
      <c r="AW30" s="103">
        <v>8</v>
      </c>
      <c r="AX30" s="103">
        <v>0</v>
      </c>
      <c r="AY30" s="103">
        <v>0</v>
      </c>
      <c r="AZ30" s="103">
        <v>0</v>
      </c>
      <c r="BA30" s="103">
        <v>0</v>
      </c>
      <c r="BB30" s="103">
        <v>0</v>
      </c>
      <c r="BC30" s="103">
        <v>0</v>
      </c>
      <c r="BD30" s="103">
        <v>0</v>
      </c>
      <c r="BE30" s="103" t="s">
        <v>252</v>
      </c>
      <c r="BF30" s="103">
        <v>12</v>
      </c>
      <c r="BG30" s="103" t="s">
        <v>252</v>
      </c>
      <c r="BH30" s="103"/>
      <c r="BI30" s="106"/>
      <c r="BJ30" s="106"/>
      <c r="BK30" s="103"/>
      <c r="BL30" s="103" t="s">
        <v>152</v>
      </c>
      <c r="BM30" s="106"/>
      <c r="BN30" t="s">
        <v>33</v>
      </c>
      <c r="BO30" s="18" t="s">
        <v>34</v>
      </c>
    </row>
    <row r="31" spans="1:67" x14ac:dyDescent="0.15">
      <c r="A31" s="99">
        <v>1657</v>
      </c>
      <c r="B31" s="102">
        <v>41087</v>
      </c>
      <c r="C31" s="100" t="s">
        <v>158</v>
      </c>
      <c r="D31" s="101" t="s">
        <v>333</v>
      </c>
      <c r="E31" s="101"/>
      <c r="F31" s="101" t="s">
        <v>153</v>
      </c>
      <c r="G31" s="102">
        <v>41067</v>
      </c>
      <c r="H31" s="103" t="s">
        <v>251</v>
      </c>
      <c r="I31" s="103" t="s">
        <v>252</v>
      </c>
      <c r="J31" s="103"/>
      <c r="K31" s="101" t="s">
        <v>66</v>
      </c>
      <c r="L31" s="101" t="s">
        <v>67</v>
      </c>
      <c r="M31" s="101">
        <v>119.27</v>
      </c>
      <c r="N31" s="101">
        <v>22.23</v>
      </c>
      <c r="O31" s="101"/>
      <c r="P31" s="101"/>
      <c r="Q31" s="101"/>
      <c r="R31" s="104"/>
      <c r="S31" s="101"/>
      <c r="T31" s="101"/>
      <c r="U31" s="101"/>
      <c r="V31" s="101"/>
      <c r="W31" s="101"/>
      <c r="X31" s="101"/>
      <c r="Y31" s="101"/>
      <c r="Z31" s="101"/>
      <c r="AA31" s="101"/>
      <c r="AB31" s="101"/>
      <c r="AC31" s="101"/>
      <c r="AD31" s="101"/>
      <c r="AE31" s="101">
        <v>18.87</v>
      </c>
      <c r="AF31" s="101"/>
      <c r="AG31" s="101"/>
      <c r="AH31" s="101"/>
      <c r="AI31" s="101"/>
      <c r="AJ31" s="101"/>
      <c r="AK31" s="101"/>
      <c r="AL31" s="101" t="s">
        <v>163</v>
      </c>
      <c r="AM31" s="103" t="s">
        <v>252</v>
      </c>
      <c r="AN31" s="103"/>
      <c r="AO31" s="103"/>
      <c r="AP31" s="105" t="s">
        <v>160</v>
      </c>
      <c r="AQ31" s="103">
        <v>6</v>
      </c>
      <c r="AR31" s="103" t="s">
        <v>161</v>
      </c>
      <c r="AS31" s="101"/>
      <c r="AT31" s="103">
        <v>0</v>
      </c>
      <c r="AU31" s="103">
        <v>0</v>
      </c>
      <c r="AV31" s="103">
        <v>0</v>
      </c>
      <c r="AW31" s="103">
        <v>10</v>
      </c>
      <c r="AX31" s="103">
        <v>0</v>
      </c>
      <c r="AY31" s="103">
        <v>0</v>
      </c>
      <c r="AZ31" s="103">
        <v>0</v>
      </c>
      <c r="BA31" s="103">
        <v>0</v>
      </c>
      <c r="BB31" s="103">
        <v>0</v>
      </c>
      <c r="BC31" s="103">
        <v>0</v>
      </c>
      <c r="BD31" s="103">
        <v>0</v>
      </c>
      <c r="BE31" s="103" t="s">
        <v>252</v>
      </c>
      <c r="BF31" s="103">
        <v>24</v>
      </c>
      <c r="BG31" s="103" t="s">
        <v>252</v>
      </c>
      <c r="BH31" s="103"/>
      <c r="BI31" s="101"/>
      <c r="BJ31" s="101"/>
      <c r="BK31" s="103"/>
      <c r="BL31" s="103" t="s">
        <v>152</v>
      </c>
      <c r="BM31" s="101"/>
      <c r="BN31" t="s">
        <v>24</v>
      </c>
      <c r="BO31" t="s">
        <v>162</v>
      </c>
    </row>
    <row r="32" spans="1:67" x14ac:dyDescent="0.15">
      <c r="A32" s="99">
        <v>2181</v>
      </c>
      <c r="B32" s="102">
        <v>41095</v>
      </c>
      <c r="C32" s="100" t="s">
        <v>90</v>
      </c>
      <c r="D32" s="101" t="s">
        <v>91</v>
      </c>
      <c r="E32" s="101"/>
      <c r="F32" s="101" t="s">
        <v>20</v>
      </c>
      <c r="G32" s="102">
        <v>40908</v>
      </c>
      <c r="H32" s="103" t="s">
        <v>88</v>
      </c>
      <c r="I32" s="103" t="s">
        <v>150</v>
      </c>
      <c r="J32" s="103"/>
      <c r="K32" s="101" t="s">
        <v>124</v>
      </c>
      <c r="L32" s="101" t="s">
        <v>57</v>
      </c>
      <c r="M32" s="101">
        <v>116.4</v>
      </c>
      <c r="N32" s="101">
        <v>22.238</v>
      </c>
      <c r="O32" s="101"/>
      <c r="P32" s="101"/>
      <c r="Q32" s="101"/>
      <c r="R32" s="104"/>
      <c r="S32" s="101"/>
      <c r="T32" s="101"/>
      <c r="U32" s="101"/>
      <c r="V32" s="101"/>
      <c r="W32" s="101"/>
      <c r="X32" s="101"/>
      <c r="Y32" s="101"/>
      <c r="Z32" s="101"/>
      <c r="AA32" s="101"/>
      <c r="AB32" s="101"/>
      <c r="AC32" s="101"/>
      <c r="AD32" s="101"/>
      <c r="AE32" s="101">
        <v>18.872</v>
      </c>
      <c r="AF32" s="101"/>
      <c r="AG32" s="101"/>
      <c r="AH32" s="101"/>
      <c r="AI32" s="101"/>
      <c r="AJ32" s="101"/>
      <c r="AK32" s="101"/>
      <c r="AL32" s="101" t="s">
        <v>163</v>
      </c>
      <c r="AM32" s="103" t="s">
        <v>150</v>
      </c>
      <c r="AN32" s="103"/>
      <c r="AO32" s="103"/>
      <c r="AP32" s="105"/>
      <c r="AQ32" s="103"/>
      <c r="AR32" s="103" t="s">
        <v>150</v>
      </c>
      <c r="AS32" s="101"/>
      <c r="AT32" s="103">
        <v>0</v>
      </c>
      <c r="AU32" s="103">
        <v>0</v>
      </c>
      <c r="AV32" s="103">
        <v>0</v>
      </c>
      <c r="AW32" s="103">
        <v>0</v>
      </c>
      <c r="AX32" s="103">
        <v>0</v>
      </c>
      <c r="AY32" s="103">
        <v>0</v>
      </c>
      <c r="AZ32" s="103">
        <v>0</v>
      </c>
      <c r="BA32" s="103">
        <v>0</v>
      </c>
      <c r="BB32" s="103">
        <v>0</v>
      </c>
      <c r="BC32" s="103">
        <v>0</v>
      </c>
      <c r="BD32" s="103">
        <v>0</v>
      </c>
      <c r="BE32" s="103" t="s">
        <v>150</v>
      </c>
      <c r="BF32" s="103"/>
      <c r="BG32" s="103" t="s">
        <v>150</v>
      </c>
      <c r="BH32" s="103"/>
      <c r="BI32" s="106"/>
      <c r="BJ32" s="106"/>
      <c r="BK32" s="103"/>
      <c r="BL32" s="103" t="s">
        <v>89</v>
      </c>
      <c r="BM32" s="101"/>
      <c r="BN32" t="s">
        <v>58</v>
      </c>
      <c r="BO32" t="s">
        <v>162</v>
      </c>
    </row>
    <row r="33" spans="1:67" x14ac:dyDescent="0.15">
      <c r="A33" s="99">
        <v>1697</v>
      </c>
      <c r="B33" s="102">
        <v>41105</v>
      </c>
      <c r="C33" s="100" t="s">
        <v>158</v>
      </c>
      <c r="D33" s="101" t="s">
        <v>333</v>
      </c>
      <c r="E33" s="101"/>
      <c r="F33" s="101" t="s">
        <v>153</v>
      </c>
      <c r="G33" s="102">
        <v>40851</v>
      </c>
      <c r="H33" s="103" t="s">
        <v>252</v>
      </c>
      <c r="I33" s="103" t="s">
        <v>93</v>
      </c>
      <c r="J33" s="103"/>
      <c r="K33" s="101" t="s">
        <v>22</v>
      </c>
      <c r="L33" s="101" t="s">
        <v>23</v>
      </c>
      <c r="M33" s="101">
        <v>122.2</v>
      </c>
      <c r="N33" s="101">
        <v>22.24</v>
      </c>
      <c r="O33" s="101"/>
      <c r="P33" s="101"/>
      <c r="Q33" s="101"/>
      <c r="R33" s="104"/>
      <c r="S33" s="101"/>
      <c r="T33" s="101"/>
      <c r="U33" s="101"/>
      <c r="V33" s="101"/>
      <c r="W33" s="101"/>
      <c r="X33" s="101"/>
      <c r="Y33" s="101"/>
      <c r="Z33" s="101"/>
      <c r="AA33" s="101"/>
      <c r="AB33" s="101"/>
      <c r="AC33" s="101"/>
      <c r="AD33" s="101"/>
      <c r="AE33" s="101">
        <v>18.87</v>
      </c>
      <c r="AF33" s="101"/>
      <c r="AG33" s="101"/>
      <c r="AH33" s="101"/>
      <c r="AI33" s="101"/>
      <c r="AJ33" s="101"/>
      <c r="AK33" s="101"/>
      <c r="AL33" s="101" t="s">
        <v>163</v>
      </c>
      <c r="AM33" s="103" t="s">
        <v>252</v>
      </c>
      <c r="AN33" s="103"/>
      <c r="AO33" s="103"/>
      <c r="AP33" s="105"/>
      <c r="AQ33" s="103"/>
      <c r="AR33" s="103" t="s">
        <v>252</v>
      </c>
      <c r="AS33" s="101"/>
      <c r="AT33" s="103">
        <v>0</v>
      </c>
      <c r="AU33" s="103">
        <v>0</v>
      </c>
      <c r="AV33" s="103">
        <v>0</v>
      </c>
      <c r="AW33" s="103">
        <v>0</v>
      </c>
      <c r="AX33" s="103">
        <v>0</v>
      </c>
      <c r="AY33" s="103">
        <v>0</v>
      </c>
      <c r="AZ33" s="103">
        <v>0</v>
      </c>
      <c r="BA33" s="103">
        <v>0</v>
      </c>
      <c r="BB33" s="103">
        <v>0</v>
      </c>
      <c r="BC33" s="103">
        <v>0</v>
      </c>
      <c r="BD33" s="103">
        <v>0</v>
      </c>
      <c r="BE33" s="103" t="s">
        <v>252</v>
      </c>
      <c r="BF33" s="103">
        <v>24</v>
      </c>
      <c r="BG33" s="103" t="s">
        <v>252</v>
      </c>
      <c r="BH33" s="103"/>
      <c r="BI33" s="101"/>
      <c r="BJ33" s="101"/>
      <c r="BK33" s="103"/>
      <c r="BL33" s="103" t="s">
        <v>152</v>
      </c>
      <c r="BM33" s="101"/>
      <c r="BN33" t="s">
        <v>32</v>
      </c>
      <c r="BO33" t="s">
        <v>162</v>
      </c>
    </row>
    <row r="34" spans="1:67" x14ac:dyDescent="0.15">
      <c r="A34" s="99">
        <v>2543</v>
      </c>
      <c r="B34" s="102">
        <v>41090</v>
      </c>
      <c r="C34" s="100" t="s">
        <v>90</v>
      </c>
      <c r="D34" s="101" t="s">
        <v>91</v>
      </c>
      <c r="E34" s="101"/>
      <c r="F34" s="101" t="s">
        <v>20</v>
      </c>
      <c r="G34" s="102">
        <v>41090</v>
      </c>
      <c r="H34" s="103" t="s">
        <v>88</v>
      </c>
      <c r="I34" s="103" t="s">
        <v>150</v>
      </c>
      <c r="J34" s="103"/>
      <c r="K34" s="101" t="s">
        <v>26</v>
      </c>
      <c r="L34" s="101" t="s">
        <v>249</v>
      </c>
      <c r="M34" s="101">
        <v>119.15</v>
      </c>
      <c r="N34" s="101">
        <v>27.9</v>
      </c>
      <c r="O34" s="101"/>
      <c r="P34" s="101"/>
      <c r="Q34" s="101"/>
      <c r="R34" s="104"/>
      <c r="S34" s="101"/>
      <c r="T34" s="101"/>
      <c r="U34" s="101"/>
      <c r="V34" s="101"/>
      <c r="W34" s="101"/>
      <c r="X34" s="101"/>
      <c r="Y34" s="101"/>
      <c r="Z34" s="101"/>
      <c r="AA34" s="101"/>
      <c r="AB34" s="101"/>
      <c r="AC34" s="101"/>
      <c r="AD34" s="101"/>
      <c r="AE34" s="101">
        <v>19.96</v>
      </c>
      <c r="AF34" s="101"/>
      <c r="AG34" s="101"/>
      <c r="AH34" s="101"/>
      <c r="AI34" s="101"/>
      <c r="AJ34" s="101"/>
      <c r="AK34" s="101"/>
      <c r="AL34" s="101" t="s">
        <v>163</v>
      </c>
      <c r="AM34" s="103" t="s">
        <v>150</v>
      </c>
      <c r="AN34" s="103"/>
      <c r="AO34" s="103"/>
      <c r="AP34" s="105" t="s">
        <v>160</v>
      </c>
      <c r="AQ34" s="103">
        <v>10</v>
      </c>
      <c r="AR34" s="103" t="s">
        <v>151</v>
      </c>
      <c r="AS34" s="101"/>
      <c r="AT34" s="103">
        <v>0</v>
      </c>
      <c r="AU34" s="103">
        <v>0</v>
      </c>
      <c r="AV34" s="103">
        <v>0</v>
      </c>
      <c r="AW34" s="103">
        <v>10</v>
      </c>
      <c r="AX34" s="103">
        <v>0</v>
      </c>
      <c r="AY34" s="103">
        <v>0</v>
      </c>
      <c r="AZ34" s="103">
        <v>0</v>
      </c>
      <c r="BA34" s="103">
        <v>0</v>
      </c>
      <c r="BB34" s="103">
        <v>0</v>
      </c>
      <c r="BC34" s="103">
        <v>0</v>
      </c>
      <c r="BD34" s="103">
        <v>0</v>
      </c>
      <c r="BE34" s="103" t="s">
        <v>150</v>
      </c>
      <c r="BF34" s="103">
        <v>36</v>
      </c>
      <c r="BG34" s="103" t="s">
        <v>150</v>
      </c>
      <c r="BH34" s="103"/>
      <c r="BI34" s="101"/>
      <c r="BJ34" s="101"/>
      <c r="BK34" s="103"/>
      <c r="BL34" s="103" t="s">
        <v>89</v>
      </c>
      <c r="BM34" s="101"/>
      <c r="BN34" t="s">
        <v>84</v>
      </c>
      <c r="BO34" t="s">
        <v>36</v>
      </c>
    </row>
    <row r="35" spans="1:67" x14ac:dyDescent="0.15">
      <c r="A35" s="99">
        <v>1986</v>
      </c>
      <c r="B35" s="102">
        <v>41090</v>
      </c>
      <c r="C35" s="100" t="s">
        <v>90</v>
      </c>
      <c r="D35" s="101" t="s">
        <v>91</v>
      </c>
      <c r="E35" s="101"/>
      <c r="F35" s="101" t="s">
        <v>75</v>
      </c>
      <c r="G35" s="102">
        <v>41090</v>
      </c>
      <c r="H35" s="103" t="s">
        <v>150</v>
      </c>
      <c r="I35" s="103" t="s">
        <v>93</v>
      </c>
      <c r="J35" s="103"/>
      <c r="K35" s="101" t="s">
        <v>18</v>
      </c>
      <c r="L35" s="101" t="s">
        <v>112</v>
      </c>
      <c r="M35" s="101">
        <v>98.51</v>
      </c>
      <c r="N35" s="101">
        <v>32.61</v>
      </c>
      <c r="O35" s="101"/>
      <c r="P35" s="101"/>
      <c r="Q35" s="101"/>
      <c r="R35" s="104"/>
      <c r="S35" s="101"/>
      <c r="T35" s="101"/>
      <c r="U35" s="101"/>
      <c r="V35" s="101"/>
      <c r="W35" s="101">
        <v>19.149999999999999</v>
      </c>
      <c r="X35" s="101"/>
      <c r="Y35" s="101"/>
      <c r="Z35" s="101"/>
      <c r="AA35" s="101"/>
      <c r="AB35" s="101"/>
      <c r="AC35" s="101"/>
      <c r="AD35" s="101"/>
      <c r="AE35" s="101"/>
      <c r="AF35" s="101"/>
      <c r="AG35" s="101"/>
      <c r="AH35" s="101">
        <v>23.5</v>
      </c>
      <c r="AI35" s="101"/>
      <c r="AJ35" s="101"/>
      <c r="AK35" s="101"/>
      <c r="AL35" s="101" t="s">
        <v>164</v>
      </c>
      <c r="AM35" s="103" t="s">
        <v>150</v>
      </c>
      <c r="AN35" s="103"/>
      <c r="AO35" s="103"/>
      <c r="AP35" s="105"/>
      <c r="AQ35" s="103"/>
      <c r="AR35" s="103" t="s">
        <v>151</v>
      </c>
      <c r="AS35" s="101"/>
      <c r="AT35" s="103">
        <v>0</v>
      </c>
      <c r="AU35" s="103">
        <v>0</v>
      </c>
      <c r="AV35" s="103">
        <v>0</v>
      </c>
      <c r="AW35" s="103">
        <v>12</v>
      </c>
      <c r="AX35" s="103">
        <v>0</v>
      </c>
      <c r="AY35" s="103">
        <v>0</v>
      </c>
      <c r="AZ35" s="103">
        <v>0</v>
      </c>
      <c r="BA35" s="103">
        <v>0</v>
      </c>
      <c r="BB35" s="103">
        <v>0</v>
      </c>
      <c r="BC35" s="103">
        <v>0</v>
      </c>
      <c r="BD35" s="103">
        <v>0</v>
      </c>
      <c r="BE35" s="103" t="s">
        <v>150</v>
      </c>
      <c r="BF35" s="103">
        <v>12</v>
      </c>
      <c r="BG35" s="103" t="s">
        <v>150</v>
      </c>
      <c r="BH35" s="103"/>
      <c r="BI35" s="101" t="s">
        <v>19</v>
      </c>
      <c r="BJ35" s="101" t="s">
        <v>113</v>
      </c>
      <c r="BK35" s="103">
        <v>25</v>
      </c>
      <c r="BL35" s="103" t="s">
        <v>89</v>
      </c>
      <c r="BM35" s="106" t="s">
        <v>70</v>
      </c>
      <c r="BN35" t="s">
        <v>345</v>
      </c>
      <c r="BO35" t="s">
        <v>185</v>
      </c>
    </row>
    <row r="36" spans="1:67" x14ac:dyDescent="0.15">
      <c r="A36" s="99">
        <v>3102</v>
      </c>
      <c r="B36" s="102">
        <v>41090</v>
      </c>
      <c r="C36" s="100" t="s">
        <v>90</v>
      </c>
      <c r="D36" s="101" t="s">
        <v>91</v>
      </c>
      <c r="E36" s="101"/>
      <c r="F36" s="101" t="s">
        <v>75</v>
      </c>
      <c r="G36" s="102">
        <v>41090</v>
      </c>
      <c r="H36" s="103" t="s">
        <v>150</v>
      </c>
      <c r="I36" s="103" t="s">
        <v>93</v>
      </c>
      <c r="J36" s="103"/>
      <c r="K36" s="101" t="s">
        <v>61</v>
      </c>
      <c r="L36" s="101" t="s">
        <v>118</v>
      </c>
      <c r="M36" s="101">
        <v>122.248</v>
      </c>
      <c r="N36" s="101">
        <v>33.152000000000001</v>
      </c>
      <c r="O36" s="101"/>
      <c r="P36" s="101"/>
      <c r="Q36" s="101"/>
      <c r="R36" s="104"/>
      <c r="S36" s="101"/>
      <c r="T36" s="101"/>
      <c r="U36" s="101"/>
      <c r="V36" s="101"/>
      <c r="W36" s="101">
        <v>20.72</v>
      </c>
      <c r="X36" s="101"/>
      <c r="Y36" s="101"/>
      <c r="Z36" s="101"/>
      <c r="AA36" s="101"/>
      <c r="AB36" s="101"/>
      <c r="AC36" s="101"/>
      <c r="AD36" s="101"/>
      <c r="AF36" s="101"/>
      <c r="AG36" s="101"/>
      <c r="AH36" s="101">
        <v>24.864000000000001</v>
      </c>
      <c r="AI36" s="101"/>
      <c r="AJ36" s="101"/>
      <c r="AK36" s="101"/>
      <c r="AL36" s="101" t="s">
        <v>164</v>
      </c>
      <c r="AM36" s="103" t="s">
        <v>150</v>
      </c>
      <c r="AN36" s="103"/>
      <c r="AO36" s="103"/>
      <c r="AP36" s="105"/>
      <c r="AQ36" s="103"/>
      <c r="AR36" s="103" t="s">
        <v>150</v>
      </c>
      <c r="AS36" s="101"/>
      <c r="AT36" s="103">
        <v>0</v>
      </c>
      <c r="AU36" s="103">
        <v>0</v>
      </c>
      <c r="AV36" s="103">
        <v>15</v>
      </c>
      <c r="AW36" s="103">
        <v>0</v>
      </c>
      <c r="AX36" s="103">
        <v>0</v>
      </c>
      <c r="AY36" s="103">
        <v>0</v>
      </c>
      <c r="AZ36" s="103">
        <v>0</v>
      </c>
      <c r="BA36" s="103">
        <v>0</v>
      </c>
      <c r="BB36" s="103">
        <v>0</v>
      </c>
      <c r="BC36" s="103">
        <v>0</v>
      </c>
      <c r="BD36" s="103">
        <v>0</v>
      </c>
      <c r="BE36" s="103" t="s">
        <v>150</v>
      </c>
      <c r="BF36" s="103"/>
      <c r="BG36" s="103" t="s">
        <v>150</v>
      </c>
      <c r="BH36" s="103"/>
      <c r="BI36" s="101"/>
      <c r="BJ36" s="101"/>
      <c r="BK36" s="103"/>
      <c r="BL36" s="103" t="s">
        <v>89</v>
      </c>
      <c r="BM36" s="101" t="s">
        <v>119</v>
      </c>
      <c r="BN36" t="s">
        <v>120</v>
      </c>
      <c r="BO36" s="18" t="s">
        <v>36</v>
      </c>
    </row>
    <row r="37" spans="1:67" x14ac:dyDescent="0.15">
      <c r="A37" s="99">
        <v>1723</v>
      </c>
      <c r="B37" s="102">
        <v>41105</v>
      </c>
      <c r="C37" s="100" t="s">
        <v>90</v>
      </c>
      <c r="D37" s="101" t="s">
        <v>91</v>
      </c>
      <c r="E37" s="101"/>
      <c r="F37" s="101" t="s">
        <v>75</v>
      </c>
      <c r="G37" s="102">
        <v>40724</v>
      </c>
      <c r="H37" s="103" t="s">
        <v>88</v>
      </c>
      <c r="I37" s="103" t="s">
        <v>150</v>
      </c>
      <c r="J37" s="103"/>
      <c r="K37" s="101" t="s">
        <v>27</v>
      </c>
      <c r="L37" s="101" t="s">
        <v>28</v>
      </c>
      <c r="M37" s="101">
        <v>116.396</v>
      </c>
      <c r="N37" s="101">
        <v>29.844999999999999</v>
      </c>
      <c r="O37" s="101"/>
      <c r="P37" s="101"/>
      <c r="Q37" s="101"/>
      <c r="R37" s="104"/>
      <c r="S37" s="101"/>
      <c r="T37" s="101"/>
      <c r="U37" s="101"/>
      <c r="V37" s="101"/>
      <c r="W37" s="101">
        <v>21.125</v>
      </c>
      <c r="X37" s="101"/>
      <c r="Y37" s="101"/>
      <c r="Z37" s="101"/>
      <c r="AA37" s="101"/>
      <c r="AB37" s="101"/>
      <c r="AC37" s="101"/>
      <c r="AD37" s="101"/>
      <c r="AE37" s="101"/>
      <c r="AF37" s="101"/>
      <c r="AG37" s="101"/>
      <c r="AH37" s="101">
        <v>29.844999999999999</v>
      </c>
      <c r="AI37" s="101"/>
      <c r="AJ37" s="101"/>
      <c r="AK37" s="101"/>
      <c r="AL37" s="101" t="s">
        <v>164</v>
      </c>
      <c r="AM37" s="103" t="s">
        <v>150</v>
      </c>
      <c r="AN37" s="103"/>
      <c r="AO37" s="103"/>
      <c r="AP37" s="105" t="s">
        <v>160</v>
      </c>
      <c r="AQ37" s="103">
        <v>8</v>
      </c>
      <c r="AR37" s="103" t="s">
        <v>150</v>
      </c>
      <c r="AS37" s="101"/>
      <c r="AT37" s="103">
        <v>0</v>
      </c>
      <c r="AU37" s="103">
        <v>0</v>
      </c>
      <c r="AV37" s="103">
        <v>3</v>
      </c>
      <c r="AW37" s="103">
        <v>0</v>
      </c>
      <c r="AX37" s="103">
        <v>0</v>
      </c>
      <c r="AY37" s="103">
        <v>0</v>
      </c>
      <c r="AZ37" s="103">
        <v>0</v>
      </c>
      <c r="BA37" s="103">
        <v>0</v>
      </c>
      <c r="BB37" s="103">
        <v>0</v>
      </c>
      <c r="BC37" s="103">
        <v>0</v>
      </c>
      <c r="BD37" s="103">
        <v>0</v>
      </c>
      <c r="BE37" s="103" t="s">
        <v>150</v>
      </c>
      <c r="BF37" s="103"/>
      <c r="BG37" s="103" t="s">
        <v>150</v>
      </c>
      <c r="BH37" s="103"/>
      <c r="BI37" s="101"/>
      <c r="BJ37" s="101"/>
      <c r="BK37" s="103"/>
      <c r="BL37" s="103" t="s">
        <v>89</v>
      </c>
      <c r="BM37" s="101"/>
      <c r="BN37" t="s">
        <v>211</v>
      </c>
      <c r="BO37" t="s">
        <v>162</v>
      </c>
    </row>
    <row r="38" spans="1:67" x14ac:dyDescent="0.15">
      <c r="A38" s="99">
        <v>1693</v>
      </c>
      <c r="B38" s="102">
        <v>41090</v>
      </c>
      <c r="C38" s="100" t="s">
        <v>90</v>
      </c>
      <c r="D38" s="101" t="s">
        <v>91</v>
      </c>
      <c r="E38" s="101"/>
      <c r="F38" s="101" t="s">
        <v>75</v>
      </c>
      <c r="G38" s="102">
        <v>41094</v>
      </c>
      <c r="H38" s="103" t="s">
        <v>251</v>
      </c>
      <c r="I38" s="103" t="s">
        <v>252</v>
      </c>
      <c r="J38" s="103"/>
      <c r="K38" s="101" t="s">
        <v>248</v>
      </c>
      <c r="L38" s="101" t="s">
        <v>249</v>
      </c>
      <c r="M38" s="101">
        <v>115</v>
      </c>
      <c r="N38" s="101">
        <v>31.4</v>
      </c>
      <c r="O38" s="101"/>
      <c r="P38" s="101"/>
      <c r="Q38" s="101"/>
      <c r="R38" s="104"/>
      <c r="S38" s="101"/>
      <c r="T38" s="101"/>
      <c r="U38" s="101"/>
      <c r="V38" s="101"/>
      <c r="W38" s="101">
        <v>17.149999999999999</v>
      </c>
      <c r="X38" s="101"/>
      <c r="Y38" s="101"/>
      <c r="Z38" s="101"/>
      <c r="AA38" s="101"/>
      <c r="AB38" s="101"/>
      <c r="AC38" s="101"/>
      <c r="AD38" s="101"/>
      <c r="AE38" s="101"/>
      <c r="AF38" s="101"/>
      <c r="AG38" s="101"/>
      <c r="AH38" s="101">
        <v>22.3</v>
      </c>
      <c r="AI38" s="101"/>
      <c r="AJ38" s="101"/>
      <c r="AK38" s="101"/>
      <c r="AL38" s="101" t="s">
        <v>164</v>
      </c>
      <c r="AM38" s="103" t="s">
        <v>252</v>
      </c>
      <c r="AN38" s="103"/>
      <c r="AO38" s="103"/>
      <c r="AP38" s="105" t="s">
        <v>160</v>
      </c>
      <c r="AQ38" s="103">
        <v>4</v>
      </c>
      <c r="AR38" s="103" t="s">
        <v>161</v>
      </c>
      <c r="AS38" s="101"/>
      <c r="AT38" s="103">
        <v>0</v>
      </c>
      <c r="AU38" s="103">
        <v>0</v>
      </c>
      <c r="AV38" s="103">
        <v>0</v>
      </c>
      <c r="AW38" s="103">
        <v>15</v>
      </c>
      <c r="AX38" s="103">
        <v>0</v>
      </c>
      <c r="AY38" s="103">
        <v>0</v>
      </c>
      <c r="AZ38" s="103">
        <v>0</v>
      </c>
      <c r="BA38" s="103">
        <v>0</v>
      </c>
      <c r="BB38" s="103">
        <v>0</v>
      </c>
      <c r="BC38" s="103">
        <v>0</v>
      </c>
      <c r="BD38" s="103">
        <v>0</v>
      </c>
      <c r="BE38" s="103" t="s">
        <v>252</v>
      </c>
      <c r="BF38" s="103"/>
      <c r="BG38" s="103" t="s">
        <v>252</v>
      </c>
      <c r="BH38" s="103"/>
      <c r="BI38" s="101"/>
      <c r="BJ38" s="101"/>
      <c r="BK38" s="103"/>
      <c r="BL38" s="103" t="s">
        <v>152</v>
      </c>
      <c r="BM38" s="101" t="s">
        <v>250</v>
      </c>
      <c r="BN38" t="s">
        <v>21</v>
      </c>
      <c r="BO38" t="s">
        <v>185</v>
      </c>
    </row>
    <row r="39" spans="1:67" x14ac:dyDescent="0.15">
      <c r="A39" s="99">
        <v>1610</v>
      </c>
      <c r="B39" s="102">
        <v>41090</v>
      </c>
      <c r="C39" s="100" t="s">
        <v>186</v>
      </c>
      <c r="D39" s="101" t="s">
        <v>142</v>
      </c>
      <c r="E39" s="101"/>
      <c r="F39" s="101" t="s">
        <v>69</v>
      </c>
      <c r="G39" s="102">
        <v>41090</v>
      </c>
      <c r="H39" s="103" t="s">
        <v>251</v>
      </c>
      <c r="I39" s="103" t="s">
        <v>252</v>
      </c>
      <c r="J39" s="103"/>
      <c r="K39" s="101" t="s">
        <v>65</v>
      </c>
      <c r="L39" s="101" t="s">
        <v>367</v>
      </c>
      <c r="M39" s="101">
        <v>117</v>
      </c>
      <c r="N39" s="101">
        <v>32</v>
      </c>
      <c r="O39" s="101"/>
      <c r="P39" s="101"/>
      <c r="Q39" s="101"/>
      <c r="R39" s="104"/>
      <c r="S39" s="101"/>
      <c r="T39" s="101"/>
      <c r="U39" s="101"/>
      <c r="V39" s="101"/>
      <c r="W39" s="101">
        <v>16.27</v>
      </c>
      <c r="X39" s="101"/>
      <c r="Y39" s="101"/>
      <c r="Z39" s="101"/>
      <c r="AA39" s="101"/>
      <c r="AB39" s="101"/>
      <c r="AC39" s="101"/>
      <c r="AD39" s="101"/>
      <c r="AE39" s="101"/>
      <c r="AF39" s="101"/>
      <c r="AG39" s="101"/>
      <c r="AH39" s="101">
        <v>22.3</v>
      </c>
      <c r="AI39" s="101"/>
      <c r="AJ39" s="101"/>
      <c r="AK39" s="101"/>
      <c r="AL39" s="101" t="s">
        <v>164</v>
      </c>
      <c r="AM39" s="103" t="s">
        <v>252</v>
      </c>
      <c r="AN39" s="103"/>
      <c r="AO39" s="103"/>
      <c r="AP39" s="105" t="s">
        <v>160</v>
      </c>
      <c r="AQ39" s="103">
        <v>6</v>
      </c>
      <c r="AR39" s="103" t="s">
        <v>161</v>
      </c>
      <c r="AS39" s="101"/>
      <c r="AT39" s="103">
        <v>0</v>
      </c>
      <c r="AU39" s="103">
        <v>0</v>
      </c>
      <c r="AV39" s="103">
        <v>0</v>
      </c>
      <c r="AW39" s="103">
        <v>10</v>
      </c>
      <c r="AX39" s="103">
        <v>0</v>
      </c>
      <c r="AY39" s="103">
        <v>0</v>
      </c>
      <c r="AZ39" s="103">
        <v>0</v>
      </c>
      <c r="BA39" s="103">
        <v>2</v>
      </c>
      <c r="BB39" s="103">
        <v>0</v>
      </c>
      <c r="BC39" s="103">
        <v>0</v>
      </c>
      <c r="BD39" s="103">
        <v>0</v>
      </c>
      <c r="BE39" s="103" t="s">
        <v>252</v>
      </c>
      <c r="BF39" s="103">
        <v>12</v>
      </c>
      <c r="BG39" s="103" t="s">
        <v>252</v>
      </c>
      <c r="BH39" s="103"/>
      <c r="BI39" s="106" t="s">
        <v>172</v>
      </c>
      <c r="BJ39" s="106" t="s">
        <v>173</v>
      </c>
      <c r="BK39" s="103">
        <v>50</v>
      </c>
      <c r="BL39" s="103" t="s">
        <v>152</v>
      </c>
      <c r="BM39" s="101" t="s">
        <v>83</v>
      </c>
      <c r="BN39" t="s">
        <v>123</v>
      </c>
      <c r="BO39" t="s">
        <v>185</v>
      </c>
    </row>
    <row r="40" spans="1:67" x14ac:dyDescent="0.15">
      <c r="A40" s="99">
        <v>1702</v>
      </c>
      <c r="B40" s="102">
        <v>41090</v>
      </c>
      <c r="C40" s="100" t="s">
        <v>90</v>
      </c>
      <c r="D40" s="101" t="s">
        <v>91</v>
      </c>
      <c r="E40" s="101"/>
      <c r="F40" s="101" t="s">
        <v>75</v>
      </c>
      <c r="G40" s="102">
        <v>41090</v>
      </c>
      <c r="H40" s="103" t="s">
        <v>88</v>
      </c>
      <c r="I40" s="103" t="s">
        <v>150</v>
      </c>
      <c r="J40" s="103"/>
      <c r="K40" s="101" t="s">
        <v>85</v>
      </c>
      <c r="L40" s="101" t="s">
        <v>86</v>
      </c>
      <c r="M40" s="101">
        <v>130.19999999999999</v>
      </c>
      <c r="N40" s="101">
        <v>30.15</v>
      </c>
      <c r="O40" s="101"/>
      <c r="P40" s="101"/>
      <c r="Q40" s="101"/>
      <c r="R40" s="104"/>
      <c r="S40" s="101"/>
      <c r="T40" s="101"/>
      <c r="U40" s="101"/>
      <c r="V40" s="101"/>
      <c r="W40" s="101">
        <v>16.989999999999998</v>
      </c>
      <c r="X40" s="101"/>
      <c r="Y40" s="101"/>
      <c r="Z40" s="101"/>
      <c r="AA40" s="101"/>
      <c r="AB40" s="101"/>
      <c r="AC40" s="101"/>
      <c r="AD40" s="101"/>
      <c r="AE40" s="101"/>
      <c r="AF40" s="101"/>
      <c r="AG40" s="101"/>
      <c r="AH40" s="101">
        <v>20.41</v>
      </c>
      <c r="AI40" s="101"/>
      <c r="AJ40" s="101"/>
      <c r="AK40" s="101"/>
      <c r="AL40" s="101" t="s">
        <v>164</v>
      </c>
      <c r="AM40" s="103" t="s">
        <v>150</v>
      </c>
      <c r="AN40" s="103"/>
      <c r="AO40" s="103"/>
      <c r="AP40" s="105" t="s">
        <v>160</v>
      </c>
      <c r="AQ40" s="103">
        <v>6</v>
      </c>
      <c r="AR40" s="103" t="s">
        <v>150</v>
      </c>
      <c r="AS40" s="101"/>
      <c r="AT40" s="103">
        <v>0</v>
      </c>
      <c r="AU40" s="103">
        <v>0</v>
      </c>
      <c r="AV40" s="103">
        <v>5</v>
      </c>
      <c r="AW40" s="103">
        <v>0</v>
      </c>
      <c r="AX40" s="103">
        <v>0</v>
      </c>
      <c r="AY40" s="103">
        <v>0</v>
      </c>
      <c r="AZ40" s="103">
        <v>0</v>
      </c>
      <c r="BA40" s="103">
        <v>0</v>
      </c>
      <c r="BB40" s="103">
        <v>0</v>
      </c>
      <c r="BC40" s="103">
        <v>0</v>
      </c>
      <c r="BD40" s="103">
        <v>0</v>
      </c>
      <c r="BE40" s="103" t="s">
        <v>252</v>
      </c>
      <c r="BF40" s="103">
        <v>24</v>
      </c>
      <c r="BG40" s="103" t="s">
        <v>252</v>
      </c>
      <c r="BH40" s="103"/>
      <c r="BI40" s="101" t="s">
        <v>87</v>
      </c>
      <c r="BJ40" s="101"/>
      <c r="BK40" s="103"/>
      <c r="BL40" s="103" t="s">
        <v>152</v>
      </c>
      <c r="BM40" s="101"/>
      <c r="BN40" t="s">
        <v>37</v>
      </c>
      <c r="BO40" t="s">
        <v>36</v>
      </c>
    </row>
    <row r="41" spans="1:67" x14ac:dyDescent="0.15">
      <c r="A41" s="99">
        <v>2290</v>
      </c>
      <c r="B41" s="102">
        <v>41087</v>
      </c>
      <c r="C41" s="100" t="s">
        <v>90</v>
      </c>
      <c r="D41" s="101" t="s">
        <v>91</v>
      </c>
      <c r="E41" s="101"/>
      <c r="F41" s="101" t="s">
        <v>75</v>
      </c>
      <c r="G41" s="102">
        <v>41090</v>
      </c>
      <c r="H41" s="103" t="s">
        <v>88</v>
      </c>
      <c r="I41" s="103" t="s">
        <v>150</v>
      </c>
      <c r="J41" s="103">
        <v>6.7670000000000003</v>
      </c>
      <c r="K41" s="101" t="s">
        <v>148</v>
      </c>
      <c r="L41" s="101" t="s">
        <v>25</v>
      </c>
      <c r="M41" s="101">
        <v>116.47</v>
      </c>
      <c r="N41" s="101">
        <v>30.73</v>
      </c>
      <c r="O41" s="101"/>
      <c r="P41" s="101"/>
      <c r="Q41" s="101"/>
      <c r="R41" s="104"/>
      <c r="S41" s="101"/>
      <c r="T41" s="101"/>
      <c r="U41" s="101"/>
      <c r="V41" s="101"/>
      <c r="W41" s="101">
        <v>17.97</v>
      </c>
      <c r="X41" s="101"/>
      <c r="Y41" s="101"/>
      <c r="Z41" s="101"/>
      <c r="AA41" s="101"/>
      <c r="AB41" s="101"/>
      <c r="AC41" s="101"/>
      <c r="AD41" s="101"/>
      <c r="AE41" s="101"/>
      <c r="AF41" s="101"/>
      <c r="AG41" s="101"/>
      <c r="AH41" s="101">
        <v>22.15</v>
      </c>
      <c r="AI41" s="101"/>
      <c r="AJ41" s="101"/>
      <c r="AK41" s="101"/>
      <c r="AL41" s="101" t="s">
        <v>78</v>
      </c>
      <c r="AM41" s="103" t="s">
        <v>79</v>
      </c>
      <c r="AN41" s="103"/>
      <c r="AO41" s="103"/>
      <c r="AP41" s="105" t="s">
        <v>29</v>
      </c>
      <c r="AQ41" s="103">
        <v>6</v>
      </c>
      <c r="AR41" s="103" t="s">
        <v>80</v>
      </c>
      <c r="AS41" s="101"/>
      <c r="AT41" s="103">
        <v>0</v>
      </c>
      <c r="AU41" s="103">
        <v>0</v>
      </c>
      <c r="AV41" s="103">
        <v>0</v>
      </c>
      <c r="AW41" s="103">
        <v>8</v>
      </c>
      <c r="AX41" s="103">
        <v>0</v>
      </c>
      <c r="AY41" s="103">
        <v>0</v>
      </c>
      <c r="AZ41" s="103">
        <v>0</v>
      </c>
      <c r="BA41" s="103">
        <v>0</v>
      </c>
      <c r="BB41" s="103">
        <v>0</v>
      </c>
      <c r="BC41" s="103">
        <v>0</v>
      </c>
      <c r="BD41" s="103">
        <v>0</v>
      </c>
      <c r="BE41" s="103" t="s">
        <v>79</v>
      </c>
      <c r="BF41" s="103">
        <v>12</v>
      </c>
      <c r="BG41" s="103" t="s">
        <v>79</v>
      </c>
      <c r="BH41" s="103"/>
      <c r="BI41" s="106"/>
      <c r="BJ41" s="106"/>
      <c r="BK41" s="103"/>
      <c r="BL41" s="103" t="s">
        <v>81</v>
      </c>
      <c r="BM41" s="106"/>
      <c r="BN41" t="s">
        <v>33</v>
      </c>
      <c r="BO41" s="18" t="s">
        <v>34</v>
      </c>
    </row>
    <row r="42" spans="1:67" x14ac:dyDescent="0.15">
      <c r="A42" s="99">
        <v>2182</v>
      </c>
      <c r="B42" s="102">
        <v>41095</v>
      </c>
      <c r="C42" s="100" t="s">
        <v>90</v>
      </c>
      <c r="D42" s="101" t="s">
        <v>91</v>
      </c>
      <c r="E42" s="101"/>
      <c r="F42" s="101" t="s">
        <v>75</v>
      </c>
      <c r="G42" s="102">
        <v>41067</v>
      </c>
      <c r="H42" s="103" t="s">
        <v>88</v>
      </c>
      <c r="I42" s="103" t="s">
        <v>150</v>
      </c>
      <c r="J42" s="103"/>
      <c r="K42" s="101" t="s">
        <v>124</v>
      </c>
      <c r="L42" s="101" t="s">
        <v>57</v>
      </c>
      <c r="M42" s="101">
        <v>116.4</v>
      </c>
      <c r="N42" s="101">
        <v>21.125</v>
      </c>
      <c r="O42" s="101"/>
      <c r="P42" s="101"/>
      <c r="Q42" s="101"/>
      <c r="R42" s="104"/>
      <c r="S42" s="101"/>
      <c r="T42" s="101"/>
      <c r="U42" s="101"/>
      <c r="V42" s="101"/>
      <c r="W42" s="101">
        <v>16.262</v>
      </c>
      <c r="X42" s="101"/>
      <c r="Y42" s="101"/>
      <c r="Z42" s="101"/>
      <c r="AA42" s="101"/>
      <c r="AB42" s="101"/>
      <c r="AC42" s="101"/>
      <c r="AD42" s="101"/>
      <c r="AE42" s="101"/>
      <c r="AF42" s="101"/>
      <c r="AG42" s="101"/>
      <c r="AH42" s="101">
        <v>21.125</v>
      </c>
      <c r="AI42" s="101"/>
      <c r="AJ42" s="101"/>
      <c r="AK42" s="101"/>
      <c r="AL42" s="101" t="s">
        <v>78</v>
      </c>
      <c r="AM42" s="103" t="s">
        <v>98</v>
      </c>
      <c r="AN42" s="103"/>
      <c r="AO42" s="103"/>
      <c r="AP42" s="105"/>
      <c r="AQ42" s="103"/>
      <c r="AR42" s="103" t="s">
        <v>150</v>
      </c>
      <c r="AS42" s="101"/>
      <c r="AT42" s="103">
        <v>0</v>
      </c>
      <c r="AU42" s="103">
        <v>0</v>
      </c>
      <c r="AV42" s="103">
        <v>0</v>
      </c>
      <c r="AW42" s="103">
        <v>0</v>
      </c>
      <c r="AX42" s="103">
        <v>0</v>
      </c>
      <c r="AY42" s="103">
        <v>0</v>
      </c>
      <c r="AZ42" s="103">
        <v>0</v>
      </c>
      <c r="BA42" s="103">
        <v>0</v>
      </c>
      <c r="BB42" s="103">
        <v>0</v>
      </c>
      <c r="BC42" s="103">
        <v>0</v>
      </c>
      <c r="BD42" s="103">
        <v>0</v>
      </c>
      <c r="BE42" s="103" t="s">
        <v>150</v>
      </c>
      <c r="BF42" s="103"/>
      <c r="BG42" s="103" t="s">
        <v>150</v>
      </c>
      <c r="BH42" s="103"/>
      <c r="BI42" s="106"/>
      <c r="BJ42" s="106"/>
      <c r="BK42" s="103"/>
      <c r="BL42" s="103" t="s">
        <v>89</v>
      </c>
      <c r="BM42" s="101" t="s">
        <v>55</v>
      </c>
      <c r="BN42" t="s">
        <v>100</v>
      </c>
      <c r="BO42" t="s">
        <v>162</v>
      </c>
    </row>
    <row r="43" spans="1:67" x14ac:dyDescent="0.15">
      <c r="A43" s="99">
        <v>1698</v>
      </c>
      <c r="B43" s="102">
        <v>41105</v>
      </c>
      <c r="C43" s="100" t="s">
        <v>90</v>
      </c>
      <c r="D43" s="101" t="s">
        <v>91</v>
      </c>
      <c r="E43" s="101"/>
      <c r="F43" s="101" t="s">
        <v>75</v>
      </c>
      <c r="G43" s="102">
        <v>40851</v>
      </c>
      <c r="H43" s="103" t="s">
        <v>252</v>
      </c>
      <c r="I43" s="103" t="s">
        <v>93</v>
      </c>
      <c r="J43" s="103"/>
      <c r="K43" s="101" t="s">
        <v>22</v>
      </c>
      <c r="L43" s="101" t="s">
        <v>23</v>
      </c>
      <c r="M43" s="101">
        <v>116.4</v>
      </c>
      <c r="N43" s="101">
        <v>29.85</v>
      </c>
      <c r="O43" s="101"/>
      <c r="P43" s="101"/>
      <c r="Q43" s="101"/>
      <c r="R43" s="104"/>
      <c r="S43" s="101"/>
      <c r="T43" s="101"/>
      <c r="U43" s="101"/>
      <c r="V43" s="101"/>
      <c r="W43" s="101">
        <v>16.260000000000002</v>
      </c>
      <c r="X43" s="101"/>
      <c r="Y43" s="101"/>
      <c r="Z43" s="101"/>
      <c r="AA43" s="101"/>
      <c r="AB43" s="101"/>
      <c r="AC43" s="101"/>
      <c r="AD43" s="101"/>
      <c r="AE43" s="101"/>
      <c r="AF43" s="101"/>
      <c r="AG43" s="101"/>
      <c r="AH43" s="101">
        <v>21.13</v>
      </c>
      <c r="AI43" s="101"/>
      <c r="AJ43" s="101"/>
      <c r="AK43" s="101"/>
      <c r="AL43" s="101" t="s">
        <v>164</v>
      </c>
      <c r="AM43" s="103" t="s">
        <v>252</v>
      </c>
      <c r="AN43" s="103"/>
      <c r="AO43" s="103"/>
      <c r="AP43" s="105"/>
      <c r="AQ43" s="103"/>
      <c r="AR43" s="103" t="s">
        <v>252</v>
      </c>
      <c r="AS43" s="101"/>
      <c r="AT43" s="103">
        <v>0</v>
      </c>
      <c r="AU43" s="103">
        <v>0</v>
      </c>
      <c r="AV43" s="103">
        <v>0</v>
      </c>
      <c r="AW43" s="103">
        <v>0</v>
      </c>
      <c r="AX43" s="103">
        <v>0</v>
      </c>
      <c r="AY43" s="103">
        <v>0</v>
      </c>
      <c r="AZ43" s="103">
        <v>0</v>
      </c>
      <c r="BA43" s="103">
        <v>0</v>
      </c>
      <c r="BB43" s="103">
        <v>0</v>
      </c>
      <c r="BC43" s="103">
        <v>0</v>
      </c>
      <c r="BD43" s="103">
        <v>0</v>
      </c>
      <c r="BE43" s="103" t="s">
        <v>252</v>
      </c>
      <c r="BF43" s="103">
        <v>24</v>
      </c>
      <c r="BG43" s="103" t="s">
        <v>252</v>
      </c>
      <c r="BH43" s="103"/>
      <c r="BI43" s="101"/>
      <c r="BJ43" s="101"/>
      <c r="BK43" s="103"/>
      <c r="BL43" s="103" t="s">
        <v>152</v>
      </c>
      <c r="BM43" s="101"/>
      <c r="BN43" s="108" t="s">
        <v>54</v>
      </c>
      <c r="BO43" t="s">
        <v>162</v>
      </c>
    </row>
    <row r="44" spans="1:67" x14ac:dyDescent="0.15">
      <c r="A44" s="99">
        <v>2544</v>
      </c>
      <c r="B44" s="102">
        <v>41090</v>
      </c>
      <c r="C44" s="100" t="s">
        <v>90</v>
      </c>
      <c r="D44" s="101" t="s">
        <v>91</v>
      </c>
      <c r="E44" s="101"/>
      <c r="F44" s="101" t="s">
        <v>75</v>
      </c>
      <c r="G44" s="102">
        <v>41090</v>
      </c>
      <c r="H44" s="103" t="s">
        <v>88</v>
      </c>
      <c r="I44" s="103" t="s">
        <v>150</v>
      </c>
      <c r="J44" s="103"/>
      <c r="K44" s="101" t="s">
        <v>26</v>
      </c>
      <c r="L44" s="101" t="s">
        <v>249</v>
      </c>
      <c r="M44" s="101">
        <v>116.5</v>
      </c>
      <c r="N44" s="101">
        <v>39.4</v>
      </c>
      <c r="O44" s="101"/>
      <c r="P44" s="101"/>
      <c r="Q44" s="101"/>
      <c r="R44" s="104"/>
      <c r="S44" s="101"/>
      <c r="T44" s="101"/>
      <c r="U44" s="101"/>
      <c r="V44" s="101"/>
      <c r="W44" s="101">
        <v>19.5</v>
      </c>
      <c r="X44" s="101"/>
      <c r="Y44" s="101"/>
      <c r="Z44" s="101"/>
      <c r="AA44" s="101"/>
      <c r="AB44" s="101"/>
      <c r="AC44" s="101"/>
      <c r="AD44" s="101"/>
      <c r="AE44" s="101"/>
      <c r="AF44" s="101"/>
      <c r="AG44" s="101"/>
      <c r="AH44" s="101">
        <v>27.3</v>
      </c>
      <c r="AI44" s="101"/>
      <c r="AJ44" s="101"/>
      <c r="AK44" s="101"/>
      <c r="AL44" s="101" t="s">
        <v>164</v>
      </c>
      <c r="AM44" s="103" t="s">
        <v>150</v>
      </c>
      <c r="AN44" s="103"/>
      <c r="AO44" s="103"/>
      <c r="AP44" s="105" t="s">
        <v>160</v>
      </c>
      <c r="AQ44" s="103">
        <v>10</v>
      </c>
      <c r="AR44" s="103" t="s">
        <v>151</v>
      </c>
      <c r="AS44" s="101"/>
      <c r="AT44" s="103">
        <v>0</v>
      </c>
      <c r="AU44" s="103">
        <v>0</v>
      </c>
      <c r="AV44" s="103">
        <v>0</v>
      </c>
      <c r="AW44" s="103">
        <v>10</v>
      </c>
      <c r="AX44" s="103">
        <v>0</v>
      </c>
      <c r="AY44" s="103">
        <v>0</v>
      </c>
      <c r="AZ44" s="103">
        <v>0</v>
      </c>
      <c r="BA44" s="103">
        <v>0</v>
      </c>
      <c r="BB44" s="103">
        <v>0</v>
      </c>
      <c r="BC44" s="103">
        <v>0</v>
      </c>
      <c r="BD44" s="103">
        <v>0</v>
      </c>
      <c r="BE44" s="103" t="s">
        <v>150</v>
      </c>
      <c r="BF44" s="103">
        <v>36</v>
      </c>
      <c r="BG44" s="103" t="s">
        <v>150</v>
      </c>
      <c r="BH44" s="103"/>
      <c r="BI44" s="101"/>
      <c r="BJ44" s="101"/>
      <c r="BK44" s="103"/>
      <c r="BL44" s="103" t="s">
        <v>89</v>
      </c>
      <c r="BM44" s="101"/>
      <c r="BN44" t="s">
        <v>84</v>
      </c>
      <c r="BO44" t="s">
        <v>36</v>
      </c>
    </row>
  </sheetData>
  <sheetProtection algorithmName="SHA-512" hashValue="oq5jL+xkqVMsIxcxH1WsHGK/o5anxupHdTx2/cLy9YPgM5aZbP0I7RMiCT1dSjrCb4hcErZv8lVCsjCeRvEWrA==" saltValue="SaoRP8zbbDX43jFCisZCRw==" spinCount="100000" sheet="1" objects="1" scenarios="1"/>
  <sortState xmlns:xlrd2="http://schemas.microsoft.com/office/spreadsheetml/2017/richdata2" ref="A2:XFD1048576">
    <sortCondition ref="AL3:AL1048576"/>
    <sortCondition ref="K3:K1048576"/>
    <sortCondition ref="L3:L1048576"/>
  </sortState>
  <phoneticPr fontId="7" type="noConversion"/>
  <pageMargins left="0.75" right="0.75" top="1" bottom="1" header="0.5" footer="0.5"/>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dimension ref="A1:J34"/>
  <sheetViews>
    <sheetView workbookViewId="0">
      <selection activeCell="D27" activeCellId="1" sqref="D5:J24 D27:J33"/>
    </sheetView>
  </sheetViews>
  <sheetFormatPr baseColWidth="10" defaultRowHeight="13" x14ac:dyDescent="0.15"/>
  <cols>
    <col min="2" max="2" width="13.83203125" customWidth="1"/>
    <col min="3" max="3" width="3.1640625" customWidth="1"/>
    <col min="10" max="10" width="11.5" customWidth="1"/>
  </cols>
  <sheetData>
    <row r="1" spans="1:10" x14ac:dyDescent="0.15">
      <c r="A1" s="26" t="s">
        <v>338</v>
      </c>
      <c r="B1" s="15"/>
      <c r="C1" s="15"/>
      <c r="D1" s="15"/>
      <c r="E1" s="15"/>
      <c r="F1" s="15"/>
      <c r="G1" s="15"/>
      <c r="H1" s="15"/>
      <c r="I1" s="15"/>
      <c r="J1" s="15"/>
    </row>
    <row r="2" spans="1:10" x14ac:dyDescent="0.15">
      <c r="A2" s="73"/>
      <c r="B2" s="73"/>
      <c r="C2" s="73"/>
      <c r="D2" s="73"/>
      <c r="E2" s="73"/>
      <c r="F2" s="73"/>
      <c r="G2" s="73"/>
      <c r="H2" s="73"/>
      <c r="I2" s="73"/>
      <c r="J2" s="73"/>
    </row>
    <row r="3" spans="1:10" x14ac:dyDescent="0.15">
      <c r="A3" s="70" t="s">
        <v>235</v>
      </c>
      <c r="B3" s="71"/>
      <c r="C3" s="72"/>
      <c r="D3" s="15"/>
      <c r="E3" s="15"/>
      <c r="F3" s="15"/>
      <c r="G3" s="15"/>
      <c r="H3" s="15"/>
      <c r="I3" s="15"/>
      <c r="J3" s="15"/>
    </row>
    <row r="4" spans="1:10" x14ac:dyDescent="0.15">
      <c r="A4" s="15"/>
      <c r="B4" s="15"/>
      <c r="C4" s="13"/>
      <c r="D4" s="29" t="s">
        <v>258</v>
      </c>
      <c r="E4" s="15"/>
      <c r="F4" s="15"/>
      <c r="G4" s="15"/>
      <c r="H4" s="15"/>
      <c r="I4" s="15"/>
      <c r="J4" s="15"/>
    </row>
    <row r="5" spans="1:10" x14ac:dyDescent="0.15">
      <c r="A5" s="15"/>
      <c r="B5" s="15"/>
      <c r="C5" s="13"/>
      <c r="D5" s="15"/>
      <c r="E5" s="15"/>
      <c r="F5" s="15"/>
      <c r="G5" s="15"/>
      <c r="H5" s="15"/>
      <c r="I5" s="15"/>
      <c r="J5" s="15"/>
    </row>
    <row r="6" spans="1:10" x14ac:dyDescent="0.15">
      <c r="A6" s="14" t="s">
        <v>242</v>
      </c>
      <c r="B6" s="15"/>
      <c r="C6" s="13"/>
      <c r="D6" s="31" t="s">
        <v>339</v>
      </c>
      <c r="E6" s="31" t="s">
        <v>340</v>
      </c>
      <c r="F6" s="31" t="s">
        <v>189</v>
      </c>
      <c r="G6" s="31" t="s">
        <v>237</v>
      </c>
      <c r="H6" s="31" t="s">
        <v>267</v>
      </c>
      <c r="I6" s="31" t="s">
        <v>213</v>
      </c>
      <c r="J6" s="31" t="s">
        <v>344</v>
      </c>
    </row>
    <row r="7" spans="1:10" x14ac:dyDescent="0.15">
      <c r="A7" s="15" t="s">
        <v>236</v>
      </c>
      <c r="B7" s="15"/>
      <c r="C7" s="13"/>
      <c r="D7" s="15">
        <v>22.23</v>
      </c>
      <c r="E7">
        <v>22.238</v>
      </c>
      <c r="F7" s="15">
        <v>22.238</v>
      </c>
      <c r="G7" s="15">
        <v>22.683</v>
      </c>
      <c r="H7" s="15">
        <v>24.74</v>
      </c>
      <c r="I7" s="15">
        <v>22.23</v>
      </c>
      <c r="J7" s="15">
        <v>23.15</v>
      </c>
    </row>
    <row r="8" spans="1:10" x14ac:dyDescent="0.15">
      <c r="A8" s="15" t="s">
        <v>270</v>
      </c>
      <c r="B8" s="15"/>
      <c r="C8" s="13"/>
      <c r="D8" s="15">
        <v>116.38</v>
      </c>
      <c r="E8">
        <v>116.398</v>
      </c>
      <c r="F8" s="15">
        <v>116.396</v>
      </c>
      <c r="G8" s="15">
        <v>121.054</v>
      </c>
      <c r="H8" s="15">
        <v>86.75</v>
      </c>
      <c r="I8" s="15">
        <v>116.38</v>
      </c>
      <c r="J8" s="15">
        <v>115</v>
      </c>
    </row>
    <row r="9" spans="1:10" x14ac:dyDescent="0.15">
      <c r="A9" s="15"/>
      <c r="B9" s="15"/>
      <c r="C9" s="13"/>
      <c r="D9" s="15"/>
      <c r="E9" s="15"/>
      <c r="F9" s="15"/>
      <c r="G9" s="15"/>
      <c r="H9" s="15"/>
      <c r="I9" s="15"/>
      <c r="J9" s="15"/>
    </row>
    <row r="10" spans="1:10" x14ac:dyDescent="0.15">
      <c r="A10" s="14" t="s">
        <v>218</v>
      </c>
      <c r="B10" s="15"/>
      <c r="C10" s="13"/>
      <c r="D10" s="31" t="s">
        <v>339</v>
      </c>
      <c r="E10" s="31" t="s">
        <v>276</v>
      </c>
      <c r="F10" s="31" t="s">
        <v>189</v>
      </c>
      <c r="G10" s="31" t="s">
        <v>234</v>
      </c>
      <c r="H10" s="31" t="s">
        <v>267</v>
      </c>
      <c r="I10" s="31" t="s">
        <v>213</v>
      </c>
      <c r="J10" s="31" t="s">
        <v>344</v>
      </c>
    </row>
    <row r="11" spans="1:10" x14ac:dyDescent="0.15">
      <c r="A11" s="15" t="s">
        <v>295</v>
      </c>
      <c r="B11" s="15"/>
      <c r="C11" s="13"/>
      <c r="D11">
        <v>22.238</v>
      </c>
      <c r="E11">
        <v>22.238</v>
      </c>
      <c r="F11" s="15">
        <v>22.238</v>
      </c>
      <c r="G11" s="15">
        <v>22.683</v>
      </c>
      <c r="H11" s="15">
        <v>24.74</v>
      </c>
      <c r="I11">
        <v>22.238</v>
      </c>
      <c r="J11" s="15">
        <v>23.15</v>
      </c>
    </row>
    <row r="12" spans="1:10" x14ac:dyDescent="0.15">
      <c r="A12" s="15" t="s">
        <v>385</v>
      </c>
      <c r="B12" s="15"/>
      <c r="C12" s="13"/>
      <c r="D12">
        <v>12.448</v>
      </c>
      <c r="E12">
        <v>12.448</v>
      </c>
      <c r="F12" s="15">
        <v>12.448</v>
      </c>
      <c r="G12" s="15">
        <v>12.696999999999999</v>
      </c>
      <c r="H12" s="15">
        <v>11.45</v>
      </c>
      <c r="I12">
        <v>12.448</v>
      </c>
      <c r="J12" s="15">
        <v>12.65</v>
      </c>
    </row>
    <row r="13" spans="1:10" x14ac:dyDescent="0.15">
      <c r="A13" s="15" t="s">
        <v>296</v>
      </c>
      <c r="B13" s="15"/>
      <c r="C13" s="13"/>
      <c r="D13">
        <v>119.298</v>
      </c>
      <c r="E13">
        <v>119.298</v>
      </c>
      <c r="F13" s="15">
        <v>119.295</v>
      </c>
      <c r="G13" s="15">
        <v>124.07</v>
      </c>
      <c r="H13" s="15">
        <v>86.75</v>
      </c>
      <c r="I13">
        <v>119.298</v>
      </c>
      <c r="J13" s="15">
        <v>118</v>
      </c>
    </row>
    <row r="14" spans="1:10" x14ac:dyDescent="0.15">
      <c r="A14" s="15"/>
      <c r="B14" s="15"/>
      <c r="C14" s="13"/>
      <c r="D14" s="15"/>
      <c r="E14" s="15"/>
      <c r="F14" s="15"/>
      <c r="G14" s="15"/>
      <c r="H14" s="15"/>
      <c r="I14" s="15"/>
      <c r="J14" s="15"/>
    </row>
    <row r="15" spans="1:10" x14ac:dyDescent="0.15">
      <c r="A15" s="14" t="s">
        <v>129</v>
      </c>
      <c r="B15" s="15"/>
      <c r="C15" s="13"/>
      <c r="D15" s="31" t="s">
        <v>339</v>
      </c>
      <c r="E15" s="31" t="s">
        <v>276</v>
      </c>
      <c r="F15" s="31" t="s">
        <v>189</v>
      </c>
      <c r="G15" s="31" t="s">
        <v>234</v>
      </c>
      <c r="H15" s="31" t="s">
        <v>267</v>
      </c>
      <c r="I15" s="31" t="s">
        <v>213</v>
      </c>
      <c r="J15" s="31" t="s">
        <v>344</v>
      </c>
    </row>
    <row r="16" spans="1:10" x14ac:dyDescent="0.15">
      <c r="A16" s="15" t="s">
        <v>295</v>
      </c>
      <c r="B16" s="15"/>
      <c r="C16" s="13"/>
      <c r="D16">
        <v>22.238</v>
      </c>
      <c r="E16">
        <v>22.238</v>
      </c>
      <c r="F16" s="15">
        <v>22.238</v>
      </c>
      <c r="G16" s="15">
        <v>22.683</v>
      </c>
      <c r="H16" s="15">
        <v>24.74</v>
      </c>
      <c r="I16">
        <v>22.238</v>
      </c>
      <c r="J16" s="15">
        <v>23.15</v>
      </c>
    </row>
    <row r="17" spans="1:10" x14ac:dyDescent="0.15">
      <c r="A17" s="15" t="s">
        <v>275</v>
      </c>
      <c r="B17" s="15"/>
      <c r="C17" s="13"/>
      <c r="D17">
        <v>18.873999999999999</v>
      </c>
      <c r="E17">
        <v>18.873999999999999</v>
      </c>
      <c r="F17" s="15">
        <v>18.872</v>
      </c>
      <c r="G17" s="15">
        <v>19.248999999999999</v>
      </c>
      <c r="H17" s="15">
        <v>17.989999999999998</v>
      </c>
      <c r="I17">
        <v>18.873999999999999</v>
      </c>
      <c r="J17" s="15">
        <v>19.95</v>
      </c>
    </row>
    <row r="18" spans="1:10" x14ac:dyDescent="0.15">
      <c r="A18" s="15" t="s">
        <v>296</v>
      </c>
      <c r="B18" s="15"/>
      <c r="C18" s="13"/>
      <c r="D18">
        <v>119.298</v>
      </c>
      <c r="E18">
        <v>119.298</v>
      </c>
      <c r="F18" s="15">
        <v>119.295</v>
      </c>
      <c r="G18" s="15">
        <v>124.07</v>
      </c>
      <c r="H18" s="15">
        <v>86.75</v>
      </c>
      <c r="I18">
        <v>119.298</v>
      </c>
      <c r="J18" s="15">
        <v>118</v>
      </c>
    </row>
    <row r="19" spans="1:10" x14ac:dyDescent="0.15">
      <c r="A19" s="15"/>
      <c r="B19" s="15"/>
      <c r="C19" s="13"/>
      <c r="D19" s="15"/>
      <c r="E19" s="15"/>
      <c r="F19" s="15"/>
      <c r="G19" s="15"/>
      <c r="H19" s="15"/>
      <c r="I19" s="15"/>
      <c r="J19" s="15"/>
    </row>
    <row r="20" spans="1:10" x14ac:dyDescent="0.15">
      <c r="A20" s="14" t="s">
        <v>355</v>
      </c>
      <c r="B20" s="15"/>
      <c r="C20" s="13"/>
      <c r="D20" s="31" t="s">
        <v>339</v>
      </c>
      <c r="E20" s="31" t="s">
        <v>276</v>
      </c>
      <c r="F20" s="31" t="s">
        <v>189</v>
      </c>
      <c r="G20" s="31" t="s">
        <v>234</v>
      </c>
      <c r="H20" s="31" t="s">
        <v>267</v>
      </c>
      <c r="I20" s="31" t="s">
        <v>213</v>
      </c>
      <c r="J20" s="31" t="s">
        <v>344</v>
      </c>
    </row>
    <row r="21" spans="1:10" x14ac:dyDescent="0.15">
      <c r="A21" s="15" t="s">
        <v>356</v>
      </c>
      <c r="B21" s="15"/>
      <c r="C21" s="13"/>
      <c r="D21">
        <v>29.844999999999999</v>
      </c>
      <c r="E21">
        <v>29.844999999999999</v>
      </c>
      <c r="F21" s="15">
        <v>29.844999999999999</v>
      </c>
      <c r="G21" s="41">
        <v>30.442</v>
      </c>
      <c r="H21" s="15">
        <v>30.17</v>
      </c>
      <c r="I21">
        <v>29.844999999999999</v>
      </c>
      <c r="J21" s="15">
        <v>31.4</v>
      </c>
    </row>
    <row r="22" spans="1:10" x14ac:dyDescent="0.15">
      <c r="A22" s="15" t="s">
        <v>306</v>
      </c>
      <c r="B22" s="15"/>
      <c r="C22" s="13"/>
      <c r="D22">
        <v>21.125</v>
      </c>
      <c r="E22">
        <v>21.125</v>
      </c>
      <c r="F22" s="15">
        <v>21.125</v>
      </c>
      <c r="G22" s="41">
        <v>21.547999999999998</v>
      </c>
      <c r="H22" s="15">
        <v>20.43</v>
      </c>
      <c r="I22">
        <v>21.125</v>
      </c>
      <c r="J22" s="15">
        <v>22.3</v>
      </c>
    </row>
    <row r="23" spans="1:10" x14ac:dyDescent="0.15">
      <c r="A23" s="15" t="s">
        <v>179</v>
      </c>
      <c r="B23" s="15"/>
      <c r="C23" s="13"/>
      <c r="D23">
        <v>16.262</v>
      </c>
      <c r="E23">
        <v>16.262</v>
      </c>
      <c r="F23" s="15">
        <v>16.262</v>
      </c>
      <c r="G23" s="41">
        <v>16.587</v>
      </c>
      <c r="H23" s="15">
        <v>17.010000000000002</v>
      </c>
      <c r="I23">
        <v>16.262</v>
      </c>
      <c r="J23" s="15">
        <v>17.149999999999999</v>
      </c>
    </row>
    <row r="24" spans="1:10" x14ac:dyDescent="0.15">
      <c r="A24" s="15" t="s">
        <v>296</v>
      </c>
      <c r="B24" s="15"/>
      <c r="C24" s="13"/>
      <c r="D24">
        <v>116.398</v>
      </c>
      <c r="E24">
        <v>116.398</v>
      </c>
      <c r="F24" s="15">
        <v>116.396</v>
      </c>
      <c r="G24" s="41">
        <v>121.054</v>
      </c>
      <c r="H24" s="15">
        <v>121.26</v>
      </c>
      <c r="I24">
        <v>116.398</v>
      </c>
      <c r="J24" s="15">
        <v>115</v>
      </c>
    </row>
    <row r="25" spans="1:10" x14ac:dyDescent="0.15">
      <c r="A25" s="15"/>
      <c r="B25" s="15"/>
      <c r="C25" s="13"/>
      <c r="D25" s="15"/>
      <c r="E25" s="15"/>
      <c r="F25" s="15"/>
      <c r="G25" s="15"/>
      <c r="H25" s="15"/>
      <c r="I25" s="15"/>
      <c r="J25" s="15"/>
    </row>
    <row r="26" spans="1:10" x14ac:dyDescent="0.15">
      <c r="A26" s="35"/>
      <c r="B26" s="13"/>
      <c r="C26" s="13"/>
      <c r="D26" s="35"/>
      <c r="E26" s="13"/>
      <c r="F26" s="35"/>
      <c r="G26" s="13"/>
      <c r="H26" s="13"/>
      <c r="I26" s="13"/>
      <c r="J26" s="13"/>
    </row>
    <row r="27" spans="1:10" x14ac:dyDescent="0.15">
      <c r="A27" s="14" t="s">
        <v>288</v>
      </c>
      <c r="B27" s="15"/>
      <c r="C27" s="13"/>
      <c r="D27" s="31" t="s">
        <v>339</v>
      </c>
      <c r="E27" s="31" t="s">
        <v>340</v>
      </c>
      <c r="F27" s="31" t="s">
        <v>189</v>
      </c>
      <c r="G27" s="31" t="s">
        <v>237</v>
      </c>
      <c r="H27" s="31" t="s">
        <v>267</v>
      </c>
      <c r="I27" s="31" t="s">
        <v>213</v>
      </c>
      <c r="J27" s="31" t="s">
        <v>344</v>
      </c>
    </row>
    <row r="28" spans="1:10" x14ac:dyDescent="0.15">
      <c r="A28" s="15" t="s">
        <v>126</v>
      </c>
      <c r="B28" s="15"/>
      <c r="C28" s="13"/>
      <c r="D28" s="42" t="s">
        <v>363</v>
      </c>
      <c r="E28" s="45" t="s">
        <v>308</v>
      </c>
      <c r="F28" s="42" t="s">
        <v>363</v>
      </c>
      <c r="G28" s="43" t="s">
        <v>238</v>
      </c>
      <c r="H28" s="43" t="s">
        <v>220</v>
      </c>
      <c r="I28" s="42" t="s">
        <v>130</v>
      </c>
      <c r="J28" s="42" t="s">
        <v>220</v>
      </c>
    </row>
    <row r="29" spans="1:10" x14ac:dyDescent="0.15">
      <c r="A29" s="15" t="s">
        <v>205</v>
      </c>
      <c r="B29" s="15"/>
      <c r="C29" s="13"/>
      <c r="D29" s="15" t="s">
        <v>364</v>
      </c>
      <c r="E29" s="45" t="s">
        <v>241</v>
      </c>
      <c r="F29" s="15" t="s">
        <v>364</v>
      </c>
      <c r="G29" s="43" t="s">
        <v>238</v>
      </c>
      <c r="H29" s="43" t="s">
        <v>232</v>
      </c>
      <c r="I29" s="42" t="s">
        <v>131</v>
      </c>
      <c r="J29" s="45" t="s">
        <v>184</v>
      </c>
    </row>
    <row r="30" spans="1:10" x14ac:dyDescent="0.15">
      <c r="A30" s="15" t="s">
        <v>206</v>
      </c>
      <c r="B30" s="15"/>
      <c r="C30" s="13"/>
      <c r="D30" s="15" t="s">
        <v>365</v>
      </c>
      <c r="E30" s="45" t="s">
        <v>259</v>
      </c>
      <c r="F30" s="43" t="s">
        <v>369</v>
      </c>
      <c r="G30" s="43" t="s">
        <v>238</v>
      </c>
      <c r="H30" s="43" t="s">
        <v>371</v>
      </c>
      <c r="I30" s="43" t="s">
        <v>220</v>
      </c>
      <c r="J30" s="43" t="s">
        <v>220</v>
      </c>
    </row>
    <row r="31" spans="1:10" x14ac:dyDescent="0.15">
      <c r="A31" s="15" t="s">
        <v>309</v>
      </c>
      <c r="B31" s="15"/>
      <c r="C31" s="13"/>
      <c r="D31" s="15" t="s">
        <v>290</v>
      </c>
      <c r="E31" s="45" t="s">
        <v>170</v>
      </c>
      <c r="F31" s="15" t="s">
        <v>370</v>
      </c>
      <c r="G31" s="43" t="s">
        <v>239</v>
      </c>
      <c r="H31" s="43" t="s">
        <v>99</v>
      </c>
      <c r="I31" s="42" t="s">
        <v>193</v>
      </c>
      <c r="J31" s="15" t="s">
        <v>381</v>
      </c>
    </row>
    <row r="32" spans="1:10" x14ac:dyDescent="0.15">
      <c r="A32" s="15" t="s">
        <v>310</v>
      </c>
      <c r="B32" s="15"/>
      <c r="C32" s="13"/>
      <c r="D32" s="44">
        <v>12.73</v>
      </c>
      <c r="E32" s="44">
        <v>12</v>
      </c>
      <c r="F32" s="44">
        <v>12</v>
      </c>
      <c r="G32" s="43" t="s">
        <v>238</v>
      </c>
      <c r="H32" s="43" t="s">
        <v>220</v>
      </c>
      <c r="I32" s="44">
        <v>12.73</v>
      </c>
      <c r="J32" s="44" t="s">
        <v>220</v>
      </c>
    </row>
    <row r="33" spans="1:10" x14ac:dyDescent="0.15">
      <c r="A33" s="15" t="s">
        <v>311</v>
      </c>
      <c r="B33" s="15"/>
      <c r="C33" s="13"/>
      <c r="D33" s="15" t="s">
        <v>301</v>
      </c>
      <c r="E33" s="43" t="s">
        <v>171</v>
      </c>
      <c r="F33" s="43" t="s">
        <v>214</v>
      </c>
      <c r="G33" s="43" t="s">
        <v>301</v>
      </c>
      <c r="H33" s="43" t="s">
        <v>182</v>
      </c>
      <c r="I33" s="42" t="s">
        <v>215</v>
      </c>
      <c r="J33" s="43" t="s">
        <v>183</v>
      </c>
    </row>
    <row r="34" spans="1:10" x14ac:dyDescent="0.15">
      <c r="A34" s="74"/>
      <c r="B34" s="74"/>
      <c r="C34" s="74"/>
      <c r="D34" s="74"/>
      <c r="E34" s="74"/>
      <c r="F34" s="74"/>
      <c r="G34" s="74"/>
      <c r="H34" s="74"/>
      <c r="I34" s="74"/>
      <c r="J34" s="74"/>
    </row>
  </sheetData>
  <sheetProtection algorithmName="SHA-512" hashValue="B6lUSOn4zKVFwEmcdUXlEVmcoduupbqeTyKY8tHVeEFjAynMw21XGziyOegLZjSNRUC6MoH4ZPmyu9eGR+75XQ==" saltValue="MRXldBQJiECXRgoKZU6YQg==" spinCount="100000" sheet="1" objects="1" scenarios="1"/>
  <phoneticPr fontId="7" type="noConversion"/>
  <pageMargins left="0.75" right="0.75" top="1" bottom="1" header="0.5" footer="0.5"/>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A1:J34"/>
  <sheetViews>
    <sheetView workbookViewId="0">
      <selection activeCell="H41" sqref="H41"/>
    </sheetView>
  </sheetViews>
  <sheetFormatPr baseColWidth="10" defaultRowHeight="13" x14ac:dyDescent="0.15"/>
  <cols>
    <col min="1" max="1" width="10.83203125" style="15"/>
    <col min="2" max="2" width="13.83203125" style="15" customWidth="1"/>
    <col min="3" max="3" width="3.1640625" style="15" customWidth="1"/>
    <col min="4" max="9" width="10.83203125" style="15"/>
    <col min="10" max="10" width="11.5" style="15" customWidth="1"/>
    <col min="11" max="16384" width="10.83203125" style="15"/>
  </cols>
  <sheetData>
    <row r="1" spans="1:10" x14ac:dyDescent="0.15">
      <c r="A1" s="26" t="s">
        <v>338</v>
      </c>
    </row>
    <row r="2" spans="1:10" x14ac:dyDescent="0.15">
      <c r="A2" s="66"/>
      <c r="B2" s="66"/>
      <c r="C2" s="66"/>
      <c r="D2" s="66"/>
      <c r="E2" s="66"/>
      <c r="F2" s="66"/>
      <c r="G2" s="66"/>
      <c r="H2" s="66"/>
      <c r="I2" s="66"/>
      <c r="J2" s="66"/>
    </row>
    <row r="3" spans="1:10" x14ac:dyDescent="0.15">
      <c r="A3" s="70" t="s">
        <v>235</v>
      </c>
      <c r="B3" s="71"/>
      <c r="C3" s="72"/>
    </row>
    <row r="4" spans="1:10" x14ac:dyDescent="0.15">
      <c r="C4" s="13"/>
      <c r="D4" s="29" t="s">
        <v>196</v>
      </c>
    </row>
    <row r="5" spans="1:10" x14ac:dyDescent="0.15">
      <c r="C5" s="13"/>
    </row>
    <row r="6" spans="1:10" x14ac:dyDescent="0.15">
      <c r="A6" s="14" t="s">
        <v>242</v>
      </c>
      <c r="C6" s="13"/>
      <c r="D6" s="31" t="s">
        <v>339</v>
      </c>
      <c r="E6" s="31" t="s">
        <v>276</v>
      </c>
      <c r="F6" s="31" t="s">
        <v>189</v>
      </c>
      <c r="G6" s="31" t="s">
        <v>234</v>
      </c>
      <c r="H6" s="31" t="s">
        <v>267</v>
      </c>
      <c r="I6" s="31" t="s">
        <v>213</v>
      </c>
      <c r="J6" s="31" t="s">
        <v>344</v>
      </c>
    </row>
    <row r="7" spans="1:10" x14ac:dyDescent="0.15">
      <c r="A7" s="15" t="s">
        <v>236</v>
      </c>
      <c r="C7" s="13"/>
      <c r="D7" s="15">
        <v>30.811</v>
      </c>
      <c r="E7" s="15">
        <v>30.816500000000001</v>
      </c>
      <c r="F7" s="15">
        <v>30.816500000000001</v>
      </c>
      <c r="G7" s="15">
        <v>30.817</v>
      </c>
      <c r="H7" s="15">
        <v>30.8</v>
      </c>
      <c r="I7" s="15">
        <v>30.811</v>
      </c>
      <c r="J7" s="15">
        <v>27.72</v>
      </c>
    </row>
    <row r="8" spans="1:10" x14ac:dyDescent="0.15">
      <c r="A8" s="15" t="s">
        <v>270</v>
      </c>
      <c r="C8" s="13"/>
      <c r="D8" s="15">
        <v>91.751000000000005</v>
      </c>
      <c r="E8" s="15">
        <v>91.755399999999995</v>
      </c>
      <c r="F8" s="15">
        <v>91.755399999999995</v>
      </c>
      <c r="G8" s="15">
        <v>91.754999999999995</v>
      </c>
      <c r="H8" s="15">
        <v>91.596999999999994</v>
      </c>
      <c r="I8" s="15">
        <v>91.751000000000005</v>
      </c>
      <c r="J8" s="15">
        <v>90.2</v>
      </c>
    </row>
    <row r="9" spans="1:10" x14ac:dyDescent="0.15">
      <c r="C9" s="13"/>
    </row>
    <row r="10" spans="1:10" x14ac:dyDescent="0.15">
      <c r="A10" s="14" t="s">
        <v>218</v>
      </c>
      <c r="C10" s="13"/>
      <c r="D10" s="31" t="s">
        <v>339</v>
      </c>
      <c r="E10" s="31" t="s">
        <v>276</v>
      </c>
      <c r="F10" s="31" t="s">
        <v>189</v>
      </c>
      <c r="G10" s="31" t="s">
        <v>234</v>
      </c>
      <c r="H10" s="31" t="s">
        <v>267</v>
      </c>
      <c r="I10" s="31" t="s">
        <v>213</v>
      </c>
      <c r="J10" s="31" t="s">
        <v>344</v>
      </c>
    </row>
    <row r="11" spans="1:10" x14ac:dyDescent="0.15">
      <c r="A11" s="15" t="s">
        <v>295</v>
      </c>
      <c r="C11" s="13"/>
      <c r="D11" s="15">
        <v>30.811</v>
      </c>
      <c r="E11" s="15">
        <v>30.816500000000001</v>
      </c>
      <c r="F11" s="15">
        <v>30.816500000000001</v>
      </c>
      <c r="G11" s="15">
        <v>30.817</v>
      </c>
      <c r="H11" s="15">
        <v>30.8</v>
      </c>
      <c r="I11" s="15">
        <v>30.811</v>
      </c>
      <c r="J11" s="15">
        <v>27.72</v>
      </c>
    </row>
    <row r="12" spans="1:10" x14ac:dyDescent="0.15">
      <c r="A12" s="15" t="s">
        <v>385</v>
      </c>
      <c r="C12" s="13"/>
      <c r="D12" s="15">
        <v>15.807</v>
      </c>
      <c r="E12" s="15">
        <v>15.8125</v>
      </c>
      <c r="F12" s="15">
        <v>15.8125</v>
      </c>
      <c r="G12" s="15">
        <v>15.813000000000001</v>
      </c>
      <c r="H12" s="15">
        <v>15.664</v>
      </c>
      <c r="I12" s="15">
        <v>15.807</v>
      </c>
      <c r="J12" s="15">
        <v>12.87</v>
      </c>
    </row>
    <row r="13" spans="1:10" x14ac:dyDescent="0.15">
      <c r="A13" s="15" t="s">
        <v>296</v>
      </c>
      <c r="C13" s="13"/>
      <c r="D13" s="15">
        <v>91.751000000000005</v>
      </c>
      <c r="E13" s="15">
        <v>91.755399999999995</v>
      </c>
      <c r="F13" s="15">
        <v>91.755399999999995</v>
      </c>
      <c r="G13" s="15">
        <v>91.754999999999995</v>
      </c>
      <c r="H13" s="15">
        <v>91.596999999999994</v>
      </c>
      <c r="I13" s="15">
        <v>91.751000000000005</v>
      </c>
      <c r="J13" s="15">
        <v>90.2</v>
      </c>
    </row>
    <row r="14" spans="1:10" x14ac:dyDescent="0.15">
      <c r="C14" s="13"/>
    </row>
    <row r="15" spans="1:10" x14ac:dyDescent="0.15">
      <c r="A15" s="14" t="s">
        <v>129</v>
      </c>
      <c r="C15" s="13"/>
      <c r="D15" s="31" t="s">
        <v>339</v>
      </c>
      <c r="E15" s="31" t="s">
        <v>276</v>
      </c>
      <c r="F15" s="31" t="s">
        <v>189</v>
      </c>
      <c r="G15" s="31" t="s">
        <v>234</v>
      </c>
      <c r="H15" s="31" t="s">
        <v>267</v>
      </c>
      <c r="I15" s="31" t="s">
        <v>213</v>
      </c>
      <c r="J15" s="31" t="s">
        <v>344</v>
      </c>
    </row>
    <row r="16" spans="1:10" x14ac:dyDescent="0.15">
      <c r="A16" s="15" t="s">
        <v>295</v>
      </c>
      <c r="C16" s="13"/>
      <c r="D16" s="15">
        <v>30.811</v>
      </c>
      <c r="E16" s="15">
        <v>30.816500000000001</v>
      </c>
      <c r="F16" s="15">
        <v>30.816500000000001</v>
      </c>
      <c r="G16" s="15">
        <v>30.817</v>
      </c>
      <c r="H16" s="15">
        <v>30.8</v>
      </c>
      <c r="I16" s="15">
        <v>30.811</v>
      </c>
      <c r="J16" s="15">
        <v>27.72</v>
      </c>
    </row>
    <row r="17" spans="1:10" x14ac:dyDescent="0.15">
      <c r="A17" s="15" t="s">
        <v>275</v>
      </c>
      <c r="C17" s="13"/>
      <c r="D17" s="15">
        <v>23.085000000000001</v>
      </c>
      <c r="E17" s="15">
        <v>23.096699999999998</v>
      </c>
      <c r="F17" s="15">
        <v>23.096699999999998</v>
      </c>
      <c r="G17" s="15">
        <v>23.097000000000001</v>
      </c>
      <c r="H17" s="15">
        <v>22.033000000000001</v>
      </c>
      <c r="I17" s="15">
        <v>23.085000000000001</v>
      </c>
      <c r="J17" s="15">
        <v>20.239999999999998</v>
      </c>
    </row>
    <row r="18" spans="1:10" x14ac:dyDescent="0.15">
      <c r="A18" s="15" t="s">
        <v>296</v>
      </c>
      <c r="C18" s="13"/>
      <c r="D18" s="15">
        <v>91.751000000000005</v>
      </c>
      <c r="E18" s="15">
        <v>91.755399999999995</v>
      </c>
      <c r="F18" s="15">
        <v>91.755399999999995</v>
      </c>
      <c r="G18" s="15">
        <v>91.754999999999995</v>
      </c>
      <c r="H18" s="15">
        <v>91.596999999999994</v>
      </c>
      <c r="I18" s="15">
        <v>91.751000000000005</v>
      </c>
      <c r="J18" s="15">
        <v>90.2</v>
      </c>
    </row>
    <row r="19" spans="1:10" x14ac:dyDescent="0.15">
      <c r="C19" s="13"/>
    </row>
    <row r="20" spans="1:10" x14ac:dyDescent="0.15">
      <c r="A20" s="14" t="s">
        <v>355</v>
      </c>
      <c r="C20" s="13"/>
      <c r="D20" s="31" t="s">
        <v>339</v>
      </c>
      <c r="E20" s="31" t="s">
        <v>276</v>
      </c>
      <c r="F20" s="31" t="s">
        <v>189</v>
      </c>
      <c r="G20" s="31" t="s">
        <v>234</v>
      </c>
      <c r="H20" s="31" t="s">
        <v>267</v>
      </c>
      <c r="I20" s="31" t="s">
        <v>213</v>
      </c>
      <c r="J20" s="31" t="s">
        <v>344</v>
      </c>
    </row>
    <row r="21" spans="1:10" x14ac:dyDescent="0.15">
      <c r="A21" s="15" t="s">
        <v>356</v>
      </c>
      <c r="C21" s="13"/>
      <c r="D21" s="41">
        <v>36.938000000000002</v>
      </c>
      <c r="E21" s="41">
        <v>36.941299999999998</v>
      </c>
      <c r="F21" s="15">
        <v>36.941299999999998</v>
      </c>
      <c r="G21" s="41">
        <v>36.941000000000003</v>
      </c>
      <c r="H21" s="15">
        <v>35.981000000000002</v>
      </c>
      <c r="I21" s="41">
        <v>36.938000000000002</v>
      </c>
      <c r="J21" s="15">
        <v>33.44</v>
      </c>
    </row>
    <row r="22" spans="1:10" x14ac:dyDescent="0.15">
      <c r="A22" s="15" t="s">
        <v>306</v>
      </c>
      <c r="C22" s="13"/>
      <c r="D22" s="41">
        <v>25.949000000000002</v>
      </c>
      <c r="E22" s="41">
        <v>25.949000000000002</v>
      </c>
      <c r="F22" s="15">
        <v>25.949000000000002</v>
      </c>
      <c r="G22" s="41">
        <v>25.949000000000002</v>
      </c>
      <c r="H22" s="15">
        <v>26.388999999999999</v>
      </c>
      <c r="I22" s="41">
        <v>25.949000000000002</v>
      </c>
      <c r="J22" s="15">
        <v>22.66</v>
      </c>
    </row>
    <row r="23" spans="1:10" x14ac:dyDescent="0.15">
      <c r="A23" s="15" t="s">
        <v>179</v>
      </c>
      <c r="C23" s="13"/>
      <c r="D23" s="41">
        <v>22.099</v>
      </c>
      <c r="E23" s="41">
        <v>22.103400000000001</v>
      </c>
      <c r="F23" s="15">
        <v>22.103400000000001</v>
      </c>
      <c r="G23" s="41">
        <v>22.103000000000002</v>
      </c>
      <c r="H23" s="15">
        <v>19.888000000000002</v>
      </c>
      <c r="I23" s="41">
        <v>22.099</v>
      </c>
      <c r="J23" s="15">
        <v>16.72</v>
      </c>
    </row>
    <row r="24" spans="1:10" x14ac:dyDescent="0.15">
      <c r="A24" s="15" t="s">
        <v>296</v>
      </c>
      <c r="C24" s="13"/>
      <c r="D24" s="41">
        <v>128.26</v>
      </c>
      <c r="E24" s="41">
        <v>128.26990000000001</v>
      </c>
      <c r="F24" s="15">
        <v>128.26990000000001</v>
      </c>
      <c r="G24" s="41">
        <v>128.27000000000001</v>
      </c>
      <c r="H24" s="15">
        <v>128.00989999999999</v>
      </c>
      <c r="I24" s="41">
        <v>128.26</v>
      </c>
      <c r="J24" s="15">
        <v>127.6</v>
      </c>
    </row>
    <row r="25" spans="1:10" x14ac:dyDescent="0.15">
      <c r="C25" s="13"/>
    </row>
    <row r="26" spans="1:10" x14ac:dyDescent="0.15">
      <c r="A26" s="35"/>
      <c r="B26" s="13"/>
      <c r="C26" s="13"/>
      <c r="D26" s="35"/>
      <c r="E26" s="13"/>
      <c r="F26" s="35"/>
      <c r="G26" s="13"/>
      <c r="H26" s="13"/>
      <c r="I26" s="13"/>
      <c r="J26" s="13"/>
    </row>
    <row r="27" spans="1:10" x14ac:dyDescent="0.15">
      <c r="A27" s="14" t="s">
        <v>288</v>
      </c>
      <c r="C27" s="13"/>
      <c r="D27" s="31" t="s">
        <v>339</v>
      </c>
      <c r="E27" s="31" t="s">
        <v>340</v>
      </c>
      <c r="F27" s="31" t="s">
        <v>189</v>
      </c>
      <c r="G27" s="31" t="s">
        <v>237</v>
      </c>
      <c r="H27" s="31" t="s">
        <v>267</v>
      </c>
      <c r="I27" s="31" t="s">
        <v>213</v>
      </c>
      <c r="J27" s="31" t="s">
        <v>344</v>
      </c>
    </row>
    <row r="28" spans="1:10" x14ac:dyDescent="0.15">
      <c r="A28" s="15" t="s">
        <v>126</v>
      </c>
      <c r="C28" s="13"/>
      <c r="D28" s="42" t="s">
        <v>305</v>
      </c>
      <c r="E28" s="45" t="s">
        <v>308</v>
      </c>
      <c r="F28" s="42" t="s">
        <v>303</v>
      </c>
      <c r="G28" s="43" t="s">
        <v>238</v>
      </c>
      <c r="H28" s="43" t="s">
        <v>220</v>
      </c>
      <c r="I28" s="42" t="s">
        <v>193</v>
      </c>
      <c r="J28" s="42" t="s">
        <v>368</v>
      </c>
    </row>
    <row r="29" spans="1:10" x14ac:dyDescent="0.15">
      <c r="A29" s="15" t="s">
        <v>205</v>
      </c>
      <c r="C29" s="13"/>
      <c r="D29" s="15" t="s">
        <v>299</v>
      </c>
      <c r="E29" s="45" t="s">
        <v>241</v>
      </c>
      <c r="F29" s="15" t="s">
        <v>360</v>
      </c>
      <c r="G29" s="43" t="s">
        <v>238</v>
      </c>
      <c r="H29" s="43" t="s">
        <v>232</v>
      </c>
      <c r="I29" s="42" t="s">
        <v>360</v>
      </c>
      <c r="J29" s="45" t="s">
        <v>241</v>
      </c>
    </row>
    <row r="30" spans="1:10" x14ac:dyDescent="0.15">
      <c r="A30" s="15" t="s">
        <v>206</v>
      </c>
      <c r="C30" s="13"/>
      <c r="D30" s="15" t="s">
        <v>300</v>
      </c>
      <c r="E30" s="45" t="s">
        <v>259</v>
      </c>
      <c r="F30" s="43" t="s">
        <v>358</v>
      </c>
      <c r="G30" s="43" t="s">
        <v>238</v>
      </c>
      <c r="H30" s="43" t="s">
        <v>194</v>
      </c>
      <c r="I30" s="42" t="s">
        <v>357</v>
      </c>
      <c r="J30" s="43" t="s">
        <v>225</v>
      </c>
    </row>
    <row r="31" spans="1:10" x14ac:dyDescent="0.15">
      <c r="A31" s="15" t="s">
        <v>309</v>
      </c>
      <c r="C31" s="13"/>
      <c r="D31" s="15" t="s">
        <v>224</v>
      </c>
      <c r="E31" s="45" t="s">
        <v>96</v>
      </c>
      <c r="F31" s="15" t="s">
        <v>304</v>
      </c>
      <c r="G31" s="43" t="s">
        <v>239</v>
      </c>
      <c r="H31" s="43" t="s">
        <v>99</v>
      </c>
      <c r="I31" s="42" t="s">
        <v>368</v>
      </c>
      <c r="J31" s="15" t="s">
        <v>272</v>
      </c>
    </row>
    <row r="32" spans="1:10" x14ac:dyDescent="0.15">
      <c r="A32" s="15" t="s">
        <v>310</v>
      </c>
      <c r="C32" s="13"/>
      <c r="D32" s="44">
        <v>12.73</v>
      </c>
      <c r="E32" s="45" t="s">
        <v>190</v>
      </c>
      <c r="F32" s="44">
        <v>12</v>
      </c>
      <c r="G32" s="43" t="s">
        <v>238</v>
      </c>
      <c r="H32" s="43" t="s">
        <v>245</v>
      </c>
      <c r="I32" s="44">
        <v>14</v>
      </c>
      <c r="J32" s="44" t="s">
        <v>346</v>
      </c>
    </row>
    <row r="33" spans="1:10" x14ac:dyDescent="0.15">
      <c r="A33" s="15" t="s">
        <v>311</v>
      </c>
      <c r="C33" s="13"/>
      <c r="D33" s="15" t="s">
        <v>301</v>
      </c>
      <c r="E33" s="43" t="s">
        <v>372</v>
      </c>
      <c r="F33" s="43" t="s">
        <v>214</v>
      </c>
      <c r="G33" s="43" t="s">
        <v>284</v>
      </c>
      <c r="H33" s="43" t="s">
        <v>195</v>
      </c>
      <c r="I33" s="42" t="s">
        <v>215</v>
      </c>
      <c r="J33" s="43" t="s">
        <v>273</v>
      </c>
    </row>
    <row r="34" spans="1:10" x14ac:dyDescent="0.15">
      <c r="A34" s="67"/>
      <c r="B34" s="67"/>
      <c r="C34" s="67"/>
      <c r="D34" s="67"/>
      <c r="E34" s="67"/>
      <c r="F34" s="67"/>
      <c r="G34" s="67"/>
      <c r="H34" s="67"/>
      <c r="I34" s="67"/>
      <c r="J34" s="67"/>
    </row>
  </sheetData>
  <sheetProtection algorithmName="SHA-512" hashValue="fZt61N2hmAXOPu7xAg7mXZS7x7uuLQ2NMPUzE5adnNSX5ABmjaKBvBNK5N+8dBJj8dJNamYAjX8qKSGRvGt0Rw==" saltValue="tFW9pE/nA9MdXVv0uO7p/g==" spinCount="100000" sheet="1" objects="1" scenarios="1"/>
  <phoneticPr fontId="7" type="noConversion"/>
  <pageMargins left="0.75" right="0.75" top="1" bottom="1" header="0.5" footer="0.5"/>
  <ignoredErrors>
    <ignoredError sqref="F30" numberStoredAsText="1"/>
  </ignoredError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1:L34"/>
  <sheetViews>
    <sheetView zoomScale="125" workbookViewId="0">
      <selection activeCell="M18" sqref="M18"/>
    </sheetView>
  </sheetViews>
  <sheetFormatPr baseColWidth="10" defaultRowHeight="13" x14ac:dyDescent="0.15"/>
  <cols>
    <col min="2" max="2" width="13.83203125" customWidth="1"/>
    <col min="3" max="3" width="3.1640625" customWidth="1"/>
    <col min="11" max="11" width="11.33203125" customWidth="1"/>
    <col min="12" max="12" width="11.5" customWidth="1"/>
  </cols>
  <sheetData>
    <row r="1" spans="1:12" x14ac:dyDescent="0.15">
      <c r="A1" s="1" t="s">
        <v>338</v>
      </c>
    </row>
    <row r="2" spans="1:12" x14ac:dyDescent="0.15">
      <c r="A2" s="24"/>
      <c r="B2" s="24"/>
      <c r="C2" s="24"/>
      <c r="D2" s="24"/>
      <c r="E2" s="24"/>
      <c r="F2" s="24"/>
      <c r="G2" s="24"/>
      <c r="H2" s="24"/>
      <c r="I2" s="24"/>
      <c r="J2" s="24"/>
      <c r="K2" s="24"/>
      <c r="L2" s="24"/>
    </row>
    <row r="3" spans="1:12" x14ac:dyDescent="0.15">
      <c r="A3" s="9" t="s">
        <v>235</v>
      </c>
      <c r="B3" s="10"/>
      <c r="C3" s="11"/>
    </row>
    <row r="4" spans="1:12" x14ac:dyDescent="0.15">
      <c r="C4" s="5"/>
      <c r="D4" s="3" t="s">
        <v>315</v>
      </c>
    </row>
    <row r="5" spans="1:12" x14ac:dyDescent="0.15">
      <c r="C5" s="5"/>
    </row>
    <row r="6" spans="1:12" x14ac:dyDescent="0.15">
      <c r="A6" s="7" t="s">
        <v>242</v>
      </c>
      <c r="C6" s="5"/>
      <c r="D6" s="4" t="s">
        <v>339</v>
      </c>
      <c r="E6" s="4" t="s">
        <v>276</v>
      </c>
      <c r="F6" s="4" t="s">
        <v>189</v>
      </c>
      <c r="G6" s="4" t="s">
        <v>233</v>
      </c>
      <c r="H6" s="4" t="s">
        <v>234</v>
      </c>
      <c r="I6" s="4" t="s">
        <v>267</v>
      </c>
      <c r="J6" s="4" t="s">
        <v>213</v>
      </c>
      <c r="K6" s="4" t="s">
        <v>188</v>
      </c>
      <c r="L6" s="4" t="s">
        <v>344</v>
      </c>
    </row>
    <row r="7" spans="1:12" x14ac:dyDescent="0.15">
      <c r="A7" t="s">
        <v>236</v>
      </c>
      <c r="C7" s="5"/>
      <c r="D7">
        <v>29.402999999999999</v>
      </c>
      <c r="E7">
        <v>29.402999999999999</v>
      </c>
      <c r="F7">
        <v>29.402999999999999</v>
      </c>
      <c r="G7">
        <v>29.4</v>
      </c>
      <c r="H7">
        <v>29.402999999999999</v>
      </c>
      <c r="I7">
        <v>29.37</v>
      </c>
      <c r="J7">
        <v>29.402999999999999</v>
      </c>
      <c r="K7">
        <v>29.402999999999999</v>
      </c>
      <c r="L7">
        <v>29.26</v>
      </c>
    </row>
    <row r="8" spans="1:12" x14ac:dyDescent="0.15">
      <c r="A8" t="s">
        <v>270</v>
      </c>
      <c r="C8" s="5"/>
      <c r="D8">
        <v>55.231000000000002</v>
      </c>
      <c r="E8">
        <v>55.240900000000003</v>
      </c>
      <c r="F8">
        <v>55.240900000000003</v>
      </c>
      <c r="G8">
        <v>55.23</v>
      </c>
      <c r="H8">
        <v>55.241</v>
      </c>
      <c r="I8">
        <v>55.19</v>
      </c>
      <c r="J8">
        <v>55.231000000000002</v>
      </c>
      <c r="K8">
        <v>55.240900000000003</v>
      </c>
      <c r="L8">
        <v>55</v>
      </c>
    </row>
    <row r="9" spans="1:12" x14ac:dyDescent="0.15">
      <c r="C9" s="5"/>
    </row>
    <row r="10" spans="1:12" x14ac:dyDescent="0.15">
      <c r="A10" s="7" t="s">
        <v>218</v>
      </c>
      <c r="C10" s="5"/>
      <c r="D10" s="4" t="s">
        <v>339</v>
      </c>
      <c r="E10" s="4" t="s">
        <v>276</v>
      </c>
      <c r="F10" s="4" t="s">
        <v>189</v>
      </c>
      <c r="G10" s="4" t="s">
        <v>233</v>
      </c>
      <c r="H10" s="4" t="s">
        <v>234</v>
      </c>
      <c r="I10" s="4" t="s">
        <v>267</v>
      </c>
      <c r="J10" s="4" t="s">
        <v>213</v>
      </c>
      <c r="K10" s="4" t="s">
        <v>188</v>
      </c>
      <c r="L10" s="4" t="s">
        <v>344</v>
      </c>
    </row>
    <row r="11" spans="1:12" x14ac:dyDescent="0.15">
      <c r="A11" t="s">
        <v>295</v>
      </c>
      <c r="C11" s="5"/>
      <c r="D11">
        <v>29.402999999999999</v>
      </c>
      <c r="E11">
        <v>29.402999999999999</v>
      </c>
      <c r="F11">
        <v>29.402999999999999</v>
      </c>
      <c r="G11">
        <v>29.4</v>
      </c>
      <c r="H11">
        <v>29.402999999999999</v>
      </c>
      <c r="I11">
        <v>29.37</v>
      </c>
      <c r="J11">
        <v>29.402999999999999</v>
      </c>
      <c r="K11">
        <v>29.402999999999999</v>
      </c>
      <c r="L11">
        <v>29.26</v>
      </c>
    </row>
    <row r="12" spans="1:12" x14ac:dyDescent="0.15">
      <c r="A12" t="s">
        <v>385</v>
      </c>
      <c r="C12" s="5"/>
      <c r="D12">
        <v>13.606999999999999</v>
      </c>
      <c r="E12">
        <v>13.606999999999999</v>
      </c>
      <c r="F12">
        <v>13.606999999999999</v>
      </c>
      <c r="G12">
        <v>13.61</v>
      </c>
      <c r="H12">
        <v>13.606999999999999</v>
      </c>
      <c r="I12">
        <v>13.596</v>
      </c>
      <c r="J12">
        <v>13.606999999999999</v>
      </c>
      <c r="K12">
        <v>13.606999999999999</v>
      </c>
      <c r="L12">
        <v>13.53</v>
      </c>
    </row>
    <row r="13" spans="1:12" x14ac:dyDescent="0.15">
      <c r="A13" t="s">
        <v>296</v>
      </c>
      <c r="C13" s="5"/>
      <c r="D13">
        <v>55.231000000000002</v>
      </c>
      <c r="E13">
        <v>55.240900000000003</v>
      </c>
      <c r="F13">
        <v>55.240900000000003</v>
      </c>
      <c r="G13">
        <v>55.23</v>
      </c>
      <c r="H13">
        <v>55.241</v>
      </c>
      <c r="I13">
        <v>55.19</v>
      </c>
      <c r="J13">
        <v>55.231000000000002</v>
      </c>
      <c r="K13">
        <v>55.240900000000003</v>
      </c>
      <c r="L13">
        <v>55</v>
      </c>
    </row>
    <row r="14" spans="1:12" x14ac:dyDescent="0.15">
      <c r="C14" s="5"/>
    </row>
    <row r="15" spans="1:12" x14ac:dyDescent="0.15">
      <c r="A15" s="7" t="s">
        <v>129</v>
      </c>
      <c r="C15" s="5"/>
      <c r="D15" s="4" t="s">
        <v>339</v>
      </c>
      <c r="E15" s="4" t="s">
        <v>276</v>
      </c>
      <c r="F15" s="4" t="s">
        <v>189</v>
      </c>
      <c r="G15" s="4" t="s">
        <v>233</v>
      </c>
      <c r="H15" s="4" t="s">
        <v>234</v>
      </c>
      <c r="I15" s="4" t="s">
        <v>267</v>
      </c>
      <c r="J15" s="4" t="s">
        <v>213</v>
      </c>
      <c r="K15" s="4" t="s">
        <v>188</v>
      </c>
      <c r="L15" s="4" t="s">
        <v>344</v>
      </c>
    </row>
    <row r="16" spans="1:12" x14ac:dyDescent="0.15">
      <c r="A16" t="s">
        <v>295</v>
      </c>
      <c r="C16" s="5"/>
      <c r="D16">
        <v>29.402999999999999</v>
      </c>
      <c r="E16">
        <v>29.402999999999999</v>
      </c>
      <c r="F16">
        <v>29.402999999999999</v>
      </c>
      <c r="G16">
        <v>29.4</v>
      </c>
      <c r="H16">
        <v>29.402999999999999</v>
      </c>
      <c r="I16">
        <v>29.37</v>
      </c>
      <c r="J16">
        <v>29.402999999999999</v>
      </c>
      <c r="K16">
        <v>29.402999999999999</v>
      </c>
      <c r="L16">
        <v>29.26</v>
      </c>
    </row>
    <row r="17" spans="1:12" x14ac:dyDescent="0.15">
      <c r="A17" t="s">
        <v>275</v>
      </c>
      <c r="C17" s="5"/>
      <c r="D17">
        <v>19.855</v>
      </c>
      <c r="E17">
        <v>19.857199999999999</v>
      </c>
      <c r="F17">
        <v>19.855</v>
      </c>
      <c r="G17">
        <v>19.86</v>
      </c>
      <c r="H17">
        <v>19.856999999999999</v>
      </c>
      <c r="I17">
        <v>19.832999999999998</v>
      </c>
      <c r="J17">
        <v>19.855</v>
      </c>
      <c r="K17">
        <v>19.857199999999999</v>
      </c>
      <c r="L17">
        <v>19.8</v>
      </c>
    </row>
    <row r="18" spans="1:12" x14ac:dyDescent="0.15">
      <c r="A18" t="s">
        <v>296</v>
      </c>
      <c r="C18" s="5"/>
      <c r="D18">
        <v>55.231000000000002</v>
      </c>
      <c r="E18">
        <v>55.240900000000003</v>
      </c>
      <c r="F18">
        <v>55.240900000000003</v>
      </c>
      <c r="G18">
        <v>55.23</v>
      </c>
      <c r="H18">
        <v>55.241</v>
      </c>
      <c r="I18">
        <v>55.19</v>
      </c>
      <c r="J18">
        <v>55.231000000000002</v>
      </c>
      <c r="K18">
        <v>55.240900000000003</v>
      </c>
      <c r="L18">
        <v>55</v>
      </c>
    </row>
    <row r="19" spans="1:12" x14ac:dyDescent="0.15">
      <c r="C19" s="5"/>
    </row>
    <row r="20" spans="1:12" x14ac:dyDescent="0.15">
      <c r="A20" s="7" t="s">
        <v>355</v>
      </c>
      <c r="C20" s="5"/>
      <c r="D20" s="4" t="s">
        <v>339</v>
      </c>
      <c r="E20" s="4" t="s">
        <v>276</v>
      </c>
      <c r="F20" s="4" t="s">
        <v>189</v>
      </c>
      <c r="G20" s="4" t="s">
        <v>233</v>
      </c>
      <c r="H20" s="4" t="s">
        <v>234</v>
      </c>
      <c r="I20" s="4" t="s">
        <v>267</v>
      </c>
      <c r="J20" s="4" t="s">
        <v>213</v>
      </c>
      <c r="K20" s="4" t="s">
        <v>188</v>
      </c>
      <c r="L20" s="4" t="s">
        <v>344</v>
      </c>
    </row>
    <row r="21" spans="1:12" x14ac:dyDescent="0.15">
      <c r="A21" t="s">
        <v>356</v>
      </c>
      <c r="C21" s="5"/>
      <c r="D21">
        <v>34.055999999999997</v>
      </c>
      <c r="E21" s="21">
        <v>34.064799999999998</v>
      </c>
      <c r="F21">
        <v>34.067</v>
      </c>
      <c r="G21" s="21">
        <v>34.06</v>
      </c>
      <c r="H21" s="21" t="s">
        <v>103</v>
      </c>
      <c r="I21">
        <v>34.03</v>
      </c>
      <c r="J21" s="21" t="s">
        <v>103</v>
      </c>
      <c r="K21" s="21" t="s">
        <v>103</v>
      </c>
      <c r="L21">
        <v>33.99</v>
      </c>
    </row>
    <row r="22" spans="1:12" x14ac:dyDescent="0.15">
      <c r="A22" t="s">
        <v>306</v>
      </c>
      <c r="C22" s="5"/>
      <c r="D22">
        <v>24.651</v>
      </c>
      <c r="E22" s="21">
        <v>24.653199999999998</v>
      </c>
      <c r="F22">
        <v>24.651</v>
      </c>
      <c r="G22" s="21">
        <v>24.65</v>
      </c>
      <c r="H22" s="21" t="s">
        <v>103</v>
      </c>
      <c r="I22">
        <v>24.629000000000001</v>
      </c>
      <c r="J22" s="21" t="s">
        <v>103</v>
      </c>
      <c r="K22" s="21" t="s">
        <v>103</v>
      </c>
      <c r="L22">
        <v>24.64</v>
      </c>
    </row>
    <row r="23" spans="1:12" x14ac:dyDescent="0.15">
      <c r="A23" t="s">
        <v>179</v>
      </c>
      <c r="C23" s="5"/>
      <c r="D23">
        <v>18.920000000000002</v>
      </c>
      <c r="E23" s="21">
        <v>21.373000000000001</v>
      </c>
      <c r="F23">
        <v>21.373000000000001</v>
      </c>
      <c r="G23" s="21">
        <v>18.920000000000002</v>
      </c>
      <c r="H23" s="21" t="s">
        <v>103</v>
      </c>
      <c r="I23">
        <v>21.350999999999999</v>
      </c>
      <c r="J23" s="21" t="s">
        <v>103</v>
      </c>
      <c r="K23" s="21" t="s">
        <v>103</v>
      </c>
      <c r="L23">
        <v>18.920000000000002</v>
      </c>
    </row>
    <row r="24" spans="1:12" x14ac:dyDescent="0.15">
      <c r="A24" t="s">
        <v>296</v>
      </c>
      <c r="C24" s="5"/>
      <c r="D24">
        <v>125.29</v>
      </c>
      <c r="E24" s="21">
        <v>125.2944</v>
      </c>
      <c r="F24">
        <v>125.2944</v>
      </c>
      <c r="G24" s="21">
        <v>125.29</v>
      </c>
      <c r="H24" s="21" t="s">
        <v>103</v>
      </c>
      <c r="I24">
        <v>125.17</v>
      </c>
      <c r="J24" s="21" t="s">
        <v>103</v>
      </c>
      <c r="K24" s="21" t="s">
        <v>103</v>
      </c>
      <c r="L24">
        <v>124.3</v>
      </c>
    </row>
    <row r="25" spans="1:12" x14ac:dyDescent="0.15">
      <c r="C25" s="5"/>
    </row>
    <row r="26" spans="1:12" x14ac:dyDescent="0.15">
      <c r="A26" s="6"/>
      <c r="B26" s="5"/>
      <c r="C26" s="5"/>
      <c r="D26" s="6"/>
      <c r="E26" s="5"/>
      <c r="F26" s="6"/>
      <c r="G26" s="5"/>
      <c r="H26" s="5"/>
      <c r="I26" s="5"/>
      <c r="J26" s="5"/>
      <c r="K26" s="5"/>
      <c r="L26" s="5"/>
    </row>
    <row r="27" spans="1:12" x14ac:dyDescent="0.15">
      <c r="A27" s="14" t="s">
        <v>288</v>
      </c>
      <c r="B27" s="15"/>
      <c r="C27" s="5"/>
      <c r="D27" s="4" t="s">
        <v>339</v>
      </c>
      <c r="E27" s="4" t="s">
        <v>340</v>
      </c>
      <c r="F27" s="4" t="s">
        <v>189</v>
      </c>
      <c r="G27" s="4" t="s">
        <v>233</v>
      </c>
      <c r="H27" s="4" t="s">
        <v>237</v>
      </c>
      <c r="I27" s="4" t="s">
        <v>267</v>
      </c>
      <c r="J27" s="4" t="s">
        <v>213</v>
      </c>
      <c r="K27" s="4" t="s">
        <v>188</v>
      </c>
      <c r="L27" s="4" t="s">
        <v>344</v>
      </c>
    </row>
    <row r="28" spans="1:12" x14ac:dyDescent="0.15">
      <c r="A28" s="15" t="s">
        <v>126</v>
      </c>
      <c r="B28" s="15"/>
      <c r="C28" s="5"/>
      <c r="D28" s="18" t="s">
        <v>192</v>
      </c>
      <c r="E28" s="23" t="s">
        <v>192</v>
      </c>
      <c r="F28" s="18" t="s">
        <v>359</v>
      </c>
      <c r="G28" s="17" t="s">
        <v>318</v>
      </c>
      <c r="H28" s="17" t="s">
        <v>238</v>
      </c>
      <c r="I28" s="17" t="s">
        <v>220</v>
      </c>
      <c r="J28" s="18" t="s">
        <v>342</v>
      </c>
      <c r="K28" s="17" t="s">
        <v>316</v>
      </c>
      <c r="L28" s="18" t="s">
        <v>368</v>
      </c>
    </row>
    <row r="29" spans="1:12" x14ac:dyDescent="0.15">
      <c r="A29" s="15" t="s">
        <v>205</v>
      </c>
      <c r="B29" s="15"/>
      <c r="C29" s="5"/>
      <c r="D29" t="s">
        <v>299</v>
      </c>
      <c r="E29" s="23" t="s">
        <v>241</v>
      </c>
      <c r="F29" t="s">
        <v>360</v>
      </c>
      <c r="G29" s="18" t="s">
        <v>325</v>
      </c>
      <c r="H29" s="17" t="s">
        <v>238</v>
      </c>
      <c r="I29" s="17" t="s">
        <v>232</v>
      </c>
      <c r="J29" s="18" t="s">
        <v>292</v>
      </c>
      <c r="K29" s="17" t="s">
        <v>317</v>
      </c>
      <c r="L29" s="23" t="s">
        <v>241</v>
      </c>
    </row>
    <row r="30" spans="1:12" x14ac:dyDescent="0.15">
      <c r="A30" s="15" t="s">
        <v>206</v>
      </c>
      <c r="B30" s="15"/>
      <c r="C30" s="5"/>
      <c r="D30" t="s">
        <v>300</v>
      </c>
      <c r="E30" s="23" t="s">
        <v>375</v>
      </c>
      <c r="F30" s="17" t="s">
        <v>358</v>
      </c>
      <c r="G30" s="17" t="s">
        <v>330</v>
      </c>
      <c r="H30" s="17" t="s">
        <v>238</v>
      </c>
      <c r="I30" s="17" t="s">
        <v>244</v>
      </c>
      <c r="J30" s="18" t="s">
        <v>357</v>
      </c>
      <c r="K30" s="17" t="s">
        <v>376</v>
      </c>
      <c r="L30" s="17" t="s">
        <v>353</v>
      </c>
    </row>
    <row r="31" spans="1:12" x14ac:dyDescent="0.15">
      <c r="A31" s="15" t="s">
        <v>309</v>
      </c>
      <c r="B31" s="15"/>
      <c r="C31" s="5"/>
      <c r="D31" t="s">
        <v>178</v>
      </c>
      <c r="E31" s="23" t="s">
        <v>349</v>
      </c>
      <c r="F31" t="s">
        <v>361</v>
      </c>
      <c r="G31" s="23" t="s">
        <v>285</v>
      </c>
      <c r="H31" s="17" t="s">
        <v>239</v>
      </c>
      <c r="I31" s="17" t="s">
        <v>220</v>
      </c>
      <c r="J31" s="18" t="s">
        <v>214</v>
      </c>
      <c r="K31" s="17" t="s">
        <v>278</v>
      </c>
      <c r="L31" t="s">
        <v>272</v>
      </c>
    </row>
    <row r="32" spans="1:12" x14ac:dyDescent="0.15">
      <c r="A32" s="15" t="s">
        <v>310</v>
      </c>
      <c r="B32" s="15"/>
      <c r="C32" s="5"/>
      <c r="D32" s="22">
        <v>14</v>
      </c>
      <c r="E32" s="23" t="s">
        <v>190</v>
      </c>
      <c r="F32" s="22" t="s">
        <v>346</v>
      </c>
      <c r="G32" s="17" t="s">
        <v>331</v>
      </c>
      <c r="H32" s="17" t="s">
        <v>238</v>
      </c>
      <c r="I32" s="17" t="s">
        <v>245</v>
      </c>
      <c r="J32" s="22">
        <v>14</v>
      </c>
      <c r="K32" s="23" t="s">
        <v>191</v>
      </c>
      <c r="L32" s="22" t="s">
        <v>346</v>
      </c>
    </row>
    <row r="33" spans="1:12" x14ac:dyDescent="0.15">
      <c r="A33" s="15" t="s">
        <v>311</v>
      </c>
      <c r="B33" s="15"/>
      <c r="C33" s="5"/>
      <c r="D33" t="s">
        <v>301</v>
      </c>
      <c r="E33" s="17" t="s">
        <v>372</v>
      </c>
      <c r="F33" s="17" t="s">
        <v>214</v>
      </c>
      <c r="G33" s="17" t="s">
        <v>318</v>
      </c>
      <c r="H33" s="17" t="s">
        <v>284</v>
      </c>
      <c r="I33" s="17" t="s">
        <v>221</v>
      </c>
      <c r="J33" s="18" t="s">
        <v>215</v>
      </c>
      <c r="K33" s="17" t="s">
        <v>318</v>
      </c>
      <c r="L33" s="17" t="s">
        <v>273</v>
      </c>
    </row>
    <row r="34" spans="1:12" x14ac:dyDescent="0.15">
      <c r="A34" s="25"/>
      <c r="B34" s="25"/>
      <c r="C34" s="25"/>
      <c r="D34" s="25"/>
      <c r="E34" s="25"/>
      <c r="F34" s="25"/>
      <c r="G34" s="25"/>
      <c r="H34" s="25"/>
      <c r="I34" s="25"/>
      <c r="J34" s="25"/>
      <c r="K34" s="25"/>
      <c r="L34" s="25"/>
    </row>
  </sheetData>
  <sheetProtection algorithmName="SHA-512" hashValue="65nKKZdm51CI0/WSDKMtGzy4A8NiYo0BBe1CN/S3cCg1eNsuz43yBIpnjl9DEew73jmLgLzwkp3/iHXO3hR6cw==" saltValue="8jf8EJ7cfFUrRBOa0OM1ew==" spinCount="100000" sheet="1" objects="1" scenarios="1"/>
  <phoneticPr fontId="7" type="noConversion"/>
  <pageMargins left="0.75" right="0.75" top="1" bottom="1" header="0.5" footer="0.5"/>
  <ignoredErrors>
    <ignoredError sqref="I30 G32 E30:F30 E32 K30 K32" numberStoredAsText="1"/>
  </ignoredError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dimension ref="A1:L34"/>
  <sheetViews>
    <sheetView zoomScale="125" workbookViewId="0">
      <selection activeCell="E36" sqref="E36"/>
    </sheetView>
  </sheetViews>
  <sheetFormatPr baseColWidth="10" defaultRowHeight="13" x14ac:dyDescent="0.15"/>
  <cols>
    <col min="2" max="2" width="13.83203125" customWidth="1"/>
    <col min="3" max="3" width="3.1640625" customWidth="1"/>
    <col min="11" max="11" width="11.33203125" customWidth="1"/>
    <col min="12" max="12" width="11.5" customWidth="1"/>
  </cols>
  <sheetData>
    <row r="1" spans="1:12" x14ac:dyDescent="0.15">
      <c r="A1" s="1" t="s">
        <v>338</v>
      </c>
    </row>
    <row r="2" spans="1:12" x14ac:dyDescent="0.15">
      <c r="A2" s="2"/>
      <c r="B2" s="2"/>
      <c r="C2" s="2"/>
      <c r="D2" s="2"/>
      <c r="E2" s="2"/>
      <c r="F2" s="2"/>
      <c r="G2" s="2"/>
      <c r="H2" s="2"/>
      <c r="I2" s="2"/>
      <c r="J2" s="2"/>
      <c r="K2" s="2"/>
      <c r="L2" s="2"/>
    </row>
    <row r="3" spans="1:12" x14ac:dyDescent="0.15">
      <c r="A3" s="9" t="s">
        <v>235</v>
      </c>
      <c r="B3" s="10"/>
      <c r="C3" s="11"/>
    </row>
    <row r="4" spans="1:12" x14ac:dyDescent="0.15">
      <c r="C4" s="5"/>
      <c r="D4" s="3" t="s">
        <v>287</v>
      </c>
    </row>
    <row r="5" spans="1:12" x14ac:dyDescent="0.15">
      <c r="C5" s="5"/>
    </row>
    <row r="6" spans="1:12" x14ac:dyDescent="0.15">
      <c r="A6" s="7" t="s">
        <v>242</v>
      </c>
      <c r="C6" s="5"/>
      <c r="D6" s="4" t="s">
        <v>339</v>
      </c>
      <c r="E6" s="4" t="s">
        <v>276</v>
      </c>
      <c r="F6" s="4" t="s">
        <v>341</v>
      </c>
      <c r="G6" s="4" t="s">
        <v>233</v>
      </c>
      <c r="H6" s="4" t="s">
        <v>234</v>
      </c>
      <c r="I6" s="4" t="s">
        <v>267</v>
      </c>
      <c r="J6" s="4" t="s">
        <v>213</v>
      </c>
      <c r="K6" s="4" t="s">
        <v>188</v>
      </c>
      <c r="L6" s="4" t="s">
        <v>189</v>
      </c>
    </row>
    <row r="7" spans="1:12" x14ac:dyDescent="0.15">
      <c r="A7" t="s">
        <v>236</v>
      </c>
      <c r="C7" s="5"/>
      <c r="D7">
        <v>25.376999999999999</v>
      </c>
      <c r="E7">
        <v>25.378</v>
      </c>
      <c r="F7">
        <v>25.378</v>
      </c>
      <c r="G7">
        <v>25.38</v>
      </c>
      <c r="H7">
        <v>25.38</v>
      </c>
      <c r="I7">
        <v>25.376999999999999</v>
      </c>
      <c r="J7">
        <v>25.376999999999999</v>
      </c>
      <c r="K7">
        <v>25.378</v>
      </c>
      <c r="L7">
        <v>25.3781</v>
      </c>
    </row>
    <row r="8" spans="1:12" x14ac:dyDescent="0.15">
      <c r="A8" t="s">
        <v>270</v>
      </c>
      <c r="C8" s="5"/>
      <c r="D8">
        <v>28.776</v>
      </c>
      <c r="E8">
        <v>28.786999999999999</v>
      </c>
      <c r="F8">
        <v>28.786999999999999</v>
      </c>
      <c r="G8">
        <v>28.786999999999999</v>
      </c>
      <c r="H8">
        <v>28.79</v>
      </c>
      <c r="I8">
        <v>28.776</v>
      </c>
      <c r="J8">
        <v>28.776</v>
      </c>
      <c r="K8">
        <v>28.786999999999999</v>
      </c>
      <c r="L8">
        <v>28.786999999999999</v>
      </c>
    </row>
    <row r="9" spans="1:12" x14ac:dyDescent="0.15">
      <c r="C9" s="5"/>
    </row>
    <row r="10" spans="1:12" x14ac:dyDescent="0.15">
      <c r="A10" s="7" t="s">
        <v>218</v>
      </c>
      <c r="C10" s="5"/>
      <c r="D10" s="4" t="s">
        <v>339</v>
      </c>
      <c r="E10" s="4" t="s">
        <v>276</v>
      </c>
      <c r="F10" s="4" t="s">
        <v>341</v>
      </c>
      <c r="G10" s="4" t="s">
        <v>233</v>
      </c>
      <c r="H10" s="4" t="s">
        <v>234</v>
      </c>
      <c r="I10" s="4" t="s">
        <v>267</v>
      </c>
      <c r="J10" s="4" t="s">
        <v>213</v>
      </c>
      <c r="K10" s="4" t="s">
        <v>188</v>
      </c>
      <c r="L10" s="4" t="s">
        <v>189</v>
      </c>
    </row>
    <row r="11" spans="1:12" x14ac:dyDescent="0.15">
      <c r="A11" t="s">
        <v>295</v>
      </c>
      <c r="C11" s="5"/>
      <c r="D11">
        <v>25.376999999999999</v>
      </c>
      <c r="E11">
        <v>25.378</v>
      </c>
      <c r="F11">
        <v>25.378</v>
      </c>
      <c r="G11">
        <v>28.84</v>
      </c>
      <c r="H11">
        <v>25.38</v>
      </c>
      <c r="I11">
        <v>25.376999999999999</v>
      </c>
      <c r="J11">
        <v>25.376999999999999</v>
      </c>
      <c r="K11">
        <v>25.378</v>
      </c>
      <c r="L11">
        <v>25.378</v>
      </c>
    </row>
    <row r="12" spans="1:12" x14ac:dyDescent="0.15">
      <c r="A12" t="s">
        <v>385</v>
      </c>
      <c r="C12" s="5"/>
      <c r="D12">
        <v>12.1</v>
      </c>
      <c r="E12">
        <v>12.101000000000001</v>
      </c>
      <c r="F12">
        <v>12.101000000000001</v>
      </c>
      <c r="G12">
        <v>13.76</v>
      </c>
      <c r="H12">
        <v>12.11</v>
      </c>
      <c r="I12">
        <v>12.1</v>
      </c>
      <c r="J12">
        <v>12.1</v>
      </c>
      <c r="K12">
        <v>12.11</v>
      </c>
      <c r="L12">
        <v>12.101990000000001</v>
      </c>
    </row>
    <row r="13" spans="1:12" x14ac:dyDescent="0.15">
      <c r="A13" t="s">
        <v>296</v>
      </c>
      <c r="C13" s="5"/>
      <c r="D13">
        <v>28.776</v>
      </c>
      <c r="E13">
        <v>28.786999999999999</v>
      </c>
      <c r="F13">
        <v>28.786999999999999</v>
      </c>
      <c r="G13">
        <v>28.786999999999999</v>
      </c>
      <c r="H13">
        <v>28.79</v>
      </c>
      <c r="I13">
        <v>28.776</v>
      </c>
      <c r="J13">
        <v>28.776</v>
      </c>
      <c r="K13">
        <v>28.786999999999999</v>
      </c>
      <c r="L13">
        <v>28.786999999999999</v>
      </c>
    </row>
    <row r="14" spans="1:12" x14ac:dyDescent="0.15">
      <c r="C14" s="5"/>
    </row>
    <row r="15" spans="1:12" x14ac:dyDescent="0.15">
      <c r="A15" s="7" t="s">
        <v>129</v>
      </c>
      <c r="C15" s="5"/>
      <c r="D15" s="4" t="s">
        <v>339</v>
      </c>
      <c r="E15" s="4" t="s">
        <v>276</v>
      </c>
      <c r="F15" s="4" t="s">
        <v>341</v>
      </c>
      <c r="G15" s="4" t="s">
        <v>233</v>
      </c>
      <c r="H15" s="4" t="s">
        <v>234</v>
      </c>
      <c r="I15" s="4" t="s">
        <v>267</v>
      </c>
      <c r="J15" s="4" t="s">
        <v>213</v>
      </c>
      <c r="K15" s="4" t="s">
        <v>188</v>
      </c>
      <c r="L15" s="4" t="s">
        <v>189</v>
      </c>
    </row>
    <row r="16" spans="1:12" x14ac:dyDescent="0.15">
      <c r="A16" t="s">
        <v>295</v>
      </c>
      <c r="C16" s="5"/>
      <c r="D16">
        <v>25.376999999999999</v>
      </c>
      <c r="E16">
        <v>25.378</v>
      </c>
      <c r="F16">
        <v>25.378</v>
      </c>
      <c r="G16">
        <v>28.84</v>
      </c>
      <c r="H16">
        <v>25.38</v>
      </c>
      <c r="I16">
        <v>25.376999999999999</v>
      </c>
      <c r="J16">
        <v>25.376999999999999</v>
      </c>
      <c r="K16">
        <v>25.378</v>
      </c>
      <c r="L16">
        <v>25.378</v>
      </c>
    </row>
    <row r="17" spans="1:12" x14ac:dyDescent="0.15">
      <c r="A17" t="s">
        <v>275</v>
      </c>
      <c r="C17" s="5"/>
      <c r="D17">
        <v>17.149000000000001</v>
      </c>
      <c r="E17">
        <v>17.154499999999999</v>
      </c>
      <c r="F17">
        <v>17.154499999999999</v>
      </c>
      <c r="G17">
        <v>19.489999999999998</v>
      </c>
      <c r="H17">
        <v>17.149999999999999</v>
      </c>
      <c r="I17">
        <v>17.149000000000001</v>
      </c>
      <c r="J17">
        <v>17.149000000000001</v>
      </c>
      <c r="K17">
        <v>17.155000000000001</v>
      </c>
      <c r="L17">
        <v>17.154499999999999</v>
      </c>
    </row>
    <row r="18" spans="1:12" x14ac:dyDescent="0.15">
      <c r="A18" t="s">
        <v>296</v>
      </c>
      <c r="C18" s="5"/>
      <c r="D18">
        <v>28.776</v>
      </c>
      <c r="E18">
        <v>28.786999999999999</v>
      </c>
      <c r="F18">
        <v>28.786999999999999</v>
      </c>
      <c r="G18">
        <v>28.786999999999999</v>
      </c>
      <c r="H18">
        <v>28.79</v>
      </c>
      <c r="I18">
        <v>28.776</v>
      </c>
      <c r="J18">
        <v>28.776</v>
      </c>
      <c r="K18">
        <v>28.786999999999999</v>
      </c>
      <c r="L18">
        <v>28.786999999999999</v>
      </c>
    </row>
    <row r="19" spans="1:12" x14ac:dyDescent="0.15">
      <c r="C19" s="5"/>
    </row>
    <row r="20" spans="1:12" x14ac:dyDescent="0.15">
      <c r="A20" s="7" t="s">
        <v>355</v>
      </c>
      <c r="C20" s="5"/>
      <c r="D20" s="4" t="s">
        <v>339</v>
      </c>
      <c r="E20" s="4" t="s">
        <v>276</v>
      </c>
      <c r="F20" s="4" t="s">
        <v>341</v>
      </c>
      <c r="G20" s="4" t="s">
        <v>233</v>
      </c>
      <c r="H20" s="4" t="s">
        <v>234</v>
      </c>
      <c r="I20" s="4" t="s">
        <v>267</v>
      </c>
      <c r="J20" s="4" t="s">
        <v>213</v>
      </c>
      <c r="K20" s="4" t="s">
        <v>188</v>
      </c>
      <c r="L20" s="4" t="s">
        <v>189</v>
      </c>
    </row>
    <row r="21" spans="1:12" x14ac:dyDescent="0.15">
      <c r="A21" t="s">
        <v>356</v>
      </c>
      <c r="C21" s="5"/>
      <c r="D21">
        <v>38.411999999999999</v>
      </c>
      <c r="E21" s="21" t="s">
        <v>103</v>
      </c>
      <c r="F21" s="21" t="s">
        <v>103</v>
      </c>
      <c r="G21" s="21">
        <v>38.42</v>
      </c>
      <c r="H21" s="21" t="s">
        <v>103</v>
      </c>
      <c r="I21">
        <v>38.411999999999999</v>
      </c>
      <c r="J21" s="21" t="s">
        <v>103</v>
      </c>
      <c r="K21" s="21" t="s">
        <v>103</v>
      </c>
      <c r="L21">
        <v>38.415300000000002</v>
      </c>
    </row>
    <row r="22" spans="1:12" x14ac:dyDescent="0.15">
      <c r="A22" t="s">
        <v>306</v>
      </c>
      <c r="C22" s="5"/>
      <c r="D22">
        <v>23.573</v>
      </c>
      <c r="E22" s="21" t="s">
        <v>103</v>
      </c>
      <c r="F22" s="21" t="s">
        <v>103</v>
      </c>
      <c r="G22" s="21">
        <v>23.58</v>
      </c>
      <c r="H22" s="21" t="s">
        <v>103</v>
      </c>
      <c r="I22">
        <v>23.573</v>
      </c>
      <c r="J22" s="21" t="s">
        <v>103</v>
      </c>
      <c r="K22" s="21" t="s">
        <v>103</v>
      </c>
      <c r="L22">
        <v>23.575199999999999</v>
      </c>
    </row>
    <row r="23" spans="1:12" x14ac:dyDescent="0.15">
      <c r="A23" t="s">
        <v>179</v>
      </c>
      <c r="C23" s="5"/>
      <c r="D23">
        <v>18.843</v>
      </c>
      <c r="E23" s="21" t="s">
        <v>103</v>
      </c>
      <c r="F23" s="21" t="s">
        <v>103</v>
      </c>
      <c r="G23" s="21">
        <v>18.850000000000001</v>
      </c>
      <c r="H23" s="21" t="s">
        <v>103</v>
      </c>
      <c r="I23">
        <v>18.843</v>
      </c>
      <c r="J23" s="21" t="s">
        <v>103</v>
      </c>
      <c r="K23" s="21" t="s">
        <v>103</v>
      </c>
      <c r="L23">
        <v>18.846299999999999</v>
      </c>
    </row>
    <row r="24" spans="1:12" x14ac:dyDescent="0.15">
      <c r="A24" t="s">
        <v>296</v>
      </c>
      <c r="C24" s="5"/>
      <c r="D24">
        <v>86.427000000000007</v>
      </c>
      <c r="E24" s="21" t="s">
        <v>103</v>
      </c>
      <c r="F24" s="21" t="s">
        <v>103</v>
      </c>
      <c r="G24" s="21">
        <v>26.29</v>
      </c>
      <c r="H24" s="21" t="s">
        <v>103</v>
      </c>
      <c r="I24">
        <v>86.427000000000007</v>
      </c>
      <c r="J24" s="21" t="s">
        <v>103</v>
      </c>
      <c r="K24" s="21" t="s">
        <v>103</v>
      </c>
      <c r="L24">
        <v>86.4358</v>
      </c>
    </row>
    <row r="25" spans="1:12" x14ac:dyDescent="0.15">
      <c r="C25" s="5"/>
    </row>
    <row r="26" spans="1:12" x14ac:dyDescent="0.15">
      <c r="A26" s="6"/>
      <c r="B26" s="5"/>
      <c r="C26" s="5"/>
      <c r="D26" s="6"/>
      <c r="E26" s="5"/>
      <c r="F26" s="6"/>
      <c r="G26" s="5"/>
      <c r="H26" s="5"/>
      <c r="I26" s="5"/>
      <c r="J26" s="5"/>
      <c r="K26" s="5"/>
      <c r="L26" s="5"/>
    </row>
    <row r="27" spans="1:12" x14ac:dyDescent="0.15">
      <c r="A27" s="14" t="s">
        <v>288</v>
      </c>
      <c r="B27" s="15"/>
      <c r="C27" s="5"/>
      <c r="D27" s="4" t="s">
        <v>339</v>
      </c>
      <c r="E27" s="4" t="s">
        <v>340</v>
      </c>
      <c r="F27" s="4" t="s">
        <v>341</v>
      </c>
      <c r="G27" s="4" t="s">
        <v>233</v>
      </c>
      <c r="H27" s="4" t="s">
        <v>237</v>
      </c>
      <c r="I27" s="4" t="s">
        <v>267</v>
      </c>
      <c r="J27" s="4" t="s">
        <v>213</v>
      </c>
      <c r="K27" s="4" t="s">
        <v>188</v>
      </c>
      <c r="L27" s="4" t="s">
        <v>189</v>
      </c>
    </row>
    <row r="28" spans="1:12" x14ac:dyDescent="0.15">
      <c r="A28" s="15" t="s">
        <v>126</v>
      </c>
      <c r="B28" s="15"/>
      <c r="C28" s="5"/>
      <c r="D28" s="18" t="s">
        <v>332</v>
      </c>
      <c r="E28" s="23" t="s">
        <v>192</v>
      </c>
      <c r="F28" s="18" t="s">
        <v>319</v>
      </c>
      <c r="G28" s="17" t="s">
        <v>318</v>
      </c>
      <c r="H28" s="17" t="s">
        <v>238</v>
      </c>
      <c r="I28" s="17" t="s">
        <v>220</v>
      </c>
      <c r="J28" s="18" t="s">
        <v>216</v>
      </c>
      <c r="K28" s="17" t="s">
        <v>316</v>
      </c>
      <c r="L28" s="18" t="s">
        <v>354</v>
      </c>
    </row>
    <row r="29" spans="1:12" x14ac:dyDescent="0.15">
      <c r="A29" s="15" t="s">
        <v>205</v>
      </c>
      <c r="B29" s="15"/>
      <c r="C29" s="5"/>
      <c r="D29" t="s">
        <v>299</v>
      </c>
      <c r="E29" s="23" t="s">
        <v>241</v>
      </c>
      <c r="F29" s="18" t="s">
        <v>325</v>
      </c>
      <c r="G29" s="18" t="s">
        <v>325</v>
      </c>
      <c r="H29" s="17" t="s">
        <v>238</v>
      </c>
      <c r="I29" s="17" t="s">
        <v>221</v>
      </c>
      <c r="J29" s="18" t="s">
        <v>292</v>
      </c>
      <c r="K29" s="17" t="s">
        <v>317</v>
      </c>
      <c r="L29" t="s">
        <v>299</v>
      </c>
    </row>
    <row r="30" spans="1:12" x14ac:dyDescent="0.15">
      <c r="A30" s="15" t="s">
        <v>206</v>
      </c>
      <c r="B30" s="15"/>
      <c r="C30" s="5"/>
      <c r="D30" t="s">
        <v>300</v>
      </c>
      <c r="E30" s="23" t="s">
        <v>375</v>
      </c>
      <c r="F30" s="18" t="s">
        <v>326</v>
      </c>
      <c r="G30" s="17" t="s">
        <v>330</v>
      </c>
      <c r="H30" s="17" t="s">
        <v>238</v>
      </c>
      <c r="I30" s="17" t="s">
        <v>219</v>
      </c>
      <c r="J30" s="18" t="s">
        <v>357</v>
      </c>
      <c r="K30" s="17" t="s">
        <v>376</v>
      </c>
      <c r="L30" s="17" t="s">
        <v>302</v>
      </c>
    </row>
    <row r="31" spans="1:12" x14ac:dyDescent="0.15">
      <c r="A31" s="15" t="s">
        <v>309</v>
      </c>
      <c r="B31" s="15"/>
      <c r="C31" s="5"/>
      <c r="D31" t="s">
        <v>318</v>
      </c>
      <c r="E31" s="23" t="s">
        <v>349</v>
      </c>
      <c r="F31" s="18" t="s">
        <v>319</v>
      </c>
      <c r="G31" s="23" t="s">
        <v>329</v>
      </c>
      <c r="H31" s="17" t="s">
        <v>239</v>
      </c>
      <c r="I31" s="17" t="s">
        <v>220</v>
      </c>
      <c r="J31" s="18" t="s">
        <v>214</v>
      </c>
      <c r="K31" s="17" t="s">
        <v>278</v>
      </c>
      <c r="L31" t="s">
        <v>318</v>
      </c>
    </row>
    <row r="32" spans="1:12" x14ac:dyDescent="0.15">
      <c r="A32" s="15" t="s">
        <v>310</v>
      </c>
      <c r="B32" s="15"/>
      <c r="C32" s="5"/>
      <c r="D32" s="22">
        <v>14</v>
      </c>
      <c r="E32" s="23" t="s">
        <v>190</v>
      </c>
      <c r="F32" s="18" t="s">
        <v>327</v>
      </c>
      <c r="G32" s="17" t="s">
        <v>331</v>
      </c>
      <c r="H32" s="17" t="s">
        <v>238</v>
      </c>
      <c r="I32" s="17" t="s">
        <v>383</v>
      </c>
      <c r="J32" s="22">
        <v>14</v>
      </c>
      <c r="K32" s="23" t="s">
        <v>191</v>
      </c>
      <c r="L32" s="22">
        <v>12</v>
      </c>
    </row>
    <row r="33" spans="1:12" x14ac:dyDescent="0.15">
      <c r="A33" s="15" t="s">
        <v>311</v>
      </c>
      <c r="B33" s="15"/>
      <c r="C33" s="5"/>
      <c r="D33" t="s">
        <v>301</v>
      </c>
      <c r="E33" s="17" t="s">
        <v>240</v>
      </c>
      <c r="F33" s="18" t="s">
        <v>328</v>
      </c>
      <c r="G33" s="17" t="s">
        <v>318</v>
      </c>
      <c r="H33" s="17" t="s">
        <v>238</v>
      </c>
      <c r="I33" s="17" t="s">
        <v>221</v>
      </c>
      <c r="J33" s="18" t="s">
        <v>215</v>
      </c>
      <c r="K33" s="17" t="s">
        <v>318</v>
      </c>
      <c r="L33" s="17" t="s">
        <v>318</v>
      </c>
    </row>
    <row r="34" spans="1:12" x14ac:dyDescent="0.15">
      <c r="A34" s="16"/>
      <c r="B34" s="16"/>
      <c r="C34" s="16"/>
      <c r="D34" s="16"/>
      <c r="E34" s="16"/>
      <c r="F34" s="16"/>
      <c r="G34" s="16"/>
      <c r="H34" s="16"/>
      <c r="I34" s="16"/>
      <c r="J34" s="16"/>
      <c r="K34" s="16"/>
      <c r="L34" s="16"/>
    </row>
  </sheetData>
  <sheetProtection algorithmName="SHA-512" hashValue="Qn1ttYIM5Sg6Gu3T8cPYcbB5B8k+Knb9vzWxoj6VGs3ErrNwd7QBwKlqlKcilwpQtpJmc8wxtx8nPcLDtVKzBQ==" saltValue="e1D7qB54MLKlhMyF7R1Dpg==" spinCount="100000" sheet="1" objects="1" scenarios="1"/>
  <phoneticPr fontId="7" type="noConversion"/>
  <pageMargins left="0.75" right="0.75" top="1" bottom="1" header="0.5" footer="0.5"/>
  <ignoredErrors>
    <ignoredError sqref="E32 K32 K30:L30 G32 E30" numberStoredAsText="1"/>
  </ignoredErrors>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7C47A-B7D5-1240-A331-E43A4BA1D860}">
  <sheetPr codeName="Sheet23"/>
  <dimension ref="A1:AEU3362"/>
  <sheetViews>
    <sheetView zoomScaleNormal="100" workbookViewId="0">
      <selection activeCell="O1" sqref="O1:R1048576"/>
    </sheetView>
  </sheetViews>
  <sheetFormatPr baseColWidth="10" defaultRowHeight="14" x14ac:dyDescent="0.15"/>
  <cols>
    <col min="1" max="1" width="18.5" style="191" customWidth="1"/>
    <col min="2" max="2" width="21.6640625" style="191" bestFit="1" customWidth="1"/>
    <col min="3" max="7" width="11.83203125" style="191" customWidth="1"/>
    <col min="8" max="8" width="12.6640625" style="191" hidden="1" customWidth="1"/>
    <col min="9" max="9" width="12.1640625" style="191" hidden="1" customWidth="1"/>
    <col min="10" max="14" width="12.1640625" style="191" customWidth="1"/>
    <col min="15" max="18" width="12.1640625" style="191" hidden="1" customWidth="1"/>
    <col min="19" max="22" width="12.1640625" style="191" customWidth="1"/>
    <col min="23" max="455" width="7.5" customWidth="1"/>
    <col min="456" max="827" width="7.5" style="244" customWidth="1"/>
    <col min="828" max="16384" width="10.83203125" style="244"/>
  </cols>
  <sheetData>
    <row r="1" spans="1:827" customFormat="1" ht="13" x14ac:dyDescent="0.15">
      <c r="A1" s="265" t="s">
        <v>784</v>
      </c>
      <c r="B1" s="265"/>
      <c r="C1" s="265"/>
      <c r="D1" s="265"/>
      <c r="E1" s="265"/>
      <c r="F1" s="265"/>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row>
    <row r="2" spans="1:827" customFormat="1" ht="13" x14ac:dyDescent="0.15">
      <c r="A2" s="265" t="s">
        <v>785</v>
      </c>
      <c r="B2" s="265"/>
      <c r="C2" s="265"/>
      <c r="D2" s="265"/>
      <c r="E2" s="265"/>
      <c r="F2" s="265"/>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row>
    <row r="3" spans="1:827" customFormat="1" thickBot="1" x14ac:dyDescent="0.2">
      <c r="A3" s="265"/>
      <c r="B3" s="265"/>
      <c r="C3" s="265"/>
      <c r="D3" s="265"/>
      <c r="E3" s="265"/>
      <c r="F3" s="265"/>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row>
    <row r="4" spans="1:827" s="191" customFormat="1" x14ac:dyDescent="0.15">
      <c r="A4" s="120" t="s">
        <v>786</v>
      </c>
      <c r="B4" s="121"/>
      <c r="C4" s="121"/>
      <c r="D4" s="121"/>
      <c r="E4" s="121"/>
      <c r="F4" s="121"/>
      <c r="G4" s="121"/>
      <c r="H4" s="121"/>
      <c r="I4" s="121"/>
      <c r="J4" s="121"/>
      <c r="K4" s="121"/>
      <c r="L4" s="121"/>
      <c r="M4" s="121"/>
      <c r="N4" s="121"/>
      <c r="O4" s="121"/>
      <c r="P4" s="121"/>
      <c r="Q4" s="121"/>
      <c r="R4" s="121"/>
      <c r="S4" s="121"/>
      <c r="T4" s="121"/>
      <c r="U4" s="121"/>
      <c r="V4" s="122"/>
      <c r="W4" s="264"/>
      <c r="X4" s="264"/>
      <c r="Y4" s="264"/>
      <c r="Z4" s="264"/>
      <c r="AA4" s="264"/>
      <c r="AB4" s="264"/>
      <c r="AC4" s="264"/>
      <c r="AD4" s="264"/>
      <c r="AE4" s="264"/>
      <c r="AF4" s="264"/>
      <c r="AG4" s="264"/>
      <c r="AH4" s="264"/>
      <c r="AI4" s="264"/>
      <c r="AJ4" s="264"/>
      <c r="AK4" s="264"/>
      <c r="AL4" s="264"/>
      <c r="AM4" s="264"/>
      <c r="AN4" s="26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s="244"/>
      <c r="QO4" s="244"/>
      <c r="QP4" s="244"/>
      <c r="QQ4" s="244"/>
      <c r="QR4" s="244"/>
      <c r="QS4" s="244"/>
      <c r="QT4" s="244"/>
      <c r="QU4" s="244"/>
      <c r="QV4" s="244"/>
      <c r="QW4" s="244"/>
      <c r="QX4" s="244"/>
      <c r="QY4" s="244"/>
      <c r="QZ4" s="244"/>
      <c r="RA4" s="244"/>
      <c r="RB4" s="244"/>
      <c r="RC4" s="244"/>
      <c r="RD4" s="244"/>
      <c r="RE4" s="244"/>
      <c r="RF4" s="244"/>
      <c r="RG4" s="244"/>
      <c r="RH4" s="244"/>
      <c r="RI4" s="244"/>
      <c r="RJ4" s="244"/>
      <c r="RK4" s="244"/>
      <c r="RL4" s="244"/>
      <c r="RM4" s="244"/>
      <c r="RN4" s="244"/>
      <c r="RO4" s="244"/>
      <c r="RP4" s="244"/>
      <c r="RQ4" s="244"/>
      <c r="RR4" s="244"/>
      <c r="RS4" s="244"/>
      <c r="RT4" s="244"/>
      <c r="RU4" s="244"/>
      <c r="RV4" s="244"/>
      <c r="RW4" s="244"/>
      <c r="RX4" s="244"/>
      <c r="RY4" s="244"/>
      <c r="RZ4" s="244"/>
      <c r="SA4" s="244"/>
      <c r="SB4" s="244"/>
      <c r="SC4" s="244"/>
      <c r="SD4" s="244"/>
      <c r="SE4" s="244"/>
      <c r="SF4" s="244"/>
      <c r="SG4" s="244"/>
      <c r="SH4" s="244"/>
      <c r="SI4" s="244"/>
      <c r="SJ4" s="244"/>
      <c r="SK4" s="244"/>
      <c r="SL4" s="244"/>
      <c r="SM4" s="244"/>
      <c r="SN4" s="244"/>
      <c r="SO4" s="244"/>
      <c r="SP4" s="244"/>
      <c r="SQ4" s="244"/>
      <c r="SR4" s="244"/>
      <c r="SS4" s="244"/>
      <c r="ST4" s="244"/>
      <c r="SU4" s="244"/>
      <c r="SV4" s="244"/>
      <c r="SW4" s="244"/>
      <c r="SX4" s="244"/>
      <c r="SY4" s="244"/>
      <c r="SZ4" s="244"/>
      <c r="TA4" s="244"/>
      <c r="TB4" s="244"/>
      <c r="TC4" s="244"/>
      <c r="TD4" s="244"/>
      <c r="TE4" s="244"/>
      <c r="TF4" s="244"/>
      <c r="TG4" s="244"/>
      <c r="TH4" s="244"/>
      <c r="TI4" s="244"/>
      <c r="TJ4" s="244"/>
      <c r="TK4" s="244"/>
      <c r="TL4" s="244"/>
      <c r="TM4" s="244"/>
      <c r="TN4" s="244"/>
      <c r="TO4" s="244"/>
      <c r="TP4" s="244"/>
      <c r="TQ4" s="244"/>
      <c r="TR4" s="244"/>
      <c r="TS4" s="244"/>
      <c r="TT4" s="244"/>
      <c r="TU4" s="244"/>
      <c r="TV4" s="244"/>
      <c r="TW4" s="244"/>
      <c r="TX4" s="244"/>
      <c r="TY4" s="244"/>
      <c r="TZ4" s="244"/>
      <c r="UA4" s="244"/>
      <c r="UB4" s="244"/>
      <c r="UC4" s="244"/>
      <c r="UD4" s="244"/>
      <c r="UE4" s="244"/>
      <c r="UF4" s="244"/>
      <c r="UG4" s="244"/>
      <c r="UH4" s="244"/>
      <c r="UI4" s="244"/>
      <c r="UJ4" s="244"/>
      <c r="UK4" s="244"/>
      <c r="UL4" s="244"/>
      <c r="UM4" s="244"/>
      <c r="UN4" s="244"/>
      <c r="UO4" s="244"/>
      <c r="UP4" s="244"/>
      <c r="UQ4" s="244"/>
      <c r="UR4" s="244"/>
      <c r="US4" s="244"/>
      <c r="UT4" s="244"/>
      <c r="UU4" s="244"/>
      <c r="UV4" s="244"/>
      <c r="UW4" s="244"/>
      <c r="UX4" s="244"/>
      <c r="UY4" s="244"/>
      <c r="UZ4" s="244"/>
      <c r="VA4" s="244"/>
      <c r="VB4" s="244"/>
      <c r="VC4" s="244"/>
      <c r="VD4" s="244"/>
      <c r="VE4" s="244"/>
      <c r="VF4" s="244"/>
      <c r="VG4" s="244"/>
      <c r="VH4" s="244"/>
      <c r="VI4" s="244"/>
      <c r="VJ4" s="244"/>
      <c r="VK4" s="244"/>
      <c r="VL4" s="244"/>
      <c r="VM4" s="244"/>
      <c r="VN4" s="244"/>
      <c r="VO4" s="244"/>
      <c r="VP4" s="244"/>
      <c r="VQ4" s="244"/>
      <c r="VR4" s="244"/>
      <c r="VS4" s="244"/>
      <c r="VT4" s="244"/>
      <c r="VU4" s="244"/>
      <c r="VV4" s="244"/>
      <c r="VW4" s="244"/>
      <c r="VX4" s="244"/>
      <c r="VY4" s="244"/>
      <c r="VZ4" s="244"/>
      <c r="WA4" s="244"/>
      <c r="WB4" s="244"/>
      <c r="WC4" s="244"/>
      <c r="WD4" s="244"/>
      <c r="WE4" s="244"/>
      <c r="WF4" s="244"/>
      <c r="WG4" s="244"/>
      <c r="WH4" s="244"/>
      <c r="WI4" s="244"/>
      <c r="WJ4" s="244"/>
      <c r="WK4" s="244"/>
      <c r="WL4" s="244"/>
      <c r="WM4" s="244"/>
      <c r="WN4" s="244"/>
      <c r="WO4" s="244"/>
      <c r="WP4" s="244"/>
      <c r="WQ4" s="244"/>
      <c r="WR4" s="244"/>
      <c r="WS4" s="244"/>
      <c r="WT4" s="244"/>
      <c r="WU4" s="244"/>
      <c r="WV4" s="244"/>
      <c r="WW4" s="244"/>
      <c r="WX4" s="244"/>
      <c r="WY4" s="244"/>
      <c r="WZ4" s="244"/>
      <c r="XA4" s="244"/>
      <c r="XB4" s="244"/>
      <c r="XC4" s="244"/>
      <c r="XD4" s="244"/>
      <c r="XE4" s="244"/>
      <c r="XF4" s="244"/>
      <c r="XG4" s="244"/>
      <c r="XH4" s="244"/>
      <c r="XI4" s="244"/>
      <c r="XJ4" s="244"/>
      <c r="XK4" s="244"/>
      <c r="XL4" s="244"/>
      <c r="XM4" s="244"/>
      <c r="XN4" s="244"/>
      <c r="XO4" s="244"/>
      <c r="XP4" s="244"/>
      <c r="XQ4" s="244"/>
      <c r="XR4" s="244"/>
      <c r="XS4" s="244"/>
      <c r="XT4" s="244"/>
      <c r="XU4" s="244"/>
      <c r="XV4" s="244"/>
      <c r="XW4" s="244"/>
      <c r="XX4" s="244"/>
      <c r="XY4" s="244"/>
      <c r="XZ4" s="244"/>
      <c r="YA4" s="244"/>
      <c r="YB4" s="244"/>
      <c r="YC4" s="244"/>
      <c r="YD4" s="244"/>
      <c r="YE4" s="244"/>
      <c r="YF4" s="244"/>
      <c r="YG4" s="244"/>
      <c r="YH4" s="244"/>
      <c r="YI4" s="244"/>
      <c r="YJ4" s="244"/>
      <c r="YK4" s="244"/>
      <c r="YL4" s="244"/>
      <c r="YM4" s="244"/>
      <c r="YN4" s="244"/>
      <c r="YO4" s="244"/>
      <c r="YP4" s="244"/>
      <c r="YQ4" s="244"/>
      <c r="YR4" s="244"/>
      <c r="YS4" s="244"/>
      <c r="YT4" s="244"/>
      <c r="YU4" s="244"/>
      <c r="YV4" s="244"/>
      <c r="YW4" s="244"/>
      <c r="YX4" s="244"/>
      <c r="YY4" s="244"/>
      <c r="YZ4" s="244"/>
      <c r="ZA4" s="244"/>
      <c r="ZB4" s="244"/>
      <c r="ZC4" s="244"/>
      <c r="ZD4" s="244"/>
      <c r="ZE4" s="244"/>
      <c r="ZF4" s="244"/>
      <c r="ZG4" s="244"/>
      <c r="ZH4" s="244"/>
      <c r="ZI4" s="244"/>
      <c r="ZJ4" s="244"/>
      <c r="ZK4" s="244"/>
      <c r="ZL4" s="244"/>
      <c r="ZM4" s="244"/>
      <c r="ZN4" s="244"/>
      <c r="ZO4" s="244"/>
      <c r="ZP4" s="244"/>
      <c r="ZQ4" s="244"/>
      <c r="ZR4" s="244"/>
      <c r="ZS4" s="244"/>
      <c r="ZT4" s="244"/>
      <c r="ZU4" s="244"/>
      <c r="ZV4" s="244"/>
      <c r="ZW4" s="244"/>
      <c r="ZX4" s="244"/>
      <c r="ZY4" s="244"/>
      <c r="ZZ4" s="244"/>
      <c r="AAA4" s="244"/>
      <c r="AAB4" s="244"/>
      <c r="AAC4" s="244"/>
      <c r="AAD4" s="244"/>
      <c r="AAE4" s="244"/>
      <c r="AAF4" s="244"/>
      <c r="AAG4" s="244"/>
      <c r="AAH4" s="244"/>
      <c r="AAI4" s="244"/>
      <c r="AAJ4" s="244"/>
      <c r="AAK4" s="244"/>
      <c r="AAL4" s="244"/>
      <c r="AAM4" s="244"/>
      <c r="AAN4" s="244"/>
      <c r="AAO4" s="244"/>
      <c r="AAP4" s="244"/>
      <c r="AAQ4" s="244"/>
      <c r="AAR4" s="244"/>
      <c r="AAS4" s="244"/>
      <c r="AAT4" s="244"/>
      <c r="AAU4" s="244"/>
      <c r="AAV4" s="244"/>
      <c r="AAW4" s="244"/>
      <c r="AAX4" s="244"/>
      <c r="AAY4" s="244"/>
      <c r="AAZ4" s="244"/>
      <c r="ABA4" s="244"/>
      <c r="ABB4" s="244"/>
      <c r="ABC4" s="244"/>
      <c r="ABD4" s="244"/>
      <c r="ABE4" s="244"/>
      <c r="ABF4" s="244"/>
      <c r="ABG4" s="244"/>
      <c r="ABH4" s="244"/>
      <c r="ABI4" s="244"/>
      <c r="ABJ4" s="244"/>
      <c r="ABK4" s="244"/>
      <c r="ABL4" s="244"/>
      <c r="ABM4" s="244"/>
      <c r="ABN4" s="244"/>
      <c r="ABO4" s="244"/>
      <c r="ABP4" s="244"/>
      <c r="ABQ4" s="244"/>
      <c r="ABR4" s="244"/>
      <c r="ABS4" s="244"/>
      <c r="ABT4" s="244"/>
      <c r="ABU4" s="244"/>
      <c r="ABV4" s="244"/>
      <c r="ABW4" s="244"/>
      <c r="ABX4" s="244"/>
      <c r="ABY4" s="244"/>
      <c r="ABZ4" s="244"/>
      <c r="ACA4" s="244"/>
      <c r="ACB4" s="244"/>
      <c r="ACC4" s="244"/>
      <c r="ACD4" s="244"/>
      <c r="ACE4" s="244"/>
      <c r="ACF4" s="244"/>
      <c r="ACG4" s="244"/>
      <c r="ACH4" s="244"/>
      <c r="ACI4" s="244"/>
      <c r="ACJ4" s="244"/>
      <c r="ACK4" s="244"/>
      <c r="ACL4" s="244"/>
      <c r="ACM4" s="244"/>
      <c r="ACN4" s="244"/>
      <c r="ACO4" s="244"/>
      <c r="ACP4" s="244"/>
      <c r="ACQ4" s="244"/>
      <c r="ACR4" s="244"/>
      <c r="ACS4" s="244"/>
      <c r="ACT4" s="244"/>
      <c r="ACU4" s="244"/>
      <c r="ACV4" s="244"/>
      <c r="ACW4" s="244"/>
      <c r="ACX4" s="244"/>
      <c r="ACY4" s="244"/>
      <c r="ACZ4" s="244"/>
      <c r="ADA4" s="244"/>
      <c r="ADB4" s="244"/>
      <c r="ADC4" s="244"/>
      <c r="ADD4" s="244"/>
      <c r="ADE4" s="244"/>
      <c r="ADF4" s="244"/>
      <c r="ADG4" s="244"/>
      <c r="ADH4" s="244"/>
      <c r="ADI4" s="244"/>
      <c r="ADJ4" s="244"/>
      <c r="ADK4" s="244"/>
      <c r="ADL4" s="244"/>
      <c r="ADM4" s="244"/>
      <c r="ADN4" s="244"/>
      <c r="ADO4" s="244"/>
      <c r="ADP4" s="244"/>
      <c r="ADQ4" s="244"/>
      <c r="ADR4" s="244"/>
      <c r="ADS4" s="244"/>
      <c r="ADT4" s="244"/>
      <c r="ADU4" s="244"/>
      <c r="ADV4" s="244"/>
      <c r="ADW4" s="244"/>
      <c r="ADX4" s="244"/>
      <c r="ADY4" s="244"/>
      <c r="ADZ4" s="244"/>
      <c r="AEA4" s="244"/>
      <c r="AEB4" s="244"/>
      <c r="AEC4" s="244"/>
      <c r="AED4" s="244"/>
      <c r="AEE4" s="244"/>
      <c r="AEF4" s="244"/>
      <c r="AEG4" s="244"/>
      <c r="AEH4" s="244"/>
      <c r="AEI4" s="244"/>
      <c r="AEJ4" s="244"/>
      <c r="AEK4" s="244"/>
      <c r="AEL4" s="244"/>
      <c r="AEM4" s="244"/>
      <c r="AEN4" s="244"/>
      <c r="AEO4" s="244"/>
      <c r="AEP4" s="244"/>
      <c r="AEQ4" s="244"/>
      <c r="AER4" s="244"/>
      <c r="AES4" s="244"/>
      <c r="AET4" s="244"/>
      <c r="AEU4" s="244"/>
    </row>
    <row r="5" spans="1:827" s="191" customFormat="1" x14ac:dyDescent="0.15">
      <c r="A5" s="123" t="s">
        <v>121</v>
      </c>
      <c r="B5" s="110"/>
      <c r="C5" s="147">
        <v>2000</v>
      </c>
      <c r="D5" s="110"/>
      <c r="E5" s="110"/>
      <c r="F5" s="110"/>
      <c r="G5" s="110"/>
      <c r="H5" s="110"/>
      <c r="I5" s="110"/>
      <c r="J5" s="110"/>
      <c r="K5" s="110"/>
      <c r="L5" s="110"/>
      <c r="M5" s="110"/>
      <c r="N5" s="110"/>
      <c r="O5" s="110"/>
      <c r="P5" s="110"/>
      <c r="Q5" s="110"/>
      <c r="R5" s="110"/>
      <c r="S5" s="110"/>
      <c r="T5" s="110"/>
      <c r="U5" s="110"/>
      <c r="V5" s="124"/>
      <c r="W5" s="264"/>
      <c r="X5" s="264"/>
      <c r="Y5" s="264"/>
      <c r="Z5" s="264"/>
      <c r="AA5" s="264"/>
      <c r="AB5" s="264"/>
      <c r="AC5" s="264"/>
      <c r="AD5" s="264"/>
      <c r="AE5" s="264"/>
      <c r="AF5" s="264"/>
      <c r="AG5" s="264"/>
      <c r="AH5" s="264"/>
      <c r="AI5" s="264"/>
      <c r="AJ5" s="264"/>
      <c r="AK5" s="264"/>
      <c r="AL5" s="264"/>
      <c r="AM5" s="264"/>
      <c r="AN5" s="264"/>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s="244"/>
      <c r="QO5" s="244"/>
      <c r="QP5" s="244"/>
      <c r="QQ5" s="244"/>
      <c r="QR5" s="244"/>
      <c r="QS5" s="244"/>
      <c r="QT5" s="244"/>
      <c r="QU5" s="244"/>
      <c r="QV5" s="244"/>
      <c r="QW5" s="244"/>
      <c r="QX5" s="244"/>
      <c r="QY5" s="244"/>
      <c r="QZ5" s="244"/>
      <c r="RA5" s="244"/>
      <c r="RB5" s="244"/>
      <c r="RC5" s="244"/>
      <c r="RD5" s="244"/>
      <c r="RE5" s="244"/>
      <c r="RF5" s="244"/>
      <c r="RG5" s="244"/>
      <c r="RH5" s="244"/>
      <c r="RI5" s="244"/>
      <c r="RJ5" s="244"/>
      <c r="RK5" s="244"/>
      <c r="RL5" s="244"/>
      <c r="RM5" s="244"/>
      <c r="RN5" s="244"/>
      <c r="RO5" s="244"/>
      <c r="RP5" s="244"/>
      <c r="RQ5" s="244"/>
      <c r="RR5" s="244"/>
      <c r="RS5" s="244"/>
      <c r="RT5" s="244"/>
      <c r="RU5" s="244"/>
      <c r="RV5" s="244"/>
      <c r="RW5" s="244"/>
      <c r="RX5" s="244"/>
      <c r="RY5" s="244"/>
      <c r="RZ5" s="244"/>
      <c r="SA5" s="244"/>
      <c r="SB5" s="244"/>
      <c r="SC5" s="244"/>
      <c r="SD5" s="244"/>
      <c r="SE5" s="244"/>
      <c r="SF5" s="244"/>
      <c r="SG5" s="244"/>
      <c r="SH5" s="244"/>
      <c r="SI5" s="244"/>
      <c r="SJ5" s="244"/>
      <c r="SK5" s="244"/>
      <c r="SL5" s="244"/>
      <c r="SM5" s="244"/>
      <c r="SN5" s="244"/>
      <c r="SO5" s="244"/>
      <c r="SP5" s="244"/>
      <c r="SQ5" s="244"/>
      <c r="SR5" s="244"/>
      <c r="SS5" s="244"/>
      <c r="ST5" s="244"/>
      <c r="SU5" s="244"/>
      <c r="SV5" s="244"/>
      <c r="SW5" s="244"/>
      <c r="SX5" s="244"/>
      <c r="SY5" s="244"/>
      <c r="SZ5" s="244"/>
      <c r="TA5" s="244"/>
      <c r="TB5" s="244"/>
      <c r="TC5" s="244"/>
      <c r="TD5" s="244"/>
      <c r="TE5" s="244"/>
      <c r="TF5" s="244"/>
      <c r="TG5" s="244"/>
      <c r="TH5" s="244"/>
      <c r="TI5" s="244"/>
      <c r="TJ5" s="244"/>
      <c r="TK5" s="244"/>
      <c r="TL5" s="244"/>
      <c r="TM5" s="244"/>
      <c r="TN5" s="244"/>
      <c r="TO5" s="244"/>
      <c r="TP5" s="244"/>
      <c r="TQ5" s="244"/>
      <c r="TR5" s="244"/>
      <c r="TS5" s="244"/>
      <c r="TT5" s="244"/>
      <c r="TU5" s="244"/>
      <c r="TV5" s="244"/>
      <c r="TW5" s="244"/>
      <c r="TX5" s="244"/>
      <c r="TY5" s="244"/>
      <c r="TZ5" s="244"/>
      <c r="UA5" s="244"/>
      <c r="UB5" s="244"/>
      <c r="UC5" s="244"/>
      <c r="UD5" s="244"/>
      <c r="UE5" s="244"/>
      <c r="UF5" s="244"/>
      <c r="UG5" s="244"/>
      <c r="UH5" s="244"/>
      <c r="UI5" s="244"/>
      <c r="UJ5" s="244"/>
      <c r="UK5" s="244"/>
      <c r="UL5" s="244"/>
      <c r="UM5" s="244"/>
      <c r="UN5" s="244"/>
      <c r="UO5" s="244"/>
      <c r="UP5" s="244"/>
      <c r="UQ5" s="244"/>
      <c r="UR5" s="244"/>
      <c r="US5" s="244"/>
      <c r="UT5" s="244"/>
      <c r="UU5" s="244"/>
      <c r="UV5" s="244"/>
      <c r="UW5" s="244"/>
      <c r="UX5" s="244"/>
      <c r="UY5" s="244"/>
      <c r="UZ5" s="244"/>
      <c r="VA5" s="244"/>
      <c r="VB5" s="244"/>
      <c r="VC5" s="244"/>
      <c r="VD5" s="244"/>
      <c r="VE5" s="244"/>
      <c r="VF5" s="244"/>
      <c r="VG5" s="244"/>
      <c r="VH5" s="244"/>
      <c r="VI5" s="244"/>
      <c r="VJ5" s="244"/>
      <c r="VK5" s="244"/>
      <c r="VL5" s="244"/>
      <c r="VM5" s="244"/>
      <c r="VN5" s="244"/>
      <c r="VO5" s="244"/>
      <c r="VP5" s="244"/>
      <c r="VQ5" s="244"/>
      <c r="VR5" s="244"/>
      <c r="VS5" s="244"/>
      <c r="VT5" s="244"/>
      <c r="VU5" s="244"/>
      <c r="VV5" s="244"/>
      <c r="VW5" s="244"/>
      <c r="VX5" s="244"/>
      <c r="VY5" s="244"/>
      <c r="VZ5" s="244"/>
      <c r="WA5" s="244"/>
      <c r="WB5" s="244"/>
      <c r="WC5" s="244"/>
      <c r="WD5" s="244"/>
      <c r="WE5" s="244"/>
      <c r="WF5" s="244"/>
      <c r="WG5" s="244"/>
      <c r="WH5" s="244"/>
      <c r="WI5" s="244"/>
      <c r="WJ5" s="244"/>
      <c r="WK5" s="244"/>
      <c r="WL5" s="244"/>
      <c r="WM5" s="244"/>
      <c r="WN5" s="244"/>
      <c r="WO5" s="244"/>
      <c r="WP5" s="244"/>
      <c r="WQ5" s="244"/>
      <c r="WR5" s="244"/>
      <c r="WS5" s="244"/>
      <c r="WT5" s="244"/>
      <c r="WU5" s="244"/>
      <c r="WV5" s="244"/>
      <c r="WW5" s="244"/>
      <c r="WX5" s="244"/>
      <c r="WY5" s="244"/>
      <c r="WZ5" s="244"/>
      <c r="XA5" s="244"/>
      <c r="XB5" s="244"/>
      <c r="XC5" s="244"/>
      <c r="XD5" s="244"/>
      <c r="XE5" s="244"/>
      <c r="XF5" s="244"/>
      <c r="XG5" s="244"/>
      <c r="XH5" s="244"/>
      <c r="XI5" s="244"/>
      <c r="XJ5" s="244"/>
      <c r="XK5" s="244"/>
      <c r="XL5" s="244"/>
      <c r="XM5" s="244"/>
      <c r="XN5" s="244"/>
      <c r="XO5" s="244"/>
      <c r="XP5" s="244"/>
      <c r="XQ5" s="244"/>
      <c r="XR5" s="244"/>
      <c r="XS5" s="244"/>
      <c r="XT5" s="244"/>
      <c r="XU5" s="244"/>
      <c r="XV5" s="244"/>
      <c r="XW5" s="244"/>
      <c r="XX5" s="244"/>
      <c r="XY5" s="244"/>
      <c r="XZ5" s="244"/>
      <c r="YA5" s="244"/>
      <c r="YB5" s="244"/>
      <c r="YC5" s="244"/>
      <c r="YD5" s="244"/>
      <c r="YE5" s="244"/>
      <c r="YF5" s="244"/>
      <c r="YG5" s="244"/>
      <c r="YH5" s="244"/>
      <c r="YI5" s="244"/>
      <c r="YJ5" s="244"/>
      <c r="YK5" s="244"/>
      <c r="YL5" s="244"/>
      <c r="YM5" s="244"/>
      <c r="YN5" s="244"/>
      <c r="YO5" s="244"/>
      <c r="YP5" s="244"/>
      <c r="YQ5" s="244"/>
      <c r="YR5" s="244"/>
      <c r="YS5" s="244"/>
      <c r="YT5" s="244"/>
      <c r="YU5" s="244"/>
      <c r="YV5" s="244"/>
      <c r="YW5" s="244"/>
      <c r="YX5" s="244"/>
      <c r="YY5" s="244"/>
      <c r="YZ5" s="244"/>
      <c r="ZA5" s="244"/>
      <c r="ZB5" s="244"/>
      <c r="ZC5" s="244"/>
      <c r="ZD5" s="244"/>
      <c r="ZE5" s="244"/>
      <c r="ZF5" s="244"/>
      <c r="ZG5" s="244"/>
      <c r="ZH5" s="244"/>
      <c r="ZI5" s="244"/>
      <c r="ZJ5" s="244"/>
      <c r="ZK5" s="244"/>
      <c r="ZL5" s="244"/>
      <c r="ZM5" s="244"/>
      <c r="ZN5" s="244"/>
      <c r="ZO5" s="244"/>
      <c r="ZP5" s="244"/>
      <c r="ZQ5" s="244"/>
      <c r="ZR5" s="244"/>
      <c r="ZS5" s="244"/>
      <c r="ZT5" s="244"/>
      <c r="ZU5" s="244"/>
      <c r="ZV5" s="244"/>
      <c r="ZW5" s="244"/>
      <c r="ZX5" s="244"/>
      <c r="ZY5" s="244"/>
      <c r="ZZ5" s="244"/>
      <c r="AAA5" s="244"/>
      <c r="AAB5" s="244"/>
      <c r="AAC5" s="244"/>
      <c r="AAD5" s="244"/>
      <c r="AAE5" s="244"/>
      <c r="AAF5" s="244"/>
      <c r="AAG5" s="244"/>
      <c r="AAH5" s="244"/>
      <c r="AAI5" s="244"/>
      <c r="AAJ5" s="244"/>
      <c r="AAK5" s="244"/>
      <c r="AAL5" s="244"/>
      <c r="AAM5" s="244"/>
      <c r="AAN5" s="244"/>
      <c r="AAO5" s="244"/>
      <c r="AAP5" s="244"/>
      <c r="AAQ5" s="244"/>
      <c r="AAR5" s="244"/>
      <c r="AAS5" s="244"/>
      <c r="AAT5" s="244"/>
      <c r="AAU5" s="244"/>
      <c r="AAV5" s="244"/>
      <c r="AAW5" s="244"/>
      <c r="AAX5" s="244"/>
      <c r="AAY5" s="244"/>
      <c r="AAZ5" s="244"/>
      <c r="ABA5" s="244"/>
      <c r="ABB5" s="244"/>
      <c r="ABC5" s="244"/>
      <c r="ABD5" s="244"/>
      <c r="ABE5" s="244"/>
      <c r="ABF5" s="244"/>
      <c r="ABG5" s="244"/>
      <c r="ABH5" s="244"/>
      <c r="ABI5" s="244"/>
      <c r="ABJ5" s="244"/>
      <c r="ABK5" s="244"/>
      <c r="ABL5" s="244"/>
      <c r="ABM5" s="244"/>
      <c r="ABN5" s="244"/>
      <c r="ABO5" s="244"/>
      <c r="ABP5" s="244"/>
      <c r="ABQ5" s="244"/>
      <c r="ABR5" s="244"/>
      <c r="ABS5" s="244"/>
      <c r="ABT5" s="244"/>
      <c r="ABU5" s="244"/>
      <c r="ABV5" s="244"/>
      <c r="ABW5" s="244"/>
      <c r="ABX5" s="244"/>
      <c r="ABY5" s="244"/>
      <c r="ABZ5" s="244"/>
      <c r="ACA5" s="244"/>
      <c r="ACB5" s="244"/>
      <c r="ACC5" s="244"/>
      <c r="ACD5" s="244"/>
      <c r="ACE5" s="244"/>
      <c r="ACF5" s="244"/>
      <c r="ACG5" s="244"/>
      <c r="ACH5" s="244"/>
      <c r="ACI5" s="244"/>
      <c r="ACJ5" s="244"/>
      <c r="ACK5" s="244"/>
      <c r="ACL5" s="244"/>
      <c r="ACM5" s="244"/>
      <c r="ACN5" s="244"/>
      <c r="ACO5" s="244"/>
      <c r="ACP5" s="244"/>
      <c r="ACQ5" s="244"/>
      <c r="ACR5" s="244"/>
      <c r="ACS5" s="244"/>
      <c r="ACT5" s="244"/>
      <c r="ACU5" s="244"/>
      <c r="ACV5" s="244"/>
      <c r="ACW5" s="244"/>
      <c r="ACX5" s="244"/>
      <c r="ACY5" s="244"/>
      <c r="ACZ5" s="244"/>
      <c r="ADA5" s="244"/>
      <c r="ADB5" s="244"/>
      <c r="ADC5" s="244"/>
      <c r="ADD5" s="244"/>
      <c r="ADE5" s="244"/>
      <c r="ADF5" s="244"/>
      <c r="ADG5" s="244"/>
      <c r="ADH5" s="244"/>
      <c r="ADI5" s="244"/>
      <c r="ADJ5" s="244"/>
      <c r="ADK5" s="244"/>
      <c r="ADL5" s="244"/>
      <c r="ADM5" s="244"/>
      <c r="ADN5" s="244"/>
      <c r="ADO5" s="244"/>
      <c r="ADP5" s="244"/>
      <c r="ADQ5" s="244"/>
      <c r="ADR5" s="244"/>
      <c r="ADS5" s="244"/>
      <c r="ADT5" s="244"/>
      <c r="ADU5" s="244"/>
      <c r="ADV5" s="244"/>
      <c r="ADW5" s="244"/>
      <c r="ADX5" s="244"/>
      <c r="ADY5" s="244"/>
      <c r="ADZ5" s="244"/>
      <c r="AEA5" s="244"/>
      <c r="AEB5" s="244"/>
      <c r="AEC5" s="244"/>
      <c r="AED5" s="244"/>
      <c r="AEE5" s="244"/>
      <c r="AEF5" s="244"/>
      <c r="AEG5" s="244"/>
      <c r="AEH5" s="244"/>
      <c r="AEI5" s="244"/>
      <c r="AEJ5" s="244"/>
      <c r="AEK5" s="244"/>
      <c r="AEL5" s="244"/>
      <c r="AEM5" s="244"/>
      <c r="AEN5" s="244"/>
      <c r="AEO5" s="244"/>
      <c r="AEP5" s="244"/>
      <c r="AEQ5" s="244"/>
      <c r="AER5" s="244"/>
      <c r="AES5" s="244"/>
      <c r="AET5" s="244"/>
      <c r="AEU5" s="244"/>
    </row>
    <row r="6" spans="1:827" s="191" customFormat="1" x14ac:dyDescent="0.15">
      <c r="A6" s="123"/>
      <c r="B6" s="110"/>
      <c r="C6" s="110"/>
      <c r="D6" s="110"/>
      <c r="E6" s="110"/>
      <c r="F6" s="110"/>
      <c r="G6" s="110"/>
      <c r="H6" s="110"/>
      <c r="I6" s="110"/>
      <c r="J6" s="110"/>
      <c r="K6" s="110"/>
      <c r="L6" s="110"/>
      <c r="M6" s="110"/>
      <c r="N6" s="110"/>
      <c r="O6" s="110"/>
      <c r="P6" s="110"/>
      <c r="Q6" s="110"/>
      <c r="R6" s="110"/>
      <c r="S6" s="110"/>
      <c r="T6" s="110"/>
      <c r="U6" s="110"/>
      <c r="V6" s="124"/>
      <c r="W6" s="264"/>
      <c r="X6" s="264"/>
      <c r="Y6" s="264"/>
      <c r="Z6" s="264"/>
      <c r="AA6" s="264"/>
      <c r="AB6" s="264"/>
      <c r="AC6" s="264"/>
      <c r="AD6" s="264"/>
      <c r="AE6" s="264"/>
      <c r="AF6" s="264"/>
      <c r="AG6" s="264"/>
      <c r="AH6" s="264"/>
      <c r="AI6" s="264"/>
      <c r="AJ6" s="264"/>
      <c r="AK6" s="264"/>
      <c r="AL6" s="264"/>
      <c r="AM6" s="264"/>
      <c r="AN6" s="264"/>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s="244"/>
      <c r="QO6" s="244"/>
      <c r="QP6" s="244"/>
      <c r="QQ6" s="244"/>
      <c r="QR6" s="244"/>
      <c r="QS6" s="244"/>
      <c r="QT6" s="244"/>
      <c r="QU6" s="244"/>
      <c r="QV6" s="244"/>
      <c r="QW6" s="244"/>
      <c r="QX6" s="244"/>
      <c r="QY6" s="244"/>
      <c r="QZ6" s="244"/>
      <c r="RA6" s="244"/>
      <c r="RB6" s="244"/>
      <c r="RC6" s="244"/>
      <c r="RD6" s="244"/>
      <c r="RE6" s="244"/>
      <c r="RF6" s="244"/>
      <c r="RG6" s="244"/>
      <c r="RH6" s="244"/>
      <c r="RI6" s="244"/>
      <c r="RJ6" s="244"/>
      <c r="RK6" s="244"/>
      <c r="RL6" s="244"/>
      <c r="RM6" s="244"/>
      <c r="RN6" s="244"/>
      <c r="RO6" s="244"/>
      <c r="RP6" s="244"/>
      <c r="RQ6" s="244"/>
      <c r="RR6" s="244"/>
      <c r="RS6" s="244"/>
      <c r="RT6" s="244"/>
      <c r="RU6" s="244"/>
      <c r="RV6" s="244"/>
      <c r="RW6" s="244"/>
      <c r="RX6" s="244"/>
      <c r="RY6" s="244"/>
      <c r="RZ6" s="244"/>
      <c r="SA6" s="244"/>
      <c r="SB6" s="244"/>
      <c r="SC6" s="244"/>
      <c r="SD6" s="244"/>
      <c r="SE6" s="244"/>
      <c r="SF6" s="244"/>
      <c r="SG6" s="244"/>
      <c r="SH6" s="244"/>
      <c r="SI6" s="244"/>
      <c r="SJ6" s="244"/>
      <c r="SK6" s="244"/>
      <c r="SL6" s="244"/>
      <c r="SM6" s="244"/>
      <c r="SN6" s="244"/>
      <c r="SO6" s="244"/>
      <c r="SP6" s="244"/>
      <c r="SQ6" s="244"/>
      <c r="SR6" s="244"/>
      <c r="SS6" s="244"/>
      <c r="ST6" s="244"/>
      <c r="SU6" s="244"/>
      <c r="SV6" s="244"/>
      <c r="SW6" s="244"/>
      <c r="SX6" s="244"/>
      <c r="SY6" s="244"/>
      <c r="SZ6" s="244"/>
      <c r="TA6" s="244"/>
      <c r="TB6" s="244"/>
      <c r="TC6" s="244"/>
      <c r="TD6" s="244"/>
      <c r="TE6" s="244"/>
      <c r="TF6" s="244"/>
      <c r="TG6" s="244"/>
      <c r="TH6" s="244"/>
      <c r="TI6" s="244"/>
      <c r="TJ6" s="244"/>
      <c r="TK6" s="244"/>
      <c r="TL6" s="244"/>
      <c r="TM6" s="244"/>
      <c r="TN6" s="244"/>
      <c r="TO6" s="244"/>
      <c r="TP6" s="244"/>
      <c r="TQ6" s="244"/>
      <c r="TR6" s="244"/>
      <c r="TS6" s="244"/>
      <c r="TT6" s="244"/>
      <c r="TU6" s="244"/>
      <c r="TV6" s="244"/>
      <c r="TW6" s="244"/>
      <c r="TX6" s="244"/>
      <c r="TY6" s="244"/>
      <c r="TZ6" s="244"/>
      <c r="UA6" s="244"/>
      <c r="UB6" s="244"/>
      <c r="UC6" s="244"/>
      <c r="UD6" s="244"/>
      <c r="UE6" s="244"/>
      <c r="UF6" s="244"/>
      <c r="UG6" s="244"/>
      <c r="UH6" s="244"/>
      <c r="UI6" s="244"/>
      <c r="UJ6" s="244"/>
      <c r="UK6" s="244"/>
      <c r="UL6" s="244"/>
      <c r="UM6" s="244"/>
      <c r="UN6" s="244"/>
      <c r="UO6" s="244"/>
      <c r="UP6" s="244"/>
      <c r="UQ6" s="244"/>
      <c r="UR6" s="244"/>
      <c r="US6" s="244"/>
      <c r="UT6" s="244"/>
      <c r="UU6" s="244"/>
      <c r="UV6" s="244"/>
      <c r="UW6" s="244"/>
      <c r="UX6" s="244"/>
      <c r="UY6" s="244"/>
      <c r="UZ6" s="244"/>
      <c r="VA6" s="244"/>
      <c r="VB6" s="244"/>
      <c r="VC6" s="244"/>
      <c r="VD6" s="244"/>
      <c r="VE6" s="244"/>
      <c r="VF6" s="244"/>
      <c r="VG6" s="244"/>
      <c r="VH6" s="244"/>
      <c r="VI6" s="244"/>
      <c r="VJ6" s="244"/>
      <c r="VK6" s="244"/>
      <c r="VL6" s="244"/>
      <c r="VM6" s="244"/>
      <c r="VN6" s="244"/>
      <c r="VO6" s="244"/>
      <c r="VP6" s="244"/>
      <c r="VQ6" s="244"/>
      <c r="VR6" s="244"/>
      <c r="VS6" s="244"/>
      <c r="VT6" s="244"/>
      <c r="VU6" s="244"/>
      <c r="VV6" s="244"/>
      <c r="VW6" s="244"/>
      <c r="VX6" s="244"/>
      <c r="VY6" s="244"/>
      <c r="VZ6" s="244"/>
      <c r="WA6" s="244"/>
      <c r="WB6" s="244"/>
      <c r="WC6" s="244"/>
      <c r="WD6" s="244"/>
      <c r="WE6" s="244"/>
      <c r="WF6" s="244"/>
      <c r="WG6" s="244"/>
      <c r="WH6" s="244"/>
      <c r="WI6" s="244"/>
      <c r="WJ6" s="244"/>
      <c r="WK6" s="244"/>
      <c r="WL6" s="244"/>
      <c r="WM6" s="244"/>
      <c r="WN6" s="244"/>
      <c r="WO6" s="244"/>
      <c r="WP6" s="244"/>
      <c r="WQ6" s="244"/>
      <c r="WR6" s="244"/>
      <c r="WS6" s="244"/>
      <c r="WT6" s="244"/>
      <c r="WU6" s="244"/>
      <c r="WV6" s="244"/>
      <c r="WW6" s="244"/>
      <c r="WX6" s="244"/>
      <c r="WY6" s="244"/>
      <c r="WZ6" s="244"/>
      <c r="XA6" s="244"/>
      <c r="XB6" s="244"/>
      <c r="XC6" s="244"/>
      <c r="XD6" s="244"/>
      <c r="XE6" s="244"/>
      <c r="XF6" s="244"/>
      <c r="XG6" s="244"/>
      <c r="XH6" s="244"/>
      <c r="XI6" s="244"/>
      <c r="XJ6" s="244"/>
      <c r="XK6" s="244"/>
      <c r="XL6" s="244"/>
      <c r="XM6" s="244"/>
      <c r="XN6" s="244"/>
      <c r="XO6" s="244"/>
      <c r="XP6" s="244"/>
      <c r="XQ6" s="244"/>
      <c r="XR6" s="244"/>
      <c r="XS6" s="244"/>
      <c r="XT6" s="244"/>
      <c r="XU6" s="244"/>
      <c r="XV6" s="244"/>
      <c r="XW6" s="244"/>
      <c r="XX6" s="244"/>
      <c r="XY6" s="244"/>
      <c r="XZ6" s="244"/>
      <c r="YA6" s="244"/>
      <c r="YB6" s="244"/>
      <c r="YC6" s="244"/>
      <c r="YD6" s="244"/>
      <c r="YE6" s="244"/>
      <c r="YF6" s="244"/>
      <c r="YG6" s="244"/>
      <c r="YH6" s="244"/>
      <c r="YI6" s="244"/>
      <c r="YJ6" s="244"/>
      <c r="YK6" s="244"/>
      <c r="YL6" s="244"/>
      <c r="YM6" s="244"/>
      <c r="YN6" s="244"/>
      <c r="YO6" s="244"/>
      <c r="YP6" s="244"/>
      <c r="YQ6" s="244"/>
      <c r="YR6" s="244"/>
      <c r="YS6" s="244"/>
      <c r="YT6" s="244"/>
      <c r="YU6" s="244"/>
      <c r="YV6" s="244"/>
      <c r="YW6" s="244"/>
      <c r="YX6" s="244"/>
      <c r="YY6" s="244"/>
      <c r="YZ6" s="244"/>
      <c r="ZA6" s="244"/>
      <c r="ZB6" s="244"/>
      <c r="ZC6" s="244"/>
      <c r="ZD6" s="244"/>
      <c r="ZE6" s="244"/>
      <c r="ZF6" s="244"/>
      <c r="ZG6" s="244"/>
      <c r="ZH6" s="244"/>
      <c r="ZI6" s="244"/>
      <c r="ZJ6" s="244"/>
      <c r="ZK6" s="244"/>
      <c r="ZL6" s="244"/>
      <c r="ZM6" s="244"/>
      <c r="ZN6" s="244"/>
      <c r="ZO6" s="244"/>
      <c r="ZP6" s="244"/>
      <c r="ZQ6" s="244"/>
      <c r="ZR6" s="244"/>
      <c r="ZS6" s="244"/>
      <c r="ZT6" s="244"/>
      <c r="ZU6" s="244"/>
      <c r="ZV6" s="244"/>
      <c r="ZW6" s="244"/>
      <c r="ZX6" s="244"/>
      <c r="ZY6" s="244"/>
      <c r="ZZ6" s="244"/>
      <c r="AAA6" s="244"/>
      <c r="AAB6" s="244"/>
      <c r="AAC6" s="244"/>
      <c r="AAD6" s="244"/>
      <c r="AAE6" s="244"/>
      <c r="AAF6" s="244"/>
      <c r="AAG6" s="244"/>
      <c r="AAH6" s="244"/>
      <c r="AAI6" s="244"/>
      <c r="AAJ6" s="244"/>
      <c r="AAK6" s="244"/>
      <c r="AAL6" s="244"/>
      <c r="AAM6" s="244"/>
      <c r="AAN6" s="244"/>
      <c r="AAO6" s="244"/>
      <c r="AAP6" s="244"/>
      <c r="AAQ6" s="244"/>
      <c r="AAR6" s="244"/>
      <c r="AAS6" s="244"/>
      <c r="AAT6" s="244"/>
      <c r="AAU6" s="244"/>
      <c r="AAV6" s="244"/>
      <c r="AAW6" s="244"/>
      <c r="AAX6" s="244"/>
      <c r="AAY6" s="244"/>
      <c r="AAZ6" s="244"/>
      <c r="ABA6" s="244"/>
      <c r="ABB6" s="244"/>
      <c r="ABC6" s="244"/>
      <c r="ABD6" s="244"/>
      <c r="ABE6" s="244"/>
      <c r="ABF6" s="244"/>
      <c r="ABG6" s="244"/>
      <c r="ABH6" s="244"/>
      <c r="ABI6" s="244"/>
      <c r="ABJ6" s="244"/>
      <c r="ABK6" s="244"/>
      <c r="ABL6" s="244"/>
      <c r="ABM6" s="244"/>
      <c r="ABN6" s="244"/>
      <c r="ABO6" s="244"/>
      <c r="ABP6" s="244"/>
      <c r="ABQ6" s="244"/>
      <c r="ABR6" s="244"/>
      <c r="ABS6" s="244"/>
      <c r="ABT6" s="244"/>
      <c r="ABU6" s="244"/>
      <c r="ABV6" s="244"/>
      <c r="ABW6" s="244"/>
      <c r="ABX6" s="244"/>
      <c r="ABY6" s="244"/>
      <c r="ABZ6" s="244"/>
      <c r="ACA6" s="244"/>
      <c r="ACB6" s="244"/>
      <c r="ACC6" s="244"/>
      <c r="ACD6" s="244"/>
      <c r="ACE6" s="244"/>
      <c r="ACF6" s="244"/>
      <c r="ACG6" s="244"/>
      <c r="ACH6" s="244"/>
      <c r="ACI6" s="244"/>
      <c r="ACJ6" s="244"/>
      <c r="ACK6" s="244"/>
      <c r="ACL6" s="244"/>
      <c r="ACM6" s="244"/>
      <c r="ACN6" s="244"/>
      <c r="ACO6" s="244"/>
      <c r="ACP6" s="244"/>
      <c r="ACQ6" s="244"/>
      <c r="ACR6" s="244"/>
      <c r="ACS6" s="244"/>
      <c r="ACT6" s="244"/>
      <c r="ACU6" s="244"/>
      <c r="ACV6" s="244"/>
      <c r="ACW6" s="244"/>
      <c r="ACX6" s="244"/>
      <c r="ACY6" s="244"/>
      <c r="ACZ6" s="244"/>
      <c r="ADA6" s="244"/>
      <c r="ADB6" s="244"/>
      <c r="ADC6" s="244"/>
      <c r="ADD6" s="244"/>
      <c r="ADE6" s="244"/>
      <c r="ADF6" s="244"/>
      <c r="ADG6" s="244"/>
      <c r="ADH6" s="244"/>
      <c r="ADI6" s="244"/>
      <c r="ADJ6" s="244"/>
      <c r="ADK6" s="244"/>
      <c r="ADL6" s="244"/>
      <c r="ADM6" s="244"/>
      <c r="ADN6" s="244"/>
      <c r="ADO6" s="244"/>
      <c r="ADP6" s="244"/>
      <c r="ADQ6" s="244"/>
      <c r="ADR6" s="244"/>
      <c r="ADS6" s="244"/>
      <c r="ADT6" s="244"/>
      <c r="ADU6" s="244"/>
      <c r="ADV6" s="244"/>
      <c r="ADW6" s="244"/>
      <c r="ADX6" s="244"/>
      <c r="ADY6" s="244"/>
      <c r="ADZ6" s="244"/>
      <c r="AEA6" s="244"/>
      <c r="AEB6" s="244"/>
      <c r="AEC6" s="244"/>
      <c r="AED6" s="244"/>
      <c r="AEE6" s="244"/>
      <c r="AEF6" s="244"/>
      <c r="AEG6" s="244"/>
      <c r="AEH6" s="244"/>
      <c r="AEI6" s="244"/>
      <c r="AEJ6" s="244"/>
      <c r="AEK6" s="244"/>
      <c r="AEL6" s="244"/>
      <c r="AEM6" s="244"/>
      <c r="AEN6" s="244"/>
      <c r="AEO6" s="244"/>
      <c r="AEP6" s="244"/>
      <c r="AEQ6" s="244"/>
      <c r="AER6" s="244"/>
      <c r="AES6" s="244"/>
      <c r="AET6" s="244"/>
      <c r="AEU6" s="244"/>
    </row>
    <row r="7" spans="1:827" s="191" customFormat="1" ht="71" customHeight="1" x14ac:dyDescent="0.15">
      <c r="A7" s="225" t="s">
        <v>168</v>
      </c>
      <c r="B7" s="226" t="s">
        <v>122</v>
      </c>
      <c r="C7" s="227" t="s">
        <v>3</v>
      </c>
      <c r="D7" s="227" t="s">
        <v>787</v>
      </c>
      <c r="E7" s="227" t="s">
        <v>788</v>
      </c>
      <c r="F7" s="227" t="s">
        <v>5</v>
      </c>
      <c r="G7" s="227" t="s">
        <v>298</v>
      </c>
      <c r="H7" s="234" t="s">
        <v>789</v>
      </c>
      <c r="I7" s="235" t="s">
        <v>6</v>
      </c>
      <c r="J7" s="228" t="s">
        <v>790</v>
      </c>
      <c r="K7" s="229" t="s">
        <v>7</v>
      </c>
      <c r="L7" s="229" t="s">
        <v>8</v>
      </c>
      <c r="M7" s="229" t="s">
        <v>9</v>
      </c>
      <c r="N7" s="229" t="s">
        <v>10</v>
      </c>
      <c r="O7" s="236" t="s">
        <v>791</v>
      </c>
      <c r="P7" s="236" t="s">
        <v>792</v>
      </c>
      <c r="Q7" s="237" t="s">
        <v>793</v>
      </c>
      <c r="R7" s="237" t="s">
        <v>794</v>
      </c>
      <c r="S7" s="230" t="s">
        <v>795</v>
      </c>
      <c r="T7" s="230" t="s">
        <v>796</v>
      </c>
      <c r="U7" s="229" t="s">
        <v>135</v>
      </c>
      <c r="V7" s="231" t="s">
        <v>136</v>
      </c>
      <c r="W7" s="264"/>
      <c r="X7" s="264"/>
      <c r="Y7" s="264"/>
      <c r="Z7" s="264"/>
      <c r="AA7" s="264"/>
      <c r="AB7" s="264"/>
      <c r="AC7" s="264"/>
      <c r="AD7" s="264"/>
      <c r="AE7" s="264"/>
      <c r="AF7" s="264"/>
      <c r="AG7" s="264"/>
      <c r="AH7" s="264"/>
      <c r="AI7" s="264"/>
      <c r="AJ7" s="264"/>
      <c r="AK7" s="264"/>
      <c r="AL7" s="264"/>
      <c r="AM7" s="264"/>
      <c r="AN7" s="264"/>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s="244"/>
      <c r="QO7" s="244"/>
      <c r="QP7" s="244"/>
      <c r="QQ7" s="244"/>
      <c r="QR7" s="244"/>
      <c r="QS7" s="244"/>
      <c r="QT7" s="244"/>
      <c r="QU7" s="244"/>
      <c r="QV7" s="244"/>
      <c r="QW7" s="244"/>
      <c r="QX7" s="244"/>
      <c r="QY7" s="244"/>
      <c r="QZ7" s="244"/>
      <c r="RA7" s="244"/>
      <c r="RB7" s="244"/>
      <c r="RC7" s="244"/>
      <c r="RD7" s="244"/>
      <c r="RE7" s="244"/>
      <c r="RF7" s="244"/>
      <c r="RG7" s="244"/>
      <c r="RH7" s="244"/>
      <c r="RI7" s="244"/>
      <c r="RJ7" s="244"/>
      <c r="RK7" s="244"/>
      <c r="RL7" s="244"/>
      <c r="RM7" s="244"/>
      <c r="RN7" s="244"/>
      <c r="RO7" s="244"/>
      <c r="RP7" s="244"/>
      <c r="RQ7" s="244"/>
      <c r="RR7" s="244"/>
      <c r="RS7" s="244"/>
      <c r="RT7" s="244"/>
      <c r="RU7" s="244"/>
      <c r="RV7" s="244"/>
      <c r="RW7" s="244"/>
      <c r="RX7" s="244"/>
      <c r="RY7" s="244"/>
      <c r="RZ7" s="244"/>
      <c r="SA7" s="244"/>
      <c r="SB7" s="244"/>
      <c r="SC7" s="244"/>
      <c r="SD7" s="244"/>
      <c r="SE7" s="244"/>
      <c r="SF7" s="244"/>
      <c r="SG7" s="244"/>
      <c r="SH7" s="244"/>
      <c r="SI7" s="244"/>
      <c r="SJ7" s="244"/>
      <c r="SK7" s="244"/>
      <c r="SL7" s="244"/>
      <c r="SM7" s="244"/>
      <c r="SN7" s="244"/>
      <c r="SO7" s="244"/>
      <c r="SP7" s="244"/>
      <c r="SQ7" s="244"/>
      <c r="SR7" s="244"/>
      <c r="SS7" s="244"/>
      <c r="ST7" s="244"/>
      <c r="SU7" s="244"/>
      <c r="SV7" s="244"/>
      <c r="SW7" s="244"/>
      <c r="SX7" s="244"/>
      <c r="SY7" s="244"/>
      <c r="SZ7" s="244"/>
      <c r="TA7" s="244"/>
      <c r="TB7" s="244"/>
      <c r="TC7" s="244"/>
      <c r="TD7" s="244"/>
      <c r="TE7" s="244"/>
      <c r="TF7" s="244"/>
      <c r="TG7" s="244"/>
      <c r="TH7" s="244"/>
      <c r="TI7" s="244"/>
      <c r="TJ7" s="244"/>
      <c r="TK7" s="244"/>
      <c r="TL7" s="244"/>
      <c r="TM7" s="244"/>
      <c r="TN7" s="244"/>
      <c r="TO7" s="244"/>
      <c r="TP7" s="244"/>
      <c r="TQ7" s="244"/>
      <c r="TR7" s="244"/>
      <c r="TS7" s="244"/>
      <c r="TT7" s="244"/>
      <c r="TU7" s="244"/>
      <c r="TV7" s="244"/>
      <c r="TW7" s="244"/>
      <c r="TX7" s="244"/>
      <c r="TY7" s="244"/>
      <c r="TZ7" s="244"/>
      <c r="UA7" s="244"/>
      <c r="UB7" s="244"/>
      <c r="UC7" s="244"/>
      <c r="UD7" s="244"/>
      <c r="UE7" s="244"/>
      <c r="UF7" s="244"/>
      <c r="UG7" s="244"/>
      <c r="UH7" s="244"/>
      <c r="UI7" s="244"/>
      <c r="UJ7" s="244"/>
      <c r="UK7" s="244"/>
      <c r="UL7" s="244"/>
      <c r="UM7" s="244"/>
      <c r="UN7" s="244"/>
      <c r="UO7" s="244"/>
      <c r="UP7" s="244"/>
      <c r="UQ7" s="244"/>
      <c r="UR7" s="244"/>
      <c r="US7" s="244"/>
      <c r="UT7" s="244"/>
      <c r="UU7" s="244"/>
      <c r="UV7" s="244"/>
      <c r="UW7" s="244"/>
      <c r="UX7" s="244"/>
      <c r="UY7" s="244"/>
      <c r="UZ7" s="244"/>
      <c r="VA7" s="244"/>
      <c r="VB7" s="244"/>
      <c r="VC7" s="244"/>
      <c r="VD7" s="244"/>
      <c r="VE7" s="244"/>
      <c r="VF7" s="244"/>
      <c r="VG7" s="244"/>
      <c r="VH7" s="244"/>
      <c r="VI7" s="244"/>
      <c r="VJ7" s="244"/>
      <c r="VK7" s="244"/>
      <c r="VL7" s="244"/>
      <c r="VM7" s="244"/>
      <c r="VN7" s="244"/>
      <c r="VO7" s="244"/>
      <c r="VP7" s="244"/>
      <c r="VQ7" s="244"/>
      <c r="VR7" s="244"/>
      <c r="VS7" s="244"/>
      <c r="VT7" s="244"/>
      <c r="VU7" s="244"/>
      <c r="VV7" s="244"/>
      <c r="VW7" s="244"/>
      <c r="VX7" s="244"/>
      <c r="VY7" s="244"/>
      <c r="VZ7" s="244"/>
      <c r="WA7" s="244"/>
      <c r="WB7" s="244"/>
      <c r="WC7" s="244"/>
      <c r="WD7" s="244"/>
      <c r="WE7" s="244"/>
      <c r="WF7" s="244"/>
      <c r="WG7" s="244"/>
      <c r="WH7" s="244"/>
      <c r="WI7" s="244"/>
      <c r="WJ7" s="244"/>
      <c r="WK7" s="244"/>
      <c r="WL7" s="244"/>
      <c r="WM7" s="244"/>
      <c r="WN7" s="244"/>
      <c r="WO7" s="244"/>
      <c r="WP7" s="244"/>
      <c r="WQ7" s="244"/>
      <c r="WR7" s="244"/>
      <c r="WS7" s="244"/>
      <c r="WT7" s="244"/>
      <c r="WU7" s="244"/>
      <c r="WV7" s="244"/>
      <c r="WW7" s="244"/>
      <c r="WX7" s="244"/>
      <c r="WY7" s="244"/>
      <c r="WZ7" s="244"/>
      <c r="XA7" s="244"/>
      <c r="XB7" s="244"/>
      <c r="XC7" s="244"/>
      <c r="XD7" s="244"/>
      <c r="XE7" s="244"/>
      <c r="XF7" s="244"/>
      <c r="XG7" s="244"/>
      <c r="XH7" s="244"/>
      <c r="XI7" s="244"/>
      <c r="XJ7" s="244"/>
      <c r="XK7" s="244"/>
      <c r="XL7" s="244"/>
      <c r="XM7" s="244"/>
      <c r="XN7" s="244"/>
      <c r="XO7" s="244"/>
      <c r="XP7" s="244"/>
      <c r="XQ7" s="244"/>
      <c r="XR7" s="244"/>
      <c r="XS7" s="244"/>
      <c r="XT7" s="244"/>
      <c r="XU7" s="244"/>
      <c r="XV7" s="244"/>
      <c r="XW7" s="244"/>
      <c r="XX7" s="244"/>
      <c r="XY7" s="244"/>
      <c r="XZ7" s="244"/>
      <c r="YA7" s="244"/>
      <c r="YB7" s="244"/>
      <c r="YC7" s="244"/>
      <c r="YD7" s="244"/>
      <c r="YE7" s="244"/>
      <c r="YF7" s="244"/>
      <c r="YG7" s="244"/>
      <c r="YH7" s="244"/>
      <c r="YI7" s="244"/>
      <c r="YJ7" s="244"/>
      <c r="YK7" s="244"/>
      <c r="YL7" s="244"/>
      <c r="YM7" s="244"/>
      <c r="YN7" s="244"/>
      <c r="YO7" s="244"/>
      <c r="YP7" s="244"/>
      <c r="YQ7" s="244"/>
      <c r="YR7" s="244"/>
      <c r="YS7" s="244"/>
      <c r="YT7" s="244"/>
      <c r="YU7" s="244"/>
      <c r="YV7" s="244"/>
      <c r="YW7" s="244"/>
      <c r="YX7" s="244"/>
      <c r="YY7" s="244"/>
      <c r="YZ7" s="244"/>
      <c r="ZA7" s="244"/>
      <c r="ZB7" s="244"/>
      <c r="ZC7" s="244"/>
      <c r="ZD7" s="244"/>
      <c r="ZE7" s="244"/>
      <c r="ZF7" s="244"/>
      <c r="ZG7" s="244"/>
      <c r="ZH7" s="244"/>
      <c r="ZI7" s="244"/>
      <c r="ZJ7" s="244"/>
      <c r="ZK7" s="244"/>
      <c r="ZL7" s="244"/>
      <c r="ZM7" s="244"/>
      <c r="ZN7" s="244"/>
      <c r="ZO7" s="244"/>
      <c r="ZP7" s="244"/>
      <c r="ZQ7" s="244"/>
      <c r="ZR7" s="244"/>
      <c r="ZS7" s="244"/>
      <c r="ZT7" s="244"/>
      <c r="ZU7" s="244"/>
      <c r="ZV7" s="244"/>
      <c r="ZW7" s="244"/>
      <c r="ZX7" s="244"/>
      <c r="ZY7" s="244"/>
      <c r="ZZ7" s="244"/>
      <c r="AAA7" s="244"/>
      <c r="AAB7" s="244"/>
      <c r="AAC7" s="244"/>
      <c r="AAD7" s="244"/>
      <c r="AAE7" s="244"/>
      <c r="AAF7" s="244"/>
      <c r="AAG7" s="244"/>
      <c r="AAH7" s="244"/>
      <c r="AAI7" s="244"/>
      <c r="AAJ7" s="244"/>
      <c r="AAK7" s="244"/>
      <c r="AAL7" s="244"/>
      <c r="AAM7" s="244"/>
      <c r="AAN7" s="244"/>
      <c r="AAO7" s="244"/>
      <c r="AAP7" s="244"/>
      <c r="AAQ7" s="244"/>
      <c r="AAR7" s="244"/>
      <c r="AAS7" s="244"/>
      <c r="AAT7" s="244"/>
      <c r="AAU7" s="244"/>
      <c r="AAV7" s="244"/>
      <c r="AAW7" s="244"/>
      <c r="AAX7" s="244"/>
      <c r="AAY7" s="244"/>
      <c r="AAZ7" s="244"/>
      <c r="ABA7" s="244"/>
      <c r="ABB7" s="244"/>
      <c r="ABC7" s="244"/>
      <c r="ABD7" s="244"/>
      <c r="ABE7" s="244"/>
      <c r="ABF7" s="244"/>
      <c r="ABG7" s="244"/>
      <c r="ABH7" s="244"/>
      <c r="ABI7" s="244"/>
      <c r="ABJ7" s="244"/>
      <c r="ABK7" s="244"/>
      <c r="ABL7" s="244"/>
      <c r="ABM7" s="244"/>
      <c r="ABN7" s="244"/>
      <c r="ABO7" s="244"/>
      <c r="ABP7" s="244"/>
      <c r="ABQ7" s="244"/>
      <c r="ABR7" s="244"/>
      <c r="ABS7" s="244"/>
      <c r="ABT7" s="244"/>
      <c r="ABU7" s="244"/>
      <c r="ABV7" s="244"/>
      <c r="ABW7" s="244"/>
      <c r="ABX7" s="244"/>
      <c r="ABY7" s="244"/>
      <c r="ABZ7" s="244"/>
      <c r="ACA7" s="244"/>
      <c r="ACB7" s="244"/>
      <c r="ACC7" s="244"/>
      <c r="ACD7" s="244"/>
      <c r="ACE7" s="244"/>
      <c r="ACF7" s="244"/>
      <c r="ACG7" s="244"/>
      <c r="ACH7" s="244"/>
      <c r="ACI7" s="244"/>
      <c r="ACJ7" s="244"/>
      <c r="ACK7" s="244"/>
      <c r="ACL7" s="244"/>
      <c r="ACM7" s="244"/>
      <c r="ACN7" s="244"/>
      <c r="ACO7" s="244"/>
      <c r="ACP7" s="244"/>
      <c r="ACQ7" s="244"/>
      <c r="ACR7" s="244"/>
      <c r="ACS7" s="244"/>
      <c r="ACT7" s="244"/>
      <c r="ACU7" s="244"/>
      <c r="ACV7" s="244"/>
      <c r="ACW7" s="244"/>
      <c r="ACX7" s="244"/>
      <c r="ACY7" s="244"/>
      <c r="ACZ7" s="244"/>
      <c r="ADA7" s="244"/>
      <c r="ADB7" s="244"/>
      <c r="ADC7" s="244"/>
      <c r="ADD7" s="244"/>
      <c r="ADE7" s="244"/>
      <c r="ADF7" s="244"/>
      <c r="ADG7" s="244"/>
      <c r="ADH7" s="244"/>
      <c r="ADI7" s="244"/>
      <c r="ADJ7" s="244"/>
      <c r="ADK7" s="244"/>
      <c r="ADL7" s="244"/>
      <c r="ADM7" s="244"/>
      <c r="ADN7" s="244"/>
      <c r="ADO7" s="244"/>
      <c r="ADP7" s="244"/>
      <c r="ADQ7" s="244"/>
      <c r="ADR7" s="244"/>
      <c r="ADS7" s="244"/>
      <c r="ADT7" s="244"/>
      <c r="ADU7" s="244"/>
      <c r="ADV7" s="244"/>
      <c r="ADW7" s="244"/>
      <c r="ADX7" s="244"/>
      <c r="ADY7" s="244"/>
      <c r="ADZ7" s="244"/>
      <c r="AEA7" s="244"/>
      <c r="AEB7" s="244"/>
      <c r="AEC7" s="244"/>
      <c r="AED7" s="244"/>
      <c r="AEE7" s="244"/>
      <c r="AEF7" s="244"/>
      <c r="AEG7" s="244"/>
      <c r="AEH7" s="244"/>
      <c r="AEI7" s="244"/>
      <c r="AEJ7" s="244"/>
      <c r="AEK7" s="244"/>
      <c r="AEL7" s="244"/>
      <c r="AEM7" s="244"/>
      <c r="AEN7" s="244"/>
      <c r="AEO7" s="244"/>
      <c r="AEP7" s="244"/>
      <c r="AEQ7" s="244"/>
      <c r="AER7" s="244"/>
      <c r="AES7" s="244"/>
      <c r="AET7" s="244"/>
      <c r="AEU7" s="244"/>
    </row>
    <row r="8" spans="1:827" s="191" customFormat="1" x14ac:dyDescent="0.15">
      <c r="A8" s="182" t="str">
        <f>'Tariffs July 2022'!K2</f>
        <v>AGL</v>
      </c>
      <c r="B8" s="183" t="str">
        <f>'Tariffs July 2022'!L2</f>
        <v>Value Saver</v>
      </c>
      <c r="C8" s="184">
        <f>IF('Tariffs July 2022'!BP2=0,91*'Tariffs July 2022'!M2/100,(91*'Tariffs July 2022'!M2/100)+'Tariffs July 2022'!BP2/4)</f>
        <v>95.334909090909079</v>
      </c>
      <c r="D8" s="184">
        <f>IF('Tariffs July 2022'!O2="",$C$5*'Tariffs July 2022'!N2/100,IF($C$5&gt;='Tariffs July 2022'!P2,('Tariffs July 2022'!P2*'Tariffs July 2022'!N2/100),($C$5*'Tariffs July 2022'!N2/100)))</f>
        <v>429.09090909090907</v>
      </c>
      <c r="E8" s="184">
        <f>IF(AND('Tariffs July 2022'!P2&gt;0,'Tariffs July 2022'!R2&gt;0),IF($C$5&lt;'Tariffs July 2022'!P2,0,IF($C$5&lt;=('Tariffs July 2022'!R2+'Tariffs July 2022'!P2),(($C$5-'Tariffs July 2022'!P2)*'Tariffs July 2022'!Q2/100),(('Tariffs July 2022'!R2)*'Tariffs July 2022'!Q2/100))),0)</f>
        <v>0</v>
      </c>
      <c r="F8" s="184">
        <f>IF(AND('Tariffs July 2022'!R2&gt;0,'Tariffs July 2022'!T2&gt;0),IF(($C$5&lt;'Tariffs July 2022'!T2),(0),($C$5-'Tariffs July 2022'!T2)*'Tariffs July 2022'!U2/100),IF(AND('Tariffs July 2022'!R2&gt;0,'Tariffs July 2022'!T2=""),IF(($C$5&lt;'Tariffs July 2022'!R2+'Tariffs July 2022'!P2),(0),(($C$5-('Tariffs July 2022'!R2+'Tariffs July 2022'!P2))*'Tariffs July 2022'!S2/100)),IF(AND('Tariffs July 2022'!P2&gt;0,'Tariffs July 2022'!R2=""&gt;0),IF(($C$5&lt;'Tariffs July 2022'!P2),(0),($C$5-'Tariffs July 2022'!P2)*'Tariffs July 2022'!Q2/100),0)))</f>
        <v>0</v>
      </c>
      <c r="G8" s="184">
        <f>SUM(C8:F8)</f>
        <v>524.42581818181816</v>
      </c>
      <c r="H8" s="238">
        <f>(G8-C8)*4</f>
        <v>1716.3636363636363</v>
      </c>
      <c r="I8" s="238">
        <f>G8*4</f>
        <v>2097.7032727272726</v>
      </c>
      <c r="J8" s="185">
        <f>I8*1.1</f>
        <v>2307.4736000000003</v>
      </c>
      <c r="K8" s="260">
        <f>'Tariffs July 2022'!AZ2</f>
        <v>0</v>
      </c>
      <c r="L8" s="260">
        <f>'Tariffs July 2022'!BA2</f>
        <v>0</v>
      </c>
      <c r="M8" s="260">
        <f>'Tariffs July 2022'!BB2</f>
        <v>0</v>
      </c>
      <c r="N8" s="260">
        <f>'Tariffs July 2022'!BC2</f>
        <v>0</v>
      </c>
      <c r="O8" s="186" t="str">
        <f>IF(SUM(K8:N8)=0,"No discount",IF(K8&gt;0,"Guaranteed off bill",IF(L8&gt;0,"Guaranteed off usage",IF(M8&gt;0,"Pay-on-time off bill","Pay-on-time off usage"))))</f>
        <v>No discount</v>
      </c>
      <c r="P8" s="187" t="str">
        <f>IF(OR(A8="Origin Energy",A8="Red Energy",A8="Powershop"),"Inclusive","Exclusive")</f>
        <v>Exclusive</v>
      </c>
      <c r="Q8" s="240">
        <f>IF(AND(O8="Guaranteed off bill",P8="Inclusive"),((I8*1.1)-((I8*1.1)*K8/100))/1.1,IF(AND(O8="Guaranteed off usage",P8="Inclusive"),((I8*1.1)-((H8*1.1)*L8/100))/1.1,IF(AND(O8="Guaranteed off bill",P8="Exclusive"),I8-(I8*K8/100),IF(AND(O8="Guaranteed off usage",P8="Exclusive"),I8-(H8*L8/100),IF(P8="Inclusive",((I8*1.1))/1.1,I8)))))</f>
        <v>2097.7032727272726</v>
      </c>
      <c r="R8" s="245">
        <f>IF(AND(O8="Pay-on-time off bill",P8="Inclusive"),((Q8*1.1)-((Q8*1.1)*M8/100))/1.1,IF(AND(O8="Pay-on-time off usage",P8="Inclusive"),((Q8*1.1)-((H8*1.1)*N8/100))/1.1,IF(AND(O8="Pay-on-time off bill",P8="Exclusive"),Q8-(Q8*M8/100),IF(AND(O8="Pay-on-time off usage",P8="Exclusive"),Q8-(H8*N8/100),IF(P8="Inclusive",((Q8*1.1))/1.1,Q8)))))</f>
        <v>2097.7032727272726</v>
      </c>
      <c r="S8" s="246">
        <f>Q8*1.1</f>
        <v>2307.4736000000003</v>
      </c>
      <c r="T8" s="246">
        <f>R8*1.1</f>
        <v>2307.4736000000003</v>
      </c>
      <c r="U8" s="188">
        <f>'Tariffs July 2022'!BL2</f>
        <v>0</v>
      </c>
      <c r="V8" s="189" t="str">
        <f>'Tariffs July 2022'!BM2</f>
        <v>n</v>
      </c>
      <c r="W8" s="264"/>
      <c r="X8" s="264"/>
      <c r="Y8" s="264"/>
      <c r="Z8" s="264"/>
      <c r="AA8" s="264"/>
      <c r="AB8" s="264"/>
      <c r="AC8" s="264"/>
      <c r="AD8" s="264"/>
      <c r="AE8" s="264"/>
      <c r="AF8" s="264"/>
      <c r="AG8" s="264"/>
      <c r="AH8" s="264"/>
      <c r="AI8" s="264"/>
      <c r="AJ8" s="264"/>
      <c r="AK8" s="264"/>
      <c r="AL8" s="264"/>
      <c r="AM8" s="264"/>
      <c r="AN8" s="264"/>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s="244"/>
      <c r="QO8" s="244"/>
      <c r="QP8" s="244"/>
      <c r="QQ8" s="244"/>
      <c r="QR8" s="244"/>
      <c r="QS8" s="244"/>
      <c r="QT8" s="244"/>
      <c r="QU8" s="244"/>
      <c r="QV8" s="244"/>
      <c r="QW8" s="244"/>
      <c r="QX8" s="244"/>
      <c r="QY8" s="244"/>
      <c r="QZ8" s="244"/>
      <c r="RA8" s="244"/>
      <c r="RB8" s="244"/>
      <c r="RC8" s="244"/>
      <c r="RD8" s="244"/>
      <c r="RE8" s="244"/>
      <c r="RF8" s="244"/>
      <c r="RG8" s="244"/>
      <c r="RH8" s="244"/>
      <c r="RI8" s="244"/>
      <c r="RJ8" s="244"/>
      <c r="RK8" s="244"/>
      <c r="RL8" s="244"/>
      <c r="RM8" s="244"/>
      <c r="RN8" s="244"/>
      <c r="RO8" s="244"/>
      <c r="RP8" s="244"/>
      <c r="RQ8" s="244"/>
      <c r="RR8" s="244"/>
      <c r="RS8" s="244"/>
      <c r="RT8" s="244"/>
      <c r="RU8" s="244"/>
      <c r="RV8" s="244"/>
      <c r="RW8" s="244"/>
      <c r="RX8" s="244"/>
      <c r="RY8" s="244"/>
      <c r="RZ8" s="244"/>
      <c r="SA8" s="244"/>
      <c r="SB8" s="244"/>
      <c r="SC8" s="244"/>
      <c r="SD8" s="244"/>
      <c r="SE8" s="244"/>
      <c r="SF8" s="244"/>
      <c r="SG8" s="244"/>
      <c r="SH8" s="244"/>
      <c r="SI8" s="244"/>
      <c r="SJ8" s="244"/>
      <c r="SK8" s="244"/>
      <c r="SL8" s="244"/>
      <c r="SM8" s="244"/>
      <c r="SN8" s="244"/>
      <c r="SO8" s="244"/>
      <c r="SP8" s="244"/>
      <c r="SQ8" s="244"/>
      <c r="SR8" s="244"/>
      <c r="SS8" s="244"/>
      <c r="ST8" s="244"/>
      <c r="SU8" s="244"/>
      <c r="SV8" s="244"/>
      <c r="SW8" s="244"/>
      <c r="SX8" s="244"/>
      <c r="SY8" s="244"/>
      <c r="SZ8" s="244"/>
      <c r="TA8" s="244"/>
      <c r="TB8" s="244"/>
      <c r="TC8" s="244"/>
      <c r="TD8" s="244"/>
      <c r="TE8" s="244"/>
      <c r="TF8" s="244"/>
      <c r="TG8" s="244"/>
      <c r="TH8" s="244"/>
      <c r="TI8" s="244"/>
      <c r="TJ8" s="244"/>
      <c r="TK8" s="244"/>
      <c r="TL8" s="244"/>
      <c r="TM8" s="244"/>
      <c r="TN8" s="244"/>
      <c r="TO8" s="244"/>
      <c r="TP8" s="244"/>
      <c r="TQ8" s="244"/>
      <c r="TR8" s="244"/>
      <c r="TS8" s="244"/>
      <c r="TT8" s="244"/>
      <c r="TU8" s="244"/>
      <c r="TV8" s="244"/>
      <c r="TW8" s="244"/>
      <c r="TX8" s="244"/>
      <c r="TY8" s="244"/>
      <c r="TZ8" s="244"/>
      <c r="UA8" s="244"/>
      <c r="UB8" s="244"/>
      <c r="UC8" s="244"/>
      <c r="UD8" s="244"/>
      <c r="UE8" s="244"/>
      <c r="UF8" s="244"/>
      <c r="UG8" s="244"/>
      <c r="UH8" s="244"/>
      <c r="UI8" s="244"/>
      <c r="UJ8" s="244"/>
      <c r="UK8" s="244"/>
      <c r="UL8" s="244"/>
      <c r="UM8" s="244"/>
      <c r="UN8" s="244"/>
      <c r="UO8" s="244"/>
      <c r="UP8" s="244"/>
      <c r="UQ8" s="244"/>
      <c r="UR8" s="244"/>
      <c r="US8" s="244"/>
      <c r="UT8" s="244"/>
      <c r="UU8" s="244"/>
      <c r="UV8" s="244"/>
      <c r="UW8" s="244"/>
      <c r="UX8" s="244"/>
      <c r="UY8" s="244"/>
      <c r="UZ8" s="244"/>
      <c r="VA8" s="244"/>
      <c r="VB8" s="244"/>
      <c r="VC8" s="244"/>
      <c r="VD8" s="244"/>
      <c r="VE8" s="244"/>
      <c r="VF8" s="244"/>
      <c r="VG8" s="244"/>
      <c r="VH8" s="244"/>
      <c r="VI8" s="244"/>
      <c r="VJ8" s="244"/>
      <c r="VK8" s="244"/>
      <c r="VL8" s="244"/>
      <c r="VM8" s="244"/>
      <c r="VN8" s="244"/>
      <c r="VO8" s="244"/>
      <c r="VP8" s="244"/>
      <c r="VQ8" s="244"/>
      <c r="VR8" s="244"/>
      <c r="VS8" s="244"/>
      <c r="VT8" s="244"/>
      <c r="VU8" s="244"/>
      <c r="VV8" s="244"/>
      <c r="VW8" s="244"/>
      <c r="VX8" s="244"/>
      <c r="VY8" s="244"/>
      <c r="VZ8" s="244"/>
      <c r="WA8" s="244"/>
      <c r="WB8" s="244"/>
      <c r="WC8" s="244"/>
      <c r="WD8" s="244"/>
      <c r="WE8" s="244"/>
      <c r="WF8" s="244"/>
      <c r="WG8" s="244"/>
      <c r="WH8" s="244"/>
      <c r="WI8" s="244"/>
      <c r="WJ8" s="244"/>
      <c r="WK8" s="244"/>
      <c r="WL8" s="244"/>
      <c r="WM8" s="244"/>
      <c r="WN8" s="244"/>
      <c r="WO8" s="244"/>
      <c r="WP8" s="244"/>
      <c r="WQ8" s="244"/>
      <c r="WR8" s="244"/>
      <c r="WS8" s="244"/>
      <c r="WT8" s="244"/>
      <c r="WU8" s="244"/>
      <c r="WV8" s="244"/>
      <c r="WW8" s="244"/>
      <c r="WX8" s="244"/>
      <c r="WY8" s="244"/>
      <c r="WZ8" s="244"/>
      <c r="XA8" s="244"/>
      <c r="XB8" s="244"/>
      <c r="XC8" s="244"/>
      <c r="XD8" s="244"/>
      <c r="XE8" s="244"/>
      <c r="XF8" s="244"/>
      <c r="XG8" s="244"/>
      <c r="XH8" s="244"/>
      <c r="XI8" s="244"/>
      <c r="XJ8" s="244"/>
      <c r="XK8" s="244"/>
      <c r="XL8" s="244"/>
      <c r="XM8" s="244"/>
      <c r="XN8" s="244"/>
      <c r="XO8" s="244"/>
      <c r="XP8" s="244"/>
      <c r="XQ8" s="244"/>
      <c r="XR8" s="244"/>
      <c r="XS8" s="244"/>
      <c r="XT8" s="244"/>
      <c r="XU8" s="244"/>
      <c r="XV8" s="244"/>
      <c r="XW8" s="244"/>
      <c r="XX8" s="244"/>
      <c r="XY8" s="244"/>
      <c r="XZ8" s="244"/>
      <c r="YA8" s="244"/>
      <c r="YB8" s="244"/>
      <c r="YC8" s="244"/>
      <c r="YD8" s="244"/>
      <c r="YE8" s="244"/>
      <c r="YF8" s="244"/>
      <c r="YG8" s="244"/>
      <c r="YH8" s="244"/>
      <c r="YI8" s="244"/>
      <c r="YJ8" s="244"/>
      <c r="YK8" s="244"/>
      <c r="YL8" s="244"/>
      <c r="YM8" s="244"/>
      <c r="YN8" s="244"/>
      <c r="YO8" s="244"/>
      <c r="YP8" s="244"/>
      <c r="YQ8" s="244"/>
      <c r="YR8" s="244"/>
      <c r="YS8" s="244"/>
      <c r="YT8" s="244"/>
      <c r="YU8" s="244"/>
      <c r="YV8" s="244"/>
      <c r="YW8" s="244"/>
      <c r="YX8" s="244"/>
      <c r="YY8" s="244"/>
      <c r="YZ8" s="244"/>
      <c r="ZA8" s="244"/>
      <c r="ZB8" s="244"/>
      <c r="ZC8" s="244"/>
      <c r="ZD8" s="244"/>
      <c r="ZE8" s="244"/>
      <c r="ZF8" s="244"/>
      <c r="ZG8" s="244"/>
      <c r="ZH8" s="244"/>
      <c r="ZI8" s="244"/>
      <c r="ZJ8" s="244"/>
      <c r="ZK8" s="244"/>
      <c r="ZL8" s="244"/>
      <c r="ZM8" s="244"/>
      <c r="ZN8" s="244"/>
      <c r="ZO8" s="244"/>
      <c r="ZP8" s="244"/>
      <c r="ZQ8" s="244"/>
      <c r="ZR8" s="244"/>
      <c r="ZS8" s="244"/>
      <c r="ZT8" s="244"/>
      <c r="ZU8" s="244"/>
      <c r="ZV8" s="244"/>
      <c r="ZW8" s="244"/>
      <c r="ZX8" s="244"/>
      <c r="ZY8" s="244"/>
      <c r="ZZ8" s="244"/>
      <c r="AAA8" s="244"/>
      <c r="AAB8" s="244"/>
      <c r="AAC8" s="244"/>
      <c r="AAD8" s="244"/>
      <c r="AAE8" s="244"/>
      <c r="AAF8" s="244"/>
      <c r="AAG8" s="244"/>
      <c r="AAH8" s="244"/>
      <c r="AAI8" s="244"/>
      <c r="AAJ8" s="244"/>
      <c r="AAK8" s="244"/>
      <c r="AAL8" s="244"/>
      <c r="AAM8" s="244"/>
      <c r="AAN8" s="244"/>
      <c r="AAO8" s="244"/>
      <c r="AAP8" s="244"/>
      <c r="AAQ8" s="244"/>
      <c r="AAR8" s="244"/>
      <c r="AAS8" s="244"/>
      <c r="AAT8" s="244"/>
      <c r="AAU8" s="244"/>
      <c r="AAV8" s="244"/>
      <c r="AAW8" s="244"/>
      <c r="AAX8" s="244"/>
      <c r="AAY8" s="244"/>
      <c r="AAZ8" s="244"/>
      <c r="ABA8" s="244"/>
      <c r="ABB8" s="244"/>
      <c r="ABC8" s="244"/>
      <c r="ABD8" s="244"/>
      <c r="ABE8" s="244"/>
      <c r="ABF8" s="244"/>
      <c r="ABG8" s="244"/>
      <c r="ABH8" s="244"/>
      <c r="ABI8" s="244"/>
      <c r="ABJ8" s="244"/>
      <c r="ABK8" s="244"/>
      <c r="ABL8" s="244"/>
      <c r="ABM8" s="244"/>
      <c r="ABN8" s="244"/>
      <c r="ABO8" s="244"/>
      <c r="ABP8" s="244"/>
      <c r="ABQ8" s="244"/>
      <c r="ABR8" s="244"/>
      <c r="ABS8" s="244"/>
      <c r="ABT8" s="244"/>
      <c r="ABU8" s="244"/>
      <c r="ABV8" s="244"/>
      <c r="ABW8" s="244"/>
      <c r="ABX8" s="244"/>
      <c r="ABY8" s="244"/>
      <c r="ABZ8" s="244"/>
      <c r="ACA8" s="244"/>
      <c r="ACB8" s="244"/>
      <c r="ACC8" s="244"/>
      <c r="ACD8" s="244"/>
      <c r="ACE8" s="244"/>
      <c r="ACF8" s="244"/>
      <c r="ACG8" s="244"/>
      <c r="ACH8" s="244"/>
      <c r="ACI8" s="244"/>
      <c r="ACJ8" s="244"/>
      <c r="ACK8" s="244"/>
      <c r="ACL8" s="244"/>
      <c r="ACM8" s="244"/>
      <c r="ACN8" s="244"/>
      <c r="ACO8" s="244"/>
      <c r="ACP8" s="244"/>
      <c r="ACQ8" s="244"/>
      <c r="ACR8" s="244"/>
      <c r="ACS8" s="244"/>
      <c r="ACT8" s="244"/>
      <c r="ACU8" s="244"/>
      <c r="ACV8" s="244"/>
      <c r="ACW8" s="244"/>
      <c r="ACX8" s="244"/>
      <c r="ACY8" s="244"/>
      <c r="ACZ8" s="244"/>
      <c r="ADA8" s="244"/>
      <c r="ADB8" s="244"/>
      <c r="ADC8" s="244"/>
      <c r="ADD8" s="244"/>
      <c r="ADE8" s="244"/>
      <c r="ADF8" s="244"/>
      <c r="ADG8" s="244"/>
      <c r="ADH8" s="244"/>
      <c r="ADI8" s="244"/>
      <c r="ADJ8" s="244"/>
      <c r="ADK8" s="244"/>
      <c r="ADL8" s="244"/>
      <c r="ADM8" s="244"/>
      <c r="ADN8" s="244"/>
      <c r="ADO8" s="244"/>
      <c r="ADP8" s="244"/>
      <c r="ADQ8" s="244"/>
      <c r="ADR8" s="244"/>
      <c r="ADS8" s="244"/>
      <c r="ADT8" s="244"/>
      <c r="ADU8" s="244"/>
      <c r="ADV8" s="244"/>
      <c r="ADW8" s="244"/>
      <c r="ADX8" s="244"/>
      <c r="ADY8" s="244"/>
      <c r="ADZ8" s="244"/>
      <c r="AEA8" s="244"/>
      <c r="AEB8" s="244"/>
      <c r="AEC8" s="244"/>
      <c r="AED8" s="244"/>
      <c r="AEE8" s="244"/>
      <c r="AEF8" s="244"/>
      <c r="AEG8" s="244"/>
      <c r="AEH8" s="244"/>
      <c r="AEI8" s="244"/>
      <c r="AEJ8" s="244"/>
      <c r="AEK8" s="244"/>
      <c r="AEL8" s="244"/>
      <c r="AEM8" s="244"/>
      <c r="AEN8" s="244"/>
      <c r="AEO8" s="244"/>
      <c r="AEP8" s="244"/>
      <c r="AEQ8" s="244"/>
      <c r="AER8" s="244"/>
      <c r="AES8" s="244"/>
      <c r="AET8" s="244"/>
      <c r="AEU8" s="244"/>
    </row>
    <row r="9" spans="1:827" s="191" customFormat="1" x14ac:dyDescent="0.15">
      <c r="A9" s="182" t="str">
        <f>'Tariffs July 2022'!K3</f>
        <v>Diamond Energy</v>
      </c>
      <c r="B9" s="183" t="str">
        <f>'Tariffs July 2022'!L3</f>
        <v xml:space="preserve">Renewable Saver </v>
      </c>
      <c r="C9" s="184">
        <f>IF('Tariffs July 2022'!BP3=0,91*'Tariffs July 2022'!M3/100,(91*'Tariffs July 2022'!M3/100)+'Tariffs July 2022'!BP3/4)</f>
        <v>99.19</v>
      </c>
      <c r="D9" s="184">
        <f>IF('Tariffs July 2022'!O3="",$C$5*'Tariffs July 2022'!N3/100,IF($C$5&gt;='Tariffs July 2022'!P3,('Tariffs July 2022'!P3*'Tariffs July 2022'!N3/100),($C$5*'Tariffs July 2022'!N3/100)))</f>
        <v>230.05636363636361</v>
      </c>
      <c r="E9" s="184">
        <f>IF(AND('Tariffs July 2022'!P3&gt;0,'Tariffs July 2022'!R3&gt;0),IF($C$5&lt;'Tariffs July 2022'!P3,0,IF($C$5&lt;=('Tariffs July 2022'!R3+'Tariffs July 2022'!P3),(($C$5-'Tariffs July 2022'!P3)*'Tariffs July 2022'!Q3/100),(('Tariffs July 2022'!R3)*'Tariffs July 2022'!Q3/100))),0)</f>
        <v>0</v>
      </c>
      <c r="F9" s="184">
        <f>IF(AND('Tariffs July 2022'!R3&gt;0,'Tariffs July 2022'!T3&gt;0),IF(($C$5&lt;'Tariffs July 2022'!T3),(0),($C$5-'Tariffs July 2022'!T3)*'Tariffs July 2022'!U3/100),IF(AND('Tariffs July 2022'!R3&gt;0,'Tariffs July 2022'!T3=""),IF(($C$5&lt;'Tariffs July 2022'!R3+'Tariffs July 2022'!P3),(0),(($C$5-('Tariffs July 2022'!R3+'Tariffs July 2022'!P3))*'Tariffs July 2022'!S3/100)),IF(AND('Tariffs July 2022'!P3&gt;0,'Tariffs July 2022'!R3=""&gt;0),IF(($C$5&lt;'Tariffs July 2022'!P3),(0),($C$5-'Tariffs July 2022'!P3)*'Tariffs July 2022'!Q3/100),0)))</f>
        <v>291.06</v>
      </c>
      <c r="G9" s="184">
        <f t="shared" ref="G9:G15" si="0">SUM(C9:F9)</f>
        <v>620.30636363636359</v>
      </c>
      <c r="H9" s="238">
        <f t="shared" ref="H9:H21" si="1">(G9-C9)*4</f>
        <v>2084.4654545454541</v>
      </c>
      <c r="I9" s="238">
        <f t="shared" ref="I9:I21" si="2">G9*4</f>
        <v>2481.2254545454543</v>
      </c>
      <c r="J9" s="185">
        <f t="shared" ref="J9:J21" si="3">I9*1.1</f>
        <v>2729.348</v>
      </c>
      <c r="K9" s="260">
        <f>'Tariffs July 2022'!AZ3</f>
        <v>0</v>
      </c>
      <c r="L9" s="260">
        <f>'Tariffs July 2022'!BA3</f>
        <v>0</v>
      </c>
      <c r="M9" s="260">
        <f>'Tariffs July 2022'!BB3</f>
        <v>2</v>
      </c>
      <c r="N9" s="260">
        <f>'Tariffs July 2022'!BC3</f>
        <v>0</v>
      </c>
      <c r="O9" s="186" t="str">
        <f t="shared" ref="O9:O21" si="4">IF(SUM(K9:N9)=0,"No discount",IF(K9&gt;0,"Guaranteed off bill",IF(L9&gt;0,"Guaranteed off usage",IF(M9&gt;0,"Pay-on-time off bill","Pay-on-time off usage"))))</f>
        <v>Pay-on-time off bill</v>
      </c>
      <c r="P9" s="187" t="str">
        <f t="shared" ref="P9:P21" si="5">IF(OR(A9="Origin Energy",A9="Red Energy",A9="Powershop"),"Inclusive","Exclusive")</f>
        <v>Exclusive</v>
      </c>
      <c r="Q9" s="241">
        <f t="shared" ref="Q9:Q21" si="6">IF(AND(O9="Guaranteed off bill",P9="Inclusive"),((I9*1.1)-((I9*1.1)*K9/100))/1.1,IF(AND(O9="Guaranteed off usage",P9="Inclusive"),((I9*1.1)-((H9*1.1)*L9/100))/1.1,IF(AND(O9="Guaranteed off bill",P9="Exclusive"),I9-(I9*K9/100),IF(AND(O9="Guaranteed off usage",P9="Exclusive"),I9-(H9*L9/100),IF(P9="Inclusive",((I9*1.1))/1.1,I9)))))</f>
        <v>2481.2254545454543</v>
      </c>
      <c r="R9" s="238">
        <f t="shared" ref="R9:R21" si="7">IF(AND(O9="Pay-on-time off bill",P9="Inclusive"),((Q9*1.1)-((Q9*1.1)*M9/100))/1.1,IF(AND(O9="Pay-on-time off usage",P9="Inclusive"),((Q9*1.1)-((H9*1.1)*N9/100))/1.1,IF(AND(O9="Pay-on-time off bill",P9="Exclusive"),Q9-(Q9*M9/100),IF(AND(O9="Pay-on-time off usage",P9="Exclusive"),Q9-(H9*N9/100),IF(P9="Inclusive",((Q9*1.1))/1.1,Q9)))))</f>
        <v>2431.6009454545451</v>
      </c>
      <c r="S9" s="247">
        <f t="shared" ref="S9:T17" si="8">Q9*1.1</f>
        <v>2729.348</v>
      </c>
      <c r="T9" s="247">
        <f t="shared" si="8"/>
        <v>2674.7610399999999</v>
      </c>
      <c r="U9" s="188">
        <f>'Tariffs July 2022'!BL3</f>
        <v>0</v>
      </c>
      <c r="V9" s="189" t="str">
        <f>'Tariffs July 2022'!BM3</f>
        <v>n</v>
      </c>
      <c r="W9" s="264"/>
      <c r="X9" s="264"/>
      <c r="Y9" s="264"/>
      <c r="Z9" s="264"/>
      <c r="AA9" s="264"/>
      <c r="AB9" s="264"/>
      <c r="AC9" s="264"/>
      <c r="AD9" s="264"/>
      <c r="AE9" s="264"/>
      <c r="AF9" s="264"/>
      <c r="AG9" s="264"/>
      <c r="AH9" s="264"/>
      <c r="AI9" s="264"/>
      <c r="AJ9" s="264"/>
      <c r="AK9" s="264"/>
      <c r="AL9" s="264"/>
      <c r="AM9" s="264"/>
      <c r="AN9" s="264"/>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s="244"/>
      <c r="QO9" s="244"/>
      <c r="QP9" s="244"/>
      <c r="QQ9" s="244"/>
      <c r="QR9" s="244"/>
      <c r="QS9" s="244"/>
      <c r="QT9" s="244"/>
      <c r="QU9" s="244"/>
      <c r="QV9" s="244"/>
      <c r="QW9" s="244"/>
      <c r="QX9" s="244"/>
      <c r="QY9" s="244"/>
      <c r="QZ9" s="244"/>
      <c r="RA9" s="244"/>
      <c r="RB9" s="244"/>
      <c r="RC9" s="244"/>
      <c r="RD9" s="244"/>
      <c r="RE9" s="244"/>
      <c r="RF9" s="244"/>
      <c r="RG9" s="244"/>
      <c r="RH9" s="244"/>
      <c r="RI9" s="244"/>
      <c r="RJ9" s="244"/>
      <c r="RK9" s="244"/>
      <c r="RL9" s="244"/>
      <c r="RM9" s="244"/>
      <c r="RN9" s="244"/>
      <c r="RO9" s="244"/>
      <c r="RP9" s="244"/>
      <c r="RQ9" s="244"/>
      <c r="RR9" s="244"/>
      <c r="RS9" s="244"/>
      <c r="RT9" s="244"/>
      <c r="RU9" s="244"/>
      <c r="RV9" s="244"/>
      <c r="RW9" s="244"/>
      <c r="RX9" s="244"/>
      <c r="RY9" s="244"/>
      <c r="RZ9" s="244"/>
      <c r="SA9" s="244"/>
      <c r="SB9" s="244"/>
      <c r="SC9" s="244"/>
      <c r="SD9" s="244"/>
      <c r="SE9" s="244"/>
      <c r="SF9" s="244"/>
      <c r="SG9" s="244"/>
      <c r="SH9" s="244"/>
      <c r="SI9" s="244"/>
      <c r="SJ9" s="244"/>
      <c r="SK9" s="244"/>
      <c r="SL9" s="244"/>
      <c r="SM9" s="244"/>
      <c r="SN9" s="244"/>
      <c r="SO9" s="244"/>
      <c r="SP9" s="244"/>
      <c r="SQ9" s="244"/>
      <c r="SR9" s="244"/>
      <c r="SS9" s="244"/>
      <c r="ST9" s="244"/>
      <c r="SU9" s="244"/>
      <c r="SV9" s="244"/>
      <c r="SW9" s="244"/>
      <c r="SX9" s="244"/>
      <c r="SY9" s="244"/>
      <c r="SZ9" s="244"/>
      <c r="TA9" s="244"/>
      <c r="TB9" s="244"/>
      <c r="TC9" s="244"/>
      <c r="TD9" s="244"/>
      <c r="TE9" s="244"/>
      <c r="TF9" s="244"/>
      <c r="TG9" s="244"/>
      <c r="TH9" s="244"/>
      <c r="TI9" s="244"/>
      <c r="TJ9" s="244"/>
      <c r="TK9" s="244"/>
      <c r="TL9" s="244"/>
      <c r="TM9" s="244"/>
      <c r="TN9" s="244"/>
      <c r="TO9" s="244"/>
      <c r="TP9" s="244"/>
      <c r="TQ9" s="244"/>
      <c r="TR9" s="244"/>
      <c r="TS9" s="244"/>
      <c r="TT9" s="244"/>
      <c r="TU9" s="244"/>
      <c r="TV9" s="244"/>
      <c r="TW9" s="244"/>
      <c r="TX9" s="244"/>
      <c r="TY9" s="244"/>
      <c r="TZ9" s="244"/>
      <c r="UA9" s="244"/>
      <c r="UB9" s="244"/>
      <c r="UC9" s="244"/>
      <c r="UD9" s="244"/>
      <c r="UE9" s="244"/>
      <c r="UF9" s="244"/>
      <c r="UG9" s="244"/>
      <c r="UH9" s="244"/>
      <c r="UI9" s="244"/>
      <c r="UJ9" s="244"/>
      <c r="UK9" s="244"/>
      <c r="UL9" s="244"/>
      <c r="UM9" s="244"/>
      <c r="UN9" s="244"/>
      <c r="UO9" s="244"/>
      <c r="UP9" s="244"/>
      <c r="UQ9" s="244"/>
      <c r="UR9" s="244"/>
      <c r="US9" s="244"/>
      <c r="UT9" s="244"/>
      <c r="UU9" s="244"/>
      <c r="UV9" s="244"/>
      <c r="UW9" s="244"/>
      <c r="UX9" s="244"/>
      <c r="UY9" s="244"/>
      <c r="UZ9" s="244"/>
      <c r="VA9" s="244"/>
      <c r="VB9" s="244"/>
      <c r="VC9" s="244"/>
      <c r="VD9" s="244"/>
      <c r="VE9" s="244"/>
      <c r="VF9" s="244"/>
      <c r="VG9" s="244"/>
      <c r="VH9" s="244"/>
      <c r="VI9" s="244"/>
      <c r="VJ9" s="244"/>
      <c r="VK9" s="244"/>
      <c r="VL9" s="244"/>
      <c r="VM9" s="244"/>
      <c r="VN9" s="244"/>
      <c r="VO9" s="244"/>
      <c r="VP9" s="244"/>
      <c r="VQ9" s="244"/>
      <c r="VR9" s="244"/>
      <c r="VS9" s="244"/>
      <c r="VT9" s="244"/>
      <c r="VU9" s="244"/>
      <c r="VV9" s="244"/>
      <c r="VW9" s="244"/>
      <c r="VX9" s="244"/>
      <c r="VY9" s="244"/>
      <c r="VZ9" s="244"/>
      <c r="WA9" s="244"/>
      <c r="WB9" s="244"/>
      <c r="WC9" s="244"/>
      <c r="WD9" s="244"/>
      <c r="WE9" s="244"/>
      <c r="WF9" s="244"/>
      <c r="WG9" s="244"/>
      <c r="WH9" s="244"/>
      <c r="WI9" s="244"/>
      <c r="WJ9" s="244"/>
      <c r="WK9" s="244"/>
      <c r="WL9" s="244"/>
      <c r="WM9" s="244"/>
      <c r="WN9" s="244"/>
      <c r="WO9" s="244"/>
      <c r="WP9" s="244"/>
      <c r="WQ9" s="244"/>
      <c r="WR9" s="244"/>
      <c r="WS9" s="244"/>
      <c r="WT9" s="244"/>
      <c r="WU9" s="244"/>
      <c r="WV9" s="244"/>
      <c r="WW9" s="244"/>
      <c r="WX9" s="244"/>
      <c r="WY9" s="244"/>
      <c r="WZ9" s="244"/>
      <c r="XA9" s="244"/>
      <c r="XB9" s="244"/>
      <c r="XC9" s="244"/>
      <c r="XD9" s="244"/>
      <c r="XE9" s="244"/>
      <c r="XF9" s="244"/>
      <c r="XG9" s="244"/>
      <c r="XH9" s="244"/>
      <c r="XI9" s="244"/>
      <c r="XJ9" s="244"/>
      <c r="XK9" s="244"/>
      <c r="XL9" s="244"/>
      <c r="XM9" s="244"/>
      <c r="XN9" s="244"/>
      <c r="XO9" s="244"/>
      <c r="XP9" s="244"/>
      <c r="XQ9" s="244"/>
      <c r="XR9" s="244"/>
      <c r="XS9" s="244"/>
      <c r="XT9" s="244"/>
      <c r="XU9" s="244"/>
      <c r="XV9" s="244"/>
      <c r="XW9" s="244"/>
      <c r="XX9" s="244"/>
      <c r="XY9" s="244"/>
      <c r="XZ9" s="244"/>
      <c r="YA9" s="244"/>
      <c r="YB9" s="244"/>
      <c r="YC9" s="244"/>
      <c r="YD9" s="244"/>
      <c r="YE9" s="244"/>
      <c r="YF9" s="244"/>
      <c r="YG9" s="244"/>
      <c r="YH9" s="244"/>
      <c r="YI9" s="244"/>
      <c r="YJ9" s="244"/>
      <c r="YK9" s="244"/>
      <c r="YL9" s="244"/>
      <c r="YM9" s="244"/>
      <c r="YN9" s="244"/>
      <c r="YO9" s="244"/>
      <c r="YP9" s="244"/>
      <c r="YQ9" s="244"/>
      <c r="YR9" s="244"/>
      <c r="YS9" s="244"/>
      <c r="YT9" s="244"/>
      <c r="YU9" s="244"/>
      <c r="YV9" s="244"/>
      <c r="YW9" s="244"/>
      <c r="YX9" s="244"/>
      <c r="YY9" s="244"/>
      <c r="YZ9" s="244"/>
      <c r="ZA9" s="244"/>
      <c r="ZB9" s="244"/>
      <c r="ZC9" s="244"/>
      <c r="ZD9" s="244"/>
      <c r="ZE9" s="244"/>
      <c r="ZF9" s="244"/>
      <c r="ZG9" s="244"/>
      <c r="ZH9" s="244"/>
      <c r="ZI9" s="244"/>
      <c r="ZJ9" s="244"/>
      <c r="ZK9" s="244"/>
      <c r="ZL9" s="244"/>
      <c r="ZM9" s="244"/>
      <c r="ZN9" s="244"/>
      <c r="ZO9" s="244"/>
      <c r="ZP9" s="244"/>
      <c r="ZQ9" s="244"/>
      <c r="ZR9" s="244"/>
      <c r="ZS9" s="244"/>
      <c r="ZT9" s="244"/>
      <c r="ZU9" s="244"/>
      <c r="ZV9" s="244"/>
      <c r="ZW9" s="244"/>
      <c r="ZX9" s="244"/>
      <c r="ZY9" s="244"/>
      <c r="ZZ9" s="244"/>
      <c r="AAA9" s="244"/>
      <c r="AAB9" s="244"/>
      <c r="AAC9" s="244"/>
      <c r="AAD9" s="244"/>
      <c r="AAE9" s="244"/>
      <c r="AAF9" s="244"/>
      <c r="AAG9" s="244"/>
      <c r="AAH9" s="244"/>
      <c r="AAI9" s="244"/>
      <c r="AAJ9" s="244"/>
      <c r="AAK9" s="244"/>
      <c r="AAL9" s="244"/>
      <c r="AAM9" s="244"/>
      <c r="AAN9" s="244"/>
      <c r="AAO9" s="244"/>
      <c r="AAP9" s="244"/>
      <c r="AAQ9" s="244"/>
      <c r="AAR9" s="244"/>
      <c r="AAS9" s="244"/>
      <c r="AAT9" s="244"/>
      <c r="AAU9" s="244"/>
      <c r="AAV9" s="244"/>
      <c r="AAW9" s="244"/>
      <c r="AAX9" s="244"/>
      <c r="AAY9" s="244"/>
      <c r="AAZ9" s="244"/>
      <c r="ABA9" s="244"/>
      <c r="ABB9" s="244"/>
      <c r="ABC9" s="244"/>
      <c r="ABD9" s="244"/>
      <c r="ABE9" s="244"/>
      <c r="ABF9" s="244"/>
      <c r="ABG9" s="244"/>
      <c r="ABH9" s="244"/>
      <c r="ABI9" s="244"/>
      <c r="ABJ9" s="244"/>
      <c r="ABK9" s="244"/>
      <c r="ABL9" s="244"/>
      <c r="ABM9" s="244"/>
      <c r="ABN9" s="244"/>
      <c r="ABO9" s="244"/>
      <c r="ABP9" s="244"/>
      <c r="ABQ9" s="244"/>
      <c r="ABR9" s="244"/>
      <c r="ABS9" s="244"/>
      <c r="ABT9" s="244"/>
      <c r="ABU9" s="244"/>
      <c r="ABV9" s="244"/>
      <c r="ABW9" s="244"/>
      <c r="ABX9" s="244"/>
      <c r="ABY9" s="244"/>
      <c r="ABZ9" s="244"/>
      <c r="ACA9" s="244"/>
      <c r="ACB9" s="244"/>
      <c r="ACC9" s="244"/>
      <c r="ACD9" s="244"/>
      <c r="ACE9" s="244"/>
      <c r="ACF9" s="244"/>
      <c r="ACG9" s="244"/>
      <c r="ACH9" s="244"/>
      <c r="ACI9" s="244"/>
      <c r="ACJ9" s="244"/>
      <c r="ACK9" s="244"/>
      <c r="ACL9" s="244"/>
      <c r="ACM9" s="244"/>
      <c r="ACN9" s="244"/>
      <c r="ACO9" s="244"/>
      <c r="ACP9" s="244"/>
      <c r="ACQ9" s="244"/>
      <c r="ACR9" s="244"/>
      <c r="ACS9" s="244"/>
      <c r="ACT9" s="244"/>
      <c r="ACU9" s="244"/>
      <c r="ACV9" s="244"/>
      <c r="ACW9" s="244"/>
      <c r="ACX9" s="244"/>
      <c r="ACY9" s="244"/>
      <c r="ACZ9" s="244"/>
      <c r="ADA9" s="244"/>
      <c r="ADB9" s="244"/>
      <c r="ADC9" s="244"/>
      <c r="ADD9" s="244"/>
      <c r="ADE9" s="244"/>
      <c r="ADF9" s="244"/>
      <c r="ADG9" s="244"/>
      <c r="ADH9" s="244"/>
      <c r="ADI9" s="244"/>
      <c r="ADJ9" s="244"/>
      <c r="ADK9" s="244"/>
      <c r="ADL9" s="244"/>
      <c r="ADM9" s="244"/>
      <c r="ADN9" s="244"/>
      <c r="ADO9" s="244"/>
      <c r="ADP9" s="244"/>
      <c r="ADQ9" s="244"/>
      <c r="ADR9" s="244"/>
      <c r="ADS9" s="244"/>
      <c r="ADT9" s="244"/>
      <c r="ADU9" s="244"/>
      <c r="ADV9" s="244"/>
      <c r="ADW9" s="244"/>
      <c r="ADX9" s="244"/>
      <c r="ADY9" s="244"/>
      <c r="ADZ9" s="244"/>
      <c r="AEA9" s="244"/>
      <c r="AEB9" s="244"/>
      <c r="AEC9" s="244"/>
      <c r="AED9" s="244"/>
      <c r="AEE9" s="244"/>
      <c r="AEF9" s="244"/>
      <c r="AEG9" s="244"/>
      <c r="AEH9" s="244"/>
      <c r="AEI9" s="244"/>
      <c r="AEJ9" s="244"/>
      <c r="AEK9" s="244"/>
      <c r="AEL9" s="244"/>
      <c r="AEM9" s="244"/>
      <c r="AEN9" s="244"/>
      <c r="AEO9" s="244"/>
      <c r="AEP9" s="244"/>
      <c r="AEQ9" s="244"/>
      <c r="AER9" s="244"/>
      <c r="AES9" s="244"/>
      <c r="AET9" s="244"/>
      <c r="AEU9" s="244"/>
    </row>
    <row r="10" spans="1:827" s="191" customFormat="1" x14ac:dyDescent="0.15">
      <c r="A10" s="182" t="str">
        <f>'Tariffs July 2022'!K4</f>
        <v>EnergyAustralia</v>
      </c>
      <c r="B10" s="183" t="str">
        <f>'Tariffs July 2022'!L4</f>
        <v>Flexi Plan</v>
      </c>
      <c r="C10" s="184">
        <f>IF('Tariffs July 2022'!BP4=0,91*'Tariffs July 2022'!M4/100,(91*'Tariffs July 2022'!M4/100)+'Tariffs July 2022'!BP4/4)</f>
        <v>85.995000000000005</v>
      </c>
      <c r="D10" s="184">
        <f>IF('Tariffs July 2022'!O4="",$C$5*'Tariffs July 2022'!N4/100,IF($C$5&gt;='Tariffs July 2022'!P4,('Tariffs July 2022'!P4*'Tariffs July 2022'!N4/100),($C$5*'Tariffs July 2022'!N4/100)))</f>
        <v>490.36363636363632</v>
      </c>
      <c r="E10" s="184">
        <f>IF(AND('Tariffs July 2022'!P4&gt;0,'Tariffs July 2022'!R4&gt;0),IF($C$5&lt;'Tariffs July 2022'!P4,0,IF($C$5&lt;=('Tariffs July 2022'!R4+'Tariffs July 2022'!P4),(($C$5-'Tariffs July 2022'!P4)*'Tariffs July 2022'!Q4/100),(('Tariffs July 2022'!R4)*'Tariffs July 2022'!Q4/100))),0)</f>
        <v>0</v>
      </c>
      <c r="F10" s="184">
        <f>IF(AND('Tariffs July 2022'!R4&gt;0,'Tariffs July 2022'!T4&gt;0),IF(($C$5&lt;'Tariffs July 2022'!T4),(0),($C$5-'Tariffs July 2022'!T4)*'Tariffs July 2022'!U4/100),IF(AND('Tariffs July 2022'!R4&gt;0,'Tariffs July 2022'!T4=""),IF(($C$5&lt;'Tariffs July 2022'!R4+'Tariffs July 2022'!P4),(0),(($C$5-('Tariffs July 2022'!R4+'Tariffs July 2022'!P4))*'Tariffs July 2022'!S4/100)),IF(AND('Tariffs July 2022'!P4&gt;0,'Tariffs July 2022'!R4=""&gt;0),IF(($C$5&lt;'Tariffs July 2022'!P4),(0),($C$5-'Tariffs July 2022'!P4)*'Tariffs July 2022'!Q4/100),0)))</f>
        <v>0</v>
      </c>
      <c r="G10" s="184">
        <f t="shared" si="0"/>
        <v>576.35863636363638</v>
      </c>
      <c r="H10" s="238">
        <f t="shared" si="1"/>
        <v>1961.4545454545455</v>
      </c>
      <c r="I10" s="238">
        <f t="shared" si="2"/>
        <v>2305.4345454545455</v>
      </c>
      <c r="J10" s="185">
        <f t="shared" si="3"/>
        <v>2535.9780000000001</v>
      </c>
      <c r="K10" s="260">
        <f>'Tariffs July 2022'!AZ4</f>
        <v>0</v>
      </c>
      <c r="L10" s="260">
        <f>'Tariffs July 2022'!BA4</f>
        <v>0</v>
      </c>
      <c r="M10" s="260">
        <f>'Tariffs July 2022'!BB4</f>
        <v>0</v>
      </c>
      <c r="N10" s="260">
        <f>'Tariffs July 2022'!BC4</f>
        <v>0</v>
      </c>
      <c r="O10" s="186" t="str">
        <f t="shared" si="4"/>
        <v>No discount</v>
      </c>
      <c r="P10" s="187" t="str">
        <f t="shared" si="5"/>
        <v>Exclusive</v>
      </c>
      <c r="Q10" s="241">
        <f t="shared" si="6"/>
        <v>2305.4345454545455</v>
      </c>
      <c r="R10" s="238">
        <f t="shared" si="7"/>
        <v>2305.4345454545455</v>
      </c>
      <c r="S10" s="247">
        <f t="shared" si="8"/>
        <v>2535.9780000000001</v>
      </c>
      <c r="T10" s="247">
        <f t="shared" si="8"/>
        <v>2535.9780000000001</v>
      </c>
      <c r="U10" s="188">
        <f>'Tariffs July 2022'!BL4</f>
        <v>0</v>
      </c>
      <c r="V10" s="189" t="str">
        <f>'Tariffs July 2022'!BM4</f>
        <v>n</v>
      </c>
      <c r="W10" s="264"/>
      <c r="X10" s="264"/>
      <c r="Y10" s="264"/>
      <c r="Z10" s="264"/>
      <c r="AA10" s="264"/>
      <c r="AB10" s="264"/>
      <c r="AC10" s="264"/>
      <c r="AD10" s="264"/>
      <c r="AE10" s="264"/>
      <c r="AF10" s="264"/>
      <c r="AG10" s="264"/>
      <c r="AH10" s="264"/>
      <c r="AI10" s="264"/>
      <c r="AJ10" s="264"/>
      <c r="AK10" s="264"/>
      <c r="AL10" s="264"/>
      <c r="AM10" s="264"/>
      <c r="AN10" s="264"/>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s="244"/>
      <c r="QO10" s="244"/>
      <c r="QP10" s="244"/>
      <c r="QQ10" s="244"/>
      <c r="QR10" s="244"/>
      <c r="QS10" s="244"/>
      <c r="QT10" s="244"/>
      <c r="QU10" s="244"/>
      <c r="QV10" s="244"/>
      <c r="QW10" s="244"/>
      <c r="QX10" s="244"/>
      <c r="QY10" s="244"/>
      <c r="QZ10" s="244"/>
      <c r="RA10" s="244"/>
      <c r="RB10" s="244"/>
      <c r="RC10" s="244"/>
      <c r="RD10" s="244"/>
      <c r="RE10" s="244"/>
      <c r="RF10" s="244"/>
      <c r="RG10" s="244"/>
      <c r="RH10" s="244"/>
      <c r="RI10" s="244"/>
      <c r="RJ10" s="244"/>
      <c r="RK10" s="244"/>
      <c r="RL10" s="244"/>
      <c r="RM10" s="244"/>
      <c r="RN10" s="244"/>
      <c r="RO10" s="244"/>
      <c r="RP10" s="244"/>
      <c r="RQ10" s="244"/>
      <c r="RR10" s="244"/>
      <c r="RS10" s="244"/>
      <c r="RT10" s="244"/>
      <c r="RU10" s="244"/>
      <c r="RV10" s="244"/>
      <c r="RW10" s="244"/>
      <c r="RX10" s="244"/>
      <c r="RY10" s="244"/>
      <c r="RZ10" s="244"/>
      <c r="SA10" s="244"/>
      <c r="SB10" s="244"/>
      <c r="SC10" s="244"/>
      <c r="SD10" s="244"/>
      <c r="SE10" s="244"/>
      <c r="SF10" s="244"/>
      <c r="SG10" s="244"/>
      <c r="SH10" s="244"/>
      <c r="SI10" s="244"/>
      <c r="SJ10" s="244"/>
      <c r="SK10" s="244"/>
      <c r="SL10" s="244"/>
      <c r="SM10" s="244"/>
      <c r="SN10" s="244"/>
      <c r="SO10" s="244"/>
      <c r="SP10" s="244"/>
      <c r="SQ10" s="244"/>
      <c r="SR10" s="244"/>
      <c r="SS10" s="244"/>
      <c r="ST10" s="244"/>
      <c r="SU10" s="244"/>
      <c r="SV10" s="244"/>
      <c r="SW10" s="244"/>
      <c r="SX10" s="244"/>
      <c r="SY10" s="244"/>
      <c r="SZ10" s="244"/>
      <c r="TA10" s="244"/>
      <c r="TB10" s="244"/>
      <c r="TC10" s="244"/>
      <c r="TD10" s="244"/>
      <c r="TE10" s="244"/>
      <c r="TF10" s="244"/>
      <c r="TG10" s="244"/>
      <c r="TH10" s="244"/>
      <c r="TI10" s="244"/>
      <c r="TJ10" s="244"/>
      <c r="TK10" s="244"/>
      <c r="TL10" s="244"/>
      <c r="TM10" s="244"/>
      <c r="TN10" s="244"/>
      <c r="TO10" s="244"/>
      <c r="TP10" s="244"/>
      <c r="TQ10" s="244"/>
      <c r="TR10" s="244"/>
      <c r="TS10" s="244"/>
      <c r="TT10" s="244"/>
      <c r="TU10" s="244"/>
      <c r="TV10" s="244"/>
      <c r="TW10" s="244"/>
      <c r="TX10" s="244"/>
      <c r="TY10" s="244"/>
      <c r="TZ10" s="244"/>
      <c r="UA10" s="244"/>
      <c r="UB10" s="244"/>
      <c r="UC10" s="244"/>
      <c r="UD10" s="244"/>
      <c r="UE10" s="244"/>
      <c r="UF10" s="244"/>
      <c r="UG10" s="244"/>
      <c r="UH10" s="244"/>
      <c r="UI10" s="244"/>
      <c r="UJ10" s="244"/>
      <c r="UK10" s="244"/>
      <c r="UL10" s="244"/>
      <c r="UM10" s="244"/>
      <c r="UN10" s="244"/>
      <c r="UO10" s="244"/>
      <c r="UP10" s="244"/>
      <c r="UQ10" s="244"/>
      <c r="UR10" s="244"/>
      <c r="US10" s="244"/>
      <c r="UT10" s="244"/>
      <c r="UU10" s="244"/>
      <c r="UV10" s="244"/>
      <c r="UW10" s="244"/>
      <c r="UX10" s="244"/>
      <c r="UY10" s="244"/>
      <c r="UZ10" s="244"/>
      <c r="VA10" s="244"/>
      <c r="VB10" s="244"/>
      <c r="VC10" s="244"/>
      <c r="VD10" s="244"/>
      <c r="VE10" s="244"/>
      <c r="VF10" s="244"/>
      <c r="VG10" s="244"/>
      <c r="VH10" s="244"/>
      <c r="VI10" s="244"/>
      <c r="VJ10" s="244"/>
      <c r="VK10" s="244"/>
      <c r="VL10" s="244"/>
      <c r="VM10" s="244"/>
      <c r="VN10" s="244"/>
      <c r="VO10" s="244"/>
      <c r="VP10" s="244"/>
      <c r="VQ10" s="244"/>
      <c r="VR10" s="244"/>
      <c r="VS10" s="244"/>
      <c r="VT10" s="244"/>
      <c r="VU10" s="244"/>
      <c r="VV10" s="244"/>
      <c r="VW10" s="244"/>
      <c r="VX10" s="244"/>
      <c r="VY10" s="244"/>
      <c r="VZ10" s="244"/>
      <c r="WA10" s="244"/>
      <c r="WB10" s="244"/>
      <c r="WC10" s="244"/>
      <c r="WD10" s="244"/>
      <c r="WE10" s="244"/>
      <c r="WF10" s="244"/>
      <c r="WG10" s="244"/>
      <c r="WH10" s="244"/>
      <c r="WI10" s="244"/>
      <c r="WJ10" s="244"/>
      <c r="WK10" s="244"/>
      <c r="WL10" s="244"/>
      <c r="WM10" s="244"/>
      <c r="WN10" s="244"/>
      <c r="WO10" s="244"/>
      <c r="WP10" s="244"/>
      <c r="WQ10" s="244"/>
      <c r="WR10" s="244"/>
      <c r="WS10" s="244"/>
      <c r="WT10" s="244"/>
      <c r="WU10" s="244"/>
      <c r="WV10" s="244"/>
      <c r="WW10" s="244"/>
      <c r="WX10" s="244"/>
      <c r="WY10" s="244"/>
      <c r="WZ10" s="244"/>
      <c r="XA10" s="244"/>
      <c r="XB10" s="244"/>
      <c r="XC10" s="244"/>
      <c r="XD10" s="244"/>
      <c r="XE10" s="244"/>
      <c r="XF10" s="244"/>
      <c r="XG10" s="244"/>
      <c r="XH10" s="244"/>
      <c r="XI10" s="244"/>
      <c r="XJ10" s="244"/>
      <c r="XK10" s="244"/>
      <c r="XL10" s="244"/>
      <c r="XM10" s="244"/>
      <c r="XN10" s="244"/>
      <c r="XO10" s="244"/>
      <c r="XP10" s="244"/>
      <c r="XQ10" s="244"/>
      <c r="XR10" s="244"/>
      <c r="XS10" s="244"/>
      <c r="XT10" s="244"/>
      <c r="XU10" s="244"/>
      <c r="XV10" s="244"/>
      <c r="XW10" s="244"/>
      <c r="XX10" s="244"/>
      <c r="XY10" s="244"/>
      <c r="XZ10" s="244"/>
      <c r="YA10" s="244"/>
      <c r="YB10" s="244"/>
      <c r="YC10" s="244"/>
      <c r="YD10" s="244"/>
      <c r="YE10" s="244"/>
      <c r="YF10" s="244"/>
      <c r="YG10" s="244"/>
      <c r="YH10" s="244"/>
      <c r="YI10" s="244"/>
      <c r="YJ10" s="244"/>
      <c r="YK10" s="244"/>
      <c r="YL10" s="244"/>
      <c r="YM10" s="244"/>
      <c r="YN10" s="244"/>
      <c r="YO10" s="244"/>
      <c r="YP10" s="244"/>
      <c r="YQ10" s="244"/>
      <c r="YR10" s="244"/>
      <c r="YS10" s="244"/>
      <c r="YT10" s="244"/>
      <c r="YU10" s="244"/>
      <c r="YV10" s="244"/>
      <c r="YW10" s="244"/>
      <c r="YX10" s="244"/>
      <c r="YY10" s="244"/>
      <c r="YZ10" s="244"/>
      <c r="ZA10" s="244"/>
      <c r="ZB10" s="244"/>
      <c r="ZC10" s="244"/>
      <c r="ZD10" s="244"/>
      <c r="ZE10" s="244"/>
      <c r="ZF10" s="244"/>
      <c r="ZG10" s="244"/>
      <c r="ZH10" s="244"/>
      <c r="ZI10" s="244"/>
      <c r="ZJ10" s="244"/>
      <c r="ZK10" s="244"/>
      <c r="ZL10" s="244"/>
      <c r="ZM10" s="244"/>
      <c r="ZN10" s="244"/>
      <c r="ZO10" s="244"/>
      <c r="ZP10" s="244"/>
      <c r="ZQ10" s="244"/>
      <c r="ZR10" s="244"/>
      <c r="ZS10" s="244"/>
      <c r="ZT10" s="244"/>
      <c r="ZU10" s="244"/>
      <c r="ZV10" s="244"/>
      <c r="ZW10" s="244"/>
      <c r="ZX10" s="244"/>
      <c r="ZY10" s="244"/>
      <c r="ZZ10" s="244"/>
      <c r="AAA10" s="244"/>
      <c r="AAB10" s="244"/>
      <c r="AAC10" s="244"/>
      <c r="AAD10" s="244"/>
      <c r="AAE10" s="244"/>
      <c r="AAF10" s="244"/>
      <c r="AAG10" s="244"/>
      <c r="AAH10" s="244"/>
      <c r="AAI10" s="244"/>
      <c r="AAJ10" s="244"/>
      <c r="AAK10" s="244"/>
      <c r="AAL10" s="244"/>
      <c r="AAM10" s="244"/>
      <c r="AAN10" s="244"/>
      <c r="AAO10" s="244"/>
      <c r="AAP10" s="244"/>
      <c r="AAQ10" s="244"/>
      <c r="AAR10" s="244"/>
      <c r="AAS10" s="244"/>
      <c r="AAT10" s="244"/>
      <c r="AAU10" s="244"/>
      <c r="AAV10" s="244"/>
      <c r="AAW10" s="244"/>
      <c r="AAX10" s="244"/>
      <c r="AAY10" s="244"/>
      <c r="AAZ10" s="244"/>
      <c r="ABA10" s="244"/>
      <c r="ABB10" s="244"/>
      <c r="ABC10" s="244"/>
      <c r="ABD10" s="244"/>
      <c r="ABE10" s="244"/>
      <c r="ABF10" s="244"/>
      <c r="ABG10" s="244"/>
      <c r="ABH10" s="244"/>
      <c r="ABI10" s="244"/>
      <c r="ABJ10" s="244"/>
      <c r="ABK10" s="244"/>
      <c r="ABL10" s="244"/>
      <c r="ABM10" s="244"/>
      <c r="ABN10" s="244"/>
      <c r="ABO10" s="244"/>
      <c r="ABP10" s="244"/>
      <c r="ABQ10" s="244"/>
      <c r="ABR10" s="244"/>
      <c r="ABS10" s="244"/>
      <c r="ABT10" s="244"/>
      <c r="ABU10" s="244"/>
      <c r="ABV10" s="244"/>
      <c r="ABW10" s="244"/>
      <c r="ABX10" s="244"/>
      <c r="ABY10" s="244"/>
      <c r="ABZ10" s="244"/>
      <c r="ACA10" s="244"/>
      <c r="ACB10" s="244"/>
      <c r="ACC10" s="244"/>
      <c r="ACD10" s="244"/>
      <c r="ACE10" s="244"/>
      <c r="ACF10" s="244"/>
      <c r="ACG10" s="244"/>
      <c r="ACH10" s="244"/>
      <c r="ACI10" s="244"/>
      <c r="ACJ10" s="244"/>
      <c r="ACK10" s="244"/>
      <c r="ACL10" s="244"/>
      <c r="ACM10" s="244"/>
      <c r="ACN10" s="244"/>
      <c r="ACO10" s="244"/>
      <c r="ACP10" s="244"/>
      <c r="ACQ10" s="244"/>
      <c r="ACR10" s="244"/>
      <c r="ACS10" s="244"/>
      <c r="ACT10" s="244"/>
      <c r="ACU10" s="244"/>
      <c r="ACV10" s="244"/>
      <c r="ACW10" s="244"/>
      <c r="ACX10" s="244"/>
      <c r="ACY10" s="244"/>
      <c r="ACZ10" s="244"/>
      <c r="ADA10" s="244"/>
      <c r="ADB10" s="244"/>
      <c r="ADC10" s="244"/>
      <c r="ADD10" s="244"/>
      <c r="ADE10" s="244"/>
      <c r="ADF10" s="244"/>
      <c r="ADG10" s="244"/>
      <c r="ADH10" s="244"/>
      <c r="ADI10" s="244"/>
      <c r="ADJ10" s="244"/>
      <c r="ADK10" s="244"/>
      <c r="ADL10" s="244"/>
      <c r="ADM10" s="244"/>
      <c r="ADN10" s="244"/>
      <c r="ADO10" s="244"/>
      <c r="ADP10" s="244"/>
      <c r="ADQ10" s="244"/>
      <c r="ADR10" s="244"/>
      <c r="ADS10" s="244"/>
      <c r="ADT10" s="244"/>
      <c r="ADU10" s="244"/>
      <c r="ADV10" s="244"/>
      <c r="ADW10" s="244"/>
      <c r="ADX10" s="244"/>
      <c r="ADY10" s="244"/>
      <c r="ADZ10" s="244"/>
      <c r="AEA10" s="244"/>
      <c r="AEB10" s="244"/>
      <c r="AEC10" s="244"/>
      <c r="AED10" s="244"/>
      <c r="AEE10" s="244"/>
      <c r="AEF10" s="244"/>
      <c r="AEG10" s="244"/>
      <c r="AEH10" s="244"/>
      <c r="AEI10" s="244"/>
      <c r="AEJ10" s="244"/>
      <c r="AEK10" s="244"/>
      <c r="AEL10" s="244"/>
      <c r="AEM10" s="244"/>
      <c r="AEN10" s="244"/>
      <c r="AEO10" s="244"/>
      <c r="AEP10" s="244"/>
      <c r="AEQ10" s="244"/>
      <c r="AER10" s="244"/>
      <c r="AES10" s="244"/>
      <c r="AET10" s="244"/>
      <c r="AEU10" s="244"/>
    </row>
    <row r="11" spans="1:827" s="191" customFormat="1" x14ac:dyDescent="0.15">
      <c r="A11" s="182" t="str">
        <f>'Tariffs July 2022'!K5</f>
        <v>Energy Locals</v>
      </c>
      <c r="B11" s="183" t="str">
        <f>'Tariffs July 2022'!L5</f>
        <v>Online Member</v>
      </c>
      <c r="C11" s="184">
        <f>IF('Tariffs July 2022'!BP5=0,91*'Tariffs July 2022'!M5/100,(91*'Tariffs July 2022'!M5/100)+'Tariffs July 2022'!BP5/4)</f>
        <v>100.94727272727272</v>
      </c>
      <c r="D11" s="184">
        <f>IF('Tariffs July 2022'!O5="",$C$5*'Tariffs July 2022'!N5/100,IF($C$5&gt;='Tariffs July 2022'!P5,('Tariffs July 2022'!P5*'Tariffs July 2022'!N5/100),($C$5*'Tariffs July 2022'!N5/100)))</f>
        <v>499.99999999999994</v>
      </c>
      <c r="E11" s="184">
        <f>IF(AND('Tariffs July 2022'!P5&gt;0,'Tariffs July 2022'!R5&gt;0),IF($C$5&lt;'Tariffs July 2022'!P5,0,IF($C$5&lt;=('Tariffs July 2022'!R5+'Tariffs July 2022'!P5),(($C$5-'Tariffs July 2022'!P5)*'Tariffs July 2022'!Q5/100),(('Tariffs July 2022'!R5)*'Tariffs July 2022'!Q5/100))),0)</f>
        <v>0</v>
      </c>
      <c r="F11" s="184">
        <f>IF(AND('Tariffs July 2022'!R5&gt;0,'Tariffs July 2022'!T5&gt;0),IF(($C$5&lt;'Tariffs July 2022'!T5),(0),($C$5-'Tariffs July 2022'!T5)*'Tariffs July 2022'!U5/100),IF(AND('Tariffs July 2022'!R5&gt;0,'Tariffs July 2022'!T5=""),IF(($C$5&lt;'Tariffs July 2022'!R5+'Tariffs July 2022'!P5),(0),(($C$5-('Tariffs July 2022'!R5+'Tariffs July 2022'!P5))*'Tariffs July 2022'!S5/100)),IF(AND('Tariffs July 2022'!P5&gt;0,'Tariffs July 2022'!R5=""&gt;0),IF(($C$5&lt;'Tariffs July 2022'!P5),(0),($C$5-'Tariffs July 2022'!P5)*'Tariffs July 2022'!Q5/100),0)))</f>
        <v>0</v>
      </c>
      <c r="G11" s="184">
        <f t="shared" si="0"/>
        <v>600.94727272727266</v>
      </c>
      <c r="H11" s="238">
        <f t="shared" si="1"/>
        <v>1999.9999999999998</v>
      </c>
      <c r="I11" s="238">
        <f t="shared" si="2"/>
        <v>2403.7890909090906</v>
      </c>
      <c r="J11" s="185">
        <f t="shared" si="3"/>
        <v>2644.1680000000001</v>
      </c>
      <c r="K11" s="260">
        <f>'Tariffs July 2022'!AZ5</f>
        <v>0</v>
      </c>
      <c r="L11" s="260">
        <f>'Tariffs July 2022'!BA5</f>
        <v>0</v>
      </c>
      <c r="M11" s="260">
        <f>'Tariffs July 2022'!BB5</f>
        <v>0</v>
      </c>
      <c r="N11" s="260">
        <f>'Tariffs July 2022'!BC5</f>
        <v>0</v>
      </c>
      <c r="O11" s="186" t="str">
        <f t="shared" si="4"/>
        <v>No discount</v>
      </c>
      <c r="P11" s="187" t="str">
        <f t="shared" si="5"/>
        <v>Exclusive</v>
      </c>
      <c r="Q11" s="241">
        <f t="shared" si="6"/>
        <v>2403.7890909090906</v>
      </c>
      <c r="R11" s="238">
        <f t="shared" si="7"/>
        <v>2403.7890909090906</v>
      </c>
      <c r="S11" s="247">
        <f t="shared" si="8"/>
        <v>2644.1680000000001</v>
      </c>
      <c r="T11" s="247">
        <f t="shared" si="8"/>
        <v>2644.1680000000001</v>
      </c>
      <c r="U11" s="188">
        <f>'Tariffs July 2022'!BL5</f>
        <v>0</v>
      </c>
      <c r="V11" s="189" t="str">
        <f>'Tariffs July 2022'!BM5</f>
        <v>n</v>
      </c>
      <c r="W11" s="264"/>
      <c r="X11" s="264"/>
      <c r="Y11" s="264"/>
      <c r="Z11" s="264"/>
      <c r="AA11" s="264"/>
      <c r="AB11" s="264"/>
      <c r="AC11" s="264"/>
      <c r="AD11" s="264"/>
      <c r="AE11" s="264"/>
      <c r="AF11" s="264"/>
      <c r="AG11" s="264"/>
      <c r="AH11" s="264"/>
      <c r="AI11" s="264"/>
      <c r="AJ11" s="264"/>
      <c r="AK11" s="264"/>
      <c r="AL11" s="264"/>
      <c r="AM11" s="264"/>
      <c r="AN11" s="264"/>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s="244"/>
      <c r="QO11" s="244"/>
      <c r="QP11" s="244"/>
      <c r="QQ11" s="244"/>
      <c r="QR11" s="244"/>
      <c r="QS11" s="244"/>
      <c r="QT11" s="244"/>
      <c r="QU11" s="244"/>
      <c r="QV11" s="244"/>
      <c r="QW11" s="244"/>
      <c r="QX11" s="244"/>
      <c r="QY11" s="244"/>
      <c r="QZ11" s="244"/>
      <c r="RA11" s="244"/>
      <c r="RB11" s="244"/>
      <c r="RC11" s="244"/>
      <c r="RD11" s="244"/>
      <c r="RE11" s="244"/>
      <c r="RF11" s="244"/>
      <c r="RG11" s="244"/>
      <c r="RH11" s="244"/>
      <c r="RI11" s="244"/>
      <c r="RJ11" s="244"/>
      <c r="RK11" s="244"/>
      <c r="RL11" s="244"/>
      <c r="RM11" s="244"/>
      <c r="RN11" s="244"/>
      <c r="RO11" s="244"/>
      <c r="RP11" s="244"/>
      <c r="RQ11" s="244"/>
      <c r="RR11" s="244"/>
      <c r="RS11" s="244"/>
      <c r="RT11" s="244"/>
      <c r="RU11" s="244"/>
      <c r="RV11" s="244"/>
      <c r="RW11" s="244"/>
      <c r="RX11" s="244"/>
      <c r="RY11" s="244"/>
      <c r="RZ11" s="244"/>
      <c r="SA11" s="244"/>
      <c r="SB11" s="244"/>
      <c r="SC11" s="244"/>
      <c r="SD11" s="244"/>
      <c r="SE11" s="244"/>
      <c r="SF11" s="244"/>
      <c r="SG11" s="244"/>
      <c r="SH11" s="244"/>
      <c r="SI11" s="244"/>
      <c r="SJ11" s="244"/>
      <c r="SK11" s="244"/>
      <c r="SL11" s="244"/>
      <c r="SM11" s="244"/>
      <c r="SN11" s="244"/>
      <c r="SO11" s="244"/>
      <c r="SP11" s="244"/>
      <c r="SQ11" s="244"/>
      <c r="SR11" s="244"/>
      <c r="SS11" s="244"/>
      <c r="ST11" s="244"/>
      <c r="SU11" s="244"/>
      <c r="SV11" s="244"/>
      <c r="SW11" s="244"/>
      <c r="SX11" s="244"/>
      <c r="SY11" s="244"/>
      <c r="SZ11" s="244"/>
      <c r="TA11" s="244"/>
      <c r="TB11" s="244"/>
      <c r="TC11" s="244"/>
      <c r="TD11" s="244"/>
      <c r="TE11" s="244"/>
      <c r="TF11" s="244"/>
      <c r="TG11" s="244"/>
      <c r="TH11" s="244"/>
      <c r="TI11" s="244"/>
      <c r="TJ11" s="244"/>
      <c r="TK11" s="244"/>
      <c r="TL11" s="244"/>
      <c r="TM11" s="244"/>
      <c r="TN11" s="244"/>
      <c r="TO11" s="244"/>
      <c r="TP11" s="244"/>
      <c r="TQ11" s="244"/>
      <c r="TR11" s="244"/>
      <c r="TS11" s="244"/>
      <c r="TT11" s="244"/>
      <c r="TU11" s="244"/>
      <c r="TV11" s="244"/>
      <c r="TW11" s="244"/>
      <c r="TX11" s="244"/>
      <c r="TY11" s="244"/>
      <c r="TZ11" s="244"/>
      <c r="UA11" s="244"/>
      <c r="UB11" s="244"/>
      <c r="UC11" s="244"/>
      <c r="UD11" s="244"/>
      <c r="UE11" s="244"/>
      <c r="UF11" s="244"/>
      <c r="UG11" s="244"/>
      <c r="UH11" s="244"/>
      <c r="UI11" s="244"/>
      <c r="UJ11" s="244"/>
      <c r="UK11" s="244"/>
      <c r="UL11" s="244"/>
      <c r="UM11" s="244"/>
      <c r="UN11" s="244"/>
      <c r="UO11" s="244"/>
      <c r="UP11" s="244"/>
      <c r="UQ11" s="244"/>
      <c r="UR11" s="244"/>
      <c r="US11" s="244"/>
      <c r="UT11" s="244"/>
      <c r="UU11" s="244"/>
      <c r="UV11" s="244"/>
      <c r="UW11" s="244"/>
      <c r="UX11" s="244"/>
      <c r="UY11" s="244"/>
      <c r="UZ11" s="244"/>
      <c r="VA11" s="244"/>
      <c r="VB11" s="244"/>
      <c r="VC11" s="244"/>
      <c r="VD11" s="244"/>
      <c r="VE11" s="244"/>
      <c r="VF11" s="244"/>
      <c r="VG11" s="244"/>
      <c r="VH11" s="244"/>
      <c r="VI11" s="244"/>
      <c r="VJ11" s="244"/>
      <c r="VK11" s="244"/>
      <c r="VL11" s="244"/>
      <c r="VM11" s="244"/>
      <c r="VN11" s="244"/>
      <c r="VO11" s="244"/>
      <c r="VP11" s="244"/>
      <c r="VQ11" s="244"/>
      <c r="VR11" s="244"/>
      <c r="VS11" s="244"/>
      <c r="VT11" s="244"/>
      <c r="VU11" s="244"/>
      <c r="VV11" s="244"/>
      <c r="VW11" s="244"/>
      <c r="VX11" s="244"/>
      <c r="VY11" s="244"/>
      <c r="VZ11" s="244"/>
      <c r="WA11" s="244"/>
      <c r="WB11" s="244"/>
      <c r="WC11" s="244"/>
      <c r="WD11" s="244"/>
      <c r="WE11" s="244"/>
      <c r="WF11" s="244"/>
      <c r="WG11" s="244"/>
      <c r="WH11" s="244"/>
      <c r="WI11" s="244"/>
      <c r="WJ11" s="244"/>
      <c r="WK11" s="244"/>
      <c r="WL11" s="244"/>
      <c r="WM11" s="244"/>
      <c r="WN11" s="244"/>
      <c r="WO11" s="244"/>
      <c r="WP11" s="244"/>
      <c r="WQ11" s="244"/>
      <c r="WR11" s="244"/>
      <c r="WS11" s="244"/>
      <c r="WT11" s="244"/>
      <c r="WU11" s="244"/>
      <c r="WV11" s="244"/>
      <c r="WW11" s="244"/>
      <c r="WX11" s="244"/>
      <c r="WY11" s="244"/>
      <c r="WZ11" s="244"/>
      <c r="XA11" s="244"/>
      <c r="XB11" s="244"/>
      <c r="XC11" s="244"/>
      <c r="XD11" s="244"/>
      <c r="XE11" s="244"/>
      <c r="XF11" s="244"/>
      <c r="XG11" s="244"/>
      <c r="XH11" s="244"/>
      <c r="XI11" s="244"/>
      <c r="XJ11" s="244"/>
      <c r="XK11" s="244"/>
      <c r="XL11" s="244"/>
      <c r="XM11" s="244"/>
      <c r="XN11" s="244"/>
      <c r="XO11" s="244"/>
      <c r="XP11" s="244"/>
      <c r="XQ11" s="244"/>
      <c r="XR11" s="244"/>
      <c r="XS11" s="244"/>
      <c r="XT11" s="244"/>
      <c r="XU11" s="244"/>
      <c r="XV11" s="244"/>
      <c r="XW11" s="244"/>
      <c r="XX11" s="244"/>
      <c r="XY11" s="244"/>
      <c r="XZ11" s="244"/>
      <c r="YA11" s="244"/>
      <c r="YB11" s="244"/>
      <c r="YC11" s="244"/>
      <c r="YD11" s="244"/>
      <c r="YE11" s="244"/>
      <c r="YF11" s="244"/>
      <c r="YG11" s="244"/>
      <c r="YH11" s="244"/>
      <c r="YI11" s="244"/>
      <c r="YJ11" s="244"/>
      <c r="YK11" s="244"/>
      <c r="YL11" s="244"/>
      <c r="YM11" s="244"/>
      <c r="YN11" s="244"/>
      <c r="YO11" s="244"/>
      <c r="YP11" s="244"/>
      <c r="YQ11" s="244"/>
      <c r="YR11" s="244"/>
      <c r="YS11" s="244"/>
      <c r="YT11" s="244"/>
      <c r="YU11" s="244"/>
      <c r="YV11" s="244"/>
      <c r="YW11" s="244"/>
      <c r="YX11" s="244"/>
      <c r="YY11" s="244"/>
      <c r="YZ11" s="244"/>
      <c r="ZA11" s="244"/>
      <c r="ZB11" s="244"/>
      <c r="ZC11" s="244"/>
      <c r="ZD11" s="244"/>
      <c r="ZE11" s="244"/>
      <c r="ZF11" s="244"/>
      <c r="ZG11" s="244"/>
      <c r="ZH11" s="244"/>
      <c r="ZI11" s="244"/>
      <c r="ZJ11" s="244"/>
      <c r="ZK11" s="244"/>
      <c r="ZL11" s="244"/>
      <c r="ZM11" s="244"/>
      <c r="ZN11" s="244"/>
      <c r="ZO11" s="244"/>
      <c r="ZP11" s="244"/>
      <c r="ZQ11" s="244"/>
      <c r="ZR11" s="244"/>
      <c r="ZS11" s="244"/>
      <c r="ZT11" s="244"/>
      <c r="ZU11" s="244"/>
      <c r="ZV11" s="244"/>
      <c r="ZW11" s="244"/>
      <c r="ZX11" s="244"/>
      <c r="ZY11" s="244"/>
      <c r="ZZ11" s="244"/>
      <c r="AAA11" s="244"/>
      <c r="AAB11" s="244"/>
      <c r="AAC11" s="244"/>
      <c r="AAD11" s="244"/>
      <c r="AAE11" s="244"/>
      <c r="AAF11" s="244"/>
      <c r="AAG11" s="244"/>
      <c r="AAH11" s="244"/>
      <c r="AAI11" s="244"/>
      <c r="AAJ11" s="244"/>
      <c r="AAK11" s="244"/>
      <c r="AAL11" s="244"/>
      <c r="AAM11" s="244"/>
      <c r="AAN11" s="244"/>
      <c r="AAO11" s="244"/>
      <c r="AAP11" s="244"/>
      <c r="AAQ11" s="244"/>
      <c r="AAR11" s="244"/>
      <c r="AAS11" s="244"/>
      <c r="AAT11" s="244"/>
      <c r="AAU11" s="244"/>
      <c r="AAV11" s="244"/>
      <c r="AAW11" s="244"/>
      <c r="AAX11" s="244"/>
      <c r="AAY11" s="244"/>
      <c r="AAZ11" s="244"/>
      <c r="ABA11" s="244"/>
      <c r="ABB11" s="244"/>
      <c r="ABC11" s="244"/>
      <c r="ABD11" s="244"/>
      <c r="ABE11" s="244"/>
      <c r="ABF11" s="244"/>
      <c r="ABG11" s="244"/>
      <c r="ABH11" s="244"/>
      <c r="ABI11" s="244"/>
      <c r="ABJ11" s="244"/>
      <c r="ABK11" s="244"/>
      <c r="ABL11" s="244"/>
      <c r="ABM11" s="244"/>
      <c r="ABN11" s="244"/>
      <c r="ABO11" s="244"/>
      <c r="ABP11" s="244"/>
      <c r="ABQ11" s="244"/>
      <c r="ABR11" s="244"/>
      <c r="ABS11" s="244"/>
      <c r="ABT11" s="244"/>
      <c r="ABU11" s="244"/>
      <c r="ABV11" s="244"/>
      <c r="ABW11" s="244"/>
      <c r="ABX11" s="244"/>
      <c r="ABY11" s="244"/>
      <c r="ABZ11" s="244"/>
      <c r="ACA11" s="244"/>
      <c r="ACB11" s="244"/>
      <c r="ACC11" s="244"/>
      <c r="ACD11" s="244"/>
      <c r="ACE11" s="244"/>
      <c r="ACF11" s="244"/>
      <c r="ACG11" s="244"/>
      <c r="ACH11" s="244"/>
      <c r="ACI11" s="244"/>
      <c r="ACJ11" s="244"/>
      <c r="ACK11" s="244"/>
      <c r="ACL11" s="244"/>
      <c r="ACM11" s="244"/>
      <c r="ACN11" s="244"/>
      <c r="ACO11" s="244"/>
      <c r="ACP11" s="244"/>
      <c r="ACQ11" s="244"/>
      <c r="ACR11" s="244"/>
      <c r="ACS11" s="244"/>
      <c r="ACT11" s="244"/>
      <c r="ACU11" s="244"/>
      <c r="ACV11" s="244"/>
      <c r="ACW11" s="244"/>
      <c r="ACX11" s="244"/>
      <c r="ACY11" s="244"/>
      <c r="ACZ11" s="244"/>
      <c r="ADA11" s="244"/>
      <c r="ADB11" s="244"/>
      <c r="ADC11" s="244"/>
      <c r="ADD11" s="244"/>
      <c r="ADE11" s="244"/>
      <c r="ADF11" s="244"/>
      <c r="ADG11" s="244"/>
      <c r="ADH11" s="244"/>
      <c r="ADI11" s="244"/>
      <c r="ADJ11" s="244"/>
      <c r="ADK11" s="244"/>
      <c r="ADL11" s="244"/>
      <c r="ADM11" s="244"/>
      <c r="ADN11" s="244"/>
      <c r="ADO11" s="244"/>
      <c r="ADP11" s="244"/>
      <c r="ADQ11" s="244"/>
      <c r="ADR11" s="244"/>
      <c r="ADS11" s="244"/>
      <c r="ADT11" s="244"/>
      <c r="ADU11" s="244"/>
      <c r="ADV11" s="244"/>
      <c r="ADW11" s="244"/>
      <c r="ADX11" s="244"/>
      <c r="ADY11" s="244"/>
      <c r="ADZ11" s="244"/>
      <c r="AEA11" s="244"/>
      <c r="AEB11" s="244"/>
      <c r="AEC11" s="244"/>
      <c r="AED11" s="244"/>
      <c r="AEE11" s="244"/>
      <c r="AEF11" s="244"/>
      <c r="AEG11" s="244"/>
      <c r="AEH11" s="244"/>
      <c r="AEI11" s="244"/>
      <c r="AEJ11" s="244"/>
      <c r="AEK11" s="244"/>
      <c r="AEL11" s="244"/>
      <c r="AEM11" s="244"/>
      <c r="AEN11" s="244"/>
      <c r="AEO11" s="244"/>
      <c r="AEP11" s="244"/>
      <c r="AEQ11" s="244"/>
      <c r="AER11" s="244"/>
      <c r="AES11" s="244"/>
      <c r="AET11" s="244"/>
      <c r="AEU11" s="244"/>
    </row>
    <row r="12" spans="1:827" s="191" customFormat="1" x14ac:dyDescent="0.15">
      <c r="A12" s="182" t="str">
        <f>'Tariffs July 2022'!K6</f>
        <v>Origin Energy</v>
      </c>
      <c r="B12" s="183" t="str">
        <f>'Tariffs July 2022'!L6</f>
        <v>Go Variable</v>
      </c>
      <c r="C12" s="184">
        <f>IF('Tariffs July 2022'!BP6=0,91*'Tariffs July 2022'!M6/100,(91*'Tariffs July 2022'!M6/100)+'Tariffs July 2022'!BP6/4)</f>
        <v>91.049636363636367</v>
      </c>
      <c r="D12" s="184">
        <f>IF('Tariffs July 2022'!O6="",$C$5*'Tariffs July 2022'!N6/100,IF($C$5&gt;='Tariffs July 2022'!P6,('Tariffs July 2022'!P6*'Tariffs July 2022'!N6/100),($C$5*'Tariffs July 2022'!N6/100)))</f>
        <v>436.54545454545456</v>
      </c>
      <c r="E12" s="184">
        <f>IF(AND('Tariffs July 2022'!P6&gt;0,'Tariffs July 2022'!R6&gt;0),IF($C$5&lt;'Tariffs July 2022'!P6,0,IF($C$5&lt;=('Tariffs July 2022'!R6+'Tariffs July 2022'!P6),(($C$5-'Tariffs July 2022'!P6)*'Tariffs July 2022'!Q6/100),(('Tariffs July 2022'!R6)*'Tariffs July 2022'!Q6/100))),0)</f>
        <v>0</v>
      </c>
      <c r="F12" s="184">
        <f>IF(AND('Tariffs July 2022'!R6&gt;0,'Tariffs July 2022'!T6&gt;0),IF(($C$5&lt;'Tariffs July 2022'!T6),(0),($C$5-'Tariffs July 2022'!T6)*'Tariffs July 2022'!U6/100),IF(AND('Tariffs July 2022'!R6&gt;0,'Tariffs July 2022'!T6=""),IF(($C$5&lt;'Tariffs July 2022'!R6+'Tariffs July 2022'!P6),(0),(($C$5-('Tariffs July 2022'!R6+'Tariffs July 2022'!P6))*'Tariffs July 2022'!S6/100)),IF(AND('Tariffs July 2022'!P6&gt;0,'Tariffs July 2022'!R6=""&gt;0),IF(($C$5&lt;'Tariffs July 2022'!P6),(0),($C$5-'Tariffs July 2022'!P6)*'Tariffs July 2022'!Q6/100),0)))</f>
        <v>0</v>
      </c>
      <c r="G12" s="184">
        <f t="shared" si="0"/>
        <v>527.59509090909091</v>
      </c>
      <c r="H12" s="238">
        <f t="shared" si="1"/>
        <v>1746.1818181818182</v>
      </c>
      <c r="I12" s="238">
        <f t="shared" si="2"/>
        <v>2110.3803636363637</v>
      </c>
      <c r="J12" s="185">
        <f t="shared" si="3"/>
        <v>2321.4184</v>
      </c>
      <c r="K12" s="260">
        <f>'Tariffs July 2022'!AZ6</f>
        <v>0</v>
      </c>
      <c r="L12" s="260">
        <f>'Tariffs July 2022'!BA6</f>
        <v>0</v>
      </c>
      <c r="M12" s="260">
        <f>'Tariffs July 2022'!BB6</f>
        <v>0</v>
      </c>
      <c r="N12" s="260">
        <f>'Tariffs July 2022'!BC6</f>
        <v>0</v>
      </c>
      <c r="O12" s="186" t="str">
        <f t="shared" si="4"/>
        <v>No discount</v>
      </c>
      <c r="P12" s="187" t="str">
        <f t="shared" si="5"/>
        <v>Inclusive</v>
      </c>
      <c r="Q12" s="241">
        <f t="shared" si="6"/>
        <v>2110.3803636363637</v>
      </c>
      <c r="R12" s="238">
        <f t="shared" si="7"/>
        <v>2110.3803636363637</v>
      </c>
      <c r="S12" s="247">
        <f t="shared" si="8"/>
        <v>2321.4184</v>
      </c>
      <c r="T12" s="247">
        <f t="shared" si="8"/>
        <v>2321.4184</v>
      </c>
      <c r="U12" s="188">
        <f>'Tariffs July 2022'!BL6</f>
        <v>0</v>
      </c>
      <c r="V12" s="189" t="str">
        <f>'Tariffs July 2022'!BM6</f>
        <v>n</v>
      </c>
      <c r="W12" s="264"/>
      <c r="X12" s="264"/>
      <c r="Y12" s="264"/>
      <c r="Z12" s="264"/>
      <c r="AA12" s="264"/>
      <c r="AB12" s="264"/>
      <c r="AC12" s="264"/>
      <c r="AD12" s="264"/>
      <c r="AE12" s="264"/>
      <c r="AF12" s="264"/>
      <c r="AG12" s="264"/>
      <c r="AH12" s="264"/>
      <c r="AI12" s="264"/>
      <c r="AJ12" s="264"/>
      <c r="AK12" s="264"/>
      <c r="AL12" s="264"/>
      <c r="AM12" s="264"/>
      <c r="AN12" s="264"/>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s="244"/>
      <c r="QO12" s="244"/>
      <c r="QP12" s="244"/>
      <c r="QQ12" s="244"/>
      <c r="QR12" s="244"/>
      <c r="QS12" s="244"/>
      <c r="QT12" s="244"/>
      <c r="QU12" s="244"/>
      <c r="QV12" s="244"/>
      <c r="QW12" s="244"/>
      <c r="QX12" s="244"/>
      <c r="QY12" s="244"/>
      <c r="QZ12" s="244"/>
      <c r="RA12" s="244"/>
      <c r="RB12" s="244"/>
      <c r="RC12" s="244"/>
      <c r="RD12" s="244"/>
      <c r="RE12" s="244"/>
      <c r="RF12" s="244"/>
      <c r="RG12" s="244"/>
      <c r="RH12" s="244"/>
      <c r="RI12" s="244"/>
      <c r="RJ12" s="244"/>
      <c r="RK12" s="244"/>
      <c r="RL12" s="244"/>
      <c r="RM12" s="244"/>
      <c r="RN12" s="244"/>
      <c r="RO12" s="244"/>
      <c r="RP12" s="244"/>
      <c r="RQ12" s="244"/>
      <c r="RR12" s="244"/>
      <c r="RS12" s="244"/>
      <c r="RT12" s="244"/>
      <c r="RU12" s="244"/>
      <c r="RV12" s="244"/>
      <c r="RW12" s="244"/>
      <c r="RX12" s="244"/>
      <c r="RY12" s="244"/>
      <c r="RZ12" s="244"/>
      <c r="SA12" s="244"/>
      <c r="SB12" s="244"/>
      <c r="SC12" s="244"/>
      <c r="SD12" s="244"/>
      <c r="SE12" s="244"/>
      <c r="SF12" s="244"/>
      <c r="SG12" s="244"/>
      <c r="SH12" s="244"/>
      <c r="SI12" s="244"/>
      <c r="SJ12" s="244"/>
      <c r="SK12" s="244"/>
      <c r="SL12" s="244"/>
      <c r="SM12" s="244"/>
      <c r="SN12" s="244"/>
      <c r="SO12" s="244"/>
      <c r="SP12" s="244"/>
      <c r="SQ12" s="244"/>
      <c r="SR12" s="244"/>
      <c r="SS12" s="244"/>
      <c r="ST12" s="244"/>
      <c r="SU12" s="244"/>
      <c r="SV12" s="244"/>
      <c r="SW12" s="244"/>
      <c r="SX12" s="244"/>
      <c r="SY12" s="244"/>
      <c r="SZ12" s="244"/>
      <c r="TA12" s="244"/>
      <c r="TB12" s="244"/>
      <c r="TC12" s="244"/>
      <c r="TD12" s="244"/>
      <c r="TE12" s="244"/>
      <c r="TF12" s="244"/>
      <c r="TG12" s="244"/>
      <c r="TH12" s="244"/>
      <c r="TI12" s="244"/>
      <c r="TJ12" s="244"/>
      <c r="TK12" s="244"/>
      <c r="TL12" s="244"/>
      <c r="TM12" s="244"/>
      <c r="TN12" s="244"/>
      <c r="TO12" s="244"/>
      <c r="TP12" s="244"/>
      <c r="TQ12" s="244"/>
      <c r="TR12" s="244"/>
      <c r="TS12" s="244"/>
      <c r="TT12" s="244"/>
      <c r="TU12" s="244"/>
      <c r="TV12" s="244"/>
      <c r="TW12" s="244"/>
      <c r="TX12" s="244"/>
      <c r="TY12" s="244"/>
      <c r="TZ12" s="244"/>
      <c r="UA12" s="244"/>
      <c r="UB12" s="244"/>
      <c r="UC12" s="244"/>
      <c r="UD12" s="244"/>
      <c r="UE12" s="244"/>
      <c r="UF12" s="244"/>
      <c r="UG12" s="244"/>
      <c r="UH12" s="244"/>
      <c r="UI12" s="244"/>
      <c r="UJ12" s="244"/>
      <c r="UK12" s="244"/>
      <c r="UL12" s="244"/>
      <c r="UM12" s="244"/>
      <c r="UN12" s="244"/>
      <c r="UO12" s="244"/>
      <c r="UP12" s="244"/>
      <c r="UQ12" s="244"/>
      <c r="UR12" s="244"/>
      <c r="US12" s="244"/>
      <c r="UT12" s="244"/>
      <c r="UU12" s="244"/>
      <c r="UV12" s="244"/>
      <c r="UW12" s="244"/>
      <c r="UX12" s="244"/>
      <c r="UY12" s="244"/>
      <c r="UZ12" s="244"/>
      <c r="VA12" s="244"/>
      <c r="VB12" s="244"/>
      <c r="VC12" s="244"/>
      <c r="VD12" s="244"/>
      <c r="VE12" s="244"/>
      <c r="VF12" s="244"/>
      <c r="VG12" s="244"/>
      <c r="VH12" s="244"/>
      <c r="VI12" s="244"/>
      <c r="VJ12" s="244"/>
      <c r="VK12" s="244"/>
      <c r="VL12" s="244"/>
      <c r="VM12" s="244"/>
      <c r="VN12" s="244"/>
      <c r="VO12" s="244"/>
      <c r="VP12" s="244"/>
      <c r="VQ12" s="244"/>
      <c r="VR12" s="244"/>
      <c r="VS12" s="244"/>
      <c r="VT12" s="244"/>
      <c r="VU12" s="244"/>
      <c r="VV12" s="244"/>
      <c r="VW12" s="244"/>
      <c r="VX12" s="244"/>
      <c r="VY12" s="244"/>
      <c r="VZ12" s="244"/>
      <c r="WA12" s="244"/>
      <c r="WB12" s="244"/>
      <c r="WC12" s="244"/>
      <c r="WD12" s="244"/>
      <c r="WE12" s="244"/>
      <c r="WF12" s="244"/>
      <c r="WG12" s="244"/>
      <c r="WH12" s="244"/>
      <c r="WI12" s="244"/>
      <c r="WJ12" s="244"/>
      <c r="WK12" s="244"/>
      <c r="WL12" s="244"/>
      <c r="WM12" s="244"/>
      <c r="WN12" s="244"/>
      <c r="WO12" s="244"/>
      <c r="WP12" s="244"/>
      <c r="WQ12" s="244"/>
      <c r="WR12" s="244"/>
      <c r="WS12" s="244"/>
      <c r="WT12" s="244"/>
      <c r="WU12" s="244"/>
      <c r="WV12" s="244"/>
      <c r="WW12" s="244"/>
      <c r="WX12" s="244"/>
      <c r="WY12" s="244"/>
      <c r="WZ12" s="244"/>
      <c r="XA12" s="244"/>
      <c r="XB12" s="244"/>
      <c r="XC12" s="244"/>
      <c r="XD12" s="244"/>
      <c r="XE12" s="244"/>
      <c r="XF12" s="244"/>
      <c r="XG12" s="244"/>
      <c r="XH12" s="244"/>
      <c r="XI12" s="244"/>
      <c r="XJ12" s="244"/>
      <c r="XK12" s="244"/>
      <c r="XL12" s="244"/>
      <c r="XM12" s="244"/>
      <c r="XN12" s="244"/>
      <c r="XO12" s="244"/>
      <c r="XP12" s="244"/>
      <c r="XQ12" s="244"/>
      <c r="XR12" s="244"/>
      <c r="XS12" s="244"/>
      <c r="XT12" s="244"/>
      <c r="XU12" s="244"/>
      <c r="XV12" s="244"/>
      <c r="XW12" s="244"/>
      <c r="XX12" s="244"/>
      <c r="XY12" s="244"/>
      <c r="XZ12" s="244"/>
      <c r="YA12" s="244"/>
      <c r="YB12" s="244"/>
      <c r="YC12" s="244"/>
      <c r="YD12" s="244"/>
      <c r="YE12" s="244"/>
      <c r="YF12" s="244"/>
      <c r="YG12" s="244"/>
      <c r="YH12" s="244"/>
      <c r="YI12" s="244"/>
      <c r="YJ12" s="244"/>
      <c r="YK12" s="244"/>
      <c r="YL12" s="244"/>
      <c r="YM12" s="244"/>
      <c r="YN12" s="244"/>
      <c r="YO12" s="244"/>
      <c r="YP12" s="244"/>
      <c r="YQ12" s="244"/>
      <c r="YR12" s="244"/>
      <c r="YS12" s="244"/>
      <c r="YT12" s="244"/>
      <c r="YU12" s="244"/>
      <c r="YV12" s="244"/>
      <c r="YW12" s="244"/>
      <c r="YX12" s="244"/>
      <c r="YY12" s="244"/>
      <c r="YZ12" s="244"/>
      <c r="ZA12" s="244"/>
      <c r="ZB12" s="244"/>
      <c r="ZC12" s="244"/>
      <c r="ZD12" s="244"/>
      <c r="ZE12" s="244"/>
      <c r="ZF12" s="244"/>
      <c r="ZG12" s="244"/>
      <c r="ZH12" s="244"/>
      <c r="ZI12" s="244"/>
      <c r="ZJ12" s="244"/>
      <c r="ZK12" s="244"/>
      <c r="ZL12" s="244"/>
      <c r="ZM12" s="244"/>
      <c r="ZN12" s="244"/>
      <c r="ZO12" s="244"/>
      <c r="ZP12" s="244"/>
      <c r="ZQ12" s="244"/>
      <c r="ZR12" s="244"/>
      <c r="ZS12" s="244"/>
      <c r="ZT12" s="244"/>
      <c r="ZU12" s="244"/>
      <c r="ZV12" s="244"/>
      <c r="ZW12" s="244"/>
      <c r="ZX12" s="244"/>
      <c r="ZY12" s="244"/>
      <c r="ZZ12" s="244"/>
      <c r="AAA12" s="244"/>
      <c r="AAB12" s="244"/>
      <c r="AAC12" s="244"/>
      <c r="AAD12" s="244"/>
      <c r="AAE12" s="244"/>
      <c r="AAF12" s="244"/>
      <c r="AAG12" s="244"/>
      <c r="AAH12" s="244"/>
      <c r="AAI12" s="244"/>
      <c r="AAJ12" s="244"/>
      <c r="AAK12" s="244"/>
      <c r="AAL12" s="244"/>
      <c r="AAM12" s="244"/>
      <c r="AAN12" s="244"/>
      <c r="AAO12" s="244"/>
      <c r="AAP12" s="244"/>
      <c r="AAQ12" s="244"/>
      <c r="AAR12" s="244"/>
      <c r="AAS12" s="244"/>
      <c r="AAT12" s="244"/>
      <c r="AAU12" s="244"/>
      <c r="AAV12" s="244"/>
      <c r="AAW12" s="244"/>
      <c r="AAX12" s="244"/>
      <c r="AAY12" s="244"/>
      <c r="AAZ12" s="244"/>
      <c r="ABA12" s="244"/>
      <c r="ABB12" s="244"/>
      <c r="ABC12" s="244"/>
      <c r="ABD12" s="244"/>
      <c r="ABE12" s="244"/>
      <c r="ABF12" s="244"/>
      <c r="ABG12" s="244"/>
      <c r="ABH12" s="244"/>
      <c r="ABI12" s="244"/>
      <c r="ABJ12" s="244"/>
      <c r="ABK12" s="244"/>
      <c r="ABL12" s="244"/>
      <c r="ABM12" s="244"/>
      <c r="ABN12" s="244"/>
      <c r="ABO12" s="244"/>
      <c r="ABP12" s="244"/>
      <c r="ABQ12" s="244"/>
      <c r="ABR12" s="244"/>
      <c r="ABS12" s="244"/>
      <c r="ABT12" s="244"/>
      <c r="ABU12" s="244"/>
      <c r="ABV12" s="244"/>
      <c r="ABW12" s="244"/>
      <c r="ABX12" s="244"/>
      <c r="ABY12" s="244"/>
      <c r="ABZ12" s="244"/>
      <c r="ACA12" s="244"/>
      <c r="ACB12" s="244"/>
      <c r="ACC12" s="244"/>
      <c r="ACD12" s="244"/>
      <c r="ACE12" s="244"/>
      <c r="ACF12" s="244"/>
      <c r="ACG12" s="244"/>
      <c r="ACH12" s="244"/>
      <c r="ACI12" s="244"/>
      <c r="ACJ12" s="244"/>
      <c r="ACK12" s="244"/>
      <c r="ACL12" s="244"/>
      <c r="ACM12" s="244"/>
      <c r="ACN12" s="244"/>
      <c r="ACO12" s="244"/>
      <c r="ACP12" s="244"/>
      <c r="ACQ12" s="244"/>
      <c r="ACR12" s="244"/>
      <c r="ACS12" s="244"/>
      <c r="ACT12" s="244"/>
      <c r="ACU12" s="244"/>
      <c r="ACV12" s="244"/>
      <c r="ACW12" s="244"/>
      <c r="ACX12" s="244"/>
      <c r="ACY12" s="244"/>
      <c r="ACZ12" s="244"/>
      <c r="ADA12" s="244"/>
      <c r="ADB12" s="244"/>
      <c r="ADC12" s="244"/>
      <c r="ADD12" s="244"/>
      <c r="ADE12" s="244"/>
      <c r="ADF12" s="244"/>
      <c r="ADG12" s="244"/>
      <c r="ADH12" s="244"/>
      <c r="ADI12" s="244"/>
      <c r="ADJ12" s="244"/>
      <c r="ADK12" s="244"/>
      <c r="ADL12" s="244"/>
      <c r="ADM12" s="244"/>
      <c r="ADN12" s="244"/>
      <c r="ADO12" s="244"/>
      <c r="ADP12" s="244"/>
      <c r="ADQ12" s="244"/>
      <c r="ADR12" s="244"/>
      <c r="ADS12" s="244"/>
      <c r="ADT12" s="244"/>
      <c r="ADU12" s="244"/>
      <c r="ADV12" s="244"/>
      <c r="ADW12" s="244"/>
      <c r="ADX12" s="244"/>
      <c r="ADY12" s="244"/>
      <c r="ADZ12" s="244"/>
      <c r="AEA12" s="244"/>
      <c r="AEB12" s="244"/>
      <c r="AEC12" s="244"/>
      <c r="AED12" s="244"/>
      <c r="AEE12" s="244"/>
      <c r="AEF12" s="244"/>
      <c r="AEG12" s="244"/>
      <c r="AEH12" s="244"/>
      <c r="AEI12" s="244"/>
      <c r="AEJ12" s="244"/>
      <c r="AEK12" s="244"/>
      <c r="AEL12" s="244"/>
      <c r="AEM12" s="244"/>
      <c r="AEN12" s="244"/>
      <c r="AEO12" s="244"/>
      <c r="AEP12" s="244"/>
      <c r="AEQ12" s="244"/>
      <c r="AER12" s="244"/>
      <c r="AES12" s="244"/>
      <c r="AET12" s="244"/>
      <c r="AEU12" s="244"/>
    </row>
    <row r="13" spans="1:827" s="191" customFormat="1" x14ac:dyDescent="0.15">
      <c r="A13" s="182" t="str">
        <f>'Tariffs July 2022'!K7</f>
        <v>Simply Energy</v>
      </c>
      <c r="B13" s="183" t="str">
        <f>'Tariffs July 2022'!L7</f>
        <v>Basic</v>
      </c>
      <c r="C13" s="184">
        <f>IF('Tariffs July 2022'!BP7=0,91*'Tariffs July 2022'!M7/100,(91*'Tariffs July 2022'!M7/100)+'Tariffs July 2022'!BP7/4)</f>
        <v>82.172999999999988</v>
      </c>
      <c r="D13" s="184">
        <f>IF('Tariffs July 2022'!O7="",$C$5*'Tariffs July 2022'!N7/100,IF($C$5&gt;='Tariffs July 2022'!P7,('Tariffs July 2022'!P7*'Tariffs July 2022'!N7/100),($C$5*'Tariffs July 2022'!N7/100)))</f>
        <v>294.35190909090909</v>
      </c>
      <c r="E13" s="184">
        <f>IF(AND('Tariffs July 2022'!P7&gt;0,'Tariffs July 2022'!R7&gt;0),IF($C$5&lt;'Tariffs July 2022'!P7,0,IF($C$5&lt;=('Tariffs July 2022'!R7+'Tariffs July 2022'!P7),(($C$5-'Tariffs July 2022'!P7)*'Tariffs July 2022'!Q7/100),(('Tariffs July 2022'!R7)*'Tariffs July 2022'!Q7/100))),0)</f>
        <v>0</v>
      </c>
      <c r="F13" s="184">
        <f>IF(AND('Tariffs July 2022'!R7&gt;0,'Tariffs July 2022'!T7&gt;0),IF(($C$5&lt;'Tariffs July 2022'!T7),(0),($C$5-'Tariffs July 2022'!T7)*'Tariffs July 2022'!U7/100),IF(AND('Tariffs July 2022'!R7&gt;0,'Tariffs July 2022'!T7=""),IF(($C$5&lt;'Tariffs July 2022'!R7+'Tariffs July 2022'!P7),(0),(($C$5-('Tariffs July 2022'!R7+'Tariffs July 2022'!P7))*'Tariffs July 2022'!S7/100)),IF(AND('Tariffs July 2022'!P7&gt;0,'Tariffs July 2022'!R7=""&gt;0),IF(($C$5&lt;'Tariffs July 2022'!P7),(0),($C$5-'Tariffs July 2022'!P7)*'Tariffs July 2022'!Q7/100),0)))</f>
        <v>215.31663636363635</v>
      </c>
      <c r="G13" s="184">
        <f t="shared" si="0"/>
        <v>591.84154545454544</v>
      </c>
      <c r="H13" s="238">
        <f t="shared" si="1"/>
        <v>2038.6741818181818</v>
      </c>
      <c r="I13" s="238">
        <f t="shared" si="2"/>
        <v>2367.3661818181818</v>
      </c>
      <c r="J13" s="185">
        <f t="shared" si="3"/>
        <v>2604.1028000000001</v>
      </c>
      <c r="K13" s="260">
        <f>'Tariffs July 2022'!AZ7</f>
        <v>0</v>
      </c>
      <c r="L13" s="260">
        <f>'Tariffs July 2022'!BA7</f>
        <v>0</v>
      </c>
      <c r="M13" s="260">
        <f>'Tariffs July 2022'!BB7</f>
        <v>0</v>
      </c>
      <c r="N13" s="260">
        <f>'Tariffs July 2022'!BC7</f>
        <v>0</v>
      </c>
      <c r="O13" s="186" t="str">
        <f t="shared" si="4"/>
        <v>No discount</v>
      </c>
      <c r="P13" s="187" t="str">
        <f t="shared" si="5"/>
        <v>Exclusive</v>
      </c>
      <c r="Q13" s="241">
        <f t="shared" si="6"/>
        <v>2367.3661818181818</v>
      </c>
      <c r="R13" s="238">
        <f t="shared" si="7"/>
        <v>2367.3661818181818</v>
      </c>
      <c r="S13" s="247">
        <f t="shared" si="8"/>
        <v>2604.1028000000001</v>
      </c>
      <c r="T13" s="247">
        <f t="shared" si="8"/>
        <v>2604.1028000000001</v>
      </c>
      <c r="U13" s="188">
        <f>'Tariffs July 2022'!BL7</f>
        <v>0</v>
      </c>
      <c r="V13" s="189" t="str">
        <f>'Tariffs July 2022'!BM7</f>
        <v>n</v>
      </c>
      <c r="W13" s="264"/>
      <c r="X13" s="264"/>
      <c r="Y13" s="264"/>
      <c r="Z13" s="264"/>
      <c r="AA13" s="264"/>
      <c r="AB13" s="264"/>
      <c r="AC13" s="264"/>
      <c r="AD13" s="264"/>
      <c r="AE13" s="264"/>
      <c r="AF13" s="264"/>
      <c r="AG13" s="264"/>
      <c r="AH13" s="264"/>
      <c r="AI13" s="264"/>
      <c r="AJ13" s="264"/>
      <c r="AK13" s="264"/>
      <c r="AL13" s="264"/>
      <c r="AM13" s="264"/>
      <c r="AN13" s="264"/>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s="244"/>
      <c r="QO13" s="244"/>
      <c r="QP13" s="244"/>
      <c r="QQ13" s="244"/>
      <c r="QR13" s="244"/>
      <c r="QS13" s="244"/>
      <c r="QT13" s="244"/>
      <c r="QU13" s="244"/>
      <c r="QV13" s="244"/>
      <c r="QW13" s="244"/>
      <c r="QX13" s="244"/>
      <c r="QY13" s="244"/>
      <c r="QZ13" s="244"/>
      <c r="RA13" s="244"/>
      <c r="RB13" s="244"/>
      <c r="RC13" s="244"/>
      <c r="RD13" s="244"/>
      <c r="RE13" s="244"/>
      <c r="RF13" s="244"/>
      <c r="RG13" s="244"/>
      <c r="RH13" s="244"/>
      <c r="RI13" s="244"/>
      <c r="RJ13" s="244"/>
      <c r="RK13" s="244"/>
      <c r="RL13" s="244"/>
      <c r="RM13" s="244"/>
      <c r="RN13" s="244"/>
      <c r="RO13" s="244"/>
      <c r="RP13" s="244"/>
      <c r="RQ13" s="244"/>
      <c r="RR13" s="244"/>
      <c r="RS13" s="244"/>
      <c r="RT13" s="244"/>
      <c r="RU13" s="244"/>
      <c r="RV13" s="244"/>
      <c r="RW13" s="244"/>
      <c r="RX13" s="244"/>
      <c r="RY13" s="244"/>
      <c r="RZ13" s="244"/>
      <c r="SA13" s="244"/>
      <c r="SB13" s="244"/>
      <c r="SC13" s="244"/>
      <c r="SD13" s="244"/>
      <c r="SE13" s="244"/>
      <c r="SF13" s="244"/>
      <c r="SG13" s="244"/>
      <c r="SH13" s="244"/>
      <c r="SI13" s="244"/>
      <c r="SJ13" s="244"/>
      <c r="SK13" s="244"/>
      <c r="SL13" s="244"/>
      <c r="SM13" s="244"/>
      <c r="SN13" s="244"/>
      <c r="SO13" s="244"/>
      <c r="SP13" s="244"/>
      <c r="SQ13" s="244"/>
      <c r="SR13" s="244"/>
      <c r="SS13" s="244"/>
      <c r="ST13" s="244"/>
      <c r="SU13" s="244"/>
      <c r="SV13" s="244"/>
      <c r="SW13" s="244"/>
      <c r="SX13" s="244"/>
      <c r="SY13" s="244"/>
      <c r="SZ13" s="244"/>
      <c r="TA13" s="244"/>
      <c r="TB13" s="244"/>
      <c r="TC13" s="244"/>
      <c r="TD13" s="244"/>
      <c r="TE13" s="244"/>
      <c r="TF13" s="244"/>
      <c r="TG13" s="244"/>
      <c r="TH13" s="244"/>
      <c r="TI13" s="244"/>
      <c r="TJ13" s="244"/>
      <c r="TK13" s="244"/>
      <c r="TL13" s="244"/>
      <c r="TM13" s="244"/>
      <c r="TN13" s="244"/>
      <c r="TO13" s="244"/>
      <c r="TP13" s="244"/>
      <c r="TQ13" s="244"/>
      <c r="TR13" s="244"/>
      <c r="TS13" s="244"/>
      <c r="TT13" s="244"/>
      <c r="TU13" s="244"/>
      <c r="TV13" s="244"/>
      <c r="TW13" s="244"/>
      <c r="TX13" s="244"/>
      <c r="TY13" s="244"/>
      <c r="TZ13" s="244"/>
      <c r="UA13" s="244"/>
      <c r="UB13" s="244"/>
      <c r="UC13" s="244"/>
      <c r="UD13" s="244"/>
      <c r="UE13" s="244"/>
      <c r="UF13" s="244"/>
      <c r="UG13" s="244"/>
      <c r="UH13" s="244"/>
      <c r="UI13" s="244"/>
      <c r="UJ13" s="244"/>
      <c r="UK13" s="244"/>
      <c r="UL13" s="244"/>
      <c r="UM13" s="244"/>
      <c r="UN13" s="244"/>
      <c r="UO13" s="244"/>
      <c r="UP13" s="244"/>
      <c r="UQ13" s="244"/>
      <c r="UR13" s="244"/>
      <c r="US13" s="244"/>
      <c r="UT13" s="244"/>
      <c r="UU13" s="244"/>
      <c r="UV13" s="244"/>
      <c r="UW13" s="244"/>
      <c r="UX13" s="244"/>
      <c r="UY13" s="244"/>
      <c r="UZ13" s="244"/>
      <c r="VA13" s="244"/>
      <c r="VB13" s="244"/>
      <c r="VC13" s="244"/>
      <c r="VD13" s="244"/>
      <c r="VE13" s="244"/>
      <c r="VF13" s="244"/>
      <c r="VG13" s="244"/>
      <c r="VH13" s="244"/>
      <c r="VI13" s="244"/>
      <c r="VJ13" s="244"/>
      <c r="VK13" s="244"/>
      <c r="VL13" s="244"/>
      <c r="VM13" s="244"/>
      <c r="VN13" s="244"/>
      <c r="VO13" s="244"/>
      <c r="VP13" s="244"/>
      <c r="VQ13" s="244"/>
      <c r="VR13" s="244"/>
      <c r="VS13" s="244"/>
      <c r="VT13" s="244"/>
      <c r="VU13" s="244"/>
      <c r="VV13" s="244"/>
      <c r="VW13" s="244"/>
      <c r="VX13" s="244"/>
      <c r="VY13" s="244"/>
      <c r="VZ13" s="244"/>
      <c r="WA13" s="244"/>
      <c r="WB13" s="244"/>
      <c r="WC13" s="244"/>
      <c r="WD13" s="244"/>
      <c r="WE13" s="244"/>
      <c r="WF13" s="244"/>
      <c r="WG13" s="244"/>
      <c r="WH13" s="244"/>
      <c r="WI13" s="244"/>
      <c r="WJ13" s="244"/>
      <c r="WK13" s="244"/>
      <c r="WL13" s="244"/>
      <c r="WM13" s="244"/>
      <c r="WN13" s="244"/>
      <c r="WO13" s="244"/>
      <c r="WP13" s="244"/>
      <c r="WQ13" s="244"/>
      <c r="WR13" s="244"/>
      <c r="WS13" s="244"/>
      <c r="WT13" s="244"/>
      <c r="WU13" s="244"/>
      <c r="WV13" s="244"/>
      <c r="WW13" s="244"/>
      <c r="WX13" s="244"/>
      <c r="WY13" s="244"/>
      <c r="WZ13" s="244"/>
      <c r="XA13" s="244"/>
      <c r="XB13" s="244"/>
      <c r="XC13" s="244"/>
      <c r="XD13" s="244"/>
      <c r="XE13" s="244"/>
      <c r="XF13" s="244"/>
      <c r="XG13" s="244"/>
      <c r="XH13" s="244"/>
      <c r="XI13" s="244"/>
      <c r="XJ13" s="244"/>
      <c r="XK13" s="244"/>
      <c r="XL13" s="244"/>
      <c r="XM13" s="244"/>
      <c r="XN13" s="244"/>
      <c r="XO13" s="244"/>
      <c r="XP13" s="244"/>
      <c r="XQ13" s="244"/>
      <c r="XR13" s="244"/>
      <c r="XS13" s="244"/>
      <c r="XT13" s="244"/>
      <c r="XU13" s="244"/>
      <c r="XV13" s="244"/>
      <c r="XW13" s="244"/>
      <c r="XX13" s="244"/>
      <c r="XY13" s="244"/>
      <c r="XZ13" s="244"/>
      <c r="YA13" s="244"/>
      <c r="YB13" s="244"/>
      <c r="YC13" s="244"/>
      <c r="YD13" s="244"/>
      <c r="YE13" s="244"/>
      <c r="YF13" s="244"/>
      <c r="YG13" s="244"/>
      <c r="YH13" s="244"/>
      <c r="YI13" s="244"/>
      <c r="YJ13" s="244"/>
      <c r="YK13" s="244"/>
      <c r="YL13" s="244"/>
      <c r="YM13" s="244"/>
      <c r="YN13" s="244"/>
      <c r="YO13" s="244"/>
      <c r="YP13" s="244"/>
      <c r="YQ13" s="244"/>
      <c r="YR13" s="244"/>
      <c r="YS13" s="244"/>
      <c r="YT13" s="244"/>
      <c r="YU13" s="244"/>
      <c r="YV13" s="244"/>
      <c r="YW13" s="244"/>
      <c r="YX13" s="244"/>
      <c r="YY13" s="244"/>
      <c r="YZ13" s="244"/>
      <c r="ZA13" s="244"/>
      <c r="ZB13" s="244"/>
      <c r="ZC13" s="244"/>
      <c r="ZD13" s="244"/>
      <c r="ZE13" s="244"/>
      <c r="ZF13" s="244"/>
      <c r="ZG13" s="244"/>
      <c r="ZH13" s="244"/>
      <c r="ZI13" s="244"/>
      <c r="ZJ13" s="244"/>
      <c r="ZK13" s="244"/>
      <c r="ZL13" s="244"/>
      <c r="ZM13" s="244"/>
      <c r="ZN13" s="244"/>
      <c r="ZO13" s="244"/>
      <c r="ZP13" s="244"/>
      <c r="ZQ13" s="244"/>
      <c r="ZR13" s="244"/>
      <c r="ZS13" s="244"/>
      <c r="ZT13" s="244"/>
      <c r="ZU13" s="244"/>
      <c r="ZV13" s="244"/>
      <c r="ZW13" s="244"/>
      <c r="ZX13" s="244"/>
      <c r="ZY13" s="244"/>
      <c r="ZZ13" s="244"/>
      <c r="AAA13" s="244"/>
      <c r="AAB13" s="244"/>
      <c r="AAC13" s="244"/>
      <c r="AAD13" s="244"/>
      <c r="AAE13" s="244"/>
      <c r="AAF13" s="244"/>
      <c r="AAG13" s="244"/>
      <c r="AAH13" s="244"/>
      <c r="AAI13" s="244"/>
      <c r="AAJ13" s="244"/>
      <c r="AAK13" s="244"/>
      <c r="AAL13" s="244"/>
      <c r="AAM13" s="244"/>
      <c r="AAN13" s="244"/>
      <c r="AAO13" s="244"/>
      <c r="AAP13" s="244"/>
      <c r="AAQ13" s="244"/>
      <c r="AAR13" s="244"/>
      <c r="AAS13" s="244"/>
      <c r="AAT13" s="244"/>
      <c r="AAU13" s="244"/>
      <c r="AAV13" s="244"/>
      <c r="AAW13" s="244"/>
      <c r="AAX13" s="244"/>
      <c r="AAY13" s="244"/>
      <c r="AAZ13" s="244"/>
      <c r="ABA13" s="244"/>
      <c r="ABB13" s="244"/>
      <c r="ABC13" s="244"/>
      <c r="ABD13" s="244"/>
      <c r="ABE13" s="244"/>
      <c r="ABF13" s="244"/>
      <c r="ABG13" s="244"/>
      <c r="ABH13" s="244"/>
      <c r="ABI13" s="244"/>
      <c r="ABJ13" s="244"/>
      <c r="ABK13" s="244"/>
      <c r="ABL13" s="244"/>
      <c r="ABM13" s="244"/>
      <c r="ABN13" s="244"/>
      <c r="ABO13" s="244"/>
      <c r="ABP13" s="244"/>
      <c r="ABQ13" s="244"/>
      <c r="ABR13" s="244"/>
      <c r="ABS13" s="244"/>
      <c r="ABT13" s="244"/>
      <c r="ABU13" s="244"/>
      <c r="ABV13" s="244"/>
      <c r="ABW13" s="244"/>
      <c r="ABX13" s="244"/>
      <c r="ABY13" s="244"/>
      <c r="ABZ13" s="244"/>
      <c r="ACA13" s="244"/>
      <c r="ACB13" s="244"/>
      <c r="ACC13" s="244"/>
      <c r="ACD13" s="244"/>
      <c r="ACE13" s="244"/>
      <c r="ACF13" s="244"/>
      <c r="ACG13" s="244"/>
      <c r="ACH13" s="244"/>
      <c r="ACI13" s="244"/>
      <c r="ACJ13" s="244"/>
      <c r="ACK13" s="244"/>
      <c r="ACL13" s="244"/>
      <c r="ACM13" s="244"/>
      <c r="ACN13" s="244"/>
      <c r="ACO13" s="244"/>
      <c r="ACP13" s="244"/>
      <c r="ACQ13" s="244"/>
      <c r="ACR13" s="244"/>
      <c r="ACS13" s="244"/>
      <c r="ACT13" s="244"/>
      <c r="ACU13" s="244"/>
      <c r="ACV13" s="244"/>
      <c r="ACW13" s="244"/>
      <c r="ACX13" s="244"/>
      <c r="ACY13" s="244"/>
      <c r="ACZ13" s="244"/>
      <c r="ADA13" s="244"/>
      <c r="ADB13" s="244"/>
      <c r="ADC13" s="244"/>
      <c r="ADD13" s="244"/>
      <c r="ADE13" s="244"/>
      <c r="ADF13" s="244"/>
      <c r="ADG13" s="244"/>
      <c r="ADH13" s="244"/>
      <c r="ADI13" s="244"/>
      <c r="ADJ13" s="244"/>
      <c r="ADK13" s="244"/>
      <c r="ADL13" s="244"/>
      <c r="ADM13" s="244"/>
      <c r="ADN13" s="244"/>
      <c r="ADO13" s="244"/>
      <c r="ADP13" s="244"/>
      <c r="ADQ13" s="244"/>
      <c r="ADR13" s="244"/>
      <c r="ADS13" s="244"/>
      <c r="ADT13" s="244"/>
      <c r="ADU13" s="244"/>
      <c r="ADV13" s="244"/>
      <c r="ADW13" s="244"/>
      <c r="ADX13" s="244"/>
      <c r="ADY13" s="244"/>
      <c r="ADZ13" s="244"/>
      <c r="AEA13" s="244"/>
      <c r="AEB13" s="244"/>
      <c r="AEC13" s="244"/>
      <c r="AED13" s="244"/>
      <c r="AEE13" s="244"/>
      <c r="AEF13" s="244"/>
      <c r="AEG13" s="244"/>
      <c r="AEH13" s="244"/>
      <c r="AEI13" s="244"/>
      <c r="AEJ13" s="244"/>
      <c r="AEK13" s="244"/>
      <c r="AEL13" s="244"/>
      <c r="AEM13" s="244"/>
      <c r="AEN13" s="244"/>
      <c r="AEO13" s="244"/>
      <c r="AEP13" s="244"/>
      <c r="AEQ13" s="244"/>
      <c r="AER13" s="244"/>
      <c r="AES13" s="244"/>
      <c r="AET13" s="244"/>
      <c r="AEU13" s="244"/>
    </row>
    <row r="14" spans="1:827" s="191" customFormat="1" x14ac:dyDescent="0.15">
      <c r="A14" s="182" t="str">
        <f>'Tariffs July 2022'!K8</f>
        <v>Powershop</v>
      </c>
      <c r="B14" s="183" t="str">
        <f>'Tariffs July 2022'!L8</f>
        <v>Carbon neutral</v>
      </c>
      <c r="C14" s="184">
        <f>IF('Tariffs July 2022'!BP8=0,91*'Tariffs July 2022'!M8/100,(91*'Tariffs July 2022'!M8/100)+'Tariffs July 2022'!BP8/4)</f>
        <v>103.83927272727271</v>
      </c>
      <c r="D14" s="184">
        <f>IF('Tariffs July 2022'!O8="",$C$5*'Tariffs July 2022'!N8/100,IF($C$5&gt;='Tariffs July 2022'!P8,('Tariffs July 2022'!P8*'Tariffs July 2022'!N8/100),($C$5*'Tariffs July 2022'!N8/100)))</f>
        <v>426.36363636363632</v>
      </c>
      <c r="E14" s="184">
        <f>IF(AND('Tariffs July 2022'!P8&gt;0,'Tariffs July 2022'!R8&gt;0),IF($C$5&lt;'Tariffs July 2022'!P8,0,IF($C$5&lt;=('Tariffs July 2022'!R8+'Tariffs July 2022'!P8),(($C$5-'Tariffs July 2022'!P8)*'Tariffs July 2022'!Q8/100),(('Tariffs July 2022'!R8)*'Tariffs July 2022'!Q8/100))),0)</f>
        <v>0</v>
      </c>
      <c r="F14" s="184">
        <f>IF(AND('Tariffs July 2022'!R8&gt;0,'Tariffs July 2022'!T8&gt;0),IF(($C$5&lt;'Tariffs July 2022'!T8),(0),($C$5-'Tariffs July 2022'!T8)*'Tariffs July 2022'!U8/100),IF(AND('Tariffs July 2022'!R8&gt;0,'Tariffs July 2022'!T8=""),IF(($C$5&lt;'Tariffs July 2022'!R8+'Tariffs July 2022'!P8),(0),(($C$5-('Tariffs July 2022'!R8+'Tariffs July 2022'!P8))*'Tariffs July 2022'!S8/100)),IF(AND('Tariffs July 2022'!P8&gt;0,'Tariffs July 2022'!R8=""&gt;0),IF(($C$5&lt;'Tariffs July 2022'!P8),(0),($C$5-'Tariffs July 2022'!P8)*'Tariffs July 2022'!Q8/100),0)))</f>
        <v>0</v>
      </c>
      <c r="G14" s="184">
        <f t="shared" si="0"/>
        <v>530.20290909090909</v>
      </c>
      <c r="H14" s="238">
        <f t="shared" si="1"/>
        <v>1705.4545454545455</v>
      </c>
      <c r="I14" s="238">
        <f t="shared" si="2"/>
        <v>2120.8116363636364</v>
      </c>
      <c r="J14" s="185">
        <f t="shared" si="3"/>
        <v>2332.8928000000001</v>
      </c>
      <c r="K14" s="260">
        <f>'Tariffs July 2022'!AZ8</f>
        <v>0</v>
      </c>
      <c r="L14" s="260">
        <f>'Tariffs July 2022'!BA8</f>
        <v>0</v>
      </c>
      <c r="M14" s="260">
        <f>'Tariffs July 2022'!BB8</f>
        <v>0</v>
      </c>
      <c r="N14" s="260">
        <f>'Tariffs July 2022'!BC8</f>
        <v>0</v>
      </c>
      <c r="O14" s="186" t="str">
        <f t="shared" si="4"/>
        <v>No discount</v>
      </c>
      <c r="P14" s="187" t="str">
        <f t="shared" si="5"/>
        <v>Inclusive</v>
      </c>
      <c r="Q14" s="241">
        <f t="shared" si="6"/>
        <v>2120.8116363636364</v>
      </c>
      <c r="R14" s="238">
        <f t="shared" si="7"/>
        <v>2120.8116363636364</v>
      </c>
      <c r="S14" s="247">
        <f t="shared" si="8"/>
        <v>2332.8928000000001</v>
      </c>
      <c r="T14" s="247">
        <f t="shared" si="8"/>
        <v>2332.8928000000001</v>
      </c>
      <c r="U14" s="188">
        <f>'Tariffs July 2022'!BL8</f>
        <v>0</v>
      </c>
      <c r="V14" s="189" t="str">
        <f>'Tariffs July 2022'!BM8</f>
        <v>n</v>
      </c>
      <c r="W14" s="264"/>
      <c r="X14" s="264"/>
      <c r="Y14" s="264"/>
      <c r="Z14" s="264"/>
      <c r="AA14" s="264"/>
      <c r="AB14" s="264"/>
      <c r="AC14" s="264"/>
      <c r="AD14" s="264"/>
      <c r="AE14" s="264"/>
      <c r="AF14" s="264"/>
      <c r="AG14" s="264"/>
      <c r="AH14" s="264"/>
      <c r="AI14" s="264"/>
      <c r="AJ14" s="264"/>
      <c r="AK14" s="264"/>
      <c r="AL14" s="264"/>
      <c r="AM14" s="264"/>
      <c r="AN14" s="26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s="244"/>
      <c r="QO14" s="244"/>
      <c r="QP14" s="244"/>
      <c r="QQ14" s="244"/>
      <c r="QR14" s="244"/>
      <c r="QS14" s="244"/>
      <c r="QT14" s="244"/>
      <c r="QU14" s="244"/>
      <c r="QV14" s="244"/>
      <c r="QW14" s="244"/>
      <c r="QX14" s="244"/>
      <c r="QY14" s="244"/>
      <c r="QZ14" s="244"/>
      <c r="RA14" s="244"/>
      <c r="RB14" s="244"/>
      <c r="RC14" s="244"/>
      <c r="RD14" s="244"/>
      <c r="RE14" s="244"/>
      <c r="RF14" s="244"/>
      <c r="RG14" s="244"/>
      <c r="RH14" s="244"/>
      <c r="RI14" s="244"/>
      <c r="RJ14" s="244"/>
      <c r="RK14" s="244"/>
      <c r="RL14" s="244"/>
      <c r="RM14" s="244"/>
      <c r="RN14" s="244"/>
      <c r="RO14" s="244"/>
      <c r="RP14" s="244"/>
      <c r="RQ14" s="244"/>
      <c r="RR14" s="244"/>
      <c r="RS14" s="244"/>
      <c r="RT14" s="244"/>
      <c r="RU14" s="244"/>
      <c r="RV14" s="244"/>
      <c r="RW14" s="244"/>
      <c r="RX14" s="244"/>
      <c r="RY14" s="244"/>
      <c r="RZ14" s="244"/>
      <c r="SA14" s="244"/>
      <c r="SB14" s="244"/>
      <c r="SC14" s="244"/>
      <c r="SD14" s="244"/>
      <c r="SE14" s="244"/>
      <c r="SF14" s="244"/>
      <c r="SG14" s="244"/>
      <c r="SH14" s="244"/>
      <c r="SI14" s="244"/>
      <c r="SJ14" s="244"/>
      <c r="SK14" s="244"/>
      <c r="SL14" s="244"/>
      <c r="SM14" s="244"/>
      <c r="SN14" s="244"/>
      <c r="SO14" s="244"/>
      <c r="SP14" s="244"/>
      <c r="SQ14" s="244"/>
      <c r="SR14" s="244"/>
      <c r="SS14" s="244"/>
      <c r="ST14" s="244"/>
      <c r="SU14" s="244"/>
      <c r="SV14" s="244"/>
      <c r="SW14" s="244"/>
      <c r="SX14" s="244"/>
      <c r="SY14" s="244"/>
      <c r="SZ14" s="244"/>
      <c r="TA14" s="244"/>
      <c r="TB14" s="244"/>
      <c r="TC14" s="244"/>
      <c r="TD14" s="244"/>
      <c r="TE14" s="244"/>
      <c r="TF14" s="244"/>
      <c r="TG14" s="244"/>
      <c r="TH14" s="244"/>
      <c r="TI14" s="244"/>
      <c r="TJ14" s="244"/>
      <c r="TK14" s="244"/>
      <c r="TL14" s="244"/>
      <c r="TM14" s="244"/>
      <c r="TN14" s="244"/>
      <c r="TO14" s="244"/>
      <c r="TP14" s="244"/>
      <c r="TQ14" s="244"/>
      <c r="TR14" s="244"/>
      <c r="TS14" s="244"/>
      <c r="TT14" s="244"/>
      <c r="TU14" s="244"/>
      <c r="TV14" s="244"/>
      <c r="TW14" s="244"/>
      <c r="TX14" s="244"/>
      <c r="TY14" s="244"/>
      <c r="TZ14" s="244"/>
      <c r="UA14" s="244"/>
      <c r="UB14" s="244"/>
      <c r="UC14" s="244"/>
      <c r="UD14" s="244"/>
      <c r="UE14" s="244"/>
      <c r="UF14" s="244"/>
      <c r="UG14" s="244"/>
      <c r="UH14" s="244"/>
      <c r="UI14" s="244"/>
      <c r="UJ14" s="244"/>
      <c r="UK14" s="244"/>
      <c r="UL14" s="244"/>
      <c r="UM14" s="244"/>
      <c r="UN14" s="244"/>
      <c r="UO14" s="244"/>
      <c r="UP14" s="244"/>
      <c r="UQ14" s="244"/>
      <c r="UR14" s="244"/>
      <c r="US14" s="244"/>
      <c r="UT14" s="244"/>
      <c r="UU14" s="244"/>
      <c r="UV14" s="244"/>
      <c r="UW14" s="244"/>
      <c r="UX14" s="244"/>
      <c r="UY14" s="244"/>
      <c r="UZ14" s="244"/>
      <c r="VA14" s="244"/>
      <c r="VB14" s="244"/>
      <c r="VC14" s="244"/>
      <c r="VD14" s="244"/>
      <c r="VE14" s="244"/>
      <c r="VF14" s="244"/>
      <c r="VG14" s="244"/>
      <c r="VH14" s="244"/>
      <c r="VI14" s="244"/>
      <c r="VJ14" s="244"/>
      <c r="VK14" s="244"/>
      <c r="VL14" s="244"/>
      <c r="VM14" s="244"/>
      <c r="VN14" s="244"/>
      <c r="VO14" s="244"/>
      <c r="VP14" s="244"/>
      <c r="VQ14" s="244"/>
      <c r="VR14" s="244"/>
      <c r="VS14" s="244"/>
      <c r="VT14" s="244"/>
      <c r="VU14" s="244"/>
      <c r="VV14" s="244"/>
      <c r="VW14" s="244"/>
      <c r="VX14" s="244"/>
      <c r="VY14" s="244"/>
      <c r="VZ14" s="244"/>
      <c r="WA14" s="244"/>
      <c r="WB14" s="244"/>
      <c r="WC14" s="244"/>
      <c r="WD14" s="244"/>
      <c r="WE14" s="244"/>
      <c r="WF14" s="244"/>
      <c r="WG14" s="244"/>
      <c r="WH14" s="244"/>
      <c r="WI14" s="244"/>
      <c r="WJ14" s="244"/>
      <c r="WK14" s="244"/>
      <c r="WL14" s="244"/>
      <c r="WM14" s="244"/>
      <c r="WN14" s="244"/>
      <c r="WO14" s="244"/>
      <c r="WP14" s="244"/>
      <c r="WQ14" s="244"/>
      <c r="WR14" s="244"/>
      <c r="WS14" s="244"/>
      <c r="WT14" s="244"/>
      <c r="WU14" s="244"/>
      <c r="WV14" s="244"/>
      <c r="WW14" s="244"/>
      <c r="WX14" s="244"/>
      <c r="WY14" s="244"/>
      <c r="WZ14" s="244"/>
      <c r="XA14" s="244"/>
      <c r="XB14" s="244"/>
      <c r="XC14" s="244"/>
      <c r="XD14" s="244"/>
      <c r="XE14" s="244"/>
      <c r="XF14" s="244"/>
      <c r="XG14" s="244"/>
      <c r="XH14" s="244"/>
      <c r="XI14" s="244"/>
      <c r="XJ14" s="244"/>
      <c r="XK14" s="244"/>
      <c r="XL14" s="244"/>
      <c r="XM14" s="244"/>
      <c r="XN14" s="244"/>
      <c r="XO14" s="244"/>
      <c r="XP14" s="244"/>
      <c r="XQ14" s="244"/>
      <c r="XR14" s="244"/>
      <c r="XS14" s="244"/>
      <c r="XT14" s="244"/>
      <c r="XU14" s="244"/>
      <c r="XV14" s="244"/>
      <c r="XW14" s="244"/>
      <c r="XX14" s="244"/>
      <c r="XY14" s="244"/>
      <c r="XZ14" s="244"/>
      <c r="YA14" s="244"/>
      <c r="YB14" s="244"/>
      <c r="YC14" s="244"/>
      <c r="YD14" s="244"/>
      <c r="YE14" s="244"/>
      <c r="YF14" s="244"/>
      <c r="YG14" s="244"/>
      <c r="YH14" s="244"/>
      <c r="YI14" s="244"/>
      <c r="YJ14" s="244"/>
      <c r="YK14" s="244"/>
      <c r="YL14" s="244"/>
      <c r="YM14" s="244"/>
      <c r="YN14" s="244"/>
      <c r="YO14" s="244"/>
      <c r="YP14" s="244"/>
      <c r="YQ14" s="244"/>
      <c r="YR14" s="244"/>
      <c r="YS14" s="244"/>
      <c r="YT14" s="244"/>
      <c r="YU14" s="244"/>
      <c r="YV14" s="244"/>
      <c r="YW14" s="244"/>
      <c r="YX14" s="244"/>
      <c r="YY14" s="244"/>
      <c r="YZ14" s="244"/>
      <c r="ZA14" s="244"/>
      <c r="ZB14" s="244"/>
      <c r="ZC14" s="244"/>
      <c r="ZD14" s="244"/>
      <c r="ZE14" s="244"/>
      <c r="ZF14" s="244"/>
      <c r="ZG14" s="244"/>
      <c r="ZH14" s="244"/>
      <c r="ZI14" s="244"/>
      <c r="ZJ14" s="244"/>
      <c r="ZK14" s="244"/>
      <c r="ZL14" s="244"/>
      <c r="ZM14" s="244"/>
      <c r="ZN14" s="244"/>
      <c r="ZO14" s="244"/>
      <c r="ZP14" s="244"/>
      <c r="ZQ14" s="244"/>
      <c r="ZR14" s="244"/>
      <c r="ZS14" s="244"/>
      <c r="ZT14" s="244"/>
      <c r="ZU14" s="244"/>
      <c r="ZV14" s="244"/>
      <c r="ZW14" s="244"/>
      <c r="ZX14" s="244"/>
      <c r="ZY14" s="244"/>
      <c r="ZZ14" s="244"/>
      <c r="AAA14" s="244"/>
      <c r="AAB14" s="244"/>
      <c r="AAC14" s="244"/>
      <c r="AAD14" s="244"/>
      <c r="AAE14" s="244"/>
      <c r="AAF14" s="244"/>
      <c r="AAG14" s="244"/>
      <c r="AAH14" s="244"/>
      <c r="AAI14" s="244"/>
      <c r="AAJ14" s="244"/>
      <c r="AAK14" s="244"/>
      <c r="AAL14" s="244"/>
      <c r="AAM14" s="244"/>
      <c r="AAN14" s="244"/>
      <c r="AAO14" s="244"/>
      <c r="AAP14" s="244"/>
      <c r="AAQ14" s="244"/>
      <c r="AAR14" s="244"/>
      <c r="AAS14" s="244"/>
      <c r="AAT14" s="244"/>
      <c r="AAU14" s="244"/>
      <c r="AAV14" s="244"/>
      <c r="AAW14" s="244"/>
      <c r="AAX14" s="244"/>
      <c r="AAY14" s="244"/>
      <c r="AAZ14" s="244"/>
      <c r="ABA14" s="244"/>
      <c r="ABB14" s="244"/>
      <c r="ABC14" s="244"/>
      <c r="ABD14" s="244"/>
      <c r="ABE14" s="244"/>
      <c r="ABF14" s="244"/>
      <c r="ABG14" s="244"/>
      <c r="ABH14" s="244"/>
      <c r="ABI14" s="244"/>
      <c r="ABJ14" s="244"/>
      <c r="ABK14" s="244"/>
      <c r="ABL14" s="244"/>
      <c r="ABM14" s="244"/>
      <c r="ABN14" s="244"/>
      <c r="ABO14" s="244"/>
      <c r="ABP14" s="244"/>
      <c r="ABQ14" s="244"/>
      <c r="ABR14" s="244"/>
      <c r="ABS14" s="244"/>
      <c r="ABT14" s="244"/>
      <c r="ABU14" s="244"/>
      <c r="ABV14" s="244"/>
      <c r="ABW14" s="244"/>
      <c r="ABX14" s="244"/>
      <c r="ABY14" s="244"/>
      <c r="ABZ14" s="244"/>
      <c r="ACA14" s="244"/>
      <c r="ACB14" s="244"/>
      <c r="ACC14" s="244"/>
      <c r="ACD14" s="244"/>
      <c r="ACE14" s="244"/>
      <c r="ACF14" s="244"/>
      <c r="ACG14" s="244"/>
      <c r="ACH14" s="244"/>
      <c r="ACI14" s="244"/>
      <c r="ACJ14" s="244"/>
      <c r="ACK14" s="244"/>
      <c r="ACL14" s="244"/>
      <c r="ACM14" s="244"/>
      <c r="ACN14" s="244"/>
      <c r="ACO14" s="244"/>
      <c r="ACP14" s="244"/>
      <c r="ACQ14" s="244"/>
      <c r="ACR14" s="244"/>
      <c r="ACS14" s="244"/>
      <c r="ACT14" s="244"/>
      <c r="ACU14" s="244"/>
      <c r="ACV14" s="244"/>
      <c r="ACW14" s="244"/>
      <c r="ACX14" s="244"/>
      <c r="ACY14" s="244"/>
      <c r="ACZ14" s="244"/>
      <c r="ADA14" s="244"/>
      <c r="ADB14" s="244"/>
      <c r="ADC14" s="244"/>
      <c r="ADD14" s="244"/>
      <c r="ADE14" s="244"/>
      <c r="ADF14" s="244"/>
      <c r="ADG14" s="244"/>
      <c r="ADH14" s="244"/>
      <c r="ADI14" s="244"/>
      <c r="ADJ14" s="244"/>
      <c r="ADK14" s="244"/>
      <c r="ADL14" s="244"/>
      <c r="ADM14" s="244"/>
      <c r="ADN14" s="244"/>
      <c r="ADO14" s="244"/>
      <c r="ADP14" s="244"/>
      <c r="ADQ14" s="244"/>
      <c r="ADR14" s="244"/>
      <c r="ADS14" s="244"/>
      <c r="ADT14" s="244"/>
      <c r="ADU14" s="244"/>
      <c r="ADV14" s="244"/>
      <c r="ADW14" s="244"/>
      <c r="ADX14" s="244"/>
      <c r="ADY14" s="244"/>
      <c r="ADZ14" s="244"/>
      <c r="AEA14" s="244"/>
      <c r="AEB14" s="244"/>
      <c r="AEC14" s="244"/>
      <c r="AED14" s="244"/>
      <c r="AEE14" s="244"/>
      <c r="AEF14" s="244"/>
      <c r="AEG14" s="244"/>
      <c r="AEH14" s="244"/>
      <c r="AEI14" s="244"/>
      <c r="AEJ14" s="244"/>
      <c r="AEK14" s="244"/>
      <c r="AEL14" s="244"/>
      <c r="AEM14" s="244"/>
      <c r="AEN14" s="244"/>
      <c r="AEO14" s="244"/>
      <c r="AEP14" s="244"/>
      <c r="AEQ14" s="244"/>
      <c r="AER14" s="244"/>
      <c r="AES14" s="244"/>
      <c r="AET14" s="244"/>
      <c r="AEU14" s="244"/>
    </row>
    <row r="15" spans="1:827" s="191" customFormat="1" x14ac:dyDescent="0.15">
      <c r="A15" s="182" t="str">
        <f>'Tariffs July 2022'!K9</f>
        <v>Red Energy</v>
      </c>
      <c r="B15" s="183" t="str">
        <f>'Tariffs July 2022'!L9</f>
        <v>Living Energy Saver</v>
      </c>
      <c r="C15" s="184">
        <f>IF('Tariffs July 2022'!BP9=0,91*'Tariffs July 2022'!M9/100,(91*'Tariffs July 2022'!M9/100)+'Tariffs July 2022'!BP9/4)</f>
        <v>77.349999999999994</v>
      </c>
      <c r="D15" s="184">
        <f>IF('Tariffs July 2022'!O9="",$C$5*'Tariffs July 2022'!N9/100,IF($C$5&gt;='Tariffs July 2022'!P9,('Tariffs July 2022'!P9*'Tariffs July 2022'!N9/100),($C$5*'Tariffs July 2022'!N9/100)))</f>
        <v>379.63636363636363</v>
      </c>
      <c r="E15" s="184">
        <f>IF(AND('Tariffs July 2022'!P9&gt;0,'Tariffs July 2022'!R9&gt;0),IF($C$5&lt;'Tariffs July 2022'!P9,0,IF($C$5&lt;=('Tariffs July 2022'!R9+'Tariffs July 2022'!P9),(($C$5-'Tariffs July 2022'!P9)*'Tariffs July 2022'!Q9/100),(('Tariffs July 2022'!R9)*'Tariffs July 2022'!Q9/100))),0)</f>
        <v>0</v>
      </c>
      <c r="F15" s="184">
        <f>IF(AND('Tariffs July 2022'!R9&gt;0,'Tariffs July 2022'!T9&gt;0),IF(($C$5&lt;'Tariffs July 2022'!T9),(0),($C$5-'Tariffs July 2022'!T9)*'Tariffs July 2022'!U9/100),IF(AND('Tariffs July 2022'!R9&gt;0,'Tariffs July 2022'!T9=""),IF(($C$5&lt;'Tariffs July 2022'!R9+'Tariffs July 2022'!P9),(0),(($C$5-('Tariffs July 2022'!R9+'Tariffs July 2022'!P9))*'Tariffs July 2022'!S9/100)),IF(AND('Tariffs July 2022'!P9&gt;0,'Tariffs July 2022'!R9=""&gt;0),IF(($C$5&lt;'Tariffs July 2022'!P9),(0),($C$5-'Tariffs July 2022'!P9)*'Tariffs July 2022'!Q9/100),0)))</f>
        <v>0</v>
      </c>
      <c r="G15" s="184">
        <f t="shared" si="0"/>
        <v>456.98636363636365</v>
      </c>
      <c r="H15" s="238">
        <f t="shared" si="1"/>
        <v>1518.5454545454545</v>
      </c>
      <c r="I15" s="238">
        <f t="shared" si="2"/>
        <v>1827.9454545454546</v>
      </c>
      <c r="J15" s="185">
        <f t="shared" si="3"/>
        <v>2010.7400000000002</v>
      </c>
      <c r="K15" s="260">
        <f>'Tariffs July 2022'!AZ9</f>
        <v>0</v>
      </c>
      <c r="L15" s="260">
        <f>'Tariffs July 2022'!BA9</f>
        <v>0</v>
      </c>
      <c r="M15" s="260">
        <f>'Tariffs July 2022'!BB9</f>
        <v>0</v>
      </c>
      <c r="N15" s="260">
        <f>'Tariffs July 2022'!BC9</f>
        <v>0</v>
      </c>
      <c r="O15" s="186" t="str">
        <f t="shared" si="4"/>
        <v>No discount</v>
      </c>
      <c r="P15" s="187" t="str">
        <f t="shared" si="5"/>
        <v>Inclusive</v>
      </c>
      <c r="Q15" s="241">
        <f t="shared" si="6"/>
        <v>1827.9454545454546</v>
      </c>
      <c r="R15" s="238">
        <f t="shared" si="7"/>
        <v>1827.9454545454546</v>
      </c>
      <c r="S15" s="247">
        <f t="shared" si="8"/>
        <v>2010.7400000000002</v>
      </c>
      <c r="T15" s="247">
        <f t="shared" si="8"/>
        <v>2010.7400000000002</v>
      </c>
      <c r="U15" s="188">
        <f>'Tariffs July 2022'!BL9</f>
        <v>0</v>
      </c>
      <c r="V15" s="189" t="str">
        <f>'Tariffs July 2022'!BM9</f>
        <v>n</v>
      </c>
      <c r="W15" s="264"/>
      <c r="X15" s="264"/>
      <c r="Y15" s="264"/>
      <c r="Z15" s="264"/>
      <c r="AA15" s="264"/>
      <c r="AB15" s="264"/>
      <c r="AC15" s="264"/>
      <c r="AD15" s="264"/>
      <c r="AE15" s="264"/>
      <c r="AF15" s="264"/>
      <c r="AG15" s="264"/>
      <c r="AH15" s="264"/>
      <c r="AI15" s="264"/>
      <c r="AJ15" s="264"/>
      <c r="AK15" s="264"/>
      <c r="AL15" s="264"/>
      <c r="AM15" s="264"/>
      <c r="AN15" s="264"/>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s="244"/>
      <c r="QO15" s="244"/>
      <c r="QP15" s="244"/>
      <c r="QQ15" s="244"/>
      <c r="QR15" s="244"/>
      <c r="QS15" s="244"/>
      <c r="QT15" s="244"/>
      <c r="QU15" s="244"/>
      <c r="QV15" s="244"/>
      <c r="QW15" s="244"/>
      <c r="QX15" s="244"/>
      <c r="QY15" s="244"/>
      <c r="QZ15" s="244"/>
      <c r="RA15" s="244"/>
      <c r="RB15" s="244"/>
      <c r="RC15" s="244"/>
      <c r="RD15" s="244"/>
      <c r="RE15" s="244"/>
      <c r="RF15" s="244"/>
      <c r="RG15" s="244"/>
      <c r="RH15" s="244"/>
      <c r="RI15" s="244"/>
      <c r="RJ15" s="244"/>
      <c r="RK15" s="244"/>
      <c r="RL15" s="244"/>
      <c r="RM15" s="244"/>
      <c r="RN15" s="244"/>
      <c r="RO15" s="244"/>
      <c r="RP15" s="244"/>
      <c r="RQ15" s="244"/>
      <c r="RR15" s="244"/>
      <c r="RS15" s="244"/>
      <c r="RT15" s="244"/>
      <c r="RU15" s="244"/>
      <c r="RV15" s="244"/>
      <c r="RW15" s="244"/>
      <c r="RX15" s="244"/>
      <c r="RY15" s="244"/>
      <c r="RZ15" s="244"/>
      <c r="SA15" s="244"/>
      <c r="SB15" s="244"/>
      <c r="SC15" s="244"/>
      <c r="SD15" s="244"/>
      <c r="SE15" s="244"/>
      <c r="SF15" s="244"/>
      <c r="SG15" s="244"/>
      <c r="SH15" s="244"/>
      <c r="SI15" s="244"/>
      <c r="SJ15" s="244"/>
      <c r="SK15" s="244"/>
      <c r="SL15" s="244"/>
      <c r="SM15" s="244"/>
      <c r="SN15" s="244"/>
      <c r="SO15" s="244"/>
      <c r="SP15" s="244"/>
      <c r="SQ15" s="244"/>
      <c r="SR15" s="244"/>
      <c r="SS15" s="244"/>
      <c r="ST15" s="244"/>
      <c r="SU15" s="244"/>
      <c r="SV15" s="244"/>
      <c r="SW15" s="244"/>
      <c r="SX15" s="244"/>
      <c r="SY15" s="244"/>
      <c r="SZ15" s="244"/>
      <c r="TA15" s="244"/>
      <c r="TB15" s="244"/>
      <c r="TC15" s="244"/>
      <c r="TD15" s="244"/>
      <c r="TE15" s="244"/>
      <c r="TF15" s="244"/>
      <c r="TG15" s="244"/>
      <c r="TH15" s="244"/>
      <c r="TI15" s="244"/>
      <c r="TJ15" s="244"/>
      <c r="TK15" s="244"/>
      <c r="TL15" s="244"/>
      <c r="TM15" s="244"/>
      <c r="TN15" s="244"/>
      <c r="TO15" s="244"/>
      <c r="TP15" s="244"/>
      <c r="TQ15" s="244"/>
      <c r="TR15" s="244"/>
      <c r="TS15" s="244"/>
      <c r="TT15" s="244"/>
      <c r="TU15" s="244"/>
      <c r="TV15" s="244"/>
      <c r="TW15" s="244"/>
      <c r="TX15" s="244"/>
      <c r="TY15" s="244"/>
      <c r="TZ15" s="244"/>
      <c r="UA15" s="244"/>
      <c r="UB15" s="244"/>
      <c r="UC15" s="244"/>
      <c r="UD15" s="244"/>
      <c r="UE15" s="244"/>
      <c r="UF15" s="244"/>
      <c r="UG15" s="244"/>
      <c r="UH15" s="244"/>
      <c r="UI15" s="244"/>
      <c r="UJ15" s="244"/>
      <c r="UK15" s="244"/>
      <c r="UL15" s="244"/>
      <c r="UM15" s="244"/>
      <c r="UN15" s="244"/>
      <c r="UO15" s="244"/>
      <c r="UP15" s="244"/>
      <c r="UQ15" s="244"/>
      <c r="UR15" s="244"/>
      <c r="US15" s="244"/>
      <c r="UT15" s="244"/>
      <c r="UU15" s="244"/>
      <c r="UV15" s="244"/>
      <c r="UW15" s="244"/>
      <c r="UX15" s="244"/>
      <c r="UY15" s="244"/>
      <c r="UZ15" s="244"/>
      <c r="VA15" s="244"/>
      <c r="VB15" s="244"/>
      <c r="VC15" s="244"/>
      <c r="VD15" s="244"/>
      <c r="VE15" s="244"/>
      <c r="VF15" s="244"/>
      <c r="VG15" s="244"/>
      <c r="VH15" s="244"/>
      <c r="VI15" s="244"/>
      <c r="VJ15" s="244"/>
      <c r="VK15" s="244"/>
      <c r="VL15" s="244"/>
      <c r="VM15" s="244"/>
      <c r="VN15" s="244"/>
      <c r="VO15" s="244"/>
      <c r="VP15" s="244"/>
      <c r="VQ15" s="244"/>
      <c r="VR15" s="244"/>
      <c r="VS15" s="244"/>
      <c r="VT15" s="244"/>
      <c r="VU15" s="244"/>
      <c r="VV15" s="244"/>
      <c r="VW15" s="244"/>
      <c r="VX15" s="244"/>
      <c r="VY15" s="244"/>
      <c r="VZ15" s="244"/>
      <c r="WA15" s="244"/>
      <c r="WB15" s="244"/>
      <c r="WC15" s="244"/>
      <c r="WD15" s="244"/>
      <c r="WE15" s="244"/>
      <c r="WF15" s="244"/>
      <c r="WG15" s="244"/>
      <c r="WH15" s="244"/>
      <c r="WI15" s="244"/>
      <c r="WJ15" s="244"/>
      <c r="WK15" s="244"/>
      <c r="WL15" s="244"/>
      <c r="WM15" s="244"/>
      <c r="WN15" s="244"/>
      <c r="WO15" s="244"/>
      <c r="WP15" s="244"/>
      <c r="WQ15" s="244"/>
      <c r="WR15" s="244"/>
      <c r="WS15" s="244"/>
      <c r="WT15" s="244"/>
      <c r="WU15" s="244"/>
      <c r="WV15" s="244"/>
      <c r="WW15" s="244"/>
      <c r="WX15" s="244"/>
      <c r="WY15" s="244"/>
      <c r="WZ15" s="244"/>
      <c r="XA15" s="244"/>
      <c r="XB15" s="244"/>
      <c r="XC15" s="244"/>
      <c r="XD15" s="244"/>
      <c r="XE15" s="244"/>
      <c r="XF15" s="244"/>
      <c r="XG15" s="244"/>
      <c r="XH15" s="244"/>
      <c r="XI15" s="244"/>
      <c r="XJ15" s="244"/>
      <c r="XK15" s="244"/>
      <c r="XL15" s="244"/>
      <c r="XM15" s="244"/>
      <c r="XN15" s="244"/>
      <c r="XO15" s="244"/>
      <c r="XP15" s="244"/>
      <c r="XQ15" s="244"/>
      <c r="XR15" s="244"/>
      <c r="XS15" s="244"/>
      <c r="XT15" s="244"/>
      <c r="XU15" s="244"/>
      <c r="XV15" s="244"/>
      <c r="XW15" s="244"/>
      <c r="XX15" s="244"/>
      <c r="XY15" s="244"/>
      <c r="XZ15" s="244"/>
      <c r="YA15" s="244"/>
      <c r="YB15" s="244"/>
      <c r="YC15" s="244"/>
      <c r="YD15" s="244"/>
      <c r="YE15" s="244"/>
      <c r="YF15" s="244"/>
      <c r="YG15" s="244"/>
      <c r="YH15" s="244"/>
      <c r="YI15" s="244"/>
      <c r="YJ15" s="244"/>
      <c r="YK15" s="244"/>
      <c r="YL15" s="244"/>
      <c r="YM15" s="244"/>
      <c r="YN15" s="244"/>
      <c r="YO15" s="244"/>
      <c r="YP15" s="244"/>
      <c r="YQ15" s="244"/>
      <c r="YR15" s="244"/>
      <c r="YS15" s="244"/>
      <c r="YT15" s="244"/>
      <c r="YU15" s="244"/>
      <c r="YV15" s="244"/>
      <c r="YW15" s="244"/>
      <c r="YX15" s="244"/>
      <c r="YY15" s="244"/>
      <c r="YZ15" s="244"/>
      <c r="ZA15" s="244"/>
      <c r="ZB15" s="244"/>
      <c r="ZC15" s="244"/>
      <c r="ZD15" s="244"/>
      <c r="ZE15" s="244"/>
      <c r="ZF15" s="244"/>
      <c r="ZG15" s="244"/>
      <c r="ZH15" s="244"/>
      <c r="ZI15" s="244"/>
      <c r="ZJ15" s="244"/>
      <c r="ZK15" s="244"/>
      <c r="ZL15" s="244"/>
      <c r="ZM15" s="244"/>
      <c r="ZN15" s="244"/>
      <c r="ZO15" s="244"/>
      <c r="ZP15" s="244"/>
      <c r="ZQ15" s="244"/>
      <c r="ZR15" s="244"/>
      <c r="ZS15" s="244"/>
      <c r="ZT15" s="244"/>
      <c r="ZU15" s="244"/>
      <c r="ZV15" s="244"/>
      <c r="ZW15" s="244"/>
      <c r="ZX15" s="244"/>
      <c r="ZY15" s="244"/>
      <c r="ZZ15" s="244"/>
      <c r="AAA15" s="244"/>
      <c r="AAB15" s="244"/>
      <c r="AAC15" s="244"/>
      <c r="AAD15" s="244"/>
      <c r="AAE15" s="244"/>
      <c r="AAF15" s="244"/>
      <c r="AAG15" s="244"/>
      <c r="AAH15" s="244"/>
      <c r="AAI15" s="244"/>
      <c r="AAJ15" s="244"/>
      <c r="AAK15" s="244"/>
      <c r="AAL15" s="244"/>
      <c r="AAM15" s="244"/>
      <c r="AAN15" s="244"/>
      <c r="AAO15" s="244"/>
      <c r="AAP15" s="244"/>
      <c r="AAQ15" s="244"/>
      <c r="AAR15" s="244"/>
      <c r="AAS15" s="244"/>
      <c r="AAT15" s="244"/>
      <c r="AAU15" s="244"/>
      <c r="AAV15" s="244"/>
      <c r="AAW15" s="244"/>
      <c r="AAX15" s="244"/>
      <c r="AAY15" s="244"/>
      <c r="AAZ15" s="244"/>
      <c r="ABA15" s="244"/>
      <c r="ABB15" s="244"/>
      <c r="ABC15" s="244"/>
      <c r="ABD15" s="244"/>
      <c r="ABE15" s="244"/>
      <c r="ABF15" s="244"/>
      <c r="ABG15" s="244"/>
      <c r="ABH15" s="244"/>
      <c r="ABI15" s="244"/>
      <c r="ABJ15" s="244"/>
      <c r="ABK15" s="244"/>
      <c r="ABL15" s="244"/>
      <c r="ABM15" s="244"/>
      <c r="ABN15" s="244"/>
      <c r="ABO15" s="244"/>
      <c r="ABP15" s="244"/>
      <c r="ABQ15" s="244"/>
      <c r="ABR15" s="244"/>
      <c r="ABS15" s="244"/>
      <c r="ABT15" s="244"/>
      <c r="ABU15" s="244"/>
      <c r="ABV15" s="244"/>
      <c r="ABW15" s="244"/>
      <c r="ABX15" s="244"/>
      <c r="ABY15" s="244"/>
      <c r="ABZ15" s="244"/>
      <c r="ACA15" s="244"/>
      <c r="ACB15" s="244"/>
      <c r="ACC15" s="244"/>
      <c r="ACD15" s="244"/>
      <c r="ACE15" s="244"/>
      <c r="ACF15" s="244"/>
      <c r="ACG15" s="244"/>
      <c r="ACH15" s="244"/>
      <c r="ACI15" s="244"/>
      <c r="ACJ15" s="244"/>
      <c r="ACK15" s="244"/>
      <c r="ACL15" s="244"/>
      <c r="ACM15" s="244"/>
      <c r="ACN15" s="244"/>
      <c r="ACO15" s="244"/>
      <c r="ACP15" s="244"/>
      <c r="ACQ15" s="244"/>
      <c r="ACR15" s="244"/>
      <c r="ACS15" s="244"/>
      <c r="ACT15" s="244"/>
      <c r="ACU15" s="244"/>
      <c r="ACV15" s="244"/>
      <c r="ACW15" s="244"/>
      <c r="ACX15" s="244"/>
      <c r="ACY15" s="244"/>
      <c r="ACZ15" s="244"/>
      <c r="ADA15" s="244"/>
      <c r="ADB15" s="244"/>
      <c r="ADC15" s="244"/>
      <c r="ADD15" s="244"/>
      <c r="ADE15" s="244"/>
      <c r="ADF15" s="244"/>
      <c r="ADG15" s="244"/>
      <c r="ADH15" s="244"/>
      <c r="ADI15" s="244"/>
      <c r="ADJ15" s="244"/>
      <c r="ADK15" s="244"/>
      <c r="ADL15" s="244"/>
      <c r="ADM15" s="244"/>
      <c r="ADN15" s="244"/>
      <c r="ADO15" s="244"/>
      <c r="ADP15" s="244"/>
      <c r="ADQ15" s="244"/>
      <c r="ADR15" s="244"/>
      <c r="ADS15" s="244"/>
      <c r="ADT15" s="244"/>
      <c r="ADU15" s="244"/>
      <c r="ADV15" s="244"/>
      <c r="ADW15" s="244"/>
      <c r="ADX15" s="244"/>
      <c r="ADY15" s="244"/>
      <c r="ADZ15" s="244"/>
      <c r="AEA15" s="244"/>
      <c r="AEB15" s="244"/>
      <c r="AEC15" s="244"/>
      <c r="AED15" s="244"/>
      <c r="AEE15" s="244"/>
      <c r="AEF15" s="244"/>
      <c r="AEG15" s="244"/>
      <c r="AEH15" s="244"/>
      <c r="AEI15" s="244"/>
      <c r="AEJ15" s="244"/>
      <c r="AEK15" s="244"/>
      <c r="AEL15" s="244"/>
      <c r="AEM15" s="244"/>
      <c r="AEN15" s="244"/>
      <c r="AEO15" s="244"/>
      <c r="AEP15" s="244"/>
      <c r="AEQ15" s="244"/>
      <c r="AER15" s="244"/>
      <c r="AES15" s="244"/>
      <c r="AET15" s="244"/>
      <c r="AEU15" s="244"/>
    </row>
    <row r="16" spans="1:827" s="191" customFormat="1" x14ac:dyDescent="0.15">
      <c r="A16" s="182" t="str">
        <f>'Tariffs July 2022'!K10</f>
        <v>Alinta Energy</v>
      </c>
      <c r="B16" s="183" t="str">
        <f>'Tariffs July 2022'!L10</f>
        <v>Home Deal</v>
      </c>
      <c r="C16" s="184">
        <f>IF('Tariffs July 2022'!BP10=0,91*'Tariffs July 2022'!M10/100,(91*'Tariffs July 2022'!M10/100)+'Tariffs July 2022'!BP10/4)</f>
        <v>94.466272727272724</v>
      </c>
      <c r="D16" s="184">
        <f>IF('Tariffs July 2022'!O10="",$C$5*'Tariffs July 2022'!N10/100,IF($C$5&gt;='Tariffs July 2022'!P10,('Tariffs July 2022'!P10*'Tariffs July 2022'!N10/100),($C$5*'Tariffs July 2022'!N10/100)))</f>
        <v>462.18181818181819</v>
      </c>
      <c r="E16" s="184">
        <f>IF(AND('Tariffs July 2022'!P10&gt;0,'Tariffs July 2022'!R10&gt;0),IF($C$5&lt;'Tariffs July 2022'!P10,0,IF($C$5&lt;=('Tariffs July 2022'!R10+'Tariffs July 2022'!P10),(($C$5-'Tariffs July 2022'!P10)*'Tariffs July 2022'!Q10/100),(('Tariffs July 2022'!R10)*'Tariffs July 2022'!Q10/100))),0)</f>
        <v>0</v>
      </c>
      <c r="F16" s="184">
        <f>IF(AND('Tariffs July 2022'!R10&gt;0,'Tariffs July 2022'!T10&gt;0),IF(($C$5&lt;'Tariffs July 2022'!T10),(0),($C$5-'Tariffs July 2022'!T10)*'Tariffs July 2022'!U10/100),IF(AND('Tariffs July 2022'!R10&gt;0,'Tariffs July 2022'!T10=""),IF(($C$5&lt;'Tariffs July 2022'!R10+'Tariffs July 2022'!P10),(0),(($C$5-('Tariffs July 2022'!R10+'Tariffs July 2022'!P10))*'Tariffs July 2022'!S10/100)),IF(AND('Tariffs July 2022'!P10&gt;0,'Tariffs July 2022'!R10=""&gt;0),IF(($C$5&lt;'Tariffs July 2022'!P10),(0),($C$5-'Tariffs July 2022'!P10)*'Tariffs July 2022'!Q10/100),0)))</f>
        <v>0</v>
      </c>
      <c r="G16" s="184">
        <f t="shared" ref="G16" si="9">SUM(C16:F16)</f>
        <v>556.64809090909091</v>
      </c>
      <c r="H16" s="238">
        <f t="shared" ref="H16" si="10">(G16-C16)*4</f>
        <v>1848.7272727272727</v>
      </c>
      <c r="I16" s="238">
        <f t="shared" ref="I16" si="11">G16*4</f>
        <v>2226.5923636363636</v>
      </c>
      <c r="J16" s="185">
        <f t="shared" ref="J16" si="12">I16*1.1</f>
        <v>2449.2516000000001</v>
      </c>
      <c r="K16" s="260">
        <f>'Tariffs July 2022'!AZ10</f>
        <v>0</v>
      </c>
      <c r="L16" s="260">
        <f>'Tariffs July 2022'!BA10</f>
        <v>0</v>
      </c>
      <c r="M16" s="260">
        <f>'Tariffs July 2022'!BB10</f>
        <v>0</v>
      </c>
      <c r="N16" s="260">
        <f>'Tariffs July 2022'!BC10</f>
        <v>0</v>
      </c>
      <c r="O16" s="186" t="str">
        <f t="shared" ref="O16" si="13">IF(SUM(K16:N16)=0,"No discount",IF(K16&gt;0,"Guaranteed off bill",IF(L16&gt;0,"Guaranteed off usage",IF(M16&gt;0,"Pay-on-time off bill","Pay-on-time off usage"))))</f>
        <v>No discount</v>
      </c>
      <c r="P16" s="187" t="str">
        <f t="shared" ref="P16" si="14">IF(OR(A16="Origin Energy",A16="Red Energy",A16="Powershop"),"Inclusive","Exclusive")</f>
        <v>Exclusive</v>
      </c>
      <c r="Q16" s="241">
        <f t="shared" ref="Q16" si="15">IF(AND(O16="Guaranteed off bill",P16="Inclusive"),((I16*1.1)-((I16*1.1)*K16/100))/1.1,IF(AND(O16="Guaranteed off usage",P16="Inclusive"),((I16*1.1)-((H16*1.1)*L16/100))/1.1,IF(AND(O16="Guaranteed off bill",P16="Exclusive"),I16-(I16*K16/100),IF(AND(O16="Guaranteed off usage",P16="Exclusive"),I16-(H16*L16/100),IF(P16="Inclusive",((I16*1.1))/1.1,I16)))))</f>
        <v>2226.5923636363636</v>
      </c>
      <c r="R16" s="238">
        <f t="shared" ref="R16" si="16">IF(AND(O16="Pay-on-time off bill",P16="Inclusive"),((Q16*1.1)-((Q16*1.1)*M16/100))/1.1,IF(AND(O16="Pay-on-time off usage",P16="Inclusive"),((Q16*1.1)-((H16*1.1)*N16/100))/1.1,IF(AND(O16="Pay-on-time off bill",P16="Exclusive"),Q16-(Q16*M16/100),IF(AND(O16="Pay-on-time off usage",P16="Exclusive"),Q16-(H16*N16/100),IF(P16="Inclusive",((Q16*1.1))/1.1,Q16)))))</f>
        <v>2226.5923636363636</v>
      </c>
      <c r="S16" s="247">
        <f t="shared" ref="S16" si="17">Q16*1.1</f>
        <v>2449.2516000000001</v>
      </c>
      <c r="T16" s="247">
        <f t="shared" ref="T16" si="18">R16*1.1</f>
        <v>2449.2516000000001</v>
      </c>
      <c r="U16" s="188">
        <f>'Tariffs July 2022'!BL10</f>
        <v>0</v>
      </c>
      <c r="V16" s="189" t="str">
        <f>'Tariffs July 2022'!BM10</f>
        <v>n</v>
      </c>
      <c r="W16" s="264"/>
      <c r="X16" s="264"/>
      <c r="Y16" s="264"/>
      <c r="Z16" s="264"/>
      <c r="AA16" s="264"/>
      <c r="AB16" s="264"/>
      <c r="AC16" s="264"/>
      <c r="AD16" s="264"/>
      <c r="AE16" s="264"/>
      <c r="AF16" s="264"/>
      <c r="AG16" s="264"/>
      <c r="AH16" s="264"/>
      <c r="AI16" s="264"/>
      <c r="AJ16" s="264"/>
      <c r="AK16" s="264"/>
      <c r="AL16" s="264"/>
      <c r="AM16" s="264"/>
      <c r="AN16" s="264"/>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s="244"/>
      <c r="QO16" s="244"/>
      <c r="QP16" s="244"/>
      <c r="QQ16" s="244"/>
      <c r="QR16" s="244"/>
      <c r="QS16" s="244"/>
      <c r="QT16" s="244"/>
      <c r="QU16" s="244"/>
      <c r="QV16" s="244"/>
      <c r="QW16" s="244"/>
      <c r="QX16" s="244"/>
      <c r="QY16" s="244"/>
      <c r="QZ16" s="244"/>
      <c r="RA16" s="244"/>
      <c r="RB16" s="244"/>
      <c r="RC16" s="244"/>
      <c r="RD16" s="244"/>
      <c r="RE16" s="244"/>
      <c r="RF16" s="244"/>
      <c r="RG16" s="244"/>
      <c r="RH16" s="244"/>
      <c r="RI16" s="244"/>
      <c r="RJ16" s="244"/>
      <c r="RK16" s="244"/>
      <c r="RL16" s="244"/>
      <c r="RM16" s="244"/>
      <c r="RN16" s="244"/>
      <c r="RO16" s="244"/>
      <c r="RP16" s="244"/>
      <c r="RQ16" s="244"/>
      <c r="RR16" s="244"/>
      <c r="RS16" s="244"/>
      <c r="RT16" s="244"/>
      <c r="RU16" s="244"/>
      <c r="RV16" s="244"/>
      <c r="RW16" s="244"/>
      <c r="RX16" s="244"/>
      <c r="RY16" s="244"/>
      <c r="RZ16" s="244"/>
      <c r="SA16" s="244"/>
      <c r="SB16" s="244"/>
      <c r="SC16" s="244"/>
      <c r="SD16" s="244"/>
      <c r="SE16" s="244"/>
      <c r="SF16" s="244"/>
      <c r="SG16" s="244"/>
      <c r="SH16" s="244"/>
      <c r="SI16" s="244"/>
      <c r="SJ16" s="244"/>
      <c r="SK16" s="244"/>
      <c r="SL16" s="244"/>
      <c r="SM16" s="244"/>
      <c r="SN16" s="244"/>
      <c r="SO16" s="244"/>
      <c r="SP16" s="244"/>
      <c r="SQ16" s="244"/>
      <c r="SR16" s="244"/>
      <c r="SS16" s="244"/>
      <c r="ST16" s="244"/>
      <c r="SU16" s="244"/>
      <c r="SV16" s="244"/>
      <c r="SW16" s="244"/>
      <c r="SX16" s="244"/>
      <c r="SY16" s="244"/>
      <c r="SZ16" s="244"/>
      <c r="TA16" s="244"/>
      <c r="TB16" s="244"/>
      <c r="TC16" s="244"/>
      <c r="TD16" s="244"/>
      <c r="TE16" s="244"/>
      <c r="TF16" s="244"/>
      <c r="TG16" s="244"/>
      <c r="TH16" s="244"/>
      <c r="TI16" s="244"/>
      <c r="TJ16" s="244"/>
      <c r="TK16" s="244"/>
      <c r="TL16" s="244"/>
      <c r="TM16" s="244"/>
      <c r="TN16" s="244"/>
      <c r="TO16" s="244"/>
      <c r="TP16" s="244"/>
      <c r="TQ16" s="244"/>
      <c r="TR16" s="244"/>
      <c r="TS16" s="244"/>
      <c r="TT16" s="244"/>
      <c r="TU16" s="244"/>
      <c r="TV16" s="244"/>
      <c r="TW16" s="244"/>
      <c r="TX16" s="244"/>
      <c r="TY16" s="244"/>
      <c r="TZ16" s="244"/>
      <c r="UA16" s="244"/>
      <c r="UB16" s="244"/>
      <c r="UC16" s="244"/>
      <c r="UD16" s="244"/>
      <c r="UE16" s="244"/>
      <c r="UF16" s="244"/>
      <c r="UG16" s="244"/>
      <c r="UH16" s="244"/>
      <c r="UI16" s="244"/>
      <c r="UJ16" s="244"/>
      <c r="UK16" s="244"/>
      <c r="UL16" s="244"/>
      <c r="UM16" s="244"/>
      <c r="UN16" s="244"/>
      <c r="UO16" s="244"/>
      <c r="UP16" s="244"/>
      <c r="UQ16" s="244"/>
      <c r="UR16" s="244"/>
      <c r="US16" s="244"/>
      <c r="UT16" s="244"/>
      <c r="UU16" s="244"/>
      <c r="UV16" s="244"/>
      <c r="UW16" s="244"/>
      <c r="UX16" s="244"/>
      <c r="UY16" s="244"/>
      <c r="UZ16" s="244"/>
      <c r="VA16" s="244"/>
      <c r="VB16" s="244"/>
      <c r="VC16" s="244"/>
      <c r="VD16" s="244"/>
      <c r="VE16" s="244"/>
      <c r="VF16" s="244"/>
      <c r="VG16" s="244"/>
      <c r="VH16" s="244"/>
      <c r="VI16" s="244"/>
      <c r="VJ16" s="244"/>
      <c r="VK16" s="244"/>
      <c r="VL16" s="244"/>
      <c r="VM16" s="244"/>
      <c r="VN16" s="244"/>
      <c r="VO16" s="244"/>
      <c r="VP16" s="244"/>
      <c r="VQ16" s="244"/>
      <c r="VR16" s="244"/>
      <c r="VS16" s="244"/>
      <c r="VT16" s="244"/>
      <c r="VU16" s="244"/>
      <c r="VV16" s="244"/>
      <c r="VW16" s="244"/>
      <c r="VX16" s="244"/>
      <c r="VY16" s="244"/>
      <c r="VZ16" s="244"/>
      <c r="WA16" s="244"/>
      <c r="WB16" s="244"/>
      <c r="WC16" s="244"/>
      <c r="WD16" s="244"/>
      <c r="WE16" s="244"/>
      <c r="WF16" s="244"/>
      <c r="WG16" s="244"/>
      <c r="WH16" s="244"/>
      <c r="WI16" s="244"/>
      <c r="WJ16" s="244"/>
      <c r="WK16" s="244"/>
      <c r="WL16" s="244"/>
      <c r="WM16" s="244"/>
      <c r="WN16" s="244"/>
      <c r="WO16" s="244"/>
      <c r="WP16" s="244"/>
      <c r="WQ16" s="244"/>
      <c r="WR16" s="244"/>
      <c r="WS16" s="244"/>
      <c r="WT16" s="244"/>
      <c r="WU16" s="244"/>
      <c r="WV16" s="244"/>
      <c r="WW16" s="244"/>
      <c r="WX16" s="244"/>
      <c r="WY16" s="244"/>
      <c r="WZ16" s="244"/>
      <c r="XA16" s="244"/>
      <c r="XB16" s="244"/>
      <c r="XC16" s="244"/>
      <c r="XD16" s="244"/>
      <c r="XE16" s="244"/>
      <c r="XF16" s="244"/>
      <c r="XG16" s="244"/>
      <c r="XH16" s="244"/>
      <c r="XI16" s="244"/>
      <c r="XJ16" s="244"/>
      <c r="XK16" s="244"/>
      <c r="XL16" s="244"/>
      <c r="XM16" s="244"/>
      <c r="XN16" s="244"/>
      <c r="XO16" s="244"/>
      <c r="XP16" s="244"/>
      <c r="XQ16" s="244"/>
      <c r="XR16" s="244"/>
      <c r="XS16" s="244"/>
      <c r="XT16" s="244"/>
      <c r="XU16" s="244"/>
      <c r="XV16" s="244"/>
      <c r="XW16" s="244"/>
      <c r="XX16" s="244"/>
      <c r="XY16" s="244"/>
      <c r="XZ16" s="244"/>
      <c r="YA16" s="244"/>
      <c r="YB16" s="244"/>
      <c r="YC16" s="244"/>
      <c r="YD16" s="244"/>
      <c r="YE16" s="244"/>
      <c r="YF16" s="244"/>
      <c r="YG16" s="244"/>
      <c r="YH16" s="244"/>
      <c r="YI16" s="244"/>
      <c r="YJ16" s="244"/>
      <c r="YK16" s="244"/>
      <c r="YL16" s="244"/>
      <c r="YM16" s="244"/>
      <c r="YN16" s="244"/>
      <c r="YO16" s="244"/>
      <c r="YP16" s="244"/>
      <c r="YQ16" s="244"/>
      <c r="YR16" s="244"/>
      <c r="YS16" s="244"/>
      <c r="YT16" s="244"/>
      <c r="YU16" s="244"/>
      <c r="YV16" s="244"/>
      <c r="YW16" s="244"/>
      <c r="YX16" s="244"/>
      <c r="YY16" s="244"/>
      <c r="YZ16" s="244"/>
      <c r="ZA16" s="244"/>
      <c r="ZB16" s="244"/>
      <c r="ZC16" s="244"/>
      <c r="ZD16" s="244"/>
      <c r="ZE16" s="244"/>
      <c r="ZF16" s="244"/>
      <c r="ZG16" s="244"/>
      <c r="ZH16" s="244"/>
      <c r="ZI16" s="244"/>
      <c r="ZJ16" s="244"/>
      <c r="ZK16" s="244"/>
      <c r="ZL16" s="244"/>
      <c r="ZM16" s="244"/>
      <c r="ZN16" s="244"/>
      <c r="ZO16" s="244"/>
      <c r="ZP16" s="244"/>
      <c r="ZQ16" s="244"/>
      <c r="ZR16" s="244"/>
      <c r="ZS16" s="244"/>
      <c r="ZT16" s="244"/>
      <c r="ZU16" s="244"/>
      <c r="ZV16" s="244"/>
      <c r="ZW16" s="244"/>
      <c r="ZX16" s="244"/>
      <c r="ZY16" s="244"/>
      <c r="ZZ16" s="244"/>
      <c r="AAA16" s="244"/>
      <c r="AAB16" s="244"/>
      <c r="AAC16" s="244"/>
      <c r="AAD16" s="244"/>
      <c r="AAE16" s="244"/>
      <c r="AAF16" s="244"/>
      <c r="AAG16" s="244"/>
      <c r="AAH16" s="244"/>
      <c r="AAI16" s="244"/>
      <c r="AAJ16" s="244"/>
      <c r="AAK16" s="244"/>
      <c r="AAL16" s="244"/>
      <c r="AAM16" s="244"/>
      <c r="AAN16" s="244"/>
      <c r="AAO16" s="244"/>
      <c r="AAP16" s="244"/>
      <c r="AAQ16" s="244"/>
      <c r="AAR16" s="244"/>
      <c r="AAS16" s="244"/>
      <c r="AAT16" s="244"/>
      <c r="AAU16" s="244"/>
      <c r="AAV16" s="244"/>
      <c r="AAW16" s="244"/>
      <c r="AAX16" s="244"/>
      <c r="AAY16" s="244"/>
      <c r="AAZ16" s="244"/>
      <c r="ABA16" s="244"/>
      <c r="ABB16" s="244"/>
      <c r="ABC16" s="244"/>
      <c r="ABD16" s="244"/>
      <c r="ABE16" s="244"/>
      <c r="ABF16" s="244"/>
      <c r="ABG16" s="244"/>
      <c r="ABH16" s="244"/>
      <c r="ABI16" s="244"/>
      <c r="ABJ16" s="244"/>
      <c r="ABK16" s="244"/>
      <c r="ABL16" s="244"/>
      <c r="ABM16" s="244"/>
      <c r="ABN16" s="244"/>
      <c r="ABO16" s="244"/>
      <c r="ABP16" s="244"/>
      <c r="ABQ16" s="244"/>
      <c r="ABR16" s="244"/>
      <c r="ABS16" s="244"/>
      <c r="ABT16" s="244"/>
      <c r="ABU16" s="244"/>
      <c r="ABV16" s="244"/>
      <c r="ABW16" s="244"/>
      <c r="ABX16" s="244"/>
      <c r="ABY16" s="244"/>
      <c r="ABZ16" s="244"/>
      <c r="ACA16" s="244"/>
      <c r="ACB16" s="244"/>
      <c r="ACC16" s="244"/>
      <c r="ACD16" s="244"/>
      <c r="ACE16" s="244"/>
      <c r="ACF16" s="244"/>
      <c r="ACG16" s="244"/>
      <c r="ACH16" s="244"/>
      <c r="ACI16" s="244"/>
      <c r="ACJ16" s="244"/>
      <c r="ACK16" s="244"/>
      <c r="ACL16" s="244"/>
      <c r="ACM16" s="244"/>
      <c r="ACN16" s="244"/>
      <c r="ACO16" s="244"/>
      <c r="ACP16" s="244"/>
      <c r="ACQ16" s="244"/>
      <c r="ACR16" s="244"/>
      <c r="ACS16" s="244"/>
      <c r="ACT16" s="244"/>
      <c r="ACU16" s="244"/>
      <c r="ACV16" s="244"/>
      <c r="ACW16" s="244"/>
      <c r="ACX16" s="244"/>
      <c r="ACY16" s="244"/>
      <c r="ACZ16" s="244"/>
      <c r="ADA16" s="244"/>
      <c r="ADB16" s="244"/>
      <c r="ADC16" s="244"/>
      <c r="ADD16" s="244"/>
      <c r="ADE16" s="244"/>
      <c r="ADF16" s="244"/>
      <c r="ADG16" s="244"/>
      <c r="ADH16" s="244"/>
      <c r="ADI16" s="244"/>
      <c r="ADJ16" s="244"/>
      <c r="ADK16" s="244"/>
      <c r="ADL16" s="244"/>
      <c r="ADM16" s="244"/>
      <c r="ADN16" s="244"/>
      <c r="ADO16" s="244"/>
      <c r="ADP16" s="244"/>
      <c r="ADQ16" s="244"/>
      <c r="ADR16" s="244"/>
      <c r="ADS16" s="244"/>
      <c r="ADT16" s="244"/>
      <c r="ADU16" s="244"/>
      <c r="ADV16" s="244"/>
      <c r="ADW16" s="244"/>
      <c r="ADX16" s="244"/>
      <c r="ADY16" s="244"/>
      <c r="ADZ16" s="244"/>
      <c r="AEA16" s="244"/>
      <c r="AEB16" s="244"/>
      <c r="AEC16" s="244"/>
      <c r="AED16" s="244"/>
      <c r="AEE16" s="244"/>
      <c r="AEF16" s="244"/>
      <c r="AEG16" s="244"/>
      <c r="AEH16" s="244"/>
      <c r="AEI16" s="244"/>
      <c r="AEJ16" s="244"/>
      <c r="AEK16" s="244"/>
      <c r="AEL16" s="244"/>
      <c r="AEM16" s="244"/>
      <c r="AEN16" s="244"/>
      <c r="AEO16" s="244"/>
      <c r="AEP16" s="244"/>
      <c r="AEQ16" s="244"/>
      <c r="AER16" s="244"/>
      <c r="AES16" s="244"/>
      <c r="AET16" s="244"/>
      <c r="AEU16" s="244"/>
    </row>
    <row r="17" spans="1:827" s="191" customFormat="1" x14ac:dyDescent="0.15">
      <c r="A17" s="183" t="str">
        <f>'Tariffs July 2022'!K11</f>
        <v>ReAmped Energy</v>
      </c>
      <c r="B17" s="183" t="str">
        <f>'Tariffs July 2022'!L11</f>
        <v>Advance</v>
      </c>
      <c r="C17" s="184">
        <f>IF('Tariffs July 2022'!BP11=0,91*'Tariffs July 2022'!M11/100,(91*'Tariffs July 2022'!M11/100)+'Tariffs July 2022'!BP11/4)</f>
        <v>97.907727272727257</v>
      </c>
      <c r="D17" s="184">
        <f>IF('Tariffs July 2022'!O11="",$C$5*'Tariffs July 2022'!N11/100,IF($C$5&gt;='Tariffs July 2022'!P11,('Tariffs July 2022'!P11*'Tariffs July 2022'!N11/100),($C$5*'Tariffs July 2022'!N11/100)))</f>
        <v>752.36363636363637</v>
      </c>
      <c r="E17" s="184">
        <f>IF(AND('Tariffs July 2022'!P11&gt;0,'Tariffs July 2022'!R11&gt;0),IF($C$5&lt;'Tariffs July 2022'!P11,0,IF($C$5&lt;=('Tariffs July 2022'!R11+'Tariffs July 2022'!P11),(($C$5-'Tariffs July 2022'!P11)*'Tariffs July 2022'!Q11/100),(('Tariffs July 2022'!R11)*'Tariffs July 2022'!Q11/100))),0)</f>
        <v>0</v>
      </c>
      <c r="F17" s="184">
        <f>IF(AND('Tariffs July 2022'!R11&gt;0,'Tariffs July 2022'!T11&gt;0),IF(($C$5&lt;'Tariffs July 2022'!T11),(0),($C$5-'Tariffs July 2022'!T11)*'Tariffs July 2022'!U11/100),IF(AND('Tariffs July 2022'!R11&gt;0,'Tariffs July 2022'!T11=""),IF(($C$5&lt;'Tariffs July 2022'!R11+'Tariffs July 2022'!P11),(0),(($C$5-('Tariffs July 2022'!R11+'Tariffs July 2022'!P11))*'Tariffs July 2022'!S11/100)),IF(AND('Tariffs July 2022'!P11&gt;0,'Tariffs July 2022'!R11=""&gt;0),IF(($C$5&lt;'Tariffs July 2022'!P11),(0),($C$5-'Tariffs July 2022'!P11)*'Tariffs July 2022'!Q11/100),0)))</f>
        <v>0</v>
      </c>
      <c r="G17" s="184">
        <f t="shared" ref="G17" si="19">SUM(C17:F17)</f>
        <v>850.27136363636362</v>
      </c>
      <c r="H17" s="238">
        <f t="shared" si="1"/>
        <v>3009.4545454545455</v>
      </c>
      <c r="I17" s="238">
        <f t="shared" si="2"/>
        <v>3401.0854545454545</v>
      </c>
      <c r="J17" s="185">
        <f t="shared" si="3"/>
        <v>3741.1940000000004</v>
      </c>
      <c r="K17" s="260">
        <f>'Tariffs July 2022'!AZ11</f>
        <v>0</v>
      </c>
      <c r="L17" s="260">
        <f>'Tariffs July 2022'!BA11</f>
        <v>0</v>
      </c>
      <c r="M17" s="260">
        <f>'Tariffs July 2022'!BB11</f>
        <v>0</v>
      </c>
      <c r="N17" s="260">
        <f>'Tariffs July 2022'!BC11</f>
        <v>0</v>
      </c>
      <c r="O17" s="186" t="str">
        <f t="shared" si="4"/>
        <v>No discount</v>
      </c>
      <c r="P17" s="187" t="str">
        <f t="shared" si="5"/>
        <v>Exclusive</v>
      </c>
      <c r="Q17" s="241">
        <f t="shared" si="6"/>
        <v>3401.0854545454545</v>
      </c>
      <c r="R17" s="238">
        <f t="shared" si="7"/>
        <v>3401.0854545454545</v>
      </c>
      <c r="S17" s="247">
        <f t="shared" si="8"/>
        <v>3741.1940000000004</v>
      </c>
      <c r="T17" s="247">
        <f t="shared" si="8"/>
        <v>3741.1940000000004</v>
      </c>
      <c r="U17" s="188">
        <f>'Tariffs July 2022'!BL11</f>
        <v>0</v>
      </c>
      <c r="V17" s="189" t="str">
        <f>'Tariffs July 2022'!BM11</f>
        <v>n</v>
      </c>
      <c r="W17" s="264"/>
      <c r="X17" s="264"/>
      <c r="Y17" s="264"/>
      <c r="Z17" s="264"/>
      <c r="AA17" s="264"/>
      <c r="AB17" s="264"/>
      <c r="AC17" s="264"/>
      <c r="AD17" s="264"/>
      <c r="AE17" s="264"/>
      <c r="AF17" s="264"/>
      <c r="AG17" s="264"/>
      <c r="AH17" s="264"/>
      <c r="AI17" s="264"/>
      <c r="AJ17" s="264"/>
      <c r="AK17" s="264"/>
      <c r="AL17" s="264"/>
      <c r="AM17" s="264"/>
      <c r="AN17" s="264"/>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s="244"/>
      <c r="QO17" s="244"/>
      <c r="QP17" s="244"/>
      <c r="QQ17" s="244"/>
      <c r="QR17" s="244"/>
      <c r="QS17" s="244"/>
      <c r="QT17" s="244"/>
      <c r="QU17" s="244"/>
      <c r="QV17" s="244"/>
      <c r="QW17" s="244"/>
      <c r="QX17" s="244"/>
      <c r="QY17" s="244"/>
      <c r="QZ17" s="244"/>
      <c r="RA17" s="244"/>
      <c r="RB17" s="244"/>
      <c r="RC17" s="244"/>
      <c r="RD17" s="244"/>
      <c r="RE17" s="244"/>
      <c r="RF17" s="244"/>
      <c r="RG17" s="244"/>
      <c r="RH17" s="244"/>
      <c r="RI17" s="244"/>
      <c r="RJ17" s="244"/>
      <c r="RK17" s="244"/>
      <c r="RL17" s="244"/>
      <c r="RM17" s="244"/>
      <c r="RN17" s="244"/>
      <c r="RO17" s="244"/>
      <c r="RP17" s="244"/>
      <c r="RQ17" s="244"/>
      <c r="RR17" s="244"/>
      <c r="RS17" s="244"/>
      <c r="RT17" s="244"/>
      <c r="RU17" s="244"/>
      <c r="RV17" s="244"/>
      <c r="RW17" s="244"/>
      <c r="RX17" s="244"/>
      <c r="RY17" s="244"/>
      <c r="RZ17" s="244"/>
      <c r="SA17" s="244"/>
      <c r="SB17" s="244"/>
      <c r="SC17" s="244"/>
      <c r="SD17" s="244"/>
      <c r="SE17" s="244"/>
      <c r="SF17" s="244"/>
      <c r="SG17" s="244"/>
      <c r="SH17" s="244"/>
      <c r="SI17" s="244"/>
      <c r="SJ17" s="244"/>
      <c r="SK17" s="244"/>
      <c r="SL17" s="244"/>
      <c r="SM17" s="244"/>
      <c r="SN17" s="244"/>
      <c r="SO17" s="244"/>
      <c r="SP17" s="244"/>
      <c r="SQ17" s="244"/>
      <c r="SR17" s="244"/>
      <c r="SS17" s="244"/>
      <c r="ST17" s="244"/>
      <c r="SU17" s="244"/>
      <c r="SV17" s="244"/>
      <c r="SW17" s="244"/>
      <c r="SX17" s="244"/>
      <c r="SY17" s="244"/>
      <c r="SZ17" s="244"/>
      <c r="TA17" s="244"/>
      <c r="TB17" s="244"/>
      <c r="TC17" s="244"/>
      <c r="TD17" s="244"/>
      <c r="TE17" s="244"/>
      <c r="TF17" s="244"/>
      <c r="TG17" s="244"/>
      <c r="TH17" s="244"/>
      <c r="TI17" s="244"/>
      <c r="TJ17" s="244"/>
      <c r="TK17" s="244"/>
      <c r="TL17" s="244"/>
      <c r="TM17" s="244"/>
      <c r="TN17" s="244"/>
      <c r="TO17" s="244"/>
      <c r="TP17" s="244"/>
      <c r="TQ17" s="244"/>
      <c r="TR17" s="244"/>
      <c r="TS17" s="244"/>
      <c r="TT17" s="244"/>
      <c r="TU17" s="244"/>
      <c r="TV17" s="244"/>
      <c r="TW17" s="244"/>
      <c r="TX17" s="244"/>
      <c r="TY17" s="244"/>
      <c r="TZ17" s="244"/>
      <c r="UA17" s="244"/>
      <c r="UB17" s="244"/>
      <c r="UC17" s="244"/>
      <c r="UD17" s="244"/>
      <c r="UE17" s="244"/>
      <c r="UF17" s="244"/>
      <c r="UG17" s="244"/>
      <c r="UH17" s="244"/>
      <c r="UI17" s="244"/>
      <c r="UJ17" s="244"/>
      <c r="UK17" s="244"/>
      <c r="UL17" s="244"/>
      <c r="UM17" s="244"/>
      <c r="UN17" s="244"/>
      <c r="UO17" s="244"/>
      <c r="UP17" s="244"/>
      <c r="UQ17" s="244"/>
      <c r="UR17" s="244"/>
      <c r="US17" s="244"/>
      <c r="UT17" s="244"/>
      <c r="UU17" s="244"/>
      <c r="UV17" s="244"/>
      <c r="UW17" s="244"/>
      <c r="UX17" s="244"/>
      <c r="UY17" s="244"/>
      <c r="UZ17" s="244"/>
      <c r="VA17" s="244"/>
      <c r="VB17" s="244"/>
      <c r="VC17" s="244"/>
      <c r="VD17" s="244"/>
      <c r="VE17" s="244"/>
      <c r="VF17" s="244"/>
      <c r="VG17" s="244"/>
      <c r="VH17" s="244"/>
      <c r="VI17" s="244"/>
      <c r="VJ17" s="244"/>
      <c r="VK17" s="244"/>
      <c r="VL17" s="244"/>
      <c r="VM17" s="244"/>
      <c r="VN17" s="244"/>
      <c r="VO17" s="244"/>
      <c r="VP17" s="244"/>
      <c r="VQ17" s="244"/>
      <c r="VR17" s="244"/>
      <c r="VS17" s="244"/>
      <c r="VT17" s="244"/>
      <c r="VU17" s="244"/>
      <c r="VV17" s="244"/>
      <c r="VW17" s="244"/>
      <c r="VX17" s="244"/>
      <c r="VY17" s="244"/>
      <c r="VZ17" s="244"/>
      <c r="WA17" s="244"/>
      <c r="WB17" s="244"/>
      <c r="WC17" s="244"/>
      <c r="WD17" s="244"/>
      <c r="WE17" s="244"/>
      <c r="WF17" s="244"/>
      <c r="WG17" s="244"/>
      <c r="WH17" s="244"/>
      <c r="WI17" s="244"/>
      <c r="WJ17" s="244"/>
      <c r="WK17" s="244"/>
      <c r="WL17" s="244"/>
      <c r="WM17" s="244"/>
      <c r="WN17" s="244"/>
      <c r="WO17" s="244"/>
      <c r="WP17" s="244"/>
      <c r="WQ17" s="244"/>
      <c r="WR17" s="244"/>
      <c r="WS17" s="244"/>
      <c r="WT17" s="244"/>
      <c r="WU17" s="244"/>
      <c r="WV17" s="244"/>
      <c r="WW17" s="244"/>
      <c r="WX17" s="244"/>
      <c r="WY17" s="244"/>
      <c r="WZ17" s="244"/>
      <c r="XA17" s="244"/>
      <c r="XB17" s="244"/>
      <c r="XC17" s="244"/>
      <c r="XD17" s="244"/>
      <c r="XE17" s="244"/>
      <c r="XF17" s="244"/>
      <c r="XG17" s="244"/>
      <c r="XH17" s="244"/>
      <c r="XI17" s="244"/>
      <c r="XJ17" s="244"/>
      <c r="XK17" s="244"/>
      <c r="XL17" s="244"/>
      <c r="XM17" s="244"/>
      <c r="XN17" s="244"/>
      <c r="XO17" s="244"/>
      <c r="XP17" s="244"/>
      <c r="XQ17" s="244"/>
      <c r="XR17" s="244"/>
      <c r="XS17" s="244"/>
      <c r="XT17" s="244"/>
      <c r="XU17" s="244"/>
      <c r="XV17" s="244"/>
      <c r="XW17" s="244"/>
      <c r="XX17" s="244"/>
      <c r="XY17" s="244"/>
      <c r="XZ17" s="244"/>
      <c r="YA17" s="244"/>
      <c r="YB17" s="244"/>
      <c r="YC17" s="244"/>
      <c r="YD17" s="244"/>
      <c r="YE17" s="244"/>
      <c r="YF17" s="244"/>
      <c r="YG17" s="244"/>
      <c r="YH17" s="244"/>
      <c r="YI17" s="244"/>
      <c r="YJ17" s="244"/>
      <c r="YK17" s="244"/>
      <c r="YL17" s="244"/>
      <c r="YM17" s="244"/>
      <c r="YN17" s="244"/>
      <c r="YO17" s="244"/>
      <c r="YP17" s="244"/>
      <c r="YQ17" s="244"/>
      <c r="YR17" s="244"/>
      <c r="YS17" s="244"/>
      <c r="YT17" s="244"/>
      <c r="YU17" s="244"/>
      <c r="YV17" s="244"/>
      <c r="YW17" s="244"/>
      <c r="YX17" s="244"/>
      <c r="YY17" s="244"/>
      <c r="YZ17" s="244"/>
      <c r="ZA17" s="244"/>
      <c r="ZB17" s="244"/>
      <c r="ZC17" s="244"/>
      <c r="ZD17" s="244"/>
      <c r="ZE17" s="244"/>
      <c r="ZF17" s="244"/>
      <c r="ZG17" s="244"/>
      <c r="ZH17" s="244"/>
      <c r="ZI17" s="244"/>
      <c r="ZJ17" s="244"/>
      <c r="ZK17" s="244"/>
      <c r="ZL17" s="244"/>
      <c r="ZM17" s="244"/>
      <c r="ZN17" s="244"/>
      <c r="ZO17" s="244"/>
      <c r="ZP17" s="244"/>
      <c r="ZQ17" s="244"/>
      <c r="ZR17" s="244"/>
      <c r="ZS17" s="244"/>
      <c r="ZT17" s="244"/>
      <c r="ZU17" s="244"/>
      <c r="ZV17" s="244"/>
      <c r="ZW17" s="244"/>
      <c r="ZX17" s="244"/>
      <c r="ZY17" s="244"/>
      <c r="ZZ17" s="244"/>
      <c r="AAA17" s="244"/>
      <c r="AAB17" s="244"/>
      <c r="AAC17" s="244"/>
      <c r="AAD17" s="244"/>
      <c r="AAE17" s="244"/>
      <c r="AAF17" s="244"/>
      <c r="AAG17" s="244"/>
      <c r="AAH17" s="244"/>
      <c r="AAI17" s="244"/>
      <c r="AAJ17" s="244"/>
      <c r="AAK17" s="244"/>
      <c r="AAL17" s="244"/>
      <c r="AAM17" s="244"/>
      <c r="AAN17" s="244"/>
      <c r="AAO17" s="244"/>
      <c r="AAP17" s="244"/>
      <c r="AAQ17" s="244"/>
      <c r="AAR17" s="244"/>
      <c r="AAS17" s="244"/>
      <c r="AAT17" s="244"/>
      <c r="AAU17" s="244"/>
      <c r="AAV17" s="244"/>
      <c r="AAW17" s="244"/>
      <c r="AAX17" s="244"/>
      <c r="AAY17" s="244"/>
      <c r="AAZ17" s="244"/>
      <c r="ABA17" s="244"/>
      <c r="ABB17" s="244"/>
      <c r="ABC17" s="244"/>
      <c r="ABD17" s="244"/>
      <c r="ABE17" s="244"/>
      <c r="ABF17" s="244"/>
      <c r="ABG17" s="244"/>
      <c r="ABH17" s="244"/>
      <c r="ABI17" s="244"/>
      <c r="ABJ17" s="244"/>
      <c r="ABK17" s="244"/>
      <c r="ABL17" s="244"/>
      <c r="ABM17" s="244"/>
      <c r="ABN17" s="244"/>
      <c r="ABO17" s="244"/>
      <c r="ABP17" s="244"/>
      <c r="ABQ17" s="244"/>
      <c r="ABR17" s="244"/>
      <c r="ABS17" s="244"/>
      <c r="ABT17" s="244"/>
      <c r="ABU17" s="244"/>
      <c r="ABV17" s="244"/>
      <c r="ABW17" s="244"/>
      <c r="ABX17" s="244"/>
      <c r="ABY17" s="244"/>
      <c r="ABZ17" s="244"/>
      <c r="ACA17" s="244"/>
      <c r="ACB17" s="244"/>
      <c r="ACC17" s="244"/>
      <c r="ACD17" s="244"/>
      <c r="ACE17" s="244"/>
      <c r="ACF17" s="244"/>
      <c r="ACG17" s="244"/>
      <c r="ACH17" s="244"/>
      <c r="ACI17" s="244"/>
      <c r="ACJ17" s="244"/>
      <c r="ACK17" s="244"/>
      <c r="ACL17" s="244"/>
      <c r="ACM17" s="244"/>
      <c r="ACN17" s="244"/>
      <c r="ACO17" s="244"/>
      <c r="ACP17" s="244"/>
      <c r="ACQ17" s="244"/>
      <c r="ACR17" s="244"/>
      <c r="ACS17" s="244"/>
      <c r="ACT17" s="244"/>
      <c r="ACU17" s="244"/>
      <c r="ACV17" s="244"/>
      <c r="ACW17" s="244"/>
      <c r="ACX17" s="244"/>
      <c r="ACY17" s="244"/>
      <c r="ACZ17" s="244"/>
      <c r="ADA17" s="244"/>
      <c r="ADB17" s="244"/>
      <c r="ADC17" s="244"/>
      <c r="ADD17" s="244"/>
      <c r="ADE17" s="244"/>
      <c r="ADF17" s="244"/>
      <c r="ADG17" s="244"/>
      <c r="ADH17" s="244"/>
      <c r="ADI17" s="244"/>
      <c r="ADJ17" s="244"/>
      <c r="ADK17" s="244"/>
      <c r="ADL17" s="244"/>
      <c r="ADM17" s="244"/>
      <c r="ADN17" s="244"/>
      <c r="ADO17" s="244"/>
      <c r="ADP17" s="244"/>
      <c r="ADQ17" s="244"/>
      <c r="ADR17" s="244"/>
      <c r="ADS17" s="244"/>
      <c r="ADT17" s="244"/>
      <c r="ADU17" s="244"/>
      <c r="ADV17" s="244"/>
      <c r="ADW17" s="244"/>
      <c r="ADX17" s="244"/>
      <c r="ADY17" s="244"/>
      <c r="ADZ17" s="244"/>
      <c r="AEA17" s="244"/>
      <c r="AEB17" s="244"/>
      <c r="AEC17" s="244"/>
      <c r="AED17" s="244"/>
      <c r="AEE17" s="244"/>
      <c r="AEF17" s="244"/>
      <c r="AEG17" s="244"/>
      <c r="AEH17" s="244"/>
      <c r="AEI17" s="244"/>
      <c r="AEJ17" s="244"/>
      <c r="AEK17" s="244"/>
      <c r="AEL17" s="244"/>
      <c r="AEM17" s="244"/>
      <c r="AEN17" s="244"/>
      <c r="AEO17" s="244"/>
      <c r="AEP17" s="244"/>
      <c r="AEQ17" s="244"/>
      <c r="AER17" s="244"/>
      <c r="AES17" s="244"/>
      <c r="AET17" s="244"/>
      <c r="AEU17" s="244"/>
    </row>
    <row r="18" spans="1:827" s="191" customFormat="1" x14ac:dyDescent="0.15">
      <c r="A18" s="183" t="str">
        <f>'Tariffs July 2022'!K12</f>
        <v>Kogan Energy</v>
      </c>
      <c r="B18" s="183" t="str">
        <f>'Tariffs July 2022'!L12</f>
        <v>Free Kogan First Membership</v>
      </c>
      <c r="C18" s="184">
        <f>IF('Tariffs July 2022'!BP12=0,91*'Tariffs July 2022'!M12/100,(91*'Tariffs July 2022'!M12/100)+'Tariffs July 2022'!BP12/4)</f>
        <v>103.82272727272726</v>
      </c>
      <c r="D18" s="184">
        <f>IF('Tariffs July 2022'!O12="",$C$5*'Tariffs July 2022'!N12/100,IF($C$5&gt;='Tariffs July 2022'!P12,('Tariffs July 2022'!P12*'Tariffs July 2022'!N12/100),($C$5*'Tariffs July 2022'!N12/100)))</f>
        <v>433.63636363636363</v>
      </c>
      <c r="E18" s="184">
        <f>IF(AND('Tariffs July 2022'!P12&gt;0,'Tariffs July 2022'!R12&gt;0),IF($C$5&lt;'Tariffs July 2022'!P12,0,IF($C$5&lt;=('Tariffs July 2022'!R12+'Tariffs July 2022'!P12),(($C$5-'Tariffs July 2022'!P12)*'Tariffs July 2022'!Q12/100),(('Tariffs July 2022'!R12)*'Tariffs July 2022'!Q12/100))),0)</f>
        <v>0</v>
      </c>
      <c r="F18" s="184">
        <f>IF(AND('Tariffs July 2022'!R12&gt;0,'Tariffs July 2022'!T12&gt;0),IF(($C$5&lt;'Tariffs July 2022'!T12),(0),($C$5-'Tariffs July 2022'!T12)*'Tariffs July 2022'!U12/100),IF(AND('Tariffs July 2022'!R12&gt;0,'Tariffs July 2022'!T12=""),IF(($C$5&lt;'Tariffs July 2022'!R12+'Tariffs July 2022'!P12),(0),(($C$5-('Tariffs July 2022'!R12+'Tariffs July 2022'!P12))*'Tariffs July 2022'!S12/100)),IF(AND('Tariffs July 2022'!P12&gt;0,'Tariffs July 2022'!R12=""&gt;0),IF(($C$5&lt;'Tariffs July 2022'!P12),(0),($C$5-'Tariffs July 2022'!P12)*'Tariffs July 2022'!Q12/100),0)))</f>
        <v>0</v>
      </c>
      <c r="G18" s="184">
        <f t="shared" ref="G18" si="20">SUM(C18:F18)</f>
        <v>537.45909090909095</v>
      </c>
      <c r="H18" s="238">
        <f t="shared" si="1"/>
        <v>1734.5454545454547</v>
      </c>
      <c r="I18" s="238">
        <f t="shared" si="2"/>
        <v>2149.8363636363638</v>
      </c>
      <c r="J18" s="185">
        <f t="shared" si="3"/>
        <v>2364.8200000000002</v>
      </c>
      <c r="K18" s="260">
        <f>'Tariffs July 2022'!AZ12</f>
        <v>0</v>
      </c>
      <c r="L18" s="260">
        <f>'Tariffs July 2022'!BA12</f>
        <v>0</v>
      </c>
      <c r="M18" s="260">
        <f>'Tariffs July 2022'!BB12</f>
        <v>0</v>
      </c>
      <c r="N18" s="260">
        <f>'Tariffs July 2022'!BC12</f>
        <v>0</v>
      </c>
      <c r="O18" s="186" t="str">
        <f t="shared" si="4"/>
        <v>No discount</v>
      </c>
      <c r="P18" s="187" t="str">
        <f t="shared" si="5"/>
        <v>Exclusive</v>
      </c>
      <c r="Q18" s="241">
        <f t="shared" si="6"/>
        <v>2149.8363636363638</v>
      </c>
      <c r="R18" s="238">
        <f t="shared" si="7"/>
        <v>2149.8363636363638</v>
      </c>
      <c r="S18" s="247">
        <f t="shared" ref="S18:T21" si="21">Q18*1.1</f>
        <v>2364.8200000000002</v>
      </c>
      <c r="T18" s="247">
        <f t="shared" si="21"/>
        <v>2364.8200000000002</v>
      </c>
      <c r="U18" s="188">
        <f>'Tariffs July 2022'!BL12</f>
        <v>0</v>
      </c>
      <c r="V18" s="189" t="str">
        <f>'Tariffs July 2022'!BM12</f>
        <v>n</v>
      </c>
      <c r="W18" s="264"/>
      <c r="X18" s="264"/>
      <c r="Y18" s="264"/>
      <c r="Z18" s="264"/>
      <c r="AA18" s="264"/>
      <c r="AB18" s="264"/>
      <c r="AC18" s="264"/>
      <c r="AD18" s="264"/>
      <c r="AE18" s="264"/>
      <c r="AF18" s="264"/>
      <c r="AG18" s="264"/>
      <c r="AH18" s="264"/>
      <c r="AI18" s="264"/>
      <c r="AJ18" s="264"/>
      <c r="AK18" s="264"/>
      <c r="AL18" s="264"/>
      <c r="AM18" s="264"/>
      <c r="AN18" s="264"/>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s="244"/>
      <c r="QO18" s="244"/>
      <c r="QP18" s="244"/>
      <c r="QQ18" s="244"/>
      <c r="QR18" s="244"/>
      <c r="QS18" s="244"/>
      <c r="QT18" s="244"/>
      <c r="QU18" s="244"/>
      <c r="QV18" s="244"/>
      <c r="QW18" s="244"/>
      <c r="QX18" s="244"/>
      <c r="QY18" s="244"/>
      <c r="QZ18" s="244"/>
      <c r="RA18" s="244"/>
      <c r="RB18" s="244"/>
      <c r="RC18" s="244"/>
      <c r="RD18" s="244"/>
      <c r="RE18" s="244"/>
      <c r="RF18" s="244"/>
      <c r="RG18" s="244"/>
      <c r="RH18" s="244"/>
      <c r="RI18" s="244"/>
      <c r="RJ18" s="244"/>
      <c r="RK18" s="244"/>
      <c r="RL18" s="244"/>
      <c r="RM18" s="244"/>
      <c r="RN18" s="244"/>
      <c r="RO18" s="244"/>
      <c r="RP18" s="244"/>
      <c r="RQ18" s="244"/>
      <c r="RR18" s="244"/>
      <c r="RS18" s="244"/>
      <c r="RT18" s="244"/>
      <c r="RU18" s="244"/>
      <c r="RV18" s="244"/>
      <c r="RW18" s="244"/>
      <c r="RX18" s="244"/>
      <c r="RY18" s="244"/>
      <c r="RZ18" s="244"/>
      <c r="SA18" s="244"/>
      <c r="SB18" s="244"/>
      <c r="SC18" s="244"/>
      <c r="SD18" s="244"/>
      <c r="SE18" s="244"/>
      <c r="SF18" s="244"/>
      <c r="SG18" s="244"/>
      <c r="SH18" s="244"/>
      <c r="SI18" s="244"/>
      <c r="SJ18" s="244"/>
      <c r="SK18" s="244"/>
      <c r="SL18" s="244"/>
      <c r="SM18" s="244"/>
      <c r="SN18" s="244"/>
      <c r="SO18" s="244"/>
      <c r="SP18" s="244"/>
      <c r="SQ18" s="244"/>
      <c r="SR18" s="244"/>
      <c r="SS18" s="244"/>
      <c r="ST18" s="244"/>
      <c r="SU18" s="244"/>
      <c r="SV18" s="244"/>
      <c r="SW18" s="244"/>
      <c r="SX18" s="244"/>
      <c r="SY18" s="244"/>
      <c r="SZ18" s="244"/>
      <c r="TA18" s="244"/>
      <c r="TB18" s="244"/>
      <c r="TC18" s="244"/>
      <c r="TD18" s="244"/>
      <c r="TE18" s="244"/>
      <c r="TF18" s="244"/>
      <c r="TG18" s="244"/>
      <c r="TH18" s="244"/>
      <c r="TI18" s="244"/>
      <c r="TJ18" s="244"/>
      <c r="TK18" s="244"/>
      <c r="TL18" s="244"/>
      <c r="TM18" s="244"/>
      <c r="TN18" s="244"/>
      <c r="TO18" s="244"/>
      <c r="TP18" s="244"/>
      <c r="TQ18" s="244"/>
      <c r="TR18" s="244"/>
      <c r="TS18" s="244"/>
      <c r="TT18" s="244"/>
      <c r="TU18" s="244"/>
      <c r="TV18" s="244"/>
      <c r="TW18" s="244"/>
      <c r="TX18" s="244"/>
      <c r="TY18" s="244"/>
      <c r="TZ18" s="244"/>
      <c r="UA18" s="244"/>
      <c r="UB18" s="244"/>
      <c r="UC18" s="244"/>
      <c r="UD18" s="244"/>
      <c r="UE18" s="244"/>
      <c r="UF18" s="244"/>
      <c r="UG18" s="244"/>
      <c r="UH18" s="244"/>
      <c r="UI18" s="244"/>
      <c r="UJ18" s="244"/>
      <c r="UK18" s="244"/>
      <c r="UL18" s="244"/>
      <c r="UM18" s="244"/>
      <c r="UN18" s="244"/>
      <c r="UO18" s="244"/>
      <c r="UP18" s="244"/>
      <c r="UQ18" s="244"/>
      <c r="UR18" s="244"/>
      <c r="US18" s="244"/>
      <c r="UT18" s="244"/>
      <c r="UU18" s="244"/>
      <c r="UV18" s="244"/>
      <c r="UW18" s="244"/>
      <c r="UX18" s="244"/>
      <c r="UY18" s="244"/>
      <c r="UZ18" s="244"/>
      <c r="VA18" s="244"/>
      <c r="VB18" s="244"/>
      <c r="VC18" s="244"/>
      <c r="VD18" s="244"/>
      <c r="VE18" s="244"/>
      <c r="VF18" s="244"/>
      <c r="VG18" s="244"/>
      <c r="VH18" s="244"/>
      <c r="VI18" s="244"/>
      <c r="VJ18" s="244"/>
      <c r="VK18" s="244"/>
      <c r="VL18" s="244"/>
      <c r="VM18" s="244"/>
      <c r="VN18" s="244"/>
      <c r="VO18" s="244"/>
      <c r="VP18" s="244"/>
      <c r="VQ18" s="244"/>
      <c r="VR18" s="244"/>
      <c r="VS18" s="244"/>
      <c r="VT18" s="244"/>
      <c r="VU18" s="244"/>
      <c r="VV18" s="244"/>
      <c r="VW18" s="244"/>
      <c r="VX18" s="244"/>
      <c r="VY18" s="244"/>
      <c r="VZ18" s="244"/>
      <c r="WA18" s="244"/>
      <c r="WB18" s="244"/>
      <c r="WC18" s="244"/>
      <c r="WD18" s="244"/>
      <c r="WE18" s="244"/>
      <c r="WF18" s="244"/>
      <c r="WG18" s="244"/>
      <c r="WH18" s="244"/>
      <c r="WI18" s="244"/>
      <c r="WJ18" s="244"/>
      <c r="WK18" s="244"/>
      <c r="WL18" s="244"/>
      <c r="WM18" s="244"/>
      <c r="WN18" s="244"/>
      <c r="WO18" s="244"/>
      <c r="WP18" s="244"/>
      <c r="WQ18" s="244"/>
      <c r="WR18" s="244"/>
      <c r="WS18" s="244"/>
      <c r="WT18" s="244"/>
      <c r="WU18" s="244"/>
      <c r="WV18" s="244"/>
      <c r="WW18" s="244"/>
      <c r="WX18" s="244"/>
      <c r="WY18" s="244"/>
      <c r="WZ18" s="244"/>
      <c r="XA18" s="244"/>
      <c r="XB18" s="244"/>
      <c r="XC18" s="244"/>
      <c r="XD18" s="244"/>
      <c r="XE18" s="244"/>
      <c r="XF18" s="244"/>
      <c r="XG18" s="244"/>
      <c r="XH18" s="244"/>
      <c r="XI18" s="244"/>
      <c r="XJ18" s="244"/>
      <c r="XK18" s="244"/>
      <c r="XL18" s="244"/>
      <c r="XM18" s="244"/>
      <c r="XN18" s="244"/>
      <c r="XO18" s="244"/>
      <c r="XP18" s="244"/>
      <c r="XQ18" s="244"/>
      <c r="XR18" s="244"/>
      <c r="XS18" s="244"/>
      <c r="XT18" s="244"/>
      <c r="XU18" s="244"/>
      <c r="XV18" s="244"/>
      <c r="XW18" s="244"/>
      <c r="XX18" s="244"/>
      <c r="XY18" s="244"/>
      <c r="XZ18" s="244"/>
      <c r="YA18" s="244"/>
      <c r="YB18" s="244"/>
      <c r="YC18" s="244"/>
      <c r="YD18" s="244"/>
      <c r="YE18" s="244"/>
      <c r="YF18" s="244"/>
      <c r="YG18" s="244"/>
      <c r="YH18" s="244"/>
      <c r="YI18" s="244"/>
      <c r="YJ18" s="244"/>
      <c r="YK18" s="244"/>
      <c r="YL18" s="244"/>
      <c r="YM18" s="244"/>
      <c r="YN18" s="244"/>
      <c r="YO18" s="244"/>
      <c r="YP18" s="244"/>
      <c r="YQ18" s="244"/>
      <c r="YR18" s="244"/>
      <c r="YS18" s="244"/>
      <c r="YT18" s="244"/>
      <c r="YU18" s="244"/>
      <c r="YV18" s="244"/>
      <c r="YW18" s="244"/>
      <c r="YX18" s="244"/>
      <c r="YY18" s="244"/>
      <c r="YZ18" s="244"/>
      <c r="ZA18" s="244"/>
      <c r="ZB18" s="244"/>
      <c r="ZC18" s="244"/>
      <c r="ZD18" s="244"/>
      <c r="ZE18" s="244"/>
      <c r="ZF18" s="244"/>
      <c r="ZG18" s="244"/>
      <c r="ZH18" s="244"/>
      <c r="ZI18" s="244"/>
      <c r="ZJ18" s="244"/>
      <c r="ZK18" s="244"/>
      <c r="ZL18" s="244"/>
      <c r="ZM18" s="244"/>
      <c r="ZN18" s="244"/>
      <c r="ZO18" s="244"/>
      <c r="ZP18" s="244"/>
      <c r="ZQ18" s="244"/>
      <c r="ZR18" s="244"/>
      <c r="ZS18" s="244"/>
      <c r="ZT18" s="244"/>
      <c r="ZU18" s="244"/>
      <c r="ZV18" s="244"/>
      <c r="ZW18" s="244"/>
      <c r="ZX18" s="244"/>
      <c r="ZY18" s="244"/>
      <c r="ZZ18" s="244"/>
      <c r="AAA18" s="244"/>
      <c r="AAB18" s="244"/>
      <c r="AAC18" s="244"/>
      <c r="AAD18" s="244"/>
      <c r="AAE18" s="244"/>
      <c r="AAF18" s="244"/>
      <c r="AAG18" s="244"/>
      <c r="AAH18" s="244"/>
      <c r="AAI18" s="244"/>
      <c r="AAJ18" s="244"/>
      <c r="AAK18" s="244"/>
      <c r="AAL18" s="244"/>
      <c r="AAM18" s="244"/>
      <c r="AAN18" s="244"/>
      <c r="AAO18" s="244"/>
      <c r="AAP18" s="244"/>
      <c r="AAQ18" s="244"/>
      <c r="AAR18" s="244"/>
      <c r="AAS18" s="244"/>
      <c r="AAT18" s="244"/>
      <c r="AAU18" s="244"/>
      <c r="AAV18" s="244"/>
      <c r="AAW18" s="244"/>
      <c r="AAX18" s="244"/>
      <c r="AAY18" s="244"/>
      <c r="AAZ18" s="244"/>
      <c r="ABA18" s="244"/>
      <c r="ABB18" s="244"/>
      <c r="ABC18" s="244"/>
      <c r="ABD18" s="244"/>
      <c r="ABE18" s="244"/>
      <c r="ABF18" s="244"/>
      <c r="ABG18" s="244"/>
      <c r="ABH18" s="244"/>
      <c r="ABI18" s="244"/>
      <c r="ABJ18" s="244"/>
      <c r="ABK18" s="244"/>
      <c r="ABL18" s="244"/>
      <c r="ABM18" s="244"/>
      <c r="ABN18" s="244"/>
      <c r="ABO18" s="244"/>
      <c r="ABP18" s="244"/>
      <c r="ABQ18" s="244"/>
      <c r="ABR18" s="244"/>
      <c r="ABS18" s="244"/>
      <c r="ABT18" s="244"/>
      <c r="ABU18" s="244"/>
      <c r="ABV18" s="244"/>
      <c r="ABW18" s="244"/>
      <c r="ABX18" s="244"/>
      <c r="ABY18" s="244"/>
      <c r="ABZ18" s="244"/>
      <c r="ACA18" s="244"/>
      <c r="ACB18" s="244"/>
      <c r="ACC18" s="244"/>
      <c r="ACD18" s="244"/>
      <c r="ACE18" s="244"/>
      <c r="ACF18" s="244"/>
      <c r="ACG18" s="244"/>
      <c r="ACH18" s="244"/>
      <c r="ACI18" s="244"/>
      <c r="ACJ18" s="244"/>
      <c r="ACK18" s="244"/>
      <c r="ACL18" s="244"/>
      <c r="ACM18" s="244"/>
      <c r="ACN18" s="244"/>
      <c r="ACO18" s="244"/>
      <c r="ACP18" s="244"/>
      <c r="ACQ18" s="244"/>
      <c r="ACR18" s="244"/>
      <c r="ACS18" s="244"/>
      <c r="ACT18" s="244"/>
      <c r="ACU18" s="244"/>
      <c r="ACV18" s="244"/>
      <c r="ACW18" s="244"/>
      <c r="ACX18" s="244"/>
      <c r="ACY18" s="244"/>
      <c r="ACZ18" s="244"/>
      <c r="ADA18" s="244"/>
      <c r="ADB18" s="244"/>
      <c r="ADC18" s="244"/>
      <c r="ADD18" s="244"/>
      <c r="ADE18" s="244"/>
      <c r="ADF18" s="244"/>
      <c r="ADG18" s="244"/>
      <c r="ADH18" s="244"/>
      <c r="ADI18" s="244"/>
      <c r="ADJ18" s="244"/>
      <c r="ADK18" s="244"/>
      <c r="ADL18" s="244"/>
      <c r="ADM18" s="244"/>
      <c r="ADN18" s="244"/>
      <c r="ADO18" s="244"/>
      <c r="ADP18" s="244"/>
      <c r="ADQ18" s="244"/>
      <c r="ADR18" s="244"/>
      <c r="ADS18" s="244"/>
      <c r="ADT18" s="244"/>
      <c r="ADU18" s="244"/>
      <c r="ADV18" s="244"/>
      <c r="ADW18" s="244"/>
      <c r="ADX18" s="244"/>
      <c r="ADY18" s="244"/>
      <c r="ADZ18" s="244"/>
      <c r="AEA18" s="244"/>
      <c r="AEB18" s="244"/>
      <c r="AEC18" s="244"/>
      <c r="AED18" s="244"/>
      <c r="AEE18" s="244"/>
      <c r="AEF18" s="244"/>
      <c r="AEG18" s="244"/>
      <c r="AEH18" s="244"/>
      <c r="AEI18" s="244"/>
      <c r="AEJ18" s="244"/>
      <c r="AEK18" s="244"/>
      <c r="AEL18" s="244"/>
      <c r="AEM18" s="244"/>
      <c r="AEN18" s="244"/>
      <c r="AEO18" s="244"/>
      <c r="AEP18" s="244"/>
      <c r="AEQ18" s="244"/>
      <c r="AER18" s="244"/>
      <c r="AES18" s="244"/>
      <c r="AET18" s="244"/>
      <c r="AEU18" s="244"/>
    </row>
    <row r="19" spans="1:827" s="191" customFormat="1" x14ac:dyDescent="0.15">
      <c r="A19" s="183" t="str">
        <f>'Tariffs July 2022'!K13</f>
        <v>Amber Electric</v>
      </c>
      <c r="B19" s="183" t="str">
        <f>'Tariffs July 2022'!L13</f>
        <v>Amber Plan</v>
      </c>
      <c r="C19" s="184">
        <f>IF('Tariffs July 2022'!BP13=0,91*'Tariffs July 2022'!M13/100,(91*'Tariffs July 2022'!M13/100)+'Tariffs July 2022'!BP13/4)</f>
        <v>139.42899999999997</v>
      </c>
      <c r="D19" s="184">
        <f>IF('Tariffs July 2022'!O13="",$C$5*'Tariffs July 2022'!N13/100,IF($C$5&gt;='Tariffs July 2022'!P13,('Tariffs July 2022'!P13*'Tariffs July 2022'!N13/100),($C$5*'Tariffs July 2022'!N13/100)))</f>
        <v>566.18181818181813</v>
      </c>
      <c r="E19" s="184">
        <f>IF(AND('Tariffs July 2022'!P13&gt;0,'Tariffs July 2022'!R13&gt;0),IF($C$5&lt;'Tariffs July 2022'!P13,0,IF($C$5&lt;=('Tariffs July 2022'!R13+'Tariffs July 2022'!P13),(($C$5-'Tariffs July 2022'!P13)*'Tariffs July 2022'!Q13/100),(('Tariffs July 2022'!R13)*'Tariffs July 2022'!Q13/100))),0)</f>
        <v>0</v>
      </c>
      <c r="F19" s="184">
        <f>IF(AND('Tariffs July 2022'!R13&gt;0,'Tariffs July 2022'!T13&gt;0),IF(($C$5&lt;'Tariffs July 2022'!T13),(0),($C$5-'Tariffs July 2022'!T13)*'Tariffs July 2022'!U13/100),IF(AND('Tariffs July 2022'!R13&gt;0,'Tariffs July 2022'!T13=""),IF(($C$5&lt;'Tariffs July 2022'!R13+'Tariffs July 2022'!P13),(0),(($C$5-('Tariffs July 2022'!R13+'Tariffs July 2022'!P13))*'Tariffs July 2022'!S13/100)),IF(AND('Tariffs July 2022'!P13&gt;0,'Tariffs July 2022'!R13=""&gt;0),IF(($C$5&lt;'Tariffs July 2022'!P13),(0),($C$5-'Tariffs July 2022'!P13)*'Tariffs July 2022'!Q13/100),0)))</f>
        <v>0</v>
      </c>
      <c r="G19" s="184">
        <f t="shared" ref="G19" si="22">SUM(C19:F19)</f>
        <v>705.6108181818181</v>
      </c>
      <c r="H19" s="238">
        <f t="shared" si="1"/>
        <v>2264.7272727272725</v>
      </c>
      <c r="I19" s="238">
        <f t="shared" si="2"/>
        <v>2822.4432727272724</v>
      </c>
      <c r="J19" s="185">
        <f t="shared" si="3"/>
        <v>3104.6875999999997</v>
      </c>
      <c r="K19" s="260">
        <f>'Tariffs July 2022'!AZ13</f>
        <v>0</v>
      </c>
      <c r="L19" s="260">
        <f>'Tariffs July 2022'!BA13</f>
        <v>0</v>
      </c>
      <c r="M19" s="260">
        <f>'Tariffs July 2022'!BB13</f>
        <v>0</v>
      </c>
      <c r="N19" s="260">
        <f>'Tariffs July 2022'!BC13</f>
        <v>0</v>
      </c>
      <c r="O19" s="186" t="str">
        <f t="shared" si="4"/>
        <v>No discount</v>
      </c>
      <c r="P19" s="187" t="str">
        <f t="shared" si="5"/>
        <v>Exclusive</v>
      </c>
      <c r="Q19" s="241">
        <f t="shared" si="6"/>
        <v>2822.4432727272724</v>
      </c>
      <c r="R19" s="238">
        <f t="shared" si="7"/>
        <v>2822.4432727272724</v>
      </c>
      <c r="S19" s="247">
        <f t="shared" si="21"/>
        <v>3104.6875999999997</v>
      </c>
      <c r="T19" s="247">
        <f t="shared" si="21"/>
        <v>3104.6875999999997</v>
      </c>
      <c r="U19" s="188">
        <f>'Tariffs July 2022'!BL13</f>
        <v>0</v>
      </c>
      <c r="V19" s="189" t="str">
        <f>'Tariffs July 2022'!BM13</f>
        <v>n</v>
      </c>
      <c r="W19" s="264"/>
      <c r="X19" s="264"/>
      <c r="Y19" s="264"/>
      <c r="Z19" s="264"/>
      <c r="AA19" s="264"/>
      <c r="AB19" s="264"/>
      <c r="AC19" s="264"/>
      <c r="AD19" s="264"/>
      <c r="AE19" s="264"/>
      <c r="AF19" s="264"/>
      <c r="AG19" s="264"/>
      <c r="AH19" s="264"/>
      <c r="AI19" s="264"/>
      <c r="AJ19" s="264"/>
      <c r="AK19" s="264"/>
      <c r="AL19" s="264"/>
      <c r="AM19" s="264"/>
      <c r="AN19" s="264"/>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s="244"/>
      <c r="QO19" s="244"/>
      <c r="QP19" s="244"/>
      <c r="QQ19" s="244"/>
      <c r="QR19" s="244"/>
      <c r="QS19" s="244"/>
      <c r="QT19" s="244"/>
      <c r="QU19" s="244"/>
      <c r="QV19" s="244"/>
      <c r="QW19" s="244"/>
      <c r="QX19" s="244"/>
      <c r="QY19" s="244"/>
      <c r="QZ19" s="244"/>
      <c r="RA19" s="244"/>
      <c r="RB19" s="244"/>
      <c r="RC19" s="244"/>
      <c r="RD19" s="244"/>
      <c r="RE19" s="244"/>
      <c r="RF19" s="244"/>
      <c r="RG19" s="244"/>
      <c r="RH19" s="244"/>
      <c r="RI19" s="244"/>
      <c r="RJ19" s="244"/>
      <c r="RK19" s="244"/>
      <c r="RL19" s="244"/>
      <c r="RM19" s="244"/>
      <c r="RN19" s="244"/>
      <c r="RO19" s="244"/>
      <c r="RP19" s="244"/>
      <c r="RQ19" s="244"/>
      <c r="RR19" s="244"/>
      <c r="RS19" s="244"/>
      <c r="RT19" s="244"/>
      <c r="RU19" s="244"/>
      <c r="RV19" s="244"/>
      <c r="RW19" s="244"/>
      <c r="RX19" s="244"/>
      <c r="RY19" s="244"/>
      <c r="RZ19" s="244"/>
      <c r="SA19" s="244"/>
      <c r="SB19" s="244"/>
      <c r="SC19" s="244"/>
      <c r="SD19" s="244"/>
      <c r="SE19" s="244"/>
      <c r="SF19" s="244"/>
      <c r="SG19" s="244"/>
      <c r="SH19" s="244"/>
      <c r="SI19" s="244"/>
      <c r="SJ19" s="244"/>
      <c r="SK19" s="244"/>
      <c r="SL19" s="244"/>
      <c r="SM19" s="244"/>
      <c r="SN19" s="244"/>
      <c r="SO19" s="244"/>
      <c r="SP19" s="244"/>
      <c r="SQ19" s="244"/>
      <c r="SR19" s="244"/>
      <c r="SS19" s="244"/>
      <c r="ST19" s="244"/>
      <c r="SU19" s="244"/>
      <c r="SV19" s="244"/>
      <c r="SW19" s="244"/>
      <c r="SX19" s="244"/>
      <c r="SY19" s="244"/>
      <c r="SZ19" s="244"/>
      <c r="TA19" s="244"/>
      <c r="TB19" s="244"/>
      <c r="TC19" s="244"/>
      <c r="TD19" s="244"/>
      <c r="TE19" s="244"/>
      <c r="TF19" s="244"/>
      <c r="TG19" s="244"/>
      <c r="TH19" s="244"/>
      <c r="TI19" s="244"/>
      <c r="TJ19" s="244"/>
      <c r="TK19" s="244"/>
      <c r="TL19" s="244"/>
      <c r="TM19" s="244"/>
      <c r="TN19" s="244"/>
      <c r="TO19" s="244"/>
      <c r="TP19" s="244"/>
      <c r="TQ19" s="244"/>
      <c r="TR19" s="244"/>
      <c r="TS19" s="244"/>
      <c r="TT19" s="244"/>
      <c r="TU19" s="244"/>
      <c r="TV19" s="244"/>
      <c r="TW19" s="244"/>
      <c r="TX19" s="244"/>
      <c r="TY19" s="244"/>
      <c r="TZ19" s="244"/>
      <c r="UA19" s="244"/>
      <c r="UB19" s="244"/>
      <c r="UC19" s="244"/>
      <c r="UD19" s="244"/>
      <c r="UE19" s="244"/>
      <c r="UF19" s="244"/>
      <c r="UG19" s="244"/>
      <c r="UH19" s="244"/>
      <c r="UI19" s="244"/>
      <c r="UJ19" s="244"/>
      <c r="UK19" s="244"/>
      <c r="UL19" s="244"/>
      <c r="UM19" s="244"/>
      <c r="UN19" s="244"/>
      <c r="UO19" s="244"/>
      <c r="UP19" s="244"/>
      <c r="UQ19" s="244"/>
      <c r="UR19" s="244"/>
      <c r="US19" s="244"/>
      <c r="UT19" s="244"/>
      <c r="UU19" s="244"/>
      <c r="UV19" s="244"/>
      <c r="UW19" s="244"/>
      <c r="UX19" s="244"/>
      <c r="UY19" s="244"/>
      <c r="UZ19" s="244"/>
      <c r="VA19" s="244"/>
      <c r="VB19" s="244"/>
      <c r="VC19" s="244"/>
      <c r="VD19" s="244"/>
      <c r="VE19" s="244"/>
      <c r="VF19" s="244"/>
      <c r="VG19" s="244"/>
      <c r="VH19" s="244"/>
      <c r="VI19" s="244"/>
      <c r="VJ19" s="244"/>
      <c r="VK19" s="244"/>
      <c r="VL19" s="244"/>
      <c r="VM19" s="244"/>
      <c r="VN19" s="244"/>
      <c r="VO19" s="244"/>
      <c r="VP19" s="244"/>
      <c r="VQ19" s="244"/>
      <c r="VR19" s="244"/>
      <c r="VS19" s="244"/>
      <c r="VT19" s="244"/>
      <c r="VU19" s="244"/>
      <c r="VV19" s="244"/>
      <c r="VW19" s="244"/>
      <c r="VX19" s="244"/>
      <c r="VY19" s="244"/>
      <c r="VZ19" s="244"/>
      <c r="WA19" s="244"/>
      <c r="WB19" s="244"/>
      <c r="WC19" s="244"/>
      <c r="WD19" s="244"/>
      <c r="WE19" s="244"/>
      <c r="WF19" s="244"/>
      <c r="WG19" s="244"/>
      <c r="WH19" s="244"/>
      <c r="WI19" s="244"/>
      <c r="WJ19" s="244"/>
      <c r="WK19" s="244"/>
      <c r="WL19" s="244"/>
      <c r="WM19" s="244"/>
      <c r="WN19" s="244"/>
      <c r="WO19" s="244"/>
      <c r="WP19" s="244"/>
      <c r="WQ19" s="244"/>
      <c r="WR19" s="244"/>
      <c r="WS19" s="244"/>
      <c r="WT19" s="244"/>
      <c r="WU19" s="244"/>
      <c r="WV19" s="244"/>
      <c r="WW19" s="244"/>
      <c r="WX19" s="244"/>
      <c r="WY19" s="244"/>
      <c r="WZ19" s="244"/>
      <c r="XA19" s="244"/>
      <c r="XB19" s="244"/>
      <c r="XC19" s="244"/>
      <c r="XD19" s="244"/>
      <c r="XE19" s="244"/>
      <c r="XF19" s="244"/>
      <c r="XG19" s="244"/>
      <c r="XH19" s="244"/>
      <c r="XI19" s="244"/>
      <c r="XJ19" s="244"/>
      <c r="XK19" s="244"/>
      <c r="XL19" s="244"/>
      <c r="XM19" s="244"/>
      <c r="XN19" s="244"/>
      <c r="XO19" s="244"/>
      <c r="XP19" s="244"/>
      <c r="XQ19" s="244"/>
      <c r="XR19" s="244"/>
      <c r="XS19" s="244"/>
      <c r="XT19" s="244"/>
      <c r="XU19" s="244"/>
      <c r="XV19" s="244"/>
      <c r="XW19" s="244"/>
      <c r="XX19" s="244"/>
      <c r="XY19" s="244"/>
      <c r="XZ19" s="244"/>
      <c r="YA19" s="244"/>
      <c r="YB19" s="244"/>
      <c r="YC19" s="244"/>
      <c r="YD19" s="244"/>
      <c r="YE19" s="244"/>
      <c r="YF19" s="244"/>
      <c r="YG19" s="244"/>
      <c r="YH19" s="244"/>
      <c r="YI19" s="244"/>
      <c r="YJ19" s="244"/>
      <c r="YK19" s="244"/>
      <c r="YL19" s="244"/>
      <c r="YM19" s="244"/>
      <c r="YN19" s="244"/>
      <c r="YO19" s="244"/>
      <c r="YP19" s="244"/>
      <c r="YQ19" s="244"/>
      <c r="YR19" s="244"/>
      <c r="YS19" s="244"/>
      <c r="YT19" s="244"/>
      <c r="YU19" s="244"/>
      <c r="YV19" s="244"/>
      <c r="YW19" s="244"/>
      <c r="YX19" s="244"/>
      <c r="YY19" s="244"/>
      <c r="YZ19" s="244"/>
      <c r="ZA19" s="244"/>
      <c r="ZB19" s="244"/>
      <c r="ZC19" s="244"/>
      <c r="ZD19" s="244"/>
      <c r="ZE19" s="244"/>
      <c r="ZF19" s="244"/>
      <c r="ZG19" s="244"/>
      <c r="ZH19" s="244"/>
      <c r="ZI19" s="244"/>
      <c r="ZJ19" s="244"/>
      <c r="ZK19" s="244"/>
      <c r="ZL19" s="244"/>
      <c r="ZM19" s="244"/>
      <c r="ZN19" s="244"/>
      <c r="ZO19" s="244"/>
      <c r="ZP19" s="244"/>
      <c r="ZQ19" s="244"/>
      <c r="ZR19" s="244"/>
      <c r="ZS19" s="244"/>
      <c r="ZT19" s="244"/>
      <c r="ZU19" s="244"/>
      <c r="ZV19" s="244"/>
      <c r="ZW19" s="244"/>
      <c r="ZX19" s="244"/>
      <c r="ZY19" s="244"/>
      <c r="ZZ19" s="244"/>
      <c r="AAA19" s="244"/>
      <c r="AAB19" s="244"/>
      <c r="AAC19" s="244"/>
      <c r="AAD19" s="244"/>
      <c r="AAE19" s="244"/>
      <c r="AAF19" s="244"/>
      <c r="AAG19" s="244"/>
      <c r="AAH19" s="244"/>
      <c r="AAI19" s="244"/>
      <c r="AAJ19" s="244"/>
      <c r="AAK19" s="244"/>
      <c r="AAL19" s="244"/>
      <c r="AAM19" s="244"/>
      <c r="AAN19" s="244"/>
      <c r="AAO19" s="244"/>
      <c r="AAP19" s="244"/>
      <c r="AAQ19" s="244"/>
      <c r="AAR19" s="244"/>
      <c r="AAS19" s="244"/>
      <c r="AAT19" s="244"/>
      <c r="AAU19" s="244"/>
      <c r="AAV19" s="244"/>
      <c r="AAW19" s="244"/>
      <c r="AAX19" s="244"/>
      <c r="AAY19" s="244"/>
      <c r="AAZ19" s="244"/>
      <c r="ABA19" s="244"/>
      <c r="ABB19" s="244"/>
      <c r="ABC19" s="244"/>
      <c r="ABD19" s="244"/>
      <c r="ABE19" s="244"/>
      <c r="ABF19" s="244"/>
      <c r="ABG19" s="244"/>
      <c r="ABH19" s="244"/>
      <c r="ABI19" s="244"/>
      <c r="ABJ19" s="244"/>
      <c r="ABK19" s="244"/>
      <c r="ABL19" s="244"/>
      <c r="ABM19" s="244"/>
      <c r="ABN19" s="244"/>
      <c r="ABO19" s="244"/>
      <c r="ABP19" s="244"/>
      <c r="ABQ19" s="244"/>
      <c r="ABR19" s="244"/>
      <c r="ABS19" s="244"/>
      <c r="ABT19" s="244"/>
      <c r="ABU19" s="244"/>
      <c r="ABV19" s="244"/>
      <c r="ABW19" s="244"/>
      <c r="ABX19" s="244"/>
      <c r="ABY19" s="244"/>
      <c r="ABZ19" s="244"/>
      <c r="ACA19" s="244"/>
      <c r="ACB19" s="244"/>
      <c r="ACC19" s="244"/>
      <c r="ACD19" s="244"/>
      <c r="ACE19" s="244"/>
      <c r="ACF19" s="244"/>
      <c r="ACG19" s="244"/>
      <c r="ACH19" s="244"/>
      <c r="ACI19" s="244"/>
      <c r="ACJ19" s="244"/>
      <c r="ACK19" s="244"/>
      <c r="ACL19" s="244"/>
      <c r="ACM19" s="244"/>
      <c r="ACN19" s="244"/>
      <c r="ACO19" s="244"/>
      <c r="ACP19" s="244"/>
      <c r="ACQ19" s="244"/>
      <c r="ACR19" s="244"/>
      <c r="ACS19" s="244"/>
      <c r="ACT19" s="244"/>
      <c r="ACU19" s="244"/>
      <c r="ACV19" s="244"/>
      <c r="ACW19" s="244"/>
      <c r="ACX19" s="244"/>
      <c r="ACY19" s="244"/>
      <c r="ACZ19" s="244"/>
      <c r="ADA19" s="244"/>
      <c r="ADB19" s="244"/>
      <c r="ADC19" s="244"/>
      <c r="ADD19" s="244"/>
      <c r="ADE19" s="244"/>
      <c r="ADF19" s="244"/>
      <c r="ADG19" s="244"/>
      <c r="ADH19" s="244"/>
      <c r="ADI19" s="244"/>
      <c r="ADJ19" s="244"/>
      <c r="ADK19" s="244"/>
      <c r="ADL19" s="244"/>
      <c r="ADM19" s="244"/>
      <c r="ADN19" s="244"/>
      <c r="ADO19" s="244"/>
      <c r="ADP19" s="244"/>
      <c r="ADQ19" s="244"/>
      <c r="ADR19" s="244"/>
      <c r="ADS19" s="244"/>
      <c r="ADT19" s="244"/>
      <c r="ADU19" s="244"/>
      <c r="ADV19" s="244"/>
      <c r="ADW19" s="244"/>
      <c r="ADX19" s="244"/>
      <c r="ADY19" s="244"/>
      <c r="ADZ19" s="244"/>
      <c r="AEA19" s="244"/>
      <c r="AEB19" s="244"/>
      <c r="AEC19" s="244"/>
      <c r="AED19" s="244"/>
      <c r="AEE19" s="244"/>
      <c r="AEF19" s="244"/>
      <c r="AEG19" s="244"/>
      <c r="AEH19" s="244"/>
      <c r="AEI19" s="244"/>
      <c r="AEJ19" s="244"/>
      <c r="AEK19" s="244"/>
      <c r="AEL19" s="244"/>
      <c r="AEM19" s="244"/>
      <c r="AEN19" s="244"/>
      <c r="AEO19" s="244"/>
      <c r="AEP19" s="244"/>
      <c r="AEQ19" s="244"/>
      <c r="AER19" s="244"/>
      <c r="AES19" s="244"/>
      <c r="AET19" s="244"/>
      <c r="AEU19" s="244"/>
    </row>
    <row r="20" spans="1:827" x14ac:dyDescent="0.15">
      <c r="A20" s="183" t="str">
        <f>'Tariffs July 2022'!K14</f>
        <v>GloBird Energy</v>
      </c>
      <c r="B20" s="183" t="str">
        <f>'Tariffs July 2022'!L14</f>
        <v>GloSave</v>
      </c>
      <c r="C20" s="184">
        <f>IF('Tariffs July 2022'!BP14=0,91*'Tariffs July 2022'!M14/100,(91*'Tariffs July 2022'!M14/100)+'Tariffs July 2022'!BP14/4)</f>
        <v>86.449999999999989</v>
      </c>
      <c r="D20" s="184">
        <f>IF('Tariffs July 2022'!O14="",$C$5*'Tariffs July 2022'!N14/100,IF($C$5&gt;='Tariffs July 2022'!P14,('Tariffs July 2022'!P14*'Tariffs July 2022'!N14/100),($C$5*'Tariffs July 2022'!N14/100)))</f>
        <v>1094.9939999999999</v>
      </c>
      <c r="E20" s="184">
        <f>IF(AND('Tariffs July 2022'!P14&gt;0,'Tariffs July 2022'!R14&gt;0),IF($C$5&lt;'Tariffs July 2022'!P14,0,IF($C$5&lt;=('Tariffs July 2022'!R14+'Tariffs July 2022'!P14),(($C$5-'Tariffs July 2022'!P14)*'Tariffs July 2022'!Q14/100),(('Tariffs July 2022'!R14)*'Tariffs July 2022'!Q14/100))),0)</f>
        <v>0</v>
      </c>
      <c r="F20" s="184">
        <f>IF(AND('Tariffs July 2022'!R14&gt;0,'Tariffs July 2022'!T14&gt;0),IF(($C$5&lt;'Tariffs July 2022'!T14),(0),($C$5-'Tariffs July 2022'!T14)*'Tariffs July 2022'!U14/100),IF(AND('Tariffs July 2022'!R14&gt;0,'Tariffs July 2022'!T14=""),IF(($C$5&lt;'Tariffs July 2022'!R14+'Tariffs July 2022'!P14),(0),(($C$5-('Tariffs July 2022'!R14+'Tariffs July 2022'!P14))*'Tariffs July 2022'!S14/100)),IF(AND('Tariffs July 2022'!P14&gt;0,'Tariffs July 2022'!R14=""&gt;0),IF(($C$5&lt;'Tariffs July 2022'!P14),(0),($C$5-'Tariffs July 2022'!P14)*'Tariffs July 2022'!Q14/100),0)))</f>
        <v>110.25629999999984</v>
      </c>
      <c r="G20" s="184">
        <f t="shared" ref="G20:G21" si="23">SUM(C20:F20)</f>
        <v>1291.7002999999997</v>
      </c>
      <c r="H20" s="238">
        <f t="shared" si="1"/>
        <v>4821.0011999999988</v>
      </c>
      <c r="I20" s="238">
        <f t="shared" si="2"/>
        <v>5166.801199999999</v>
      </c>
      <c r="J20" s="185">
        <f t="shared" si="3"/>
        <v>5683.481319999999</v>
      </c>
      <c r="K20" s="260">
        <f>'Tariffs July 2022'!AZ14</f>
        <v>0</v>
      </c>
      <c r="L20" s="260">
        <f>'Tariffs July 2022'!BA14</f>
        <v>0</v>
      </c>
      <c r="M20" s="260">
        <f>'Tariffs July 2022'!BB14</f>
        <v>0</v>
      </c>
      <c r="N20" s="260">
        <f>'Tariffs July 2022'!BC14</f>
        <v>0</v>
      </c>
      <c r="O20" s="186" t="str">
        <f t="shared" si="4"/>
        <v>No discount</v>
      </c>
      <c r="P20" s="187" t="str">
        <f t="shared" si="5"/>
        <v>Exclusive</v>
      </c>
      <c r="Q20" s="241">
        <f t="shared" si="6"/>
        <v>5166.801199999999</v>
      </c>
      <c r="R20" s="238">
        <f t="shared" si="7"/>
        <v>5166.801199999999</v>
      </c>
      <c r="S20" s="247">
        <f t="shared" si="21"/>
        <v>5683.481319999999</v>
      </c>
      <c r="T20" s="247">
        <f t="shared" si="21"/>
        <v>5683.481319999999</v>
      </c>
      <c r="U20" s="188">
        <f>'Tariffs July 2022'!BL14</f>
        <v>0</v>
      </c>
      <c r="V20" s="189" t="str">
        <f>'Tariffs July 2022'!BM14</f>
        <v>n</v>
      </c>
      <c r="W20" s="264"/>
      <c r="X20" s="264"/>
      <c r="Y20" s="264"/>
      <c r="Z20" s="264"/>
      <c r="AA20" s="264"/>
      <c r="AB20" s="264"/>
      <c r="AC20" s="264"/>
      <c r="AD20" s="264"/>
      <c r="AE20" s="264"/>
      <c r="AF20" s="264"/>
      <c r="AG20" s="264"/>
      <c r="AH20" s="264"/>
      <c r="AI20" s="264"/>
      <c r="AJ20" s="264"/>
      <c r="AK20" s="264"/>
      <c r="AL20" s="264"/>
      <c r="AM20" s="264"/>
      <c r="AN20" s="264"/>
    </row>
    <row r="21" spans="1:827" x14ac:dyDescent="0.15">
      <c r="A21" s="183" t="str">
        <f>'Tariffs July 2022'!K15</f>
        <v>Sumo Power</v>
      </c>
      <c r="B21" s="183" t="str">
        <f>'Tariffs July 2022'!L15</f>
        <v>Assure</v>
      </c>
      <c r="C21" s="184">
        <f>IF('Tariffs July 2022'!BP15=0,91*'Tariffs July 2022'!M15/100,(91*'Tariffs July 2022'!M15/100)+'Tariffs July 2022'!BP15/4)</f>
        <v>90.999999999999986</v>
      </c>
      <c r="D21" s="184">
        <f>IF('Tariffs July 2022'!O15="",$C$5*'Tariffs July 2022'!N15/100,IF($C$5&gt;='Tariffs July 2022'!P15,('Tariffs July 2022'!P15*'Tariffs July 2022'!N15/100),($C$5*'Tariffs July 2022'!N15/100)))</f>
        <v>458</v>
      </c>
      <c r="E21" s="184">
        <f>IF(AND('Tariffs July 2022'!P15&gt;0,'Tariffs July 2022'!R15&gt;0),IF($C$5&lt;'Tariffs July 2022'!P15,0,IF($C$5&lt;=('Tariffs July 2022'!R15+'Tariffs July 2022'!P15),(($C$5-'Tariffs July 2022'!P15)*'Tariffs July 2022'!Q15/100),(('Tariffs July 2022'!R15)*'Tariffs July 2022'!Q15/100))),0)</f>
        <v>0</v>
      </c>
      <c r="F21" s="184">
        <f>IF(AND('Tariffs July 2022'!R15&gt;0,'Tariffs July 2022'!T15&gt;0),IF(($C$5&lt;'Tariffs July 2022'!T15),(0),($C$5-'Tariffs July 2022'!T15)*'Tariffs July 2022'!U15/100),IF(AND('Tariffs July 2022'!R15&gt;0,'Tariffs July 2022'!T15=""),IF(($C$5&lt;'Tariffs July 2022'!R15+'Tariffs July 2022'!P15),(0),(($C$5-('Tariffs July 2022'!R15+'Tariffs July 2022'!P15))*'Tariffs July 2022'!S15/100)),IF(AND('Tariffs July 2022'!P15&gt;0,'Tariffs July 2022'!R15=""&gt;0),IF(($C$5&lt;'Tariffs July 2022'!P15),(0),($C$5-'Tariffs July 2022'!P15)*'Tariffs July 2022'!Q15/100),0)))</f>
        <v>0</v>
      </c>
      <c r="G21" s="184">
        <f t="shared" si="23"/>
        <v>549</v>
      </c>
      <c r="H21" s="238">
        <f t="shared" si="1"/>
        <v>1832</v>
      </c>
      <c r="I21" s="238">
        <f t="shared" si="2"/>
        <v>2196</v>
      </c>
      <c r="J21" s="185">
        <f t="shared" si="3"/>
        <v>2415.6000000000004</v>
      </c>
      <c r="K21" s="260">
        <f>'Tariffs July 2022'!AZ15</f>
        <v>0</v>
      </c>
      <c r="L21" s="260">
        <f>'Tariffs July 2022'!BA15</f>
        <v>0</v>
      </c>
      <c r="M21" s="260">
        <f>'Tariffs July 2022'!BB15</f>
        <v>0</v>
      </c>
      <c r="N21" s="260">
        <f>'Tariffs July 2022'!BC15</f>
        <v>0</v>
      </c>
      <c r="O21" s="186" t="str">
        <f t="shared" si="4"/>
        <v>No discount</v>
      </c>
      <c r="P21" s="187" t="str">
        <f t="shared" si="5"/>
        <v>Exclusive</v>
      </c>
      <c r="Q21" s="241">
        <f t="shared" si="6"/>
        <v>2196</v>
      </c>
      <c r="R21" s="238">
        <f t="shared" si="7"/>
        <v>2196</v>
      </c>
      <c r="S21" s="247">
        <f t="shared" si="21"/>
        <v>2415.6000000000004</v>
      </c>
      <c r="T21" s="247">
        <f t="shared" si="21"/>
        <v>2415.6000000000004</v>
      </c>
      <c r="U21" s="188">
        <f>'Tariffs July 2022'!BL15</f>
        <v>0</v>
      </c>
      <c r="V21" s="189" t="str">
        <f>'Tariffs July 2022'!BM15</f>
        <v>n</v>
      </c>
      <c r="W21" s="264"/>
      <c r="X21" s="264"/>
      <c r="Y21" s="264"/>
      <c r="Z21" s="264"/>
      <c r="AA21" s="264"/>
      <c r="AB21" s="264"/>
      <c r="AC21" s="264"/>
      <c r="AD21" s="264"/>
      <c r="AE21" s="264"/>
      <c r="AF21" s="264"/>
      <c r="AG21" s="264"/>
      <c r="AH21" s="264"/>
      <c r="AI21" s="264"/>
      <c r="AJ21" s="264"/>
      <c r="AK21" s="264"/>
      <c r="AL21" s="264"/>
      <c r="AM21" s="264"/>
      <c r="AN21" s="264"/>
    </row>
    <row r="22" spans="1:827" customFormat="1" ht="13" x14ac:dyDescent="0.15">
      <c r="A22" s="264"/>
      <c r="B22" s="264"/>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4"/>
      <c r="AC22" s="264"/>
      <c r="AD22" s="264"/>
      <c r="AE22" s="264"/>
      <c r="AF22" s="264"/>
      <c r="AG22" s="264"/>
      <c r="AH22" s="264"/>
      <c r="AI22" s="264"/>
      <c r="AJ22" s="264"/>
      <c r="AK22" s="264"/>
      <c r="AL22" s="264"/>
      <c r="AM22" s="264"/>
      <c r="AN22" s="264"/>
    </row>
    <row r="23" spans="1:827" customFormat="1" thickBot="1" x14ac:dyDescent="0.2">
      <c r="A23" s="264"/>
      <c r="B23" s="264"/>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64"/>
      <c r="AC23" s="264"/>
      <c r="AD23" s="264"/>
      <c r="AE23" s="264"/>
      <c r="AF23" s="264"/>
      <c r="AG23" s="264"/>
      <c r="AH23" s="264"/>
      <c r="AI23" s="264"/>
      <c r="AJ23" s="264"/>
      <c r="AK23" s="264"/>
      <c r="AL23" s="264"/>
      <c r="AM23" s="264"/>
      <c r="AN23" s="264"/>
    </row>
    <row r="24" spans="1:827" x14ac:dyDescent="0.15">
      <c r="A24" s="120" t="s">
        <v>797</v>
      </c>
      <c r="B24" s="121"/>
      <c r="C24" s="121"/>
      <c r="D24" s="142"/>
      <c r="E24" s="142"/>
      <c r="F24" s="142"/>
      <c r="G24" s="143"/>
      <c r="H24" s="143"/>
      <c r="I24" s="121"/>
      <c r="J24" s="121"/>
      <c r="K24" s="121"/>
      <c r="L24" s="121"/>
      <c r="M24" s="121"/>
      <c r="N24" s="121"/>
      <c r="O24" s="121"/>
      <c r="P24" s="121"/>
      <c r="Q24" s="121"/>
      <c r="R24" s="121"/>
      <c r="S24" s="121"/>
      <c r="T24" s="121"/>
      <c r="U24" s="121"/>
      <c r="V24" s="122"/>
      <c r="W24" s="264"/>
      <c r="X24" s="264"/>
      <c r="Y24" s="264"/>
      <c r="Z24" s="264"/>
      <c r="AA24" s="264"/>
      <c r="AB24" s="264"/>
      <c r="AC24" s="264"/>
      <c r="AD24" s="264"/>
      <c r="AE24" s="264"/>
      <c r="AF24" s="264"/>
      <c r="AG24" s="264"/>
      <c r="AH24" s="264"/>
      <c r="AI24" s="264"/>
      <c r="AJ24" s="264"/>
      <c r="AK24" s="264"/>
      <c r="AL24" s="264"/>
      <c r="AM24" s="264"/>
      <c r="AN24" s="264"/>
    </row>
    <row r="25" spans="1:827" x14ac:dyDescent="0.15">
      <c r="A25" s="123" t="s">
        <v>121</v>
      </c>
      <c r="B25" s="110"/>
      <c r="C25" s="147">
        <v>2000</v>
      </c>
      <c r="D25" s="144"/>
      <c r="E25" s="144"/>
      <c r="F25" s="144"/>
      <c r="G25" s="145"/>
      <c r="H25" s="145"/>
      <c r="I25" s="110"/>
      <c r="J25" s="110"/>
      <c r="K25" s="110"/>
      <c r="L25" s="110"/>
      <c r="M25" s="110"/>
      <c r="N25" s="110"/>
      <c r="O25" s="110"/>
      <c r="P25" s="110"/>
      <c r="Q25" s="110"/>
      <c r="R25" s="110"/>
      <c r="S25" s="110"/>
      <c r="T25" s="110"/>
      <c r="U25" s="110"/>
      <c r="V25" s="124"/>
      <c r="W25" s="264"/>
      <c r="X25" s="264"/>
      <c r="Y25" s="264"/>
      <c r="Z25" s="264"/>
      <c r="AA25" s="264"/>
      <c r="AB25" s="264"/>
      <c r="AC25" s="264"/>
      <c r="AD25" s="264"/>
      <c r="AE25" s="264"/>
      <c r="AF25" s="264"/>
      <c r="AG25" s="264"/>
      <c r="AH25" s="264"/>
      <c r="AI25" s="264"/>
      <c r="AJ25" s="264"/>
      <c r="AK25" s="264"/>
      <c r="AL25" s="264"/>
      <c r="AM25" s="264"/>
      <c r="AN25" s="264"/>
    </row>
    <row r="26" spans="1:827" x14ac:dyDescent="0.15">
      <c r="A26" s="123" t="s">
        <v>262</v>
      </c>
      <c r="B26" s="110"/>
      <c r="C26" s="148">
        <v>0.85</v>
      </c>
      <c r="D26" s="144"/>
      <c r="E26" s="144"/>
      <c r="F26" s="144"/>
      <c r="G26" s="145"/>
      <c r="H26" s="145"/>
      <c r="I26" s="110"/>
      <c r="J26" s="110"/>
      <c r="K26" s="110"/>
      <c r="L26" s="110"/>
      <c r="M26" s="110"/>
      <c r="N26" s="110"/>
      <c r="O26" s="110"/>
      <c r="P26" s="110"/>
      <c r="Q26" s="110"/>
      <c r="R26" s="110"/>
      <c r="S26" s="110"/>
      <c r="T26" s="110"/>
      <c r="U26" s="110"/>
      <c r="V26" s="124"/>
      <c r="W26" s="264"/>
      <c r="X26" s="264"/>
      <c r="Y26" s="264"/>
      <c r="Z26" s="264"/>
      <c r="AA26" s="264"/>
      <c r="AB26" s="264"/>
      <c r="AC26" s="264"/>
      <c r="AD26" s="264"/>
      <c r="AE26" s="264"/>
      <c r="AF26" s="264"/>
      <c r="AG26" s="264"/>
      <c r="AH26" s="264"/>
      <c r="AI26" s="264"/>
      <c r="AJ26" s="264"/>
      <c r="AK26" s="264"/>
      <c r="AL26" s="264"/>
      <c r="AM26" s="264"/>
      <c r="AN26" s="264"/>
    </row>
    <row r="27" spans="1:827" x14ac:dyDescent="0.15">
      <c r="A27" s="123" t="s">
        <v>52</v>
      </c>
      <c r="B27" s="110"/>
      <c r="C27" s="148">
        <v>0.15</v>
      </c>
      <c r="D27" s="144"/>
      <c r="E27" s="144"/>
      <c r="F27" s="144"/>
      <c r="G27" s="145"/>
      <c r="H27" s="145"/>
      <c r="I27" s="110"/>
      <c r="J27" s="110"/>
      <c r="K27" s="110"/>
      <c r="L27" s="110"/>
      <c r="M27" s="110"/>
      <c r="N27" s="110"/>
      <c r="O27" s="110"/>
      <c r="P27" s="110"/>
      <c r="Q27" s="110"/>
      <c r="R27" s="110"/>
      <c r="S27" s="110"/>
      <c r="T27" s="110"/>
      <c r="U27" s="110"/>
      <c r="V27" s="124"/>
      <c r="W27" s="264"/>
      <c r="X27" s="264"/>
      <c r="Y27" s="264"/>
      <c r="Z27" s="264"/>
      <c r="AA27" s="264"/>
      <c r="AB27" s="264"/>
      <c r="AC27" s="264"/>
      <c r="AD27" s="264"/>
      <c r="AE27" s="264"/>
      <c r="AF27" s="264"/>
      <c r="AG27" s="264"/>
      <c r="AH27" s="264"/>
      <c r="AI27" s="264"/>
      <c r="AJ27" s="264"/>
      <c r="AK27" s="264"/>
      <c r="AL27" s="264"/>
      <c r="AM27" s="264"/>
      <c r="AN27" s="264"/>
    </row>
    <row r="28" spans="1:827" x14ac:dyDescent="0.15">
      <c r="A28" s="123"/>
      <c r="B28" s="110"/>
      <c r="C28" s="144"/>
      <c r="D28" s="144"/>
      <c r="E28" s="144"/>
      <c r="F28" s="144"/>
      <c r="G28" s="145"/>
      <c r="H28" s="145"/>
      <c r="I28" s="110"/>
      <c r="J28" s="110"/>
      <c r="K28" s="110"/>
      <c r="L28" s="110"/>
      <c r="M28" s="110"/>
      <c r="N28" s="110"/>
      <c r="O28" s="110"/>
      <c r="P28" s="110"/>
      <c r="Q28" s="110"/>
      <c r="R28" s="110"/>
      <c r="S28" s="110"/>
      <c r="T28" s="110"/>
      <c r="U28" s="110"/>
      <c r="V28" s="124"/>
      <c r="W28" s="264"/>
      <c r="X28" s="264"/>
      <c r="Y28" s="264"/>
      <c r="Z28" s="264"/>
      <c r="AA28" s="264"/>
      <c r="AB28" s="264"/>
      <c r="AC28" s="264"/>
      <c r="AD28" s="264"/>
      <c r="AE28" s="264"/>
      <c r="AF28" s="264"/>
      <c r="AG28" s="264"/>
      <c r="AH28" s="264"/>
      <c r="AI28" s="264"/>
      <c r="AJ28" s="264"/>
      <c r="AK28" s="264"/>
      <c r="AL28" s="264"/>
      <c r="AM28" s="264"/>
      <c r="AN28" s="264"/>
    </row>
    <row r="29" spans="1:827" ht="71" customHeight="1" x14ac:dyDescent="0.15">
      <c r="A29" s="225" t="s">
        <v>168</v>
      </c>
      <c r="B29" s="226" t="s">
        <v>122</v>
      </c>
      <c r="C29" s="227" t="s">
        <v>3</v>
      </c>
      <c r="D29" s="227" t="s">
        <v>787</v>
      </c>
      <c r="E29" s="227" t="s">
        <v>5</v>
      </c>
      <c r="F29" s="227" t="s">
        <v>51</v>
      </c>
      <c r="G29" s="227" t="s">
        <v>298</v>
      </c>
      <c r="H29" s="234" t="s">
        <v>789</v>
      </c>
      <c r="I29" s="235" t="s">
        <v>6</v>
      </c>
      <c r="J29" s="228" t="s">
        <v>790</v>
      </c>
      <c r="K29" s="229" t="s">
        <v>7</v>
      </c>
      <c r="L29" s="229" t="s">
        <v>8</v>
      </c>
      <c r="M29" s="229" t="s">
        <v>9</v>
      </c>
      <c r="N29" s="229" t="s">
        <v>10</v>
      </c>
      <c r="O29" s="236" t="s">
        <v>791</v>
      </c>
      <c r="P29" s="236" t="s">
        <v>792</v>
      </c>
      <c r="Q29" s="237" t="s">
        <v>793</v>
      </c>
      <c r="R29" s="237" t="s">
        <v>794</v>
      </c>
      <c r="S29" s="232" t="s">
        <v>133</v>
      </c>
      <c r="T29" s="230" t="s">
        <v>134</v>
      </c>
      <c r="U29" s="233" t="s">
        <v>135</v>
      </c>
      <c r="V29" s="231" t="s">
        <v>136</v>
      </c>
      <c r="W29" s="264"/>
      <c r="X29" s="264"/>
      <c r="Y29" s="264"/>
      <c r="Z29" s="264"/>
      <c r="AA29" s="264"/>
      <c r="AB29" s="264"/>
      <c r="AC29" s="264"/>
      <c r="AD29" s="264"/>
      <c r="AE29" s="264"/>
      <c r="AF29" s="264"/>
      <c r="AG29" s="264"/>
      <c r="AH29" s="264"/>
      <c r="AI29" s="264"/>
      <c r="AJ29" s="264"/>
      <c r="AK29" s="264"/>
      <c r="AL29" s="264"/>
      <c r="AM29" s="264"/>
      <c r="AN29" s="264"/>
    </row>
    <row r="30" spans="1:827" x14ac:dyDescent="0.15">
      <c r="A30" s="182" t="str">
        <f>'Tariffs July 2022'!K16</f>
        <v>AGL</v>
      </c>
      <c r="B30" s="183" t="str">
        <f>'Tariffs July 2022'!L16</f>
        <v>Value Saver</v>
      </c>
      <c r="C30" s="184">
        <f>IF('Tariffs July 2022'!BP16=0,91*'Tariffs July 2022'!M16/100,(91*'Tariffs July 2022'!M16/100)+'Tariffs July 2022'!BP16/4)</f>
        <v>95.334909090909079</v>
      </c>
      <c r="D30" s="184">
        <f>IF('Tariffs July 2022'!O16="",$C$25*$C$26*'Tariffs July 2022'!N16/100,IF($C$25*$C$26&gt;='Tariffs July 2022'!P16,('Tariffs July 2022'!P16*'Tariffs July 2022'!N16/100),($C$25*$C$26*'Tariffs July 2022'!N16/100)))</f>
        <v>364.72727272727275</v>
      </c>
      <c r="E30" s="184">
        <f>IF(AND('Tariffs July 2022'!R16&gt;0,'Tariffs July 2022'!T16&gt;0),IF(($C$25*$C$26&lt;'Tariffs July 2022'!T16),(0),($C$25*$C$26-'Tariffs July 2022'!T16)*'Tariffs July 2022'!U16/100),IF(AND('Tariffs July 2022'!R16&gt;0,'Tariffs July 2022'!T16=""),IF(($C$25*$C$26&lt;'Tariffs July 2022'!R16+'Tariffs July 2022'!P16),(0),(($C$25*$C$26-('Tariffs July 2022'!R16+'Tariffs July 2022'!P16))*'Tariffs July 2022'!S16/100)),IF(AND('Tariffs July 2022'!P16&gt;0,'Tariffs July 2022'!R16=""&gt;0),IF(($C$25*$C$26&lt;'Tariffs July 2022'!P16),(0),($C$25*$C$26-'Tariffs July 2022'!P16)*'Tariffs July 2022'!Q16/100),0)))</f>
        <v>0</v>
      </c>
      <c r="F30" s="184">
        <f>($C$25*$C$27)*'Tariffs July 2022'!AE16/100</f>
        <v>52.25454545454545</v>
      </c>
      <c r="G30" s="184">
        <f>SUM(C30:F30)</f>
        <v>512.31672727272735</v>
      </c>
      <c r="H30" s="238">
        <f>(G30-C30)*4</f>
        <v>1667.927272727273</v>
      </c>
      <c r="I30" s="238">
        <f>G30*4</f>
        <v>2049.2669090909094</v>
      </c>
      <c r="J30" s="185">
        <f t="shared" ref="J30:J43" si="24">I30*1.1</f>
        <v>2254.1936000000005</v>
      </c>
      <c r="K30" s="188">
        <f>'Tariffs July 2022'!AZ16</f>
        <v>0</v>
      </c>
      <c r="L30" s="188">
        <f>'Tariffs July 2022'!BA16</f>
        <v>0</v>
      </c>
      <c r="M30" s="188">
        <f>'Tariffs July 2022'!BB16</f>
        <v>0</v>
      </c>
      <c r="N30" s="188">
        <f>'Tariffs July 2022'!BC16</f>
        <v>0</v>
      </c>
      <c r="O30" s="186" t="str">
        <f>IF(SUM(K30:N30)=0,"No discount",IF(K30&gt;0,"Guaranteed off bill",IF(L30&gt;0,"Guaranteed off usage",IF(M30&gt;0,"Pay-on-time off bill","Pay-on-time off usage"))))</f>
        <v>No discount</v>
      </c>
      <c r="P30" s="187" t="str">
        <f>IF(OR(A30="Origin Energy",A30="Red Energy",A30="Powershop"),"Inclusive","Exclusive")</f>
        <v>Exclusive</v>
      </c>
      <c r="Q30" s="240">
        <f>IF(AND(O30="Guaranteed off bill",P30="Inclusive"),((I30*1.1)-((I30*1.1)*K30/100))/1.1,IF(AND(O30="Guaranteed off usage",P30="Inclusive"),((I30*1.1)-((H30*1.1)*L30/100))/1.1,IF(AND(O30="Guaranteed off bill",P30="Exclusive"),I30-(I30*K30/100),IF(AND(O30="Guaranteed off usage",P30="Exclusive"),I30-(H30*L30/100),IF(P30="Inclusive",((I30*1.1))/1.1,I30)))))</f>
        <v>2049.2669090909094</v>
      </c>
      <c r="R30" s="245">
        <f>IF(AND(O30="Pay-on-time off bill",P30="Inclusive"),((Q30*1.1)-((Q30*1.1)*M30/100))/1.1,IF(AND(O30="Pay-on-time off usage",P30="Inclusive"),((Q30*1.1)-((H30*1.1)*N30/100))/1.1,IF(AND(O30="Pay-on-time off bill",P30="Exclusive"),Q30-(Q30*M30/100),IF(AND(O30="Pay-on-time off usage",P30="Exclusive"),Q30-(H30*N30/100),IF(P30="Inclusive",((Q30*1.1))/1.1,Q30)))))</f>
        <v>2049.2669090909094</v>
      </c>
      <c r="S30" s="246">
        <f>Q30*1.1</f>
        <v>2254.1936000000005</v>
      </c>
      <c r="T30" s="246">
        <f>R30*1.1</f>
        <v>2254.1936000000005</v>
      </c>
      <c r="U30" s="188">
        <f>'Tariffs July 2022'!BL16</f>
        <v>0</v>
      </c>
      <c r="V30" s="189" t="str">
        <f>'Tariffs July 2022'!BM16</f>
        <v>n</v>
      </c>
      <c r="W30" s="264"/>
      <c r="X30" s="264"/>
      <c r="Y30" s="264"/>
      <c r="Z30" s="264"/>
      <c r="AA30" s="264"/>
      <c r="AB30" s="264"/>
      <c r="AC30" s="264"/>
      <c r="AD30" s="264"/>
      <c r="AE30" s="264"/>
      <c r="AF30" s="264"/>
      <c r="AG30" s="264"/>
      <c r="AH30" s="264"/>
      <c r="AI30" s="264"/>
      <c r="AJ30" s="264"/>
      <c r="AK30" s="264"/>
      <c r="AL30" s="264"/>
      <c r="AM30" s="264"/>
      <c r="AN30" s="264"/>
    </row>
    <row r="31" spans="1:827" x14ac:dyDescent="0.15">
      <c r="A31" s="182" t="str">
        <f>'Tariffs July 2022'!K17</f>
        <v>Diamond Energy</v>
      </c>
      <c r="B31" s="183" t="str">
        <f>'Tariffs July 2022'!L17</f>
        <v xml:space="preserve">Renewable Saver </v>
      </c>
      <c r="C31" s="184">
        <f>IF('Tariffs July 2022'!BP17=0,91*'Tariffs July 2022'!M17/100,(91*'Tariffs July 2022'!M17/100)+'Tariffs July 2022'!BP17/4)</f>
        <v>100.09999999999998</v>
      </c>
      <c r="D31" s="184">
        <f>IF('Tariffs July 2022'!O17="",$C$25*$C$26*'Tariffs July 2022'!N17/100,IF($C$25*$C$26&gt;='Tariffs July 2022'!P17,('Tariffs July 2022'!P17*'Tariffs July 2022'!N17/100),($C$25*$C$26*'Tariffs July 2022'!N17/100)))</f>
        <v>230.05636363636361</v>
      </c>
      <c r="E31" s="184">
        <f>IF(AND('Tariffs July 2022'!R17&gt;0,'Tariffs July 2022'!T17&gt;0),IF(($C$25*$C$26&lt;'Tariffs July 2022'!T17),(0),($C$25*$C$26-'Tariffs July 2022'!T17)*'Tariffs July 2022'!U17/100),IF(AND('Tariffs July 2022'!R17&gt;0,'Tariffs July 2022'!T17=""),IF(($C$25*$C$26&lt;'Tariffs July 2022'!R17+'Tariffs July 2022'!P17),(0),(($C$25*$C$26-('Tariffs July 2022'!R17+'Tariffs July 2022'!P17))*'Tariffs July 2022'!S17/100)),IF(AND('Tariffs July 2022'!P17&gt;0,'Tariffs July 2022'!R17=""&gt;0),IF(($C$25*$C$26&lt;'Tariffs July 2022'!P17),(0),($C$25*$C$26-'Tariffs July 2022'!P17)*'Tariffs July 2022'!Q17/100),0)))</f>
        <v>201.96</v>
      </c>
      <c r="F31" s="184">
        <f>($C$25*$C$27)*'Tariffs July 2022'!AE17/100</f>
        <v>56.154545454545442</v>
      </c>
      <c r="G31" s="184">
        <f t="shared" ref="G31:G43" si="25">SUM(C31:F31)</f>
        <v>588.27090909090907</v>
      </c>
      <c r="H31" s="238">
        <f t="shared" ref="H31:H43" si="26">(G31-C31)*4</f>
        <v>1952.6836363636364</v>
      </c>
      <c r="I31" s="238">
        <f t="shared" ref="I31:I43" si="27">G31*4</f>
        <v>2353.0836363636363</v>
      </c>
      <c r="J31" s="185">
        <f t="shared" si="24"/>
        <v>2588.3920000000003</v>
      </c>
      <c r="K31" s="188">
        <f>'Tariffs July 2022'!AZ17</f>
        <v>0</v>
      </c>
      <c r="L31" s="188">
        <f>'Tariffs July 2022'!BA17</f>
        <v>0</v>
      </c>
      <c r="M31" s="188">
        <f>'Tariffs July 2022'!BB17</f>
        <v>2</v>
      </c>
      <c r="N31" s="188">
        <f>'Tariffs July 2022'!BC17</f>
        <v>0</v>
      </c>
      <c r="O31" s="186" t="str">
        <f t="shared" ref="O31:O43" si="28">IF(SUM(K31:N31)=0,"No discount",IF(K31&gt;0,"Guaranteed off bill",IF(L31&gt;0,"Guaranteed off usage",IF(M31&gt;0,"Pay-on-time off bill","Pay-on-time off usage"))))</f>
        <v>Pay-on-time off bill</v>
      </c>
      <c r="P31" s="187" t="str">
        <f t="shared" ref="P31:P43" si="29">IF(OR(A31="Origin Energy",A31="Red Energy",A31="Powershop"),"Inclusive","Exclusive")</f>
        <v>Exclusive</v>
      </c>
      <c r="Q31" s="241">
        <f t="shared" ref="Q31:Q43" si="30">IF(AND(O31="Guaranteed off bill",P31="Inclusive"),((I31*1.1)-((I31*1.1)*K31/100))/1.1,IF(AND(O31="Guaranteed off usage",P31="Inclusive"),((I31*1.1)-((H31*1.1)*L31/100))/1.1,IF(AND(O31="Guaranteed off bill",P31="Exclusive"),I31-(I31*K31/100),IF(AND(O31="Guaranteed off usage",P31="Exclusive"),I31-(H31*L31/100),IF(P31="Inclusive",((I31*1.1))/1.1,I31)))))</f>
        <v>2353.0836363636363</v>
      </c>
      <c r="R31" s="238">
        <f t="shared" ref="R31:R43" si="31">IF(AND(O31="Pay-on-time off bill",P31="Inclusive"),((Q31*1.1)-((Q31*1.1)*M31/100))/1.1,IF(AND(O31="Pay-on-time off usage",P31="Inclusive"),((Q31*1.1)-((H31*1.1)*N31/100))/1.1,IF(AND(O31="Pay-on-time off bill",P31="Exclusive"),Q31-(Q31*M31/100),IF(AND(O31="Pay-on-time off usage",P31="Exclusive"),Q31-(H31*N31/100),IF(P31="Inclusive",((Q31*1.1))/1.1,Q31)))))</f>
        <v>2306.0219636363636</v>
      </c>
      <c r="S31" s="247">
        <f t="shared" ref="S31:T39" si="32">Q31*1.1</f>
        <v>2588.3920000000003</v>
      </c>
      <c r="T31" s="247">
        <f t="shared" si="32"/>
        <v>2536.6241600000003</v>
      </c>
      <c r="U31" s="188">
        <f>'Tariffs July 2022'!BL17</f>
        <v>0</v>
      </c>
      <c r="V31" s="189" t="str">
        <f>'Tariffs July 2022'!BM17</f>
        <v>n</v>
      </c>
      <c r="W31" s="264"/>
      <c r="X31" s="264"/>
      <c r="Y31" s="264"/>
      <c r="Z31" s="264"/>
      <c r="AA31" s="264"/>
      <c r="AB31" s="264"/>
      <c r="AC31" s="264"/>
      <c r="AD31" s="264"/>
      <c r="AE31" s="264"/>
      <c r="AF31" s="264"/>
      <c r="AG31" s="264"/>
      <c r="AH31" s="264"/>
      <c r="AI31" s="264"/>
      <c r="AJ31" s="264"/>
      <c r="AK31" s="264"/>
      <c r="AL31" s="264"/>
      <c r="AM31" s="264"/>
      <c r="AN31" s="264"/>
    </row>
    <row r="32" spans="1:827" x14ac:dyDescent="0.15">
      <c r="A32" s="182" t="str">
        <f>'Tariffs July 2022'!K18</f>
        <v>EnergyAustralia</v>
      </c>
      <c r="B32" s="183" t="str">
        <f>'Tariffs July 2022'!L18</f>
        <v>Flexi Plan</v>
      </c>
      <c r="C32" s="184">
        <f>IF('Tariffs July 2022'!BP18=0,91*'Tariffs July 2022'!M18/100,(91*'Tariffs July 2022'!M18/100)+'Tariffs July 2022'!BP18/4)</f>
        <v>88.72499999999998</v>
      </c>
      <c r="D32" s="184">
        <f>IF('Tariffs July 2022'!O18="",$C$25*$C$26*'Tariffs July 2022'!N18/100,IF($C$25*$C$26&gt;='Tariffs July 2022'!P18,('Tariffs July 2022'!P18*'Tariffs July 2022'!N18/100),($C$25*$C$26*'Tariffs July 2022'!N18/100)))</f>
        <v>416.80909090909086</v>
      </c>
      <c r="E32" s="184">
        <f>IF(AND('Tariffs July 2022'!R18&gt;0,'Tariffs July 2022'!T18&gt;0),IF(($C$25*$C$26&lt;'Tariffs July 2022'!T18),(0),($C$25*$C$26-'Tariffs July 2022'!T18)*'Tariffs July 2022'!U18/100),IF(AND('Tariffs July 2022'!R18&gt;0,'Tariffs July 2022'!T18=""),IF(($C$25*$C$26&lt;'Tariffs July 2022'!R18+'Tariffs July 2022'!P18),(0),(($C$25*$C$26-('Tariffs July 2022'!R18+'Tariffs July 2022'!P18))*'Tariffs July 2022'!S18/100)),IF(AND('Tariffs July 2022'!P18&gt;0,'Tariffs July 2022'!R18=""&gt;0),IF(($C$25*$C$26&lt;'Tariffs July 2022'!P18),(0),($C$25*$C$26-'Tariffs July 2022'!P18)*'Tariffs July 2022'!Q18/100),0)))</f>
        <v>0</v>
      </c>
      <c r="F32" s="184">
        <f>($C$25*$C$27)*'Tariffs July 2022'!AE18/100</f>
        <v>51.354545454545445</v>
      </c>
      <c r="G32" s="184">
        <f t="shared" si="25"/>
        <v>556.88863636363624</v>
      </c>
      <c r="H32" s="238">
        <f t="shared" si="26"/>
        <v>1872.6545454545451</v>
      </c>
      <c r="I32" s="238">
        <f t="shared" si="27"/>
        <v>2227.554545454545</v>
      </c>
      <c r="J32" s="185">
        <f t="shared" si="24"/>
        <v>2450.3099999999995</v>
      </c>
      <c r="K32" s="188">
        <f>'Tariffs July 2022'!AZ18</f>
        <v>0</v>
      </c>
      <c r="L32" s="188">
        <f>'Tariffs July 2022'!BA18</f>
        <v>0</v>
      </c>
      <c r="M32" s="188">
        <f>'Tariffs July 2022'!BB18</f>
        <v>0</v>
      </c>
      <c r="N32" s="188">
        <f>'Tariffs July 2022'!BC18</f>
        <v>0</v>
      </c>
      <c r="O32" s="186" t="str">
        <f t="shared" si="28"/>
        <v>No discount</v>
      </c>
      <c r="P32" s="187" t="str">
        <f t="shared" si="29"/>
        <v>Exclusive</v>
      </c>
      <c r="Q32" s="241">
        <f t="shared" si="30"/>
        <v>2227.554545454545</v>
      </c>
      <c r="R32" s="238">
        <f t="shared" si="31"/>
        <v>2227.554545454545</v>
      </c>
      <c r="S32" s="247">
        <f t="shared" si="32"/>
        <v>2450.3099999999995</v>
      </c>
      <c r="T32" s="247">
        <f t="shared" si="32"/>
        <v>2450.3099999999995</v>
      </c>
      <c r="U32" s="188">
        <f>'Tariffs July 2022'!BL18</f>
        <v>0</v>
      </c>
      <c r="V32" s="189" t="str">
        <f>'Tariffs July 2022'!BM18</f>
        <v>n</v>
      </c>
      <c r="W32" s="264"/>
      <c r="X32" s="264"/>
      <c r="Y32" s="264"/>
      <c r="Z32" s="264"/>
      <c r="AA32" s="264"/>
      <c r="AB32" s="264"/>
      <c r="AC32" s="264"/>
      <c r="AD32" s="264"/>
      <c r="AE32" s="264"/>
      <c r="AF32" s="264"/>
      <c r="AG32" s="264"/>
      <c r="AH32" s="264"/>
      <c r="AI32" s="264"/>
      <c r="AJ32" s="264"/>
      <c r="AK32" s="264"/>
      <c r="AL32" s="264"/>
      <c r="AM32" s="264"/>
      <c r="AN32" s="264"/>
    </row>
    <row r="33" spans="1:827" s="191" customFormat="1" x14ac:dyDescent="0.15">
      <c r="A33" s="182" t="str">
        <f>'Tariffs July 2022'!K19</f>
        <v>Energy Locals</v>
      </c>
      <c r="B33" s="183" t="str">
        <f>'Tariffs July 2022'!L19</f>
        <v>Online Member</v>
      </c>
      <c r="C33" s="184">
        <f>IF('Tariffs July 2022'!BP19=0,91*'Tariffs July 2022'!M19/100,(91*'Tariffs July 2022'!M19/100)+'Tariffs July 2022'!BP19/4)</f>
        <v>106.40727272727271</v>
      </c>
      <c r="D33" s="184">
        <f>IF('Tariffs July 2022'!O19="",$C$25*$C$26*'Tariffs July 2022'!N19/100,IF($C$25*$C$26&gt;='Tariffs July 2022'!P19,('Tariffs July 2022'!P19*'Tariffs July 2022'!N19/100),($C$25*$C$26*'Tariffs July 2022'!N19/100)))</f>
        <v>424.99999999999994</v>
      </c>
      <c r="E33" s="184">
        <f>IF(AND('Tariffs July 2022'!R19&gt;0,'Tariffs July 2022'!T19&gt;0),IF(($C$25*$C$26&lt;'Tariffs July 2022'!T19),(0),($C$25*$C$26-'Tariffs July 2022'!T19)*'Tariffs July 2022'!U19/100),IF(AND('Tariffs July 2022'!R19&gt;0,'Tariffs July 2022'!T19=""),IF(($C$25*$C$26&lt;'Tariffs July 2022'!R19+'Tariffs July 2022'!P19),(0),(($C$25*$C$26-('Tariffs July 2022'!R19+'Tariffs July 2022'!P19))*'Tariffs July 2022'!S19/100)),IF(AND('Tariffs July 2022'!P19&gt;0,'Tariffs July 2022'!R19=""&gt;0),IF(($C$25*$C$26&lt;'Tariffs July 2022'!P19),(0),($C$25*$C$26-'Tariffs July 2022'!P19)*'Tariffs July 2022'!Q19/100),0)))</f>
        <v>0</v>
      </c>
      <c r="F33" s="184">
        <f>($C$25*$C$27)*'Tariffs July 2022'!AE19/100</f>
        <v>52.5</v>
      </c>
      <c r="G33" s="184">
        <f t="shared" si="25"/>
        <v>583.9072727272727</v>
      </c>
      <c r="H33" s="238">
        <f t="shared" si="26"/>
        <v>1910</v>
      </c>
      <c r="I33" s="238">
        <f t="shared" si="27"/>
        <v>2335.6290909090908</v>
      </c>
      <c r="J33" s="185">
        <f t="shared" si="24"/>
        <v>2569.192</v>
      </c>
      <c r="K33" s="188">
        <f>'Tariffs July 2022'!AZ19</f>
        <v>0</v>
      </c>
      <c r="L33" s="188">
        <f>'Tariffs July 2022'!BA19</f>
        <v>0</v>
      </c>
      <c r="M33" s="188">
        <f>'Tariffs July 2022'!BB19</f>
        <v>0</v>
      </c>
      <c r="N33" s="188">
        <f>'Tariffs July 2022'!BC19</f>
        <v>0</v>
      </c>
      <c r="O33" s="186" t="str">
        <f t="shared" si="28"/>
        <v>No discount</v>
      </c>
      <c r="P33" s="187" t="str">
        <f t="shared" si="29"/>
        <v>Exclusive</v>
      </c>
      <c r="Q33" s="241">
        <f t="shared" si="30"/>
        <v>2335.6290909090908</v>
      </c>
      <c r="R33" s="238">
        <f t="shared" si="31"/>
        <v>2335.6290909090908</v>
      </c>
      <c r="S33" s="247">
        <f t="shared" si="32"/>
        <v>2569.192</v>
      </c>
      <c r="T33" s="247">
        <f t="shared" si="32"/>
        <v>2569.192</v>
      </c>
      <c r="U33" s="188">
        <f>'Tariffs July 2022'!BL19</f>
        <v>0</v>
      </c>
      <c r="V33" s="189" t="str">
        <f>'Tariffs July 2022'!BM19</f>
        <v>n</v>
      </c>
      <c r="W33" s="264"/>
      <c r="X33" s="264"/>
      <c r="Y33" s="264"/>
      <c r="Z33" s="264"/>
      <c r="AA33" s="264"/>
      <c r="AB33" s="264"/>
      <c r="AC33" s="264"/>
      <c r="AD33" s="264"/>
      <c r="AE33" s="264"/>
      <c r="AF33" s="264"/>
      <c r="AG33" s="264"/>
      <c r="AH33" s="264"/>
      <c r="AI33" s="264"/>
      <c r="AJ33" s="264"/>
      <c r="AK33" s="264"/>
      <c r="AL33" s="264"/>
      <c r="AM33" s="264"/>
      <c r="AN33" s="264"/>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s="244"/>
      <c r="QO33" s="244"/>
      <c r="QP33" s="244"/>
      <c r="QQ33" s="244"/>
      <c r="QR33" s="244"/>
      <c r="QS33" s="244"/>
      <c r="QT33" s="244"/>
      <c r="QU33" s="244"/>
      <c r="QV33" s="244"/>
      <c r="QW33" s="244"/>
      <c r="QX33" s="244"/>
      <c r="QY33" s="244"/>
      <c r="QZ33" s="244"/>
      <c r="RA33" s="244"/>
      <c r="RB33" s="244"/>
      <c r="RC33" s="244"/>
      <c r="RD33" s="244"/>
      <c r="RE33" s="244"/>
      <c r="RF33" s="244"/>
      <c r="RG33" s="244"/>
      <c r="RH33" s="244"/>
      <c r="RI33" s="244"/>
      <c r="RJ33" s="244"/>
      <c r="RK33" s="244"/>
      <c r="RL33" s="244"/>
      <c r="RM33" s="244"/>
      <c r="RN33" s="244"/>
      <c r="RO33" s="244"/>
      <c r="RP33" s="244"/>
      <c r="RQ33" s="244"/>
      <c r="RR33" s="244"/>
      <c r="RS33" s="244"/>
      <c r="RT33" s="244"/>
      <c r="RU33" s="244"/>
      <c r="RV33" s="244"/>
      <c r="RW33" s="244"/>
      <c r="RX33" s="244"/>
      <c r="RY33" s="244"/>
      <c r="RZ33" s="244"/>
      <c r="SA33" s="244"/>
      <c r="SB33" s="244"/>
      <c r="SC33" s="244"/>
      <c r="SD33" s="244"/>
      <c r="SE33" s="244"/>
      <c r="SF33" s="244"/>
      <c r="SG33" s="244"/>
      <c r="SH33" s="244"/>
      <c r="SI33" s="244"/>
      <c r="SJ33" s="244"/>
      <c r="SK33" s="244"/>
      <c r="SL33" s="244"/>
      <c r="SM33" s="244"/>
      <c r="SN33" s="244"/>
      <c r="SO33" s="244"/>
      <c r="SP33" s="244"/>
      <c r="SQ33" s="244"/>
      <c r="SR33" s="244"/>
      <c r="SS33" s="244"/>
      <c r="ST33" s="244"/>
      <c r="SU33" s="244"/>
      <c r="SV33" s="244"/>
      <c r="SW33" s="244"/>
      <c r="SX33" s="244"/>
      <c r="SY33" s="244"/>
      <c r="SZ33" s="244"/>
      <c r="TA33" s="244"/>
      <c r="TB33" s="244"/>
      <c r="TC33" s="244"/>
      <c r="TD33" s="244"/>
      <c r="TE33" s="244"/>
      <c r="TF33" s="244"/>
      <c r="TG33" s="244"/>
      <c r="TH33" s="244"/>
      <c r="TI33" s="244"/>
      <c r="TJ33" s="244"/>
      <c r="TK33" s="244"/>
      <c r="TL33" s="244"/>
      <c r="TM33" s="244"/>
      <c r="TN33" s="244"/>
      <c r="TO33" s="244"/>
      <c r="TP33" s="244"/>
      <c r="TQ33" s="244"/>
      <c r="TR33" s="244"/>
      <c r="TS33" s="244"/>
      <c r="TT33" s="244"/>
      <c r="TU33" s="244"/>
      <c r="TV33" s="244"/>
      <c r="TW33" s="244"/>
      <c r="TX33" s="244"/>
      <c r="TY33" s="244"/>
      <c r="TZ33" s="244"/>
      <c r="UA33" s="244"/>
      <c r="UB33" s="244"/>
      <c r="UC33" s="244"/>
      <c r="UD33" s="244"/>
      <c r="UE33" s="244"/>
      <c r="UF33" s="244"/>
      <c r="UG33" s="244"/>
      <c r="UH33" s="244"/>
      <c r="UI33" s="244"/>
      <c r="UJ33" s="244"/>
      <c r="UK33" s="244"/>
      <c r="UL33" s="244"/>
      <c r="UM33" s="244"/>
      <c r="UN33" s="244"/>
      <c r="UO33" s="244"/>
      <c r="UP33" s="244"/>
      <c r="UQ33" s="244"/>
      <c r="UR33" s="244"/>
      <c r="US33" s="244"/>
      <c r="UT33" s="244"/>
      <c r="UU33" s="244"/>
      <c r="UV33" s="244"/>
      <c r="UW33" s="244"/>
      <c r="UX33" s="244"/>
      <c r="UY33" s="244"/>
      <c r="UZ33" s="244"/>
      <c r="VA33" s="244"/>
      <c r="VB33" s="244"/>
      <c r="VC33" s="244"/>
      <c r="VD33" s="244"/>
      <c r="VE33" s="244"/>
      <c r="VF33" s="244"/>
      <c r="VG33" s="244"/>
      <c r="VH33" s="244"/>
      <c r="VI33" s="244"/>
      <c r="VJ33" s="244"/>
      <c r="VK33" s="244"/>
      <c r="VL33" s="244"/>
      <c r="VM33" s="244"/>
      <c r="VN33" s="244"/>
      <c r="VO33" s="244"/>
      <c r="VP33" s="244"/>
      <c r="VQ33" s="244"/>
      <c r="VR33" s="244"/>
      <c r="VS33" s="244"/>
      <c r="VT33" s="244"/>
      <c r="VU33" s="244"/>
      <c r="VV33" s="244"/>
      <c r="VW33" s="244"/>
      <c r="VX33" s="244"/>
      <c r="VY33" s="244"/>
      <c r="VZ33" s="244"/>
      <c r="WA33" s="244"/>
      <c r="WB33" s="244"/>
      <c r="WC33" s="244"/>
      <c r="WD33" s="244"/>
      <c r="WE33" s="244"/>
      <c r="WF33" s="244"/>
      <c r="WG33" s="244"/>
      <c r="WH33" s="244"/>
      <c r="WI33" s="244"/>
      <c r="WJ33" s="244"/>
      <c r="WK33" s="244"/>
      <c r="WL33" s="244"/>
      <c r="WM33" s="244"/>
      <c r="WN33" s="244"/>
      <c r="WO33" s="244"/>
      <c r="WP33" s="244"/>
      <c r="WQ33" s="244"/>
      <c r="WR33" s="244"/>
      <c r="WS33" s="244"/>
      <c r="WT33" s="244"/>
      <c r="WU33" s="244"/>
      <c r="WV33" s="244"/>
      <c r="WW33" s="244"/>
      <c r="WX33" s="244"/>
      <c r="WY33" s="244"/>
      <c r="WZ33" s="244"/>
      <c r="XA33" s="244"/>
      <c r="XB33" s="244"/>
      <c r="XC33" s="244"/>
      <c r="XD33" s="244"/>
      <c r="XE33" s="244"/>
      <c r="XF33" s="244"/>
      <c r="XG33" s="244"/>
      <c r="XH33" s="244"/>
      <c r="XI33" s="244"/>
      <c r="XJ33" s="244"/>
      <c r="XK33" s="244"/>
      <c r="XL33" s="244"/>
      <c r="XM33" s="244"/>
      <c r="XN33" s="244"/>
      <c r="XO33" s="244"/>
      <c r="XP33" s="244"/>
      <c r="XQ33" s="244"/>
      <c r="XR33" s="244"/>
      <c r="XS33" s="244"/>
      <c r="XT33" s="244"/>
      <c r="XU33" s="244"/>
      <c r="XV33" s="244"/>
      <c r="XW33" s="244"/>
      <c r="XX33" s="244"/>
      <c r="XY33" s="244"/>
      <c r="XZ33" s="244"/>
      <c r="YA33" s="244"/>
      <c r="YB33" s="244"/>
      <c r="YC33" s="244"/>
      <c r="YD33" s="244"/>
      <c r="YE33" s="244"/>
      <c r="YF33" s="244"/>
      <c r="YG33" s="244"/>
      <c r="YH33" s="244"/>
      <c r="YI33" s="244"/>
      <c r="YJ33" s="244"/>
      <c r="YK33" s="244"/>
      <c r="YL33" s="244"/>
      <c r="YM33" s="244"/>
      <c r="YN33" s="244"/>
      <c r="YO33" s="244"/>
      <c r="YP33" s="244"/>
      <c r="YQ33" s="244"/>
      <c r="YR33" s="244"/>
      <c r="YS33" s="244"/>
      <c r="YT33" s="244"/>
      <c r="YU33" s="244"/>
      <c r="YV33" s="244"/>
      <c r="YW33" s="244"/>
      <c r="YX33" s="244"/>
      <c r="YY33" s="244"/>
      <c r="YZ33" s="244"/>
      <c r="ZA33" s="244"/>
      <c r="ZB33" s="244"/>
      <c r="ZC33" s="244"/>
      <c r="ZD33" s="244"/>
      <c r="ZE33" s="244"/>
      <c r="ZF33" s="244"/>
      <c r="ZG33" s="244"/>
      <c r="ZH33" s="244"/>
      <c r="ZI33" s="244"/>
      <c r="ZJ33" s="244"/>
      <c r="ZK33" s="244"/>
      <c r="ZL33" s="244"/>
      <c r="ZM33" s="244"/>
      <c r="ZN33" s="244"/>
      <c r="ZO33" s="244"/>
      <c r="ZP33" s="244"/>
      <c r="ZQ33" s="244"/>
      <c r="ZR33" s="244"/>
      <c r="ZS33" s="244"/>
      <c r="ZT33" s="244"/>
      <c r="ZU33" s="244"/>
      <c r="ZV33" s="244"/>
      <c r="ZW33" s="244"/>
      <c r="ZX33" s="244"/>
      <c r="ZY33" s="244"/>
      <c r="ZZ33" s="244"/>
      <c r="AAA33" s="244"/>
      <c r="AAB33" s="244"/>
      <c r="AAC33" s="244"/>
      <c r="AAD33" s="244"/>
      <c r="AAE33" s="244"/>
      <c r="AAF33" s="244"/>
      <c r="AAG33" s="244"/>
      <c r="AAH33" s="244"/>
      <c r="AAI33" s="244"/>
      <c r="AAJ33" s="244"/>
      <c r="AAK33" s="244"/>
      <c r="AAL33" s="244"/>
      <c r="AAM33" s="244"/>
      <c r="AAN33" s="244"/>
      <c r="AAO33" s="244"/>
      <c r="AAP33" s="244"/>
      <c r="AAQ33" s="244"/>
      <c r="AAR33" s="244"/>
      <c r="AAS33" s="244"/>
      <c r="AAT33" s="244"/>
      <c r="AAU33" s="244"/>
      <c r="AAV33" s="244"/>
      <c r="AAW33" s="244"/>
      <c r="AAX33" s="244"/>
      <c r="AAY33" s="244"/>
      <c r="AAZ33" s="244"/>
      <c r="ABA33" s="244"/>
      <c r="ABB33" s="244"/>
      <c r="ABC33" s="244"/>
      <c r="ABD33" s="244"/>
      <c r="ABE33" s="244"/>
      <c r="ABF33" s="244"/>
      <c r="ABG33" s="244"/>
      <c r="ABH33" s="244"/>
      <c r="ABI33" s="244"/>
      <c r="ABJ33" s="244"/>
      <c r="ABK33" s="244"/>
      <c r="ABL33" s="244"/>
      <c r="ABM33" s="244"/>
      <c r="ABN33" s="244"/>
      <c r="ABO33" s="244"/>
      <c r="ABP33" s="244"/>
      <c r="ABQ33" s="244"/>
      <c r="ABR33" s="244"/>
      <c r="ABS33" s="244"/>
      <c r="ABT33" s="244"/>
      <c r="ABU33" s="244"/>
      <c r="ABV33" s="244"/>
      <c r="ABW33" s="244"/>
      <c r="ABX33" s="244"/>
      <c r="ABY33" s="244"/>
      <c r="ABZ33" s="244"/>
      <c r="ACA33" s="244"/>
      <c r="ACB33" s="244"/>
      <c r="ACC33" s="244"/>
      <c r="ACD33" s="244"/>
      <c r="ACE33" s="244"/>
      <c r="ACF33" s="244"/>
      <c r="ACG33" s="244"/>
      <c r="ACH33" s="244"/>
      <c r="ACI33" s="244"/>
      <c r="ACJ33" s="244"/>
      <c r="ACK33" s="244"/>
      <c r="ACL33" s="244"/>
      <c r="ACM33" s="244"/>
      <c r="ACN33" s="244"/>
      <c r="ACO33" s="244"/>
      <c r="ACP33" s="244"/>
      <c r="ACQ33" s="244"/>
      <c r="ACR33" s="244"/>
      <c r="ACS33" s="244"/>
      <c r="ACT33" s="244"/>
      <c r="ACU33" s="244"/>
      <c r="ACV33" s="244"/>
      <c r="ACW33" s="244"/>
      <c r="ACX33" s="244"/>
      <c r="ACY33" s="244"/>
      <c r="ACZ33" s="244"/>
      <c r="ADA33" s="244"/>
      <c r="ADB33" s="244"/>
      <c r="ADC33" s="244"/>
      <c r="ADD33" s="244"/>
      <c r="ADE33" s="244"/>
      <c r="ADF33" s="244"/>
      <c r="ADG33" s="244"/>
      <c r="ADH33" s="244"/>
      <c r="ADI33" s="244"/>
      <c r="ADJ33" s="244"/>
      <c r="ADK33" s="244"/>
      <c r="ADL33" s="244"/>
      <c r="ADM33" s="244"/>
      <c r="ADN33" s="244"/>
      <c r="ADO33" s="244"/>
      <c r="ADP33" s="244"/>
      <c r="ADQ33" s="244"/>
      <c r="ADR33" s="244"/>
      <c r="ADS33" s="244"/>
      <c r="ADT33" s="244"/>
      <c r="ADU33" s="244"/>
      <c r="ADV33" s="244"/>
      <c r="ADW33" s="244"/>
      <c r="ADX33" s="244"/>
      <c r="ADY33" s="244"/>
      <c r="ADZ33" s="244"/>
      <c r="AEA33" s="244"/>
      <c r="AEB33" s="244"/>
      <c r="AEC33" s="244"/>
      <c r="AED33" s="244"/>
      <c r="AEE33" s="244"/>
      <c r="AEF33" s="244"/>
      <c r="AEG33" s="244"/>
      <c r="AEH33" s="244"/>
      <c r="AEI33" s="244"/>
      <c r="AEJ33" s="244"/>
      <c r="AEK33" s="244"/>
      <c r="AEL33" s="244"/>
      <c r="AEM33" s="244"/>
      <c r="AEN33" s="244"/>
      <c r="AEO33" s="244"/>
      <c r="AEP33" s="244"/>
      <c r="AEQ33" s="244"/>
      <c r="AER33" s="244"/>
      <c r="AES33" s="244"/>
      <c r="AET33" s="244"/>
      <c r="AEU33" s="244"/>
    </row>
    <row r="34" spans="1:827" s="191" customFormat="1" x14ac:dyDescent="0.15">
      <c r="A34" s="182" t="str">
        <f>'Tariffs July 2022'!K20</f>
        <v>Origin Energy</v>
      </c>
      <c r="B34" s="183" t="str">
        <f>'Tariffs July 2022'!L20</f>
        <v>Go Variable</v>
      </c>
      <c r="C34" s="184">
        <f>IF('Tariffs July 2022'!BP20=0,91*'Tariffs July 2022'!M20/100,(91*'Tariffs July 2022'!M20/100)+'Tariffs July 2022'!BP20/4)</f>
        <v>93.390818181818176</v>
      </c>
      <c r="D34" s="184">
        <f>IF('Tariffs July 2022'!O20="",$C$25*$C$26*'Tariffs July 2022'!N20/100,IF($C$25*$C$26&gt;='Tariffs July 2022'!P20,('Tariffs July 2022'!P20*'Tariffs July 2022'!N20/100),($C$25*$C$26*'Tariffs July 2022'!N20/100)))</f>
        <v>371.06363636363642</v>
      </c>
      <c r="E34" s="184">
        <f>IF(AND('Tariffs July 2022'!R20&gt;0,'Tariffs July 2022'!T20&gt;0),IF(($C$25*$C$26&lt;'Tariffs July 2022'!T20),(0),($C$25*$C$26-'Tariffs July 2022'!T20)*'Tariffs July 2022'!U20/100),IF(AND('Tariffs July 2022'!R20&gt;0,'Tariffs July 2022'!T20=""),IF(($C$25*$C$26&lt;'Tariffs July 2022'!R20+'Tariffs July 2022'!P20),(0),(($C$25*$C$26-('Tariffs July 2022'!R20+'Tariffs July 2022'!P20))*'Tariffs July 2022'!S20/100)),IF(AND('Tariffs July 2022'!P20&gt;0,'Tariffs July 2022'!R20=""&gt;0),IF(($C$25*$C$26&lt;'Tariffs July 2022'!P20),(0),($C$25*$C$26-'Tariffs July 2022'!P20)*'Tariffs July 2022'!Q20/100),0)))</f>
        <v>0</v>
      </c>
      <c r="F34" s="184">
        <f>($C$25*$C$27)*'Tariffs July 2022'!AE20/100</f>
        <v>50.672727272727258</v>
      </c>
      <c r="G34" s="184">
        <f t="shared" si="25"/>
        <v>515.12718181818184</v>
      </c>
      <c r="H34" s="238">
        <f t="shared" si="26"/>
        <v>1686.9454545454546</v>
      </c>
      <c r="I34" s="238">
        <f t="shared" si="27"/>
        <v>2060.5087272727274</v>
      </c>
      <c r="J34" s="185">
        <f t="shared" si="24"/>
        <v>2266.5596000000005</v>
      </c>
      <c r="K34" s="188">
        <f>'Tariffs July 2022'!AZ20</f>
        <v>0</v>
      </c>
      <c r="L34" s="188">
        <f>'Tariffs July 2022'!BA20</f>
        <v>0</v>
      </c>
      <c r="M34" s="188">
        <f>'Tariffs July 2022'!BB20</f>
        <v>0</v>
      </c>
      <c r="N34" s="188">
        <f>'Tariffs July 2022'!BC20</f>
        <v>0</v>
      </c>
      <c r="O34" s="186" t="str">
        <f t="shared" si="28"/>
        <v>No discount</v>
      </c>
      <c r="P34" s="187" t="str">
        <f t="shared" si="29"/>
        <v>Inclusive</v>
      </c>
      <c r="Q34" s="241">
        <f t="shared" si="30"/>
        <v>2060.5087272727274</v>
      </c>
      <c r="R34" s="238">
        <f t="shared" si="31"/>
        <v>2060.5087272727274</v>
      </c>
      <c r="S34" s="247">
        <f t="shared" si="32"/>
        <v>2266.5596000000005</v>
      </c>
      <c r="T34" s="247">
        <f t="shared" si="32"/>
        <v>2266.5596000000005</v>
      </c>
      <c r="U34" s="188">
        <f>'Tariffs July 2022'!BL20</f>
        <v>0</v>
      </c>
      <c r="V34" s="189" t="str">
        <f>'Tariffs July 2022'!BM20</f>
        <v>n</v>
      </c>
      <c r="W34" s="264"/>
      <c r="X34" s="264"/>
      <c r="Y34" s="264"/>
      <c r="Z34" s="264"/>
      <c r="AA34" s="264"/>
      <c r="AB34" s="264"/>
      <c r="AC34" s="264"/>
      <c r="AD34" s="264"/>
      <c r="AE34" s="264"/>
      <c r="AF34" s="264"/>
      <c r="AG34" s="264"/>
      <c r="AH34" s="264"/>
      <c r="AI34" s="264"/>
      <c r="AJ34" s="264"/>
      <c r="AK34" s="264"/>
      <c r="AL34" s="264"/>
      <c r="AM34" s="264"/>
      <c r="AN34" s="26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s="244"/>
      <c r="QO34" s="244"/>
      <c r="QP34" s="244"/>
      <c r="QQ34" s="244"/>
      <c r="QR34" s="244"/>
      <c r="QS34" s="244"/>
      <c r="QT34" s="244"/>
      <c r="QU34" s="244"/>
      <c r="QV34" s="244"/>
      <c r="QW34" s="244"/>
      <c r="QX34" s="244"/>
      <c r="QY34" s="244"/>
      <c r="QZ34" s="244"/>
      <c r="RA34" s="244"/>
      <c r="RB34" s="244"/>
      <c r="RC34" s="244"/>
      <c r="RD34" s="244"/>
      <c r="RE34" s="244"/>
      <c r="RF34" s="244"/>
      <c r="RG34" s="244"/>
      <c r="RH34" s="244"/>
      <c r="RI34" s="244"/>
      <c r="RJ34" s="244"/>
      <c r="RK34" s="244"/>
      <c r="RL34" s="244"/>
      <c r="RM34" s="244"/>
      <c r="RN34" s="244"/>
      <c r="RO34" s="244"/>
      <c r="RP34" s="244"/>
      <c r="RQ34" s="244"/>
      <c r="RR34" s="244"/>
      <c r="RS34" s="244"/>
      <c r="RT34" s="244"/>
      <c r="RU34" s="244"/>
      <c r="RV34" s="244"/>
      <c r="RW34" s="244"/>
      <c r="RX34" s="244"/>
      <c r="RY34" s="244"/>
      <c r="RZ34" s="244"/>
      <c r="SA34" s="244"/>
      <c r="SB34" s="244"/>
      <c r="SC34" s="244"/>
      <c r="SD34" s="244"/>
      <c r="SE34" s="244"/>
      <c r="SF34" s="244"/>
      <c r="SG34" s="244"/>
      <c r="SH34" s="244"/>
      <c r="SI34" s="244"/>
      <c r="SJ34" s="244"/>
      <c r="SK34" s="244"/>
      <c r="SL34" s="244"/>
      <c r="SM34" s="244"/>
      <c r="SN34" s="244"/>
      <c r="SO34" s="244"/>
      <c r="SP34" s="244"/>
      <c r="SQ34" s="244"/>
      <c r="SR34" s="244"/>
      <c r="SS34" s="244"/>
      <c r="ST34" s="244"/>
      <c r="SU34" s="244"/>
      <c r="SV34" s="244"/>
      <c r="SW34" s="244"/>
      <c r="SX34" s="244"/>
      <c r="SY34" s="244"/>
      <c r="SZ34" s="244"/>
      <c r="TA34" s="244"/>
      <c r="TB34" s="244"/>
      <c r="TC34" s="244"/>
      <c r="TD34" s="244"/>
      <c r="TE34" s="244"/>
      <c r="TF34" s="244"/>
      <c r="TG34" s="244"/>
      <c r="TH34" s="244"/>
      <c r="TI34" s="244"/>
      <c r="TJ34" s="244"/>
      <c r="TK34" s="244"/>
      <c r="TL34" s="244"/>
      <c r="TM34" s="244"/>
      <c r="TN34" s="244"/>
      <c r="TO34" s="244"/>
      <c r="TP34" s="244"/>
      <c r="TQ34" s="244"/>
      <c r="TR34" s="244"/>
      <c r="TS34" s="244"/>
      <c r="TT34" s="244"/>
      <c r="TU34" s="244"/>
      <c r="TV34" s="244"/>
      <c r="TW34" s="244"/>
      <c r="TX34" s="244"/>
      <c r="TY34" s="244"/>
      <c r="TZ34" s="244"/>
      <c r="UA34" s="244"/>
      <c r="UB34" s="244"/>
      <c r="UC34" s="244"/>
      <c r="UD34" s="244"/>
      <c r="UE34" s="244"/>
      <c r="UF34" s="244"/>
      <c r="UG34" s="244"/>
      <c r="UH34" s="244"/>
      <c r="UI34" s="244"/>
      <c r="UJ34" s="244"/>
      <c r="UK34" s="244"/>
      <c r="UL34" s="244"/>
      <c r="UM34" s="244"/>
      <c r="UN34" s="244"/>
      <c r="UO34" s="244"/>
      <c r="UP34" s="244"/>
      <c r="UQ34" s="244"/>
      <c r="UR34" s="244"/>
      <c r="US34" s="244"/>
      <c r="UT34" s="244"/>
      <c r="UU34" s="244"/>
      <c r="UV34" s="244"/>
      <c r="UW34" s="244"/>
      <c r="UX34" s="244"/>
      <c r="UY34" s="244"/>
      <c r="UZ34" s="244"/>
      <c r="VA34" s="244"/>
      <c r="VB34" s="244"/>
      <c r="VC34" s="244"/>
      <c r="VD34" s="244"/>
      <c r="VE34" s="244"/>
      <c r="VF34" s="244"/>
      <c r="VG34" s="244"/>
      <c r="VH34" s="244"/>
      <c r="VI34" s="244"/>
      <c r="VJ34" s="244"/>
      <c r="VK34" s="244"/>
      <c r="VL34" s="244"/>
      <c r="VM34" s="244"/>
      <c r="VN34" s="244"/>
      <c r="VO34" s="244"/>
      <c r="VP34" s="244"/>
      <c r="VQ34" s="244"/>
      <c r="VR34" s="244"/>
      <c r="VS34" s="244"/>
      <c r="VT34" s="244"/>
      <c r="VU34" s="244"/>
      <c r="VV34" s="244"/>
      <c r="VW34" s="244"/>
      <c r="VX34" s="244"/>
      <c r="VY34" s="244"/>
      <c r="VZ34" s="244"/>
      <c r="WA34" s="244"/>
      <c r="WB34" s="244"/>
      <c r="WC34" s="244"/>
      <c r="WD34" s="244"/>
      <c r="WE34" s="244"/>
      <c r="WF34" s="244"/>
      <c r="WG34" s="244"/>
      <c r="WH34" s="244"/>
      <c r="WI34" s="244"/>
      <c r="WJ34" s="244"/>
      <c r="WK34" s="244"/>
      <c r="WL34" s="244"/>
      <c r="WM34" s="244"/>
      <c r="WN34" s="244"/>
      <c r="WO34" s="244"/>
      <c r="WP34" s="244"/>
      <c r="WQ34" s="244"/>
      <c r="WR34" s="244"/>
      <c r="WS34" s="244"/>
      <c r="WT34" s="244"/>
      <c r="WU34" s="244"/>
      <c r="WV34" s="244"/>
      <c r="WW34" s="244"/>
      <c r="WX34" s="244"/>
      <c r="WY34" s="244"/>
      <c r="WZ34" s="244"/>
      <c r="XA34" s="244"/>
      <c r="XB34" s="244"/>
      <c r="XC34" s="244"/>
      <c r="XD34" s="244"/>
      <c r="XE34" s="244"/>
      <c r="XF34" s="244"/>
      <c r="XG34" s="244"/>
      <c r="XH34" s="244"/>
      <c r="XI34" s="244"/>
      <c r="XJ34" s="244"/>
      <c r="XK34" s="244"/>
      <c r="XL34" s="244"/>
      <c r="XM34" s="244"/>
      <c r="XN34" s="244"/>
      <c r="XO34" s="244"/>
      <c r="XP34" s="244"/>
      <c r="XQ34" s="244"/>
      <c r="XR34" s="244"/>
      <c r="XS34" s="244"/>
      <c r="XT34" s="244"/>
      <c r="XU34" s="244"/>
      <c r="XV34" s="244"/>
      <c r="XW34" s="244"/>
      <c r="XX34" s="244"/>
      <c r="XY34" s="244"/>
      <c r="XZ34" s="244"/>
      <c r="YA34" s="244"/>
      <c r="YB34" s="244"/>
      <c r="YC34" s="244"/>
      <c r="YD34" s="244"/>
      <c r="YE34" s="244"/>
      <c r="YF34" s="244"/>
      <c r="YG34" s="244"/>
      <c r="YH34" s="244"/>
      <c r="YI34" s="244"/>
      <c r="YJ34" s="244"/>
      <c r="YK34" s="244"/>
      <c r="YL34" s="244"/>
      <c r="YM34" s="244"/>
      <c r="YN34" s="244"/>
      <c r="YO34" s="244"/>
      <c r="YP34" s="244"/>
      <c r="YQ34" s="244"/>
      <c r="YR34" s="244"/>
      <c r="YS34" s="244"/>
      <c r="YT34" s="244"/>
      <c r="YU34" s="244"/>
      <c r="YV34" s="244"/>
      <c r="YW34" s="244"/>
      <c r="YX34" s="244"/>
      <c r="YY34" s="244"/>
      <c r="YZ34" s="244"/>
      <c r="ZA34" s="244"/>
      <c r="ZB34" s="244"/>
      <c r="ZC34" s="244"/>
      <c r="ZD34" s="244"/>
      <c r="ZE34" s="244"/>
      <c r="ZF34" s="244"/>
      <c r="ZG34" s="244"/>
      <c r="ZH34" s="244"/>
      <c r="ZI34" s="244"/>
      <c r="ZJ34" s="244"/>
      <c r="ZK34" s="244"/>
      <c r="ZL34" s="244"/>
      <c r="ZM34" s="244"/>
      <c r="ZN34" s="244"/>
      <c r="ZO34" s="244"/>
      <c r="ZP34" s="244"/>
      <c r="ZQ34" s="244"/>
      <c r="ZR34" s="244"/>
      <c r="ZS34" s="244"/>
      <c r="ZT34" s="244"/>
      <c r="ZU34" s="244"/>
      <c r="ZV34" s="244"/>
      <c r="ZW34" s="244"/>
      <c r="ZX34" s="244"/>
      <c r="ZY34" s="244"/>
      <c r="ZZ34" s="244"/>
      <c r="AAA34" s="244"/>
      <c r="AAB34" s="244"/>
      <c r="AAC34" s="244"/>
      <c r="AAD34" s="244"/>
      <c r="AAE34" s="244"/>
      <c r="AAF34" s="244"/>
      <c r="AAG34" s="244"/>
      <c r="AAH34" s="244"/>
      <c r="AAI34" s="244"/>
      <c r="AAJ34" s="244"/>
      <c r="AAK34" s="244"/>
      <c r="AAL34" s="244"/>
      <c r="AAM34" s="244"/>
      <c r="AAN34" s="244"/>
      <c r="AAO34" s="244"/>
      <c r="AAP34" s="244"/>
      <c r="AAQ34" s="244"/>
      <c r="AAR34" s="244"/>
      <c r="AAS34" s="244"/>
      <c r="AAT34" s="244"/>
      <c r="AAU34" s="244"/>
      <c r="AAV34" s="244"/>
      <c r="AAW34" s="244"/>
      <c r="AAX34" s="244"/>
      <c r="AAY34" s="244"/>
      <c r="AAZ34" s="244"/>
      <c r="ABA34" s="244"/>
      <c r="ABB34" s="244"/>
      <c r="ABC34" s="244"/>
      <c r="ABD34" s="244"/>
      <c r="ABE34" s="244"/>
      <c r="ABF34" s="244"/>
      <c r="ABG34" s="244"/>
      <c r="ABH34" s="244"/>
      <c r="ABI34" s="244"/>
      <c r="ABJ34" s="244"/>
      <c r="ABK34" s="244"/>
      <c r="ABL34" s="244"/>
      <c r="ABM34" s="244"/>
      <c r="ABN34" s="244"/>
      <c r="ABO34" s="244"/>
      <c r="ABP34" s="244"/>
      <c r="ABQ34" s="244"/>
      <c r="ABR34" s="244"/>
      <c r="ABS34" s="244"/>
      <c r="ABT34" s="244"/>
      <c r="ABU34" s="244"/>
      <c r="ABV34" s="244"/>
      <c r="ABW34" s="244"/>
      <c r="ABX34" s="244"/>
      <c r="ABY34" s="244"/>
      <c r="ABZ34" s="244"/>
      <c r="ACA34" s="244"/>
      <c r="ACB34" s="244"/>
      <c r="ACC34" s="244"/>
      <c r="ACD34" s="244"/>
      <c r="ACE34" s="244"/>
      <c r="ACF34" s="244"/>
      <c r="ACG34" s="244"/>
      <c r="ACH34" s="244"/>
      <c r="ACI34" s="244"/>
      <c r="ACJ34" s="244"/>
      <c r="ACK34" s="244"/>
      <c r="ACL34" s="244"/>
      <c r="ACM34" s="244"/>
      <c r="ACN34" s="244"/>
      <c r="ACO34" s="244"/>
      <c r="ACP34" s="244"/>
      <c r="ACQ34" s="244"/>
      <c r="ACR34" s="244"/>
      <c r="ACS34" s="244"/>
      <c r="ACT34" s="244"/>
      <c r="ACU34" s="244"/>
      <c r="ACV34" s="244"/>
      <c r="ACW34" s="244"/>
      <c r="ACX34" s="244"/>
      <c r="ACY34" s="244"/>
      <c r="ACZ34" s="244"/>
      <c r="ADA34" s="244"/>
      <c r="ADB34" s="244"/>
      <c r="ADC34" s="244"/>
      <c r="ADD34" s="244"/>
      <c r="ADE34" s="244"/>
      <c r="ADF34" s="244"/>
      <c r="ADG34" s="244"/>
      <c r="ADH34" s="244"/>
      <c r="ADI34" s="244"/>
      <c r="ADJ34" s="244"/>
      <c r="ADK34" s="244"/>
      <c r="ADL34" s="244"/>
      <c r="ADM34" s="244"/>
      <c r="ADN34" s="244"/>
      <c r="ADO34" s="244"/>
      <c r="ADP34" s="244"/>
      <c r="ADQ34" s="244"/>
      <c r="ADR34" s="244"/>
      <c r="ADS34" s="244"/>
      <c r="ADT34" s="244"/>
      <c r="ADU34" s="244"/>
      <c r="ADV34" s="244"/>
      <c r="ADW34" s="244"/>
      <c r="ADX34" s="244"/>
      <c r="ADY34" s="244"/>
      <c r="ADZ34" s="244"/>
      <c r="AEA34" s="244"/>
      <c r="AEB34" s="244"/>
      <c r="AEC34" s="244"/>
      <c r="AED34" s="244"/>
      <c r="AEE34" s="244"/>
      <c r="AEF34" s="244"/>
      <c r="AEG34" s="244"/>
      <c r="AEH34" s="244"/>
      <c r="AEI34" s="244"/>
      <c r="AEJ34" s="244"/>
      <c r="AEK34" s="244"/>
      <c r="AEL34" s="244"/>
      <c r="AEM34" s="244"/>
      <c r="AEN34" s="244"/>
      <c r="AEO34" s="244"/>
      <c r="AEP34" s="244"/>
      <c r="AEQ34" s="244"/>
      <c r="AER34" s="244"/>
      <c r="AES34" s="244"/>
      <c r="AET34" s="244"/>
      <c r="AEU34" s="244"/>
    </row>
    <row r="35" spans="1:827" s="191" customFormat="1" x14ac:dyDescent="0.15">
      <c r="A35" s="182" t="str">
        <f>'Tariffs July 2022'!K21</f>
        <v>Simply Energy</v>
      </c>
      <c r="B35" s="183" t="str">
        <f>'Tariffs July 2022'!L21</f>
        <v>Basic</v>
      </c>
      <c r="C35" s="184">
        <f>IF('Tariffs July 2022'!BP21=0,91*'Tariffs July 2022'!M21/100,(91*'Tariffs July 2022'!M21/100)+'Tariffs July 2022'!BP21/4)</f>
        <v>84.447999999999993</v>
      </c>
      <c r="D35" s="184">
        <f>IF('Tariffs July 2022'!O21="",$C$25*$C$26*'Tariffs July 2022'!N21/100,IF($C$25*$C$26&gt;='Tariffs July 2022'!P21,('Tariffs July 2022'!P21*'Tariffs July 2022'!N21/100),($C$25*$C$26*'Tariffs July 2022'!N21/100)))</f>
        <v>294.35190909090909</v>
      </c>
      <c r="E35" s="184">
        <f>IF(AND('Tariffs July 2022'!R21&gt;0,'Tariffs July 2022'!T21&gt;0),IF(($C$25*$C$26&lt;'Tariffs July 2022'!T21),(0),($C$25*$C$26-'Tariffs July 2022'!T21)*'Tariffs July 2022'!U21/100),IF(AND('Tariffs July 2022'!R21&gt;0,'Tariffs July 2022'!T21=""),IF(($C$25*$C$26&lt;'Tariffs July 2022'!R21+'Tariffs July 2022'!P21),(0),(($C$25*$C$26-('Tariffs July 2022'!R21+'Tariffs July 2022'!P21))*'Tariffs July 2022'!S21/100)),IF(AND('Tariffs July 2022'!P21&gt;0,'Tariffs July 2022'!R21=""&gt;0),IF(($C$25*$C$26&lt;'Tariffs July 2022'!P21),(0),($C$25*$C$26-'Tariffs July 2022'!P21)*'Tariffs July 2022'!Q21/100),0)))</f>
        <v>136.25299999999999</v>
      </c>
      <c r="F35" s="184">
        <f>($C$25*$C$27)*'Tariffs July 2022'!AE21/100</f>
        <v>55.36363636363636</v>
      </c>
      <c r="G35" s="184">
        <f t="shared" si="25"/>
        <v>570.41654545454537</v>
      </c>
      <c r="H35" s="238">
        <f t="shared" si="26"/>
        <v>1943.8741818181816</v>
      </c>
      <c r="I35" s="238">
        <f t="shared" si="27"/>
        <v>2281.6661818181815</v>
      </c>
      <c r="J35" s="185">
        <f t="shared" si="24"/>
        <v>2509.8327999999997</v>
      </c>
      <c r="K35" s="188">
        <f>'Tariffs July 2022'!AZ21</f>
        <v>0</v>
      </c>
      <c r="L35" s="188">
        <f>'Tariffs July 2022'!BA21</f>
        <v>0</v>
      </c>
      <c r="M35" s="188">
        <f>'Tariffs July 2022'!BB21</f>
        <v>0</v>
      </c>
      <c r="N35" s="188">
        <f>'Tariffs July 2022'!BC21</f>
        <v>0</v>
      </c>
      <c r="O35" s="186" t="str">
        <f t="shared" si="28"/>
        <v>No discount</v>
      </c>
      <c r="P35" s="187" t="str">
        <f t="shared" si="29"/>
        <v>Exclusive</v>
      </c>
      <c r="Q35" s="241">
        <f t="shared" si="30"/>
        <v>2281.6661818181815</v>
      </c>
      <c r="R35" s="238">
        <f t="shared" si="31"/>
        <v>2281.6661818181815</v>
      </c>
      <c r="S35" s="247">
        <f t="shared" si="32"/>
        <v>2509.8327999999997</v>
      </c>
      <c r="T35" s="247">
        <f t="shared" si="32"/>
        <v>2509.8327999999997</v>
      </c>
      <c r="U35" s="188">
        <f>'Tariffs July 2022'!BL21</f>
        <v>0</v>
      </c>
      <c r="V35" s="189" t="str">
        <f>'Tariffs July 2022'!BM21</f>
        <v>n</v>
      </c>
      <c r="W35" s="264"/>
      <c r="X35" s="264"/>
      <c r="Y35" s="264"/>
      <c r="Z35" s="264"/>
      <c r="AA35" s="264"/>
      <c r="AB35" s="264"/>
      <c r="AC35" s="264"/>
      <c r="AD35" s="264"/>
      <c r="AE35" s="264"/>
      <c r="AF35" s="264"/>
      <c r="AG35" s="264"/>
      <c r="AH35" s="264"/>
      <c r="AI35" s="264"/>
      <c r="AJ35" s="264"/>
      <c r="AK35" s="264"/>
      <c r="AL35" s="264"/>
      <c r="AM35" s="264"/>
      <c r="AN35" s="264"/>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s="244"/>
      <c r="QO35" s="244"/>
      <c r="QP35" s="244"/>
      <c r="QQ35" s="244"/>
      <c r="QR35" s="244"/>
      <c r="QS35" s="244"/>
      <c r="QT35" s="244"/>
      <c r="QU35" s="244"/>
      <c r="QV35" s="244"/>
      <c r="QW35" s="244"/>
      <c r="QX35" s="244"/>
      <c r="QY35" s="244"/>
      <c r="QZ35" s="244"/>
      <c r="RA35" s="244"/>
      <c r="RB35" s="244"/>
      <c r="RC35" s="244"/>
      <c r="RD35" s="244"/>
      <c r="RE35" s="244"/>
      <c r="RF35" s="244"/>
      <c r="RG35" s="244"/>
      <c r="RH35" s="244"/>
      <c r="RI35" s="244"/>
      <c r="RJ35" s="244"/>
      <c r="RK35" s="244"/>
      <c r="RL35" s="244"/>
      <c r="RM35" s="244"/>
      <c r="RN35" s="244"/>
      <c r="RO35" s="244"/>
      <c r="RP35" s="244"/>
      <c r="RQ35" s="244"/>
      <c r="RR35" s="244"/>
      <c r="RS35" s="244"/>
      <c r="RT35" s="244"/>
      <c r="RU35" s="244"/>
      <c r="RV35" s="244"/>
      <c r="RW35" s="244"/>
      <c r="RX35" s="244"/>
      <c r="RY35" s="244"/>
      <c r="RZ35" s="244"/>
      <c r="SA35" s="244"/>
      <c r="SB35" s="244"/>
      <c r="SC35" s="244"/>
      <c r="SD35" s="244"/>
      <c r="SE35" s="244"/>
      <c r="SF35" s="244"/>
      <c r="SG35" s="244"/>
      <c r="SH35" s="244"/>
      <c r="SI35" s="244"/>
      <c r="SJ35" s="244"/>
      <c r="SK35" s="244"/>
      <c r="SL35" s="244"/>
      <c r="SM35" s="244"/>
      <c r="SN35" s="244"/>
      <c r="SO35" s="244"/>
      <c r="SP35" s="244"/>
      <c r="SQ35" s="244"/>
      <c r="SR35" s="244"/>
      <c r="SS35" s="244"/>
      <c r="ST35" s="244"/>
      <c r="SU35" s="244"/>
      <c r="SV35" s="244"/>
      <c r="SW35" s="244"/>
      <c r="SX35" s="244"/>
      <c r="SY35" s="244"/>
      <c r="SZ35" s="244"/>
      <c r="TA35" s="244"/>
      <c r="TB35" s="244"/>
      <c r="TC35" s="244"/>
      <c r="TD35" s="244"/>
      <c r="TE35" s="244"/>
      <c r="TF35" s="244"/>
      <c r="TG35" s="244"/>
      <c r="TH35" s="244"/>
      <c r="TI35" s="244"/>
      <c r="TJ35" s="244"/>
      <c r="TK35" s="244"/>
      <c r="TL35" s="244"/>
      <c r="TM35" s="244"/>
      <c r="TN35" s="244"/>
      <c r="TO35" s="244"/>
      <c r="TP35" s="244"/>
      <c r="TQ35" s="244"/>
      <c r="TR35" s="244"/>
      <c r="TS35" s="244"/>
      <c r="TT35" s="244"/>
      <c r="TU35" s="244"/>
      <c r="TV35" s="244"/>
      <c r="TW35" s="244"/>
      <c r="TX35" s="244"/>
      <c r="TY35" s="244"/>
      <c r="TZ35" s="244"/>
      <c r="UA35" s="244"/>
      <c r="UB35" s="244"/>
      <c r="UC35" s="244"/>
      <c r="UD35" s="244"/>
      <c r="UE35" s="244"/>
      <c r="UF35" s="244"/>
      <c r="UG35" s="244"/>
      <c r="UH35" s="244"/>
      <c r="UI35" s="244"/>
      <c r="UJ35" s="244"/>
      <c r="UK35" s="244"/>
      <c r="UL35" s="244"/>
      <c r="UM35" s="244"/>
      <c r="UN35" s="244"/>
      <c r="UO35" s="244"/>
      <c r="UP35" s="244"/>
      <c r="UQ35" s="244"/>
      <c r="UR35" s="244"/>
      <c r="US35" s="244"/>
      <c r="UT35" s="244"/>
      <c r="UU35" s="244"/>
      <c r="UV35" s="244"/>
      <c r="UW35" s="244"/>
      <c r="UX35" s="244"/>
      <c r="UY35" s="244"/>
      <c r="UZ35" s="244"/>
      <c r="VA35" s="244"/>
      <c r="VB35" s="244"/>
      <c r="VC35" s="244"/>
      <c r="VD35" s="244"/>
      <c r="VE35" s="244"/>
      <c r="VF35" s="244"/>
      <c r="VG35" s="244"/>
      <c r="VH35" s="244"/>
      <c r="VI35" s="244"/>
      <c r="VJ35" s="244"/>
      <c r="VK35" s="244"/>
      <c r="VL35" s="244"/>
      <c r="VM35" s="244"/>
      <c r="VN35" s="244"/>
      <c r="VO35" s="244"/>
      <c r="VP35" s="244"/>
      <c r="VQ35" s="244"/>
      <c r="VR35" s="244"/>
      <c r="VS35" s="244"/>
      <c r="VT35" s="244"/>
      <c r="VU35" s="244"/>
      <c r="VV35" s="244"/>
      <c r="VW35" s="244"/>
      <c r="VX35" s="244"/>
      <c r="VY35" s="244"/>
      <c r="VZ35" s="244"/>
      <c r="WA35" s="244"/>
      <c r="WB35" s="244"/>
      <c r="WC35" s="244"/>
      <c r="WD35" s="244"/>
      <c r="WE35" s="244"/>
      <c r="WF35" s="244"/>
      <c r="WG35" s="244"/>
      <c r="WH35" s="244"/>
      <c r="WI35" s="244"/>
      <c r="WJ35" s="244"/>
      <c r="WK35" s="244"/>
      <c r="WL35" s="244"/>
      <c r="WM35" s="244"/>
      <c r="WN35" s="244"/>
      <c r="WO35" s="244"/>
      <c r="WP35" s="244"/>
      <c r="WQ35" s="244"/>
      <c r="WR35" s="244"/>
      <c r="WS35" s="244"/>
      <c r="WT35" s="244"/>
      <c r="WU35" s="244"/>
      <c r="WV35" s="244"/>
      <c r="WW35" s="244"/>
      <c r="WX35" s="244"/>
      <c r="WY35" s="244"/>
      <c r="WZ35" s="244"/>
      <c r="XA35" s="244"/>
      <c r="XB35" s="244"/>
      <c r="XC35" s="244"/>
      <c r="XD35" s="244"/>
      <c r="XE35" s="244"/>
      <c r="XF35" s="244"/>
      <c r="XG35" s="244"/>
      <c r="XH35" s="244"/>
      <c r="XI35" s="244"/>
      <c r="XJ35" s="244"/>
      <c r="XK35" s="244"/>
      <c r="XL35" s="244"/>
      <c r="XM35" s="244"/>
      <c r="XN35" s="244"/>
      <c r="XO35" s="244"/>
      <c r="XP35" s="244"/>
      <c r="XQ35" s="244"/>
      <c r="XR35" s="244"/>
      <c r="XS35" s="244"/>
      <c r="XT35" s="244"/>
      <c r="XU35" s="244"/>
      <c r="XV35" s="244"/>
      <c r="XW35" s="244"/>
      <c r="XX35" s="244"/>
      <c r="XY35" s="244"/>
      <c r="XZ35" s="244"/>
      <c r="YA35" s="244"/>
      <c r="YB35" s="244"/>
      <c r="YC35" s="244"/>
      <c r="YD35" s="244"/>
      <c r="YE35" s="244"/>
      <c r="YF35" s="244"/>
      <c r="YG35" s="244"/>
      <c r="YH35" s="244"/>
      <c r="YI35" s="244"/>
      <c r="YJ35" s="244"/>
      <c r="YK35" s="244"/>
      <c r="YL35" s="244"/>
      <c r="YM35" s="244"/>
      <c r="YN35" s="244"/>
      <c r="YO35" s="244"/>
      <c r="YP35" s="244"/>
      <c r="YQ35" s="244"/>
      <c r="YR35" s="244"/>
      <c r="YS35" s="244"/>
      <c r="YT35" s="244"/>
      <c r="YU35" s="244"/>
      <c r="YV35" s="244"/>
      <c r="YW35" s="244"/>
      <c r="YX35" s="244"/>
      <c r="YY35" s="244"/>
      <c r="YZ35" s="244"/>
      <c r="ZA35" s="244"/>
      <c r="ZB35" s="244"/>
      <c r="ZC35" s="244"/>
      <c r="ZD35" s="244"/>
      <c r="ZE35" s="244"/>
      <c r="ZF35" s="244"/>
      <c r="ZG35" s="244"/>
      <c r="ZH35" s="244"/>
      <c r="ZI35" s="244"/>
      <c r="ZJ35" s="244"/>
      <c r="ZK35" s="244"/>
      <c r="ZL35" s="244"/>
      <c r="ZM35" s="244"/>
      <c r="ZN35" s="244"/>
      <c r="ZO35" s="244"/>
      <c r="ZP35" s="244"/>
      <c r="ZQ35" s="244"/>
      <c r="ZR35" s="244"/>
      <c r="ZS35" s="244"/>
      <c r="ZT35" s="244"/>
      <c r="ZU35" s="244"/>
      <c r="ZV35" s="244"/>
      <c r="ZW35" s="244"/>
      <c r="ZX35" s="244"/>
      <c r="ZY35" s="244"/>
      <c r="ZZ35" s="244"/>
      <c r="AAA35" s="244"/>
      <c r="AAB35" s="244"/>
      <c r="AAC35" s="244"/>
      <c r="AAD35" s="244"/>
      <c r="AAE35" s="244"/>
      <c r="AAF35" s="244"/>
      <c r="AAG35" s="244"/>
      <c r="AAH35" s="244"/>
      <c r="AAI35" s="244"/>
      <c r="AAJ35" s="244"/>
      <c r="AAK35" s="244"/>
      <c r="AAL35" s="244"/>
      <c r="AAM35" s="244"/>
      <c r="AAN35" s="244"/>
      <c r="AAO35" s="244"/>
      <c r="AAP35" s="244"/>
      <c r="AAQ35" s="244"/>
      <c r="AAR35" s="244"/>
      <c r="AAS35" s="244"/>
      <c r="AAT35" s="244"/>
      <c r="AAU35" s="244"/>
      <c r="AAV35" s="244"/>
      <c r="AAW35" s="244"/>
      <c r="AAX35" s="244"/>
      <c r="AAY35" s="244"/>
      <c r="AAZ35" s="244"/>
      <c r="ABA35" s="244"/>
      <c r="ABB35" s="244"/>
      <c r="ABC35" s="244"/>
      <c r="ABD35" s="244"/>
      <c r="ABE35" s="244"/>
      <c r="ABF35" s="244"/>
      <c r="ABG35" s="244"/>
      <c r="ABH35" s="244"/>
      <c r="ABI35" s="244"/>
      <c r="ABJ35" s="244"/>
      <c r="ABK35" s="244"/>
      <c r="ABL35" s="244"/>
      <c r="ABM35" s="244"/>
      <c r="ABN35" s="244"/>
      <c r="ABO35" s="244"/>
      <c r="ABP35" s="244"/>
      <c r="ABQ35" s="244"/>
      <c r="ABR35" s="244"/>
      <c r="ABS35" s="244"/>
      <c r="ABT35" s="244"/>
      <c r="ABU35" s="244"/>
      <c r="ABV35" s="244"/>
      <c r="ABW35" s="244"/>
      <c r="ABX35" s="244"/>
      <c r="ABY35" s="244"/>
      <c r="ABZ35" s="244"/>
      <c r="ACA35" s="244"/>
      <c r="ACB35" s="244"/>
      <c r="ACC35" s="244"/>
      <c r="ACD35" s="244"/>
      <c r="ACE35" s="244"/>
      <c r="ACF35" s="244"/>
      <c r="ACG35" s="244"/>
      <c r="ACH35" s="244"/>
      <c r="ACI35" s="244"/>
      <c r="ACJ35" s="244"/>
      <c r="ACK35" s="244"/>
      <c r="ACL35" s="244"/>
      <c r="ACM35" s="244"/>
      <c r="ACN35" s="244"/>
      <c r="ACO35" s="244"/>
      <c r="ACP35" s="244"/>
      <c r="ACQ35" s="244"/>
      <c r="ACR35" s="244"/>
      <c r="ACS35" s="244"/>
      <c r="ACT35" s="244"/>
      <c r="ACU35" s="244"/>
      <c r="ACV35" s="244"/>
      <c r="ACW35" s="244"/>
      <c r="ACX35" s="244"/>
      <c r="ACY35" s="244"/>
      <c r="ACZ35" s="244"/>
      <c r="ADA35" s="244"/>
      <c r="ADB35" s="244"/>
      <c r="ADC35" s="244"/>
      <c r="ADD35" s="244"/>
      <c r="ADE35" s="244"/>
      <c r="ADF35" s="244"/>
      <c r="ADG35" s="244"/>
      <c r="ADH35" s="244"/>
      <c r="ADI35" s="244"/>
      <c r="ADJ35" s="244"/>
      <c r="ADK35" s="244"/>
      <c r="ADL35" s="244"/>
      <c r="ADM35" s="244"/>
      <c r="ADN35" s="244"/>
      <c r="ADO35" s="244"/>
      <c r="ADP35" s="244"/>
      <c r="ADQ35" s="244"/>
      <c r="ADR35" s="244"/>
      <c r="ADS35" s="244"/>
      <c r="ADT35" s="244"/>
      <c r="ADU35" s="244"/>
      <c r="ADV35" s="244"/>
      <c r="ADW35" s="244"/>
      <c r="ADX35" s="244"/>
      <c r="ADY35" s="244"/>
      <c r="ADZ35" s="244"/>
      <c r="AEA35" s="244"/>
      <c r="AEB35" s="244"/>
      <c r="AEC35" s="244"/>
      <c r="AED35" s="244"/>
      <c r="AEE35" s="244"/>
      <c r="AEF35" s="244"/>
      <c r="AEG35" s="244"/>
      <c r="AEH35" s="244"/>
      <c r="AEI35" s="244"/>
      <c r="AEJ35" s="244"/>
      <c r="AEK35" s="244"/>
      <c r="AEL35" s="244"/>
      <c r="AEM35" s="244"/>
      <c r="AEN35" s="244"/>
      <c r="AEO35" s="244"/>
      <c r="AEP35" s="244"/>
      <c r="AEQ35" s="244"/>
      <c r="AER35" s="244"/>
      <c r="AES35" s="244"/>
      <c r="AET35" s="244"/>
      <c r="AEU35" s="244"/>
    </row>
    <row r="36" spans="1:827" s="191" customFormat="1" x14ac:dyDescent="0.15">
      <c r="A36" s="182" t="str">
        <f>'Tariffs July 2022'!K22</f>
        <v>Powershop</v>
      </c>
      <c r="B36" s="183" t="str">
        <f>'Tariffs July 2022'!L22</f>
        <v>Carbon neutral</v>
      </c>
      <c r="C36" s="184">
        <f>IF('Tariffs July 2022'!BP22=0,91*'Tariffs July 2022'!M22/100,(91*'Tariffs July 2022'!M22/100)+'Tariffs July 2022'!BP22/4)</f>
        <v>110.41609090909091</v>
      </c>
      <c r="D36" s="184">
        <f>IF('Tariffs July 2022'!O22="",$C$25*$C$26*'Tariffs July 2022'!N22/100,IF($C$25*$C$26&gt;='Tariffs July 2022'!P22,('Tariffs July 2022'!P22*'Tariffs July 2022'!N22/100),($C$25*$C$26*'Tariffs July 2022'!N22/100)))</f>
        <v>362.40909090909088</v>
      </c>
      <c r="E36" s="184">
        <f>IF(AND('Tariffs July 2022'!R22&gt;0,'Tariffs July 2022'!T22&gt;0),IF(($C$25*$C$26&lt;'Tariffs July 2022'!T22),(0),($C$25*$C$26-'Tariffs July 2022'!T22)*'Tariffs July 2022'!U22/100),IF(AND('Tariffs July 2022'!R22&gt;0,'Tariffs July 2022'!T22=""),IF(($C$25*$C$26&lt;'Tariffs July 2022'!R22+'Tariffs July 2022'!P22),(0),(($C$25*$C$26-('Tariffs July 2022'!R22+'Tariffs July 2022'!P22))*'Tariffs July 2022'!S22/100)),IF(AND('Tariffs July 2022'!P22&gt;0,'Tariffs July 2022'!R22=""&gt;0),IF(($C$25*$C$26&lt;'Tariffs July 2022'!P22),(0),($C$25*$C$26-'Tariffs July 2022'!P22)*'Tariffs July 2022'!Q22/100),0)))</f>
        <v>0</v>
      </c>
      <c r="F36" s="184">
        <f>($C$25*$C$27)*'Tariffs July 2022'!AE22/100</f>
        <v>49.145454545454541</v>
      </c>
      <c r="G36" s="184">
        <f t="shared" si="25"/>
        <v>521.97063636363634</v>
      </c>
      <c r="H36" s="238">
        <f t="shared" si="26"/>
        <v>1646.2181818181816</v>
      </c>
      <c r="I36" s="238">
        <f t="shared" si="27"/>
        <v>2087.8825454545454</v>
      </c>
      <c r="J36" s="185">
        <f t="shared" si="24"/>
        <v>2296.6708000000003</v>
      </c>
      <c r="K36" s="188">
        <f>'Tariffs July 2022'!AZ22</f>
        <v>0</v>
      </c>
      <c r="L36" s="188">
        <f>'Tariffs July 2022'!BA22</f>
        <v>0</v>
      </c>
      <c r="M36" s="188">
        <f>'Tariffs July 2022'!BB22</f>
        <v>0</v>
      </c>
      <c r="N36" s="188">
        <f>'Tariffs July 2022'!BC22</f>
        <v>0</v>
      </c>
      <c r="O36" s="186" t="str">
        <f t="shared" si="28"/>
        <v>No discount</v>
      </c>
      <c r="P36" s="187" t="str">
        <f t="shared" si="29"/>
        <v>Inclusive</v>
      </c>
      <c r="Q36" s="241">
        <f t="shared" si="30"/>
        <v>2087.8825454545454</v>
      </c>
      <c r="R36" s="238">
        <f t="shared" si="31"/>
        <v>2087.8825454545454</v>
      </c>
      <c r="S36" s="247">
        <f t="shared" si="32"/>
        <v>2296.6708000000003</v>
      </c>
      <c r="T36" s="247">
        <f t="shared" si="32"/>
        <v>2296.6708000000003</v>
      </c>
      <c r="U36" s="188">
        <f>'Tariffs July 2022'!BL22</f>
        <v>0</v>
      </c>
      <c r="V36" s="189" t="str">
        <f>'Tariffs July 2022'!BM22</f>
        <v>n</v>
      </c>
      <c r="W36" s="264"/>
      <c r="X36" s="264"/>
      <c r="Y36" s="264"/>
      <c r="Z36" s="264"/>
      <c r="AA36" s="264"/>
      <c r="AB36" s="264"/>
      <c r="AC36" s="264"/>
      <c r="AD36" s="264"/>
      <c r="AE36" s="264"/>
      <c r="AF36" s="264"/>
      <c r="AG36" s="264"/>
      <c r="AH36" s="264"/>
      <c r="AI36" s="264"/>
      <c r="AJ36" s="264"/>
      <c r="AK36" s="264"/>
      <c r="AL36" s="264"/>
      <c r="AM36" s="264"/>
      <c r="AN36" s="264"/>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s="244"/>
      <c r="QO36" s="244"/>
      <c r="QP36" s="244"/>
      <c r="QQ36" s="244"/>
      <c r="QR36" s="244"/>
      <c r="QS36" s="244"/>
      <c r="QT36" s="244"/>
      <c r="QU36" s="244"/>
      <c r="QV36" s="244"/>
      <c r="QW36" s="244"/>
      <c r="QX36" s="244"/>
      <c r="QY36" s="244"/>
      <c r="QZ36" s="244"/>
      <c r="RA36" s="244"/>
      <c r="RB36" s="244"/>
      <c r="RC36" s="244"/>
      <c r="RD36" s="244"/>
      <c r="RE36" s="244"/>
      <c r="RF36" s="244"/>
      <c r="RG36" s="244"/>
      <c r="RH36" s="244"/>
      <c r="RI36" s="244"/>
      <c r="RJ36" s="244"/>
      <c r="RK36" s="244"/>
      <c r="RL36" s="244"/>
      <c r="RM36" s="244"/>
      <c r="RN36" s="244"/>
      <c r="RO36" s="244"/>
      <c r="RP36" s="244"/>
      <c r="RQ36" s="244"/>
      <c r="RR36" s="244"/>
      <c r="RS36" s="244"/>
      <c r="RT36" s="244"/>
      <c r="RU36" s="244"/>
      <c r="RV36" s="244"/>
      <c r="RW36" s="244"/>
      <c r="RX36" s="244"/>
      <c r="RY36" s="244"/>
      <c r="RZ36" s="244"/>
      <c r="SA36" s="244"/>
      <c r="SB36" s="244"/>
      <c r="SC36" s="244"/>
      <c r="SD36" s="244"/>
      <c r="SE36" s="244"/>
      <c r="SF36" s="244"/>
      <c r="SG36" s="244"/>
      <c r="SH36" s="244"/>
      <c r="SI36" s="244"/>
      <c r="SJ36" s="244"/>
      <c r="SK36" s="244"/>
      <c r="SL36" s="244"/>
      <c r="SM36" s="244"/>
      <c r="SN36" s="244"/>
      <c r="SO36" s="244"/>
      <c r="SP36" s="244"/>
      <c r="SQ36" s="244"/>
      <c r="SR36" s="244"/>
      <c r="SS36" s="244"/>
      <c r="ST36" s="244"/>
      <c r="SU36" s="244"/>
      <c r="SV36" s="244"/>
      <c r="SW36" s="244"/>
      <c r="SX36" s="244"/>
      <c r="SY36" s="244"/>
      <c r="SZ36" s="244"/>
      <c r="TA36" s="244"/>
      <c r="TB36" s="244"/>
      <c r="TC36" s="244"/>
      <c r="TD36" s="244"/>
      <c r="TE36" s="244"/>
      <c r="TF36" s="244"/>
      <c r="TG36" s="244"/>
      <c r="TH36" s="244"/>
      <c r="TI36" s="244"/>
      <c r="TJ36" s="244"/>
      <c r="TK36" s="244"/>
      <c r="TL36" s="244"/>
      <c r="TM36" s="244"/>
      <c r="TN36" s="244"/>
      <c r="TO36" s="244"/>
      <c r="TP36" s="244"/>
      <c r="TQ36" s="244"/>
      <c r="TR36" s="244"/>
      <c r="TS36" s="244"/>
      <c r="TT36" s="244"/>
      <c r="TU36" s="244"/>
      <c r="TV36" s="244"/>
      <c r="TW36" s="244"/>
      <c r="TX36" s="244"/>
      <c r="TY36" s="244"/>
      <c r="TZ36" s="244"/>
      <c r="UA36" s="244"/>
      <c r="UB36" s="244"/>
      <c r="UC36" s="244"/>
      <c r="UD36" s="244"/>
      <c r="UE36" s="244"/>
      <c r="UF36" s="244"/>
      <c r="UG36" s="244"/>
      <c r="UH36" s="244"/>
      <c r="UI36" s="244"/>
      <c r="UJ36" s="244"/>
      <c r="UK36" s="244"/>
      <c r="UL36" s="244"/>
      <c r="UM36" s="244"/>
      <c r="UN36" s="244"/>
      <c r="UO36" s="244"/>
      <c r="UP36" s="244"/>
      <c r="UQ36" s="244"/>
      <c r="UR36" s="244"/>
      <c r="US36" s="244"/>
      <c r="UT36" s="244"/>
      <c r="UU36" s="244"/>
      <c r="UV36" s="244"/>
      <c r="UW36" s="244"/>
      <c r="UX36" s="244"/>
      <c r="UY36" s="244"/>
      <c r="UZ36" s="244"/>
      <c r="VA36" s="244"/>
      <c r="VB36" s="244"/>
      <c r="VC36" s="244"/>
      <c r="VD36" s="244"/>
      <c r="VE36" s="244"/>
      <c r="VF36" s="244"/>
      <c r="VG36" s="244"/>
      <c r="VH36" s="244"/>
      <c r="VI36" s="244"/>
      <c r="VJ36" s="244"/>
      <c r="VK36" s="244"/>
      <c r="VL36" s="244"/>
      <c r="VM36" s="244"/>
      <c r="VN36" s="244"/>
      <c r="VO36" s="244"/>
      <c r="VP36" s="244"/>
      <c r="VQ36" s="244"/>
      <c r="VR36" s="244"/>
      <c r="VS36" s="244"/>
      <c r="VT36" s="244"/>
      <c r="VU36" s="244"/>
      <c r="VV36" s="244"/>
      <c r="VW36" s="244"/>
      <c r="VX36" s="244"/>
      <c r="VY36" s="244"/>
      <c r="VZ36" s="244"/>
      <c r="WA36" s="244"/>
      <c r="WB36" s="244"/>
      <c r="WC36" s="244"/>
      <c r="WD36" s="244"/>
      <c r="WE36" s="244"/>
      <c r="WF36" s="244"/>
      <c r="WG36" s="244"/>
      <c r="WH36" s="244"/>
      <c r="WI36" s="244"/>
      <c r="WJ36" s="244"/>
      <c r="WK36" s="244"/>
      <c r="WL36" s="244"/>
      <c r="WM36" s="244"/>
      <c r="WN36" s="244"/>
      <c r="WO36" s="244"/>
      <c r="WP36" s="244"/>
      <c r="WQ36" s="244"/>
      <c r="WR36" s="244"/>
      <c r="WS36" s="244"/>
      <c r="WT36" s="244"/>
      <c r="WU36" s="244"/>
      <c r="WV36" s="244"/>
      <c r="WW36" s="244"/>
      <c r="WX36" s="244"/>
      <c r="WY36" s="244"/>
      <c r="WZ36" s="244"/>
      <c r="XA36" s="244"/>
      <c r="XB36" s="244"/>
      <c r="XC36" s="244"/>
      <c r="XD36" s="244"/>
      <c r="XE36" s="244"/>
      <c r="XF36" s="244"/>
      <c r="XG36" s="244"/>
      <c r="XH36" s="244"/>
      <c r="XI36" s="244"/>
      <c r="XJ36" s="244"/>
      <c r="XK36" s="244"/>
      <c r="XL36" s="244"/>
      <c r="XM36" s="244"/>
      <c r="XN36" s="244"/>
      <c r="XO36" s="244"/>
      <c r="XP36" s="244"/>
      <c r="XQ36" s="244"/>
      <c r="XR36" s="244"/>
      <c r="XS36" s="244"/>
      <c r="XT36" s="244"/>
      <c r="XU36" s="244"/>
      <c r="XV36" s="244"/>
      <c r="XW36" s="244"/>
      <c r="XX36" s="244"/>
      <c r="XY36" s="244"/>
      <c r="XZ36" s="244"/>
      <c r="YA36" s="244"/>
      <c r="YB36" s="244"/>
      <c r="YC36" s="244"/>
      <c r="YD36" s="244"/>
      <c r="YE36" s="244"/>
      <c r="YF36" s="244"/>
      <c r="YG36" s="244"/>
      <c r="YH36" s="244"/>
      <c r="YI36" s="244"/>
      <c r="YJ36" s="244"/>
      <c r="YK36" s="244"/>
      <c r="YL36" s="244"/>
      <c r="YM36" s="244"/>
      <c r="YN36" s="244"/>
      <c r="YO36" s="244"/>
      <c r="YP36" s="244"/>
      <c r="YQ36" s="244"/>
      <c r="YR36" s="244"/>
      <c r="YS36" s="244"/>
      <c r="YT36" s="244"/>
      <c r="YU36" s="244"/>
      <c r="YV36" s="244"/>
      <c r="YW36" s="244"/>
      <c r="YX36" s="244"/>
      <c r="YY36" s="244"/>
      <c r="YZ36" s="244"/>
      <c r="ZA36" s="244"/>
      <c r="ZB36" s="244"/>
      <c r="ZC36" s="244"/>
      <c r="ZD36" s="244"/>
      <c r="ZE36" s="244"/>
      <c r="ZF36" s="244"/>
      <c r="ZG36" s="244"/>
      <c r="ZH36" s="244"/>
      <c r="ZI36" s="244"/>
      <c r="ZJ36" s="244"/>
      <c r="ZK36" s="244"/>
      <c r="ZL36" s="244"/>
      <c r="ZM36" s="244"/>
      <c r="ZN36" s="244"/>
      <c r="ZO36" s="244"/>
      <c r="ZP36" s="244"/>
      <c r="ZQ36" s="244"/>
      <c r="ZR36" s="244"/>
      <c r="ZS36" s="244"/>
      <c r="ZT36" s="244"/>
      <c r="ZU36" s="244"/>
      <c r="ZV36" s="244"/>
      <c r="ZW36" s="244"/>
      <c r="ZX36" s="244"/>
      <c r="ZY36" s="244"/>
      <c r="ZZ36" s="244"/>
      <c r="AAA36" s="244"/>
      <c r="AAB36" s="244"/>
      <c r="AAC36" s="244"/>
      <c r="AAD36" s="244"/>
      <c r="AAE36" s="244"/>
      <c r="AAF36" s="244"/>
      <c r="AAG36" s="244"/>
      <c r="AAH36" s="244"/>
      <c r="AAI36" s="244"/>
      <c r="AAJ36" s="244"/>
      <c r="AAK36" s="244"/>
      <c r="AAL36" s="244"/>
      <c r="AAM36" s="244"/>
      <c r="AAN36" s="244"/>
      <c r="AAO36" s="244"/>
      <c r="AAP36" s="244"/>
      <c r="AAQ36" s="244"/>
      <c r="AAR36" s="244"/>
      <c r="AAS36" s="244"/>
      <c r="AAT36" s="244"/>
      <c r="AAU36" s="244"/>
      <c r="AAV36" s="244"/>
      <c r="AAW36" s="244"/>
      <c r="AAX36" s="244"/>
      <c r="AAY36" s="244"/>
      <c r="AAZ36" s="244"/>
      <c r="ABA36" s="244"/>
      <c r="ABB36" s="244"/>
      <c r="ABC36" s="244"/>
      <c r="ABD36" s="244"/>
      <c r="ABE36" s="244"/>
      <c r="ABF36" s="244"/>
      <c r="ABG36" s="244"/>
      <c r="ABH36" s="244"/>
      <c r="ABI36" s="244"/>
      <c r="ABJ36" s="244"/>
      <c r="ABK36" s="244"/>
      <c r="ABL36" s="244"/>
      <c r="ABM36" s="244"/>
      <c r="ABN36" s="244"/>
      <c r="ABO36" s="244"/>
      <c r="ABP36" s="244"/>
      <c r="ABQ36" s="244"/>
      <c r="ABR36" s="244"/>
      <c r="ABS36" s="244"/>
      <c r="ABT36" s="244"/>
      <c r="ABU36" s="244"/>
      <c r="ABV36" s="244"/>
      <c r="ABW36" s="244"/>
      <c r="ABX36" s="244"/>
      <c r="ABY36" s="244"/>
      <c r="ABZ36" s="244"/>
      <c r="ACA36" s="244"/>
      <c r="ACB36" s="244"/>
      <c r="ACC36" s="244"/>
      <c r="ACD36" s="244"/>
      <c r="ACE36" s="244"/>
      <c r="ACF36" s="244"/>
      <c r="ACG36" s="244"/>
      <c r="ACH36" s="244"/>
      <c r="ACI36" s="244"/>
      <c r="ACJ36" s="244"/>
      <c r="ACK36" s="244"/>
      <c r="ACL36" s="244"/>
      <c r="ACM36" s="244"/>
      <c r="ACN36" s="244"/>
      <c r="ACO36" s="244"/>
      <c r="ACP36" s="244"/>
      <c r="ACQ36" s="244"/>
      <c r="ACR36" s="244"/>
      <c r="ACS36" s="244"/>
      <c r="ACT36" s="244"/>
      <c r="ACU36" s="244"/>
      <c r="ACV36" s="244"/>
      <c r="ACW36" s="244"/>
      <c r="ACX36" s="244"/>
      <c r="ACY36" s="244"/>
      <c r="ACZ36" s="244"/>
      <c r="ADA36" s="244"/>
      <c r="ADB36" s="244"/>
      <c r="ADC36" s="244"/>
      <c r="ADD36" s="244"/>
      <c r="ADE36" s="244"/>
      <c r="ADF36" s="244"/>
      <c r="ADG36" s="244"/>
      <c r="ADH36" s="244"/>
      <c r="ADI36" s="244"/>
      <c r="ADJ36" s="244"/>
      <c r="ADK36" s="244"/>
      <c r="ADL36" s="244"/>
      <c r="ADM36" s="244"/>
      <c r="ADN36" s="244"/>
      <c r="ADO36" s="244"/>
      <c r="ADP36" s="244"/>
      <c r="ADQ36" s="244"/>
      <c r="ADR36" s="244"/>
      <c r="ADS36" s="244"/>
      <c r="ADT36" s="244"/>
      <c r="ADU36" s="244"/>
      <c r="ADV36" s="244"/>
      <c r="ADW36" s="244"/>
      <c r="ADX36" s="244"/>
      <c r="ADY36" s="244"/>
      <c r="ADZ36" s="244"/>
      <c r="AEA36" s="244"/>
      <c r="AEB36" s="244"/>
      <c r="AEC36" s="244"/>
      <c r="AED36" s="244"/>
      <c r="AEE36" s="244"/>
      <c r="AEF36" s="244"/>
      <c r="AEG36" s="244"/>
      <c r="AEH36" s="244"/>
      <c r="AEI36" s="244"/>
      <c r="AEJ36" s="244"/>
      <c r="AEK36" s="244"/>
      <c r="AEL36" s="244"/>
      <c r="AEM36" s="244"/>
      <c r="AEN36" s="244"/>
      <c r="AEO36" s="244"/>
      <c r="AEP36" s="244"/>
      <c r="AEQ36" s="244"/>
      <c r="AER36" s="244"/>
      <c r="AES36" s="244"/>
      <c r="AET36" s="244"/>
      <c r="AEU36" s="244"/>
    </row>
    <row r="37" spans="1:827" s="191" customFormat="1" x14ac:dyDescent="0.15">
      <c r="A37" s="182" t="str">
        <f>'Tariffs July 2022'!K23</f>
        <v>Red Energy</v>
      </c>
      <c r="B37" s="183" t="str">
        <f>'Tariffs July 2022'!L23</f>
        <v>Living Energy Saver</v>
      </c>
      <c r="C37" s="184">
        <f>IF('Tariffs July 2022'!BP23=0,91*'Tariffs July 2022'!M23/100,(91*'Tariffs July 2022'!M23/100)+'Tariffs July 2022'!BP23/4)</f>
        <v>77.349999999999994</v>
      </c>
      <c r="D37" s="184">
        <f>IF('Tariffs July 2022'!O23="",$C$25*$C$26*'Tariffs July 2022'!N23/100,IF($C$25*$C$26&gt;='Tariffs July 2022'!P23,('Tariffs July 2022'!P23*'Tariffs July 2022'!N23/100),($C$25*$C$26*'Tariffs July 2022'!N23/100)))</f>
        <v>322.69090909090909</v>
      </c>
      <c r="E37" s="184">
        <f>IF(AND('Tariffs July 2022'!R23&gt;0,'Tariffs July 2022'!T23&gt;0),IF(($C$25*$C$26&lt;'Tariffs July 2022'!T23),(0),($C$25*$C$26-'Tariffs July 2022'!T23)*'Tariffs July 2022'!U23/100),IF(AND('Tariffs July 2022'!R23&gt;0,'Tariffs July 2022'!T23=""),IF(($C$25*$C$26&lt;'Tariffs July 2022'!R23+'Tariffs July 2022'!P23),(0),(($C$25*$C$26-('Tariffs July 2022'!R23+'Tariffs July 2022'!P23))*'Tariffs July 2022'!S23/100)),IF(AND('Tariffs July 2022'!P23&gt;0,'Tariffs July 2022'!R23=""&gt;0),IF(($C$25*$C$26&lt;'Tariffs July 2022'!P23),(0),($C$25*$C$26-'Tariffs July 2022'!P23)*'Tariffs July 2022'!Q23/100),0)))</f>
        <v>0</v>
      </c>
      <c r="F37" s="184">
        <f>($C$25*$C$27)*'Tariffs July 2022'!AE23/100</f>
        <v>47.645454545454541</v>
      </c>
      <c r="G37" s="184">
        <f t="shared" si="25"/>
        <v>447.68636363636358</v>
      </c>
      <c r="H37" s="238">
        <f t="shared" si="26"/>
        <v>1481.3454545454542</v>
      </c>
      <c r="I37" s="238">
        <f t="shared" si="27"/>
        <v>1790.7454545454543</v>
      </c>
      <c r="J37" s="185">
        <f t="shared" si="24"/>
        <v>1969.82</v>
      </c>
      <c r="K37" s="188">
        <f>'Tariffs July 2022'!AZ23</f>
        <v>0</v>
      </c>
      <c r="L37" s="188">
        <f>'Tariffs July 2022'!BA23</f>
        <v>0</v>
      </c>
      <c r="M37" s="188">
        <f>'Tariffs July 2022'!BB23</f>
        <v>0</v>
      </c>
      <c r="N37" s="188">
        <f>'Tariffs July 2022'!BC23</f>
        <v>0</v>
      </c>
      <c r="O37" s="186" t="str">
        <f t="shared" si="28"/>
        <v>No discount</v>
      </c>
      <c r="P37" s="187" t="str">
        <f t="shared" si="29"/>
        <v>Inclusive</v>
      </c>
      <c r="Q37" s="241">
        <f t="shared" si="30"/>
        <v>1790.7454545454543</v>
      </c>
      <c r="R37" s="238">
        <f t="shared" si="31"/>
        <v>1790.7454545454543</v>
      </c>
      <c r="S37" s="247">
        <f t="shared" si="32"/>
        <v>1969.82</v>
      </c>
      <c r="T37" s="247">
        <f t="shared" si="32"/>
        <v>1969.82</v>
      </c>
      <c r="U37" s="188">
        <f>'Tariffs July 2022'!BL23</f>
        <v>0</v>
      </c>
      <c r="V37" s="189" t="str">
        <f>'Tariffs July 2022'!BM23</f>
        <v>n</v>
      </c>
      <c r="W37" s="264"/>
      <c r="X37" s="264"/>
      <c r="Y37" s="264"/>
      <c r="Z37" s="264"/>
      <c r="AA37" s="264"/>
      <c r="AB37" s="264"/>
      <c r="AC37" s="264"/>
      <c r="AD37" s="264"/>
      <c r="AE37" s="264"/>
      <c r="AF37" s="264"/>
      <c r="AG37" s="264"/>
      <c r="AH37" s="264"/>
      <c r="AI37" s="264"/>
      <c r="AJ37" s="264"/>
      <c r="AK37" s="264"/>
      <c r="AL37" s="264"/>
      <c r="AM37" s="264"/>
      <c r="AN37" s="264"/>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s="244"/>
      <c r="QO37" s="244"/>
      <c r="QP37" s="244"/>
      <c r="QQ37" s="244"/>
      <c r="QR37" s="244"/>
      <c r="QS37" s="244"/>
      <c r="QT37" s="244"/>
      <c r="QU37" s="244"/>
      <c r="QV37" s="244"/>
      <c r="QW37" s="244"/>
      <c r="QX37" s="244"/>
      <c r="QY37" s="244"/>
      <c r="QZ37" s="244"/>
      <c r="RA37" s="244"/>
      <c r="RB37" s="244"/>
      <c r="RC37" s="244"/>
      <c r="RD37" s="244"/>
      <c r="RE37" s="244"/>
      <c r="RF37" s="244"/>
      <c r="RG37" s="244"/>
      <c r="RH37" s="244"/>
      <c r="RI37" s="244"/>
      <c r="RJ37" s="244"/>
      <c r="RK37" s="244"/>
      <c r="RL37" s="244"/>
      <c r="RM37" s="244"/>
      <c r="RN37" s="244"/>
      <c r="RO37" s="244"/>
      <c r="RP37" s="244"/>
      <c r="RQ37" s="244"/>
      <c r="RR37" s="244"/>
      <c r="RS37" s="244"/>
      <c r="RT37" s="244"/>
      <c r="RU37" s="244"/>
      <c r="RV37" s="244"/>
      <c r="RW37" s="244"/>
      <c r="RX37" s="244"/>
      <c r="RY37" s="244"/>
      <c r="RZ37" s="244"/>
      <c r="SA37" s="244"/>
      <c r="SB37" s="244"/>
      <c r="SC37" s="244"/>
      <c r="SD37" s="244"/>
      <c r="SE37" s="244"/>
      <c r="SF37" s="244"/>
      <c r="SG37" s="244"/>
      <c r="SH37" s="244"/>
      <c r="SI37" s="244"/>
      <c r="SJ37" s="244"/>
      <c r="SK37" s="244"/>
      <c r="SL37" s="244"/>
      <c r="SM37" s="244"/>
      <c r="SN37" s="244"/>
      <c r="SO37" s="244"/>
      <c r="SP37" s="244"/>
      <c r="SQ37" s="244"/>
      <c r="SR37" s="244"/>
      <c r="SS37" s="244"/>
      <c r="ST37" s="244"/>
      <c r="SU37" s="244"/>
      <c r="SV37" s="244"/>
      <c r="SW37" s="244"/>
      <c r="SX37" s="244"/>
      <c r="SY37" s="244"/>
      <c r="SZ37" s="244"/>
      <c r="TA37" s="244"/>
      <c r="TB37" s="244"/>
      <c r="TC37" s="244"/>
      <c r="TD37" s="244"/>
      <c r="TE37" s="244"/>
      <c r="TF37" s="244"/>
      <c r="TG37" s="244"/>
      <c r="TH37" s="244"/>
      <c r="TI37" s="244"/>
      <c r="TJ37" s="244"/>
      <c r="TK37" s="244"/>
      <c r="TL37" s="244"/>
      <c r="TM37" s="244"/>
      <c r="TN37" s="244"/>
      <c r="TO37" s="244"/>
      <c r="TP37" s="244"/>
      <c r="TQ37" s="244"/>
      <c r="TR37" s="244"/>
      <c r="TS37" s="244"/>
      <c r="TT37" s="244"/>
      <c r="TU37" s="244"/>
      <c r="TV37" s="244"/>
      <c r="TW37" s="244"/>
      <c r="TX37" s="244"/>
      <c r="TY37" s="244"/>
      <c r="TZ37" s="244"/>
      <c r="UA37" s="244"/>
      <c r="UB37" s="244"/>
      <c r="UC37" s="244"/>
      <c r="UD37" s="244"/>
      <c r="UE37" s="244"/>
      <c r="UF37" s="244"/>
      <c r="UG37" s="244"/>
      <c r="UH37" s="244"/>
      <c r="UI37" s="244"/>
      <c r="UJ37" s="244"/>
      <c r="UK37" s="244"/>
      <c r="UL37" s="244"/>
      <c r="UM37" s="244"/>
      <c r="UN37" s="244"/>
      <c r="UO37" s="244"/>
      <c r="UP37" s="244"/>
      <c r="UQ37" s="244"/>
      <c r="UR37" s="244"/>
      <c r="US37" s="244"/>
      <c r="UT37" s="244"/>
      <c r="UU37" s="244"/>
      <c r="UV37" s="244"/>
      <c r="UW37" s="244"/>
      <c r="UX37" s="244"/>
      <c r="UY37" s="244"/>
      <c r="UZ37" s="244"/>
      <c r="VA37" s="244"/>
      <c r="VB37" s="244"/>
      <c r="VC37" s="244"/>
      <c r="VD37" s="244"/>
      <c r="VE37" s="244"/>
      <c r="VF37" s="244"/>
      <c r="VG37" s="244"/>
      <c r="VH37" s="244"/>
      <c r="VI37" s="244"/>
      <c r="VJ37" s="244"/>
      <c r="VK37" s="244"/>
      <c r="VL37" s="244"/>
      <c r="VM37" s="244"/>
      <c r="VN37" s="244"/>
      <c r="VO37" s="244"/>
      <c r="VP37" s="244"/>
      <c r="VQ37" s="244"/>
      <c r="VR37" s="244"/>
      <c r="VS37" s="244"/>
      <c r="VT37" s="244"/>
      <c r="VU37" s="244"/>
      <c r="VV37" s="244"/>
      <c r="VW37" s="244"/>
      <c r="VX37" s="244"/>
      <c r="VY37" s="244"/>
      <c r="VZ37" s="244"/>
      <c r="WA37" s="244"/>
      <c r="WB37" s="244"/>
      <c r="WC37" s="244"/>
      <c r="WD37" s="244"/>
      <c r="WE37" s="244"/>
      <c r="WF37" s="244"/>
      <c r="WG37" s="244"/>
      <c r="WH37" s="244"/>
      <c r="WI37" s="244"/>
      <c r="WJ37" s="244"/>
      <c r="WK37" s="244"/>
      <c r="WL37" s="244"/>
      <c r="WM37" s="244"/>
      <c r="WN37" s="244"/>
      <c r="WO37" s="244"/>
      <c r="WP37" s="244"/>
      <c r="WQ37" s="244"/>
      <c r="WR37" s="244"/>
      <c r="WS37" s="244"/>
      <c r="WT37" s="244"/>
      <c r="WU37" s="244"/>
      <c r="WV37" s="244"/>
      <c r="WW37" s="244"/>
      <c r="WX37" s="244"/>
      <c r="WY37" s="244"/>
      <c r="WZ37" s="244"/>
      <c r="XA37" s="244"/>
      <c r="XB37" s="244"/>
      <c r="XC37" s="244"/>
      <c r="XD37" s="244"/>
      <c r="XE37" s="244"/>
      <c r="XF37" s="244"/>
      <c r="XG37" s="244"/>
      <c r="XH37" s="244"/>
      <c r="XI37" s="244"/>
      <c r="XJ37" s="244"/>
      <c r="XK37" s="244"/>
      <c r="XL37" s="244"/>
      <c r="XM37" s="244"/>
      <c r="XN37" s="244"/>
      <c r="XO37" s="244"/>
      <c r="XP37" s="244"/>
      <c r="XQ37" s="244"/>
      <c r="XR37" s="244"/>
      <c r="XS37" s="244"/>
      <c r="XT37" s="244"/>
      <c r="XU37" s="244"/>
      <c r="XV37" s="244"/>
      <c r="XW37" s="244"/>
      <c r="XX37" s="244"/>
      <c r="XY37" s="244"/>
      <c r="XZ37" s="244"/>
      <c r="YA37" s="244"/>
      <c r="YB37" s="244"/>
      <c r="YC37" s="244"/>
      <c r="YD37" s="244"/>
      <c r="YE37" s="244"/>
      <c r="YF37" s="244"/>
      <c r="YG37" s="244"/>
      <c r="YH37" s="244"/>
      <c r="YI37" s="244"/>
      <c r="YJ37" s="244"/>
      <c r="YK37" s="244"/>
      <c r="YL37" s="244"/>
      <c r="YM37" s="244"/>
      <c r="YN37" s="244"/>
      <c r="YO37" s="244"/>
      <c r="YP37" s="244"/>
      <c r="YQ37" s="244"/>
      <c r="YR37" s="244"/>
      <c r="YS37" s="244"/>
      <c r="YT37" s="244"/>
      <c r="YU37" s="244"/>
      <c r="YV37" s="244"/>
      <c r="YW37" s="244"/>
      <c r="YX37" s="244"/>
      <c r="YY37" s="244"/>
      <c r="YZ37" s="244"/>
      <c r="ZA37" s="244"/>
      <c r="ZB37" s="244"/>
      <c r="ZC37" s="244"/>
      <c r="ZD37" s="244"/>
      <c r="ZE37" s="244"/>
      <c r="ZF37" s="244"/>
      <c r="ZG37" s="244"/>
      <c r="ZH37" s="244"/>
      <c r="ZI37" s="244"/>
      <c r="ZJ37" s="244"/>
      <c r="ZK37" s="244"/>
      <c r="ZL37" s="244"/>
      <c r="ZM37" s="244"/>
      <c r="ZN37" s="244"/>
      <c r="ZO37" s="244"/>
      <c r="ZP37" s="244"/>
      <c r="ZQ37" s="244"/>
      <c r="ZR37" s="244"/>
      <c r="ZS37" s="244"/>
      <c r="ZT37" s="244"/>
      <c r="ZU37" s="244"/>
      <c r="ZV37" s="244"/>
      <c r="ZW37" s="244"/>
      <c r="ZX37" s="244"/>
      <c r="ZY37" s="244"/>
      <c r="ZZ37" s="244"/>
      <c r="AAA37" s="244"/>
      <c r="AAB37" s="244"/>
      <c r="AAC37" s="244"/>
      <c r="AAD37" s="244"/>
      <c r="AAE37" s="244"/>
      <c r="AAF37" s="244"/>
      <c r="AAG37" s="244"/>
      <c r="AAH37" s="244"/>
      <c r="AAI37" s="244"/>
      <c r="AAJ37" s="244"/>
      <c r="AAK37" s="244"/>
      <c r="AAL37" s="244"/>
      <c r="AAM37" s="244"/>
      <c r="AAN37" s="244"/>
      <c r="AAO37" s="244"/>
      <c r="AAP37" s="244"/>
      <c r="AAQ37" s="244"/>
      <c r="AAR37" s="244"/>
      <c r="AAS37" s="244"/>
      <c r="AAT37" s="244"/>
      <c r="AAU37" s="244"/>
      <c r="AAV37" s="244"/>
      <c r="AAW37" s="244"/>
      <c r="AAX37" s="244"/>
      <c r="AAY37" s="244"/>
      <c r="AAZ37" s="244"/>
      <c r="ABA37" s="244"/>
      <c r="ABB37" s="244"/>
      <c r="ABC37" s="244"/>
      <c r="ABD37" s="244"/>
      <c r="ABE37" s="244"/>
      <c r="ABF37" s="244"/>
      <c r="ABG37" s="244"/>
      <c r="ABH37" s="244"/>
      <c r="ABI37" s="244"/>
      <c r="ABJ37" s="244"/>
      <c r="ABK37" s="244"/>
      <c r="ABL37" s="244"/>
      <c r="ABM37" s="244"/>
      <c r="ABN37" s="244"/>
      <c r="ABO37" s="244"/>
      <c r="ABP37" s="244"/>
      <c r="ABQ37" s="244"/>
      <c r="ABR37" s="244"/>
      <c r="ABS37" s="244"/>
      <c r="ABT37" s="244"/>
      <c r="ABU37" s="244"/>
      <c r="ABV37" s="244"/>
      <c r="ABW37" s="244"/>
      <c r="ABX37" s="244"/>
      <c r="ABY37" s="244"/>
      <c r="ABZ37" s="244"/>
      <c r="ACA37" s="244"/>
      <c r="ACB37" s="244"/>
      <c r="ACC37" s="244"/>
      <c r="ACD37" s="244"/>
      <c r="ACE37" s="244"/>
      <c r="ACF37" s="244"/>
      <c r="ACG37" s="244"/>
      <c r="ACH37" s="244"/>
      <c r="ACI37" s="244"/>
      <c r="ACJ37" s="244"/>
      <c r="ACK37" s="244"/>
      <c r="ACL37" s="244"/>
      <c r="ACM37" s="244"/>
      <c r="ACN37" s="244"/>
      <c r="ACO37" s="244"/>
      <c r="ACP37" s="244"/>
      <c r="ACQ37" s="244"/>
      <c r="ACR37" s="244"/>
      <c r="ACS37" s="244"/>
      <c r="ACT37" s="244"/>
      <c r="ACU37" s="244"/>
      <c r="ACV37" s="244"/>
      <c r="ACW37" s="244"/>
      <c r="ACX37" s="244"/>
      <c r="ACY37" s="244"/>
      <c r="ACZ37" s="244"/>
      <c r="ADA37" s="244"/>
      <c r="ADB37" s="244"/>
      <c r="ADC37" s="244"/>
      <c r="ADD37" s="244"/>
      <c r="ADE37" s="244"/>
      <c r="ADF37" s="244"/>
      <c r="ADG37" s="244"/>
      <c r="ADH37" s="244"/>
      <c r="ADI37" s="244"/>
      <c r="ADJ37" s="244"/>
      <c r="ADK37" s="244"/>
      <c r="ADL37" s="244"/>
      <c r="ADM37" s="244"/>
      <c r="ADN37" s="244"/>
      <c r="ADO37" s="244"/>
      <c r="ADP37" s="244"/>
      <c r="ADQ37" s="244"/>
      <c r="ADR37" s="244"/>
      <c r="ADS37" s="244"/>
      <c r="ADT37" s="244"/>
      <c r="ADU37" s="244"/>
      <c r="ADV37" s="244"/>
      <c r="ADW37" s="244"/>
      <c r="ADX37" s="244"/>
      <c r="ADY37" s="244"/>
      <c r="ADZ37" s="244"/>
      <c r="AEA37" s="244"/>
      <c r="AEB37" s="244"/>
      <c r="AEC37" s="244"/>
      <c r="AED37" s="244"/>
      <c r="AEE37" s="244"/>
      <c r="AEF37" s="244"/>
      <c r="AEG37" s="244"/>
      <c r="AEH37" s="244"/>
      <c r="AEI37" s="244"/>
      <c r="AEJ37" s="244"/>
      <c r="AEK37" s="244"/>
      <c r="AEL37" s="244"/>
      <c r="AEM37" s="244"/>
      <c r="AEN37" s="244"/>
      <c r="AEO37" s="244"/>
      <c r="AEP37" s="244"/>
      <c r="AEQ37" s="244"/>
      <c r="AER37" s="244"/>
      <c r="AES37" s="244"/>
      <c r="AET37" s="244"/>
      <c r="AEU37" s="244"/>
    </row>
    <row r="38" spans="1:827" s="191" customFormat="1" x14ac:dyDescent="0.15">
      <c r="A38" s="182" t="str">
        <f>'Tariffs July 2022'!K24</f>
        <v>Alinta Energy</v>
      </c>
      <c r="B38" s="183" t="str">
        <f>'Tariffs July 2022'!L24</f>
        <v>Home Deal</v>
      </c>
      <c r="C38" s="184">
        <f>IF('Tariffs July 2022'!BP24=0,91*'Tariffs July 2022'!M24/100,(91*'Tariffs July 2022'!M24/100)+'Tariffs July 2022'!BP24/4)</f>
        <v>96.88190909090909</v>
      </c>
      <c r="D38" s="184">
        <f>IF('Tariffs July 2022'!O24="",$C$25*$C$26*'Tariffs July 2022'!N24/100,IF($C$25*$C$26&gt;='Tariffs July 2022'!P24,('Tariffs July 2022'!P24*'Tariffs July 2022'!N24/100),($C$25*$C$26*'Tariffs July 2022'!N24/100)))</f>
        <v>392.85454545454542</v>
      </c>
      <c r="E38" s="184">
        <f>IF(AND('Tariffs July 2022'!R24&gt;0,'Tariffs July 2022'!T24&gt;0),IF(($C$25*$C$26&lt;'Tariffs July 2022'!T24),(0),($C$25*$C$26-'Tariffs July 2022'!T24)*'Tariffs July 2022'!U24/100),IF(AND('Tariffs July 2022'!R24&gt;0,'Tariffs July 2022'!T24=""),IF(($C$25*$C$26&lt;'Tariffs July 2022'!R24+'Tariffs July 2022'!P24),(0),(($C$25*$C$26-('Tariffs July 2022'!R24+'Tariffs July 2022'!P24))*'Tariffs July 2022'!S24/100)),IF(AND('Tariffs July 2022'!P24&gt;0,'Tariffs July 2022'!R24=""&gt;0),IF(($C$25*$C$26&lt;'Tariffs July 2022'!P24),(0),($C$25*$C$26-'Tariffs July 2022'!P24)*'Tariffs July 2022'!Q24/100),0)))</f>
        <v>0</v>
      </c>
      <c r="F38" s="184">
        <f>($C$25*$C$27)*'Tariffs July 2022'!AE24/100</f>
        <v>51.790909090909089</v>
      </c>
      <c r="G38" s="184">
        <f t="shared" ref="G38" si="33">SUM(C38:F38)</f>
        <v>541.52736363636359</v>
      </c>
      <c r="H38" s="238">
        <f t="shared" ref="H38" si="34">(G38-C38)*4</f>
        <v>1778.5818181818181</v>
      </c>
      <c r="I38" s="238">
        <f t="shared" ref="I38" si="35">G38*4</f>
        <v>2166.1094545454544</v>
      </c>
      <c r="J38" s="185">
        <f t="shared" ref="J38" si="36">I38*1.1</f>
        <v>2382.7204000000002</v>
      </c>
      <c r="K38" s="188">
        <f>'Tariffs July 2022'!AZ24</f>
        <v>0</v>
      </c>
      <c r="L38" s="188">
        <f>'Tariffs July 2022'!BA24</f>
        <v>0</v>
      </c>
      <c r="M38" s="188">
        <f>'Tariffs July 2022'!BB24</f>
        <v>0</v>
      </c>
      <c r="N38" s="188">
        <f>'Tariffs July 2022'!BC24</f>
        <v>0</v>
      </c>
      <c r="O38" s="186" t="str">
        <f t="shared" ref="O38" si="37">IF(SUM(K38:N38)=0,"No discount",IF(K38&gt;0,"Guaranteed off bill",IF(L38&gt;0,"Guaranteed off usage",IF(M38&gt;0,"Pay-on-time off bill","Pay-on-time off usage"))))</f>
        <v>No discount</v>
      </c>
      <c r="P38" s="187" t="str">
        <f t="shared" ref="P38" si="38">IF(OR(A38="Origin Energy",A38="Red Energy",A38="Powershop"),"Inclusive","Exclusive")</f>
        <v>Exclusive</v>
      </c>
      <c r="Q38" s="241">
        <f t="shared" ref="Q38" si="39">IF(AND(O38="Guaranteed off bill",P38="Inclusive"),((I38*1.1)-((I38*1.1)*K38/100))/1.1,IF(AND(O38="Guaranteed off usage",P38="Inclusive"),((I38*1.1)-((H38*1.1)*L38/100))/1.1,IF(AND(O38="Guaranteed off bill",P38="Exclusive"),I38-(I38*K38/100),IF(AND(O38="Guaranteed off usage",P38="Exclusive"),I38-(H38*L38/100),IF(P38="Inclusive",((I38*1.1))/1.1,I38)))))</f>
        <v>2166.1094545454544</v>
      </c>
      <c r="R38" s="238">
        <f t="shared" ref="R38" si="40">IF(AND(O38="Pay-on-time off bill",P38="Inclusive"),((Q38*1.1)-((Q38*1.1)*M38/100))/1.1,IF(AND(O38="Pay-on-time off usage",P38="Inclusive"),((Q38*1.1)-((H38*1.1)*N38/100))/1.1,IF(AND(O38="Pay-on-time off bill",P38="Exclusive"),Q38-(Q38*M38/100),IF(AND(O38="Pay-on-time off usage",P38="Exclusive"),Q38-(H38*N38/100),IF(P38="Inclusive",((Q38*1.1))/1.1,Q38)))))</f>
        <v>2166.1094545454544</v>
      </c>
      <c r="S38" s="247">
        <f t="shared" ref="S38" si="41">Q38*1.1</f>
        <v>2382.7204000000002</v>
      </c>
      <c r="T38" s="247">
        <f t="shared" ref="T38" si="42">R38*1.1</f>
        <v>2382.7204000000002</v>
      </c>
      <c r="U38" s="188">
        <f>'Tariffs July 2022'!BL24</f>
        <v>0</v>
      </c>
      <c r="V38" s="189" t="str">
        <f>'Tariffs July 2022'!BM24</f>
        <v>n</v>
      </c>
      <c r="W38" s="264"/>
      <c r="X38" s="264"/>
      <c r="Y38" s="264"/>
      <c r="Z38" s="264"/>
      <c r="AA38" s="264"/>
      <c r="AB38" s="264"/>
      <c r="AC38" s="264"/>
      <c r="AD38" s="264"/>
      <c r="AE38" s="264"/>
      <c r="AF38" s="264"/>
      <c r="AG38" s="264"/>
      <c r="AH38" s="264"/>
      <c r="AI38" s="264"/>
      <c r="AJ38" s="264"/>
      <c r="AK38" s="264"/>
      <c r="AL38" s="264"/>
      <c r="AM38" s="264"/>
      <c r="AN38" s="264"/>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s="244"/>
      <c r="QO38" s="244"/>
      <c r="QP38" s="244"/>
      <c r="QQ38" s="244"/>
      <c r="QR38" s="244"/>
      <c r="QS38" s="244"/>
      <c r="QT38" s="244"/>
      <c r="QU38" s="244"/>
      <c r="QV38" s="244"/>
      <c r="QW38" s="244"/>
      <c r="QX38" s="244"/>
      <c r="QY38" s="244"/>
      <c r="QZ38" s="244"/>
      <c r="RA38" s="244"/>
      <c r="RB38" s="244"/>
      <c r="RC38" s="244"/>
      <c r="RD38" s="244"/>
      <c r="RE38" s="244"/>
      <c r="RF38" s="244"/>
      <c r="RG38" s="244"/>
      <c r="RH38" s="244"/>
      <c r="RI38" s="244"/>
      <c r="RJ38" s="244"/>
      <c r="RK38" s="244"/>
      <c r="RL38" s="244"/>
      <c r="RM38" s="244"/>
      <c r="RN38" s="244"/>
      <c r="RO38" s="244"/>
      <c r="RP38" s="244"/>
      <c r="RQ38" s="244"/>
      <c r="RR38" s="244"/>
      <c r="RS38" s="244"/>
      <c r="RT38" s="244"/>
      <c r="RU38" s="244"/>
      <c r="RV38" s="244"/>
      <c r="RW38" s="244"/>
      <c r="RX38" s="244"/>
      <c r="RY38" s="244"/>
      <c r="RZ38" s="244"/>
      <c r="SA38" s="244"/>
      <c r="SB38" s="244"/>
      <c r="SC38" s="244"/>
      <c r="SD38" s="244"/>
      <c r="SE38" s="244"/>
      <c r="SF38" s="244"/>
      <c r="SG38" s="244"/>
      <c r="SH38" s="244"/>
      <c r="SI38" s="244"/>
      <c r="SJ38" s="244"/>
      <c r="SK38" s="244"/>
      <c r="SL38" s="244"/>
      <c r="SM38" s="244"/>
      <c r="SN38" s="244"/>
      <c r="SO38" s="244"/>
      <c r="SP38" s="244"/>
      <c r="SQ38" s="244"/>
      <c r="SR38" s="244"/>
      <c r="SS38" s="244"/>
      <c r="ST38" s="244"/>
      <c r="SU38" s="244"/>
      <c r="SV38" s="244"/>
      <c r="SW38" s="244"/>
      <c r="SX38" s="244"/>
      <c r="SY38" s="244"/>
      <c r="SZ38" s="244"/>
      <c r="TA38" s="244"/>
      <c r="TB38" s="244"/>
      <c r="TC38" s="244"/>
      <c r="TD38" s="244"/>
      <c r="TE38" s="244"/>
      <c r="TF38" s="244"/>
      <c r="TG38" s="244"/>
      <c r="TH38" s="244"/>
      <c r="TI38" s="244"/>
      <c r="TJ38" s="244"/>
      <c r="TK38" s="244"/>
      <c r="TL38" s="244"/>
      <c r="TM38" s="244"/>
      <c r="TN38" s="244"/>
      <c r="TO38" s="244"/>
      <c r="TP38" s="244"/>
      <c r="TQ38" s="244"/>
      <c r="TR38" s="244"/>
      <c r="TS38" s="244"/>
      <c r="TT38" s="244"/>
      <c r="TU38" s="244"/>
      <c r="TV38" s="244"/>
      <c r="TW38" s="244"/>
      <c r="TX38" s="244"/>
      <c r="TY38" s="244"/>
      <c r="TZ38" s="244"/>
      <c r="UA38" s="244"/>
      <c r="UB38" s="244"/>
      <c r="UC38" s="244"/>
      <c r="UD38" s="244"/>
      <c r="UE38" s="244"/>
      <c r="UF38" s="244"/>
      <c r="UG38" s="244"/>
      <c r="UH38" s="244"/>
      <c r="UI38" s="244"/>
      <c r="UJ38" s="244"/>
      <c r="UK38" s="244"/>
      <c r="UL38" s="244"/>
      <c r="UM38" s="244"/>
      <c r="UN38" s="244"/>
      <c r="UO38" s="244"/>
      <c r="UP38" s="244"/>
      <c r="UQ38" s="244"/>
      <c r="UR38" s="244"/>
      <c r="US38" s="244"/>
      <c r="UT38" s="244"/>
      <c r="UU38" s="244"/>
      <c r="UV38" s="244"/>
      <c r="UW38" s="244"/>
      <c r="UX38" s="244"/>
      <c r="UY38" s="244"/>
      <c r="UZ38" s="244"/>
      <c r="VA38" s="244"/>
      <c r="VB38" s="244"/>
      <c r="VC38" s="244"/>
      <c r="VD38" s="244"/>
      <c r="VE38" s="244"/>
      <c r="VF38" s="244"/>
      <c r="VG38" s="244"/>
      <c r="VH38" s="244"/>
      <c r="VI38" s="244"/>
      <c r="VJ38" s="244"/>
      <c r="VK38" s="244"/>
      <c r="VL38" s="244"/>
      <c r="VM38" s="244"/>
      <c r="VN38" s="244"/>
      <c r="VO38" s="244"/>
      <c r="VP38" s="244"/>
      <c r="VQ38" s="244"/>
      <c r="VR38" s="244"/>
      <c r="VS38" s="244"/>
      <c r="VT38" s="244"/>
      <c r="VU38" s="244"/>
      <c r="VV38" s="244"/>
      <c r="VW38" s="244"/>
      <c r="VX38" s="244"/>
      <c r="VY38" s="244"/>
      <c r="VZ38" s="244"/>
      <c r="WA38" s="244"/>
      <c r="WB38" s="244"/>
      <c r="WC38" s="244"/>
      <c r="WD38" s="244"/>
      <c r="WE38" s="244"/>
      <c r="WF38" s="244"/>
      <c r="WG38" s="244"/>
      <c r="WH38" s="244"/>
      <c r="WI38" s="244"/>
      <c r="WJ38" s="244"/>
      <c r="WK38" s="244"/>
      <c r="WL38" s="244"/>
      <c r="WM38" s="244"/>
      <c r="WN38" s="244"/>
      <c r="WO38" s="244"/>
      <c r="WP38" s="244"/>
      <c r="WQ38" s="244"/>
      <c r="WR38" s="244"/>
      <c r="WS38" s="244"/>
      <c r="WT38" s="244"/>
      <c r="WU38" s="244"/>
      <c r="WV38" s="244"/>
      <c r="WW38" s="244"/>
      <c r="WX38" s="244"/>
      <c r="WY38" s="244"/>
      <c r="WZ38" s="244"/>
      <c r="XA38" s="244"/>
      <c r="XB38" s="244"/>
      <c r="XC38" s="244"/>
      <c r="XD38" s="244"/>
      <c r="XE38" s="244"/>
      <c r="XF38" s="244"/>
      <c r="XG38" s="244"/>
      <c r="XH38" s="244"/>
      <c r="XI38" s="244"/>
      <c r="XJ38" s="244"/>
      <c r="XK38" s="244"/>
      <c r="XL38" s="244"/>
      <c r="XM38" s="244"/>
      <c r="XN38" s="244"/>
      <c r="XO38" s="244"/>
      <c r="XP38" s="244"/>
      <c r="XQ38" s="244"/>
      <c r="XR38" s="244"/>
      <c r="XS38" s="244"/>
      <c r="XT38" s="244"/>
      <c r="XU38" s="244"/>
      <c r="XV38" s="244"/>
      <c r="XW38" s="244"/>
      <c r="XX38" s="244"/>
      <c r="XY38" s="244"/>
      <c r="XZ38" s="244"/>
      <c r="YA38" s="244"/>
      <c r="YB38" s="244"/>
      <c r="YC38" s="244"/>
      <c r="YD38" s="244"/>
      <c r="YE38" s="244"/>
      <c r="YF38" s="244"/>
      <c r="YG38" s="244"/>
      <c r="YH38" s="244"/>
      <c r="YI38" s="244"/>
      <c r="YJ38" s="244"/>
      <c r="YK38" s="244"/>
      <c r="YL38" s="244"/>
      <c r="YM38" s="244"/>
      <c r="YN38" s="244"/>
      <c r="YO38" s="244"/>
      <c r="YP38" s="244"/>
      <c r="YQ38" s="244"/>
      <c r="YR38" s="244"/>
      <c r="YS38" s="244"/>
      <c r="YT38" s="244"/>
      <c r="YU38" s="244"/>
      <c r="YV38" s="244"/>
      <c r="YW38" s="244"/>
      <c r="YX38" s="244"/>
      <c r="YY38" s="244"/>
      <c r="YZ38" s="244"/>
      <c r="ZA38" s="244"/>
      <c r="ZB38" s="244"/>
      <c r="ZC38" s="244"/>
      <c r="ZD38" s="244"/>
      <c r="ZE38" s="244"/>
      <c r="ZF38" s="244"/>
      <c r="ZG38" s="244"/>
      <c r="ZH38" s="244"/>
      <c r="ZI38" s="244"/>
      <c r="ZJ38" s="244"/>
      <c r="ZK38" s="244"/>
      <c r="ZL38" s="244"/>
      <c r="ZM38" s="244"/>
      <c r="ZN38" s="244"/>
      <c r="ZO38" s="244"/>
      <c r="ZP38" s="244"/>
      <c r="ZQ38" s="244"/>
      <c r="ZR38" s="244"/>
      <c r="ZS38" s="244"/>
      <c r="ZT38" s="244"/>
      <c r="ZU38" s="244"/>
      <c r="ZV38" s="244"/>
      <c r="ZW38" s="244"/>
      <c r="ZX38" s="244"/>
      <c r="ZY38" s="244"/>
      <c r="ZZ38" s="244"/>
      <c r="AAA38" s="244"/>
      <c r="AAB38" s="244"/>
      <c r="AAC38" s="244"/>
      <c r="AAD38" s="244"/>
      <c r="AAE38" s="244"/>
      <c r="AAF38" s="244"/>
      <c r="AAG38" s="244"/>
      <c r="AAH38" s="244"/>
      <c r="AAI38" s="244"/>
      <c r="AAJ38" s="244"/>
      <c r="AAK38" s="244"/>
      <c r="AAL38" s="244"/>
      <c r="AAM38" s="244"/>
      <c r="AAN38" s="244"/>
      <c r="AAO38" s="244"/>
      <c r="AAP38" s="244"/>
      <c r="AAQ38" s="244"/>
      <c r="AAR38" s="244"/>
      <c r="AAS38" s="244"/>
      <c r="AAT38" s="244"/>
      <c r="AAU38" s="244"/>
      <c r="AAV38" s="244"/>
      <c r="AAW38" s="244"/>
      <c r="AAX38" s="244"/>
      <c r="AAY38" s="244"/>
      <c r="AAZ38" s="244"/>
      <c r="ABA38" s="244"/>
      <c r="ABB38" s="244"/>
      <c r="ABC38" s="244"/>
      <c r="ABD38" s="244"/>
      <c r="ABE38" s="244"/>
      <c r="ABF38" s="244"/>
      <c r="ABG38" s="244"/>
      <c r="ABH38" s="244"/>
      <c r="ABI38" s="244"/>
      <c r="ABJ38" s="244"/>
      <c r="ABK38" s="244"/>
      <c r="ABL38" s="244"/>
      <c r="ABM38" s="244"/>
      <c r="ABN38" s="244"/>
      <c r="ABO38" s="244"/>
      <c r="ABP38" s="244"/>
      <c r="ABQ38" s="244"/>
      <c r="ABR38" s="244"/>
      <c r="ABS38" s="244"/>
      <c r="ABT38" s="244"/>
      <c r="ABU38" s="244"/>
      <c r="ABV38" s="244"/>
      <c r="ABW38" s="244"/>
      <c r="ABX38" s="244"/>
      <c r="ABY38" s="244"/>
      <c r="ABZ38" s="244"/>
      <c r="ACA38" s="244"/>
      <c r="ACB38" s="244"/>
      <c r="ACC38" s="244"/>
      <c r="ACD38" s="244"/>
      <c r="ACE38" s="244"/>
      <c r="ACF38" s="244"/>
      <c r="ACG38" s="244"/>
      <c r="ACH38" s="244"/>
      <c r="ACI38" s="244"/>
      <c r="ACJ38" s="244"/>
      <c r="ACK38" s="244"/>
      <c r="ACL38" s="244"/>
      <c r="ACM38" s="244"/>
      <c r="ACN38" s="244"/>
      <c r="ACO38" s="244"/>
      <c r="ACP38" s="244"/>
      <c r="ACQ38" s="244"/>
      <c r="ACR38" s="244"/>
      <c r="ACS38" s="244"/>
      <c r="ACT38" s="244"/>
      <c r="ACU38" s="244"/>
      <c r="ACV38" s="244"/>
      <c r="ACW38" s="244"/>
      <c r="ACX38" s="244"/>
      <c r="ACY38" s="244"/>
      <c r="ACZ38" s="244"/>
      <c r="ADA38" s="244"/>
      <c r="ADB38" s="244"/>
      <c r="ADC38" s="244"/>
      <c r="ADD38" s="244"/>
      <c r="ADE38" s="244"/>
      <c r="ADF38" s="244"/>
      <c r="ADG38" s="244"/>
      <c r="ADH38" s="244"/>
      <c r="ADI38" s="244"/>
      <c r="ADJ38" s="244"/>
      <c r="ADK38" s="244"/>
      <c r="ADL38" s="244"/>
      <c r="ADM38" s="244"/>
      <c r="ADN38" s="244"/>
      <c r="ADO38" s="244"/>
      <c r="ADP38" s="244"/>
      <c r="ADQ38" s="244"/>
      <c r="ADR38" s="244"/>
      <c r="ADS38" s="244"/>
      <c r="ADT38" s="244"/>
      <c r="ADU38" s="244"/>
      <c r="ADV38" s="244"/>
      <c r="ADW38" s="244"/>
      <c r="ADX38" s="244"/>
      <c r="ADY38" s="244"/>
      <c r="ADZ38" s="244"/>
      <c r="AEA38" s="244"/>
      <c r="AEB38" s="244"/>
      <c r="AEC38" s="244"/>
      <c r="AED38" s="244"/>
      <c r="AEE38" s="244"/>
      <c r="AEF38" s="244"/>
      <c r="AEG38" s="244"/>
      <c r="AEH38" s="244"/>
      <c r="AEI38" s="244"/>
      <c r="AEJ38" s="244"/>
      <c r="AEK38" s="244"/>
      <c r="AEL38" s="244"/>
      <c r="AEM38" s="244"/>
      <c r="AEN38" s="244"/>
      <c r="AEO38" s="244"/>
      <c r="AEP38" s="244"/>
      <c r="AEQ38" s="244"/>
      <c r="AER38" s="244"/>
      <c r="AES38" s="244"/>
      <c r="AET38" s="244"/>
      <c r="AEU38" s="244"/>
    </row>
    <row r="39" spans="1:827" s="191" customFormat="1" x14ac:dyDescent="0.15">
      <c r="A39" s="183" t="str">
        <f>'Tariffs July 2022'!K25</f>
        <v>ReAmped Energy</v>
      </c>
      <c r="B39" s="183" t="str">
        <f>'Tariffs July 2022'!L25</f>
        <v>Advance</v>
      </c>
      <c r="C39" s="184">
        <f>IF('Tariffs July 2022'!BP25=0,91*'Tariffs July 2022'!M25/100,(91*'Tariffs July 2022'!M25/100)+'Tariffs July 2022'!BP25/4)</f>
        <v>97.907727272727257</v>
      </c>
      <c r="D39" s="184">
        <f>IF('Tariffs July 2022'!O25="",$C$25*$C$26*'Tariffs July 2022'!N25/100,IF($C$25*$C$26&gt;='Tariffs July 2022'!P25,('Tariffs July 2022'!P25*'Tariffs July 2022'!N25/100),($C$25*$C$26*'Tariffs July 2022'!N25/100)))</f>
        <v>639.5090909090909</v>
      </c>
      <c r="E39" s="184">
        <f>IF(AND('Tariffs July 2022'!R25&gt;0,'Tariffs July 2022'!T25&gt;0),IF(($C$25*$C$26&lt;'Tariffs July 2022'!T25),(0),($C$25*$C$26-'Tariffs July 2022'!T25)*'Tariffs July 2022'!U25/100),IF(AND('Tariffs July 2022'!R25&gt;0,'Tariffs July 2022'!T25=""),IF(($C$25*$C$26&lt;'Tariffs July 2022'!R25+'Tariffs July 2022'!P25),(0),(($C$25*$C$26-('Tariffs July 2022'!R25+'Tariffs July 2022'!P25))*'Tariffs July 2022'!S25/100)),IF(AND('Tariffs July 2022'!P25&gt;0,'Tariffs July 2022'!R25=""&gt;0),IF(($C$25*$C$26&lt;'Tariffs July 2022'!P25),(0),($C$25*$C$26-'Tariffs July 2022'!P25)*'Tariffs July 2022'!Q25/100),0)))</f>
        <v>0</v>
      </c>
      <c r="F39" s="184">
        <f>($C$25*$C$27)*'Tariffs July 2022'!AE25/100</f>
        <v>97.254545454545436</v>
      </c>
      <c r="G39" s="184">
        <f t="shared" si="25"/>
        <v>834.67136363636359</v>
      </c>
      <c r="H39" s="238">
        <f t="shared" si="26"/>
        <v>2947.0545454545454</v>
      </c>
      <c r="I39" s="238">
        <f t="shared" si="27"/>
        <v>3338.6854545454544</v>
      </c>
      <c r="J39" s="185">
        <f t="shared" si="24"/>
        <v>3672.5540000000001</v>
      </c>
      <c r="K39" s="188">
        <f>'Tariffs July 2022'!AZ25</f>
        <v>0</v>
      </c>
      <c r="L39" s="188">
        <f>'Tariffs July 2022'!BA25</f>
        <v>0</v>
      </c>
      <c r="M39" s="188">
        <f>'Tariffs July 2022'!BB25</f>
        <v>0</v>
      </c>
      <c r="N39" s="188">
        <f>'Tariffs July 2022'!BC25</f>
        <v>0</v>
      </c>
      <c r="O39" s="186" t="str">
        <f t="shared" si="28"/>
        <v>No discount</v>
      </c>
      <c r="P39" s="187" t="str">
        <f t="shared" si="29"/>
        <v>Exclusive</v>
      </c>
      <c r="Q39" s="241">
        <f t="shared" si="30"/>
        <v>3338.6854545454544</v>
      </c>
      <c r="R39" s="238">
        <f t="shared" si="31"/>
        <v>3338.6854545454544</v>
      </c>
      <c r="S39" s="247">
        <f t="shared" si="32"/>
        <v>3672.5540000000001</v>
      </c>
      <c r="T39" s="247">
        <f t="shared" si="32"/>
        <v>3672.5540000000001</v>
      </c>
      <c r="U39" s="188">
        <f>'Tariffs July 2022'!BL25</f>
        <v>0</v>
      </c>
      <c r="V39" s="189" t="str">
        <f>'Tariffs July 2022'!BM25</f>
        <v>n</v>
      </c>
      <c r="W39" s="264"/>
      <c r="X39" s="264"/>
      <c r="Y39" s="264"/>
      <c r="Z39" s="264"/>
      <c r="AA39" s="264"/>
      <c r="AB39" s="264"/>
      <c r="AC39" s="264"/>
      <c r="AD39" s="264"/>
      <c r="AE39" s="264"/>
      <c r="AF39" s="264"/>
      <c r="AG39" s="264"/>
      <c r="AH39" s="264"/>
      <c r="AI39" s="264"/>
      <c r="AJ39" s="264"/>
      <c r="AK39" s="264"/>
      <c r="AL39" s="264"/>
      <c r="AM39" s="264"/>
      <c r="AN39" s="264"/>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s="244"/>
      <c r="QO39" s="244"/>
      <c r="QP39" s="244"/>
      <c r="QQ39" s="244"/>
      <c r="QR39" s="244"/>
      <c r="QS39" s="244"/>
      <c r="QT39" s="244"/>
      <c r="QU39" s="244"/>
      <c r="QV39" s="244"/>
      <c r="QW39" s="244"/>
      <c r="QX39" s="244"/>
      <c r="QY39" s="244"/>
      <c r="QZ39" s="244"/>
      <c r="RA39" s="244"/>
      <c r="RB39" s="244"/>
      <c r="RC39" s="244"/>
      <c r="RD39" s="244"/>
      <c r="RE39" s="244"/>
      <c r="RF39" s="244"/>
      <c r="RG39" s="244"/>
      <c r="RH39" s="244"/>
      <c r="RI39" s="244"/>
      <c r="RJ39" s="244"/>
      <c r="RK39" s="244"/>
      <c r="RL39" s="244"/>
      <c r="RM39" s="244"/>
      <c r="RN39" s="244"/>
      <c r="RO39" s="244"/>
      <c r="RP39" s="244"/>
      <c r="RQ39" s="244"/>
      <c r="RR39" s="244"/>
      <c r="RS39" s="244"/>
      <c r="RT39" s="244"/>
      <c r="RU39" s="244"/>
      <c r="RV39" s="244"/>
      <c r="RW39" s="244"/>
      <c r="RX39" s="244"/>
      <c r="RY39" s="244"/>
      <c r="RZ39" s="244"/>
      <c r="SA39" s="244"/>
      <c r="SB39" s="244"/>
      <c r="SC39" s="244"/>
      <c r="SD39" s="244"/>
      <c r="SE39" s="244"/>
      <c r="SF39" s="244"/>
      <c r="SG39" s="244"/>
      <c r="SH39" s="244"/>
      <c r="SI39" s="244"/>
      <c r="SJ39" s="244"/>
      <c r="SK39" s="244"/>
      <c r="SL39" s="244"/>
      <c r="SM39" s="244"/>
      <c r="SN39" s="244"/>
      <c r="SO39" s="244"/>
      <c r="SP39" s="244"/>
      <c r="SQ39" s="244"/>
      <c r="SR39" s="244"/>
      <c r="SS39" s="244"/>
      <c r="ST39" s="244"/>
      <c r="SU39" s="244"/>
      <c r="SV39" s="244"/>
      <c r="SW39" s="244"/>
      <c r="SX39" s="244"/>
      <c r="SY39" s="244"/>
      <c r="SZ39" s="244"/>
      <c r="TA39" s="244"/>
      <c r="TB39" s="244"/>
      <c r="TC39" s="244"/>
      <c r="TD39" s="244"/>
      <c r="TE39" s="244"/>
      <c r="TF39" s="244"/>
      <c r="TG39" s="244"/>
      <c r="TH39" s="244"/>
      <c r="TI39" s="244"/>
      <c r="TJ39" s="244"/>
      <c r="TK39" s="244"/>
      <c r="TL39" s="244"/>
      <c r="TM39" s="244"/>
      <c r="TN39" s="244"/>
      <c r="TO39" s="244"/>
      <c r="TP39" s="244"/>
      <c r="TQ39" s="244"/>
      <c r="TR39" s="244"/>
      <c r="TS39" s="244"/>
      <c r="TT39" s="244"/>
      <c r="TU39" s="244"/>
      <c r="TV39" s="244"/>
      <c r="TW39" s="244"/>
      <c r="TX39" s="244"/>
      <c r="TY39" s="244"/>
      <c r="TZ39" s="244"/>
      <c r="UA39" s="244"/>
      <c r="UB39" s="244"/>
      <c r="UC39" s="244"/>
      <c r="UD39" s="244"/>
      <c r="UE39" s="244"/>
      <c r="UF39" s="244"/>
      <c r="UG39" s="244"/>
      <c r="UH39" s="244"/>
      <c r="UI39" s="244"/>
      <c r="UJ39" s="244"/>
      <c r="UK39" s="244"/>
      <c r="UL39" s="244"/>
      <c r="UM39" s="244"/>
      <c r="UN39" s="244"/>
      <c r="UO39" s="244"/>
      <c r="UP39" s="244"/>
      <c r="UQ39" s="244"/>
      <c r="UR39" s="244"/>
      <c r="US39" s="244"/>
      <c r="UT39" s="244"/>
      <c r="UU39" s="244"/>
      <c r="UV39" s="244"/>
      <c r="UW39" s="244"/>
      <c r="UX39" s="244"/>
      <c r="UY39" s="244"/>
      <c r="UZ39" s="244"/>
      <c r="VA39" s="244"/>
      <c r="VB39" s="244"/>
      <c r="VC39" s="244"/>
      <c r="VD39" s="244"/>
      <c r="VE39" s="244"/>
      <c r="VF39" s="244"/>
      <c r="VG39" s="244"/>
      <c r="VH39" s="244"/>
      <c r="VI39" s="244"/>
      <c r="VJ39" s="244"/>
      <c r="VK39" s="244"/>
      <c r="VL39" s="244"/>
      <c r="VM39" s="244"/>
      <c r="VN39" s="244"/>
      <c r="VO39" s="244"/>
      <c r="VP39" s="244"/>
      <c r="VQ39" s="244"/>
      <c r="VR39" s="244"/>
      <c r="VS39" s="244"/>
      <c r="VT39" s="244"/>
      <c r="VU39" s="244"/>
      <c r="VV39" s="244"/>
      <c r="VW39" s="244"/>
      <c r="VX39" s="244"/>
      <c r="VY39" s="244"/>
      <c r="VZ39" s="244"/>
      <c r="WA39" s="244"/>
      <c r="WB39" s="244"/>
      <c r="WC39" s="244"/>
      <c r="WD39" s="244"/>
      <c r="WE39" s="244"/>
      <c r="WF39" s="244"/>
      <c r="WG39" s="244"/>
      <c r="WH39" s="244"/>
      <c r="WI39" s="244"/>
      <c r="WJ39" s="244"/>
      <c r="WK39" s="244"/>
      <c r="WL39" s="244"/>
      <c r="WM39" s="244"/>
      <c r="WN39" s="244"/>
      <c r="WO39" s="244"/>
      <c r="WP39" s="244"/>
      <c r="WQ39" s="244"/>
      <c r="WR39" s="244"/>
      <c r="WS39" s="244"/>
      <c r="WT39" s="244"/>
      <c r="WU39" s="244"/>
      <c r="WV39" s="244"/>
      <c r="WW39" s="244"/>
      <c r="WX39" s="244"/>
      <c r="WY39" s="244"/>
      <c r="WZ39" s="244"/>
      <c r="XA39" s="244"/>
      <c r="XB39" s="244"/>
      <c r="XC39" s="244"/>
      <c r="XD39" s="244"/>
      <c r="XE39" s="244"/>
      <c r="XF39" s="244"/>
      <c r="XG39" s="244"/>
      <c r="XH39" s="244"/>
      <c r="XI39" s="244"/>
      <c r="XJ39" s="244"/>
      <c r="XK39" s="244"/>
      <c r="XL39" s="244"/>
      <c r="XM39" s="244"/>
      <c r="XN39" s="244"/>
      <c r="XO39" s="244"/>
      <c r="XP39" s="244"/>
      <c r="XQ39" s="244"/>
      <c r="XR39" s="244"/>
      <c r="XS39" s="244"/>
      <c r="XT39" s="244"/>
      <c r="XU39" s="244"/>
      <c r="XV39" s="244"/>
      <c r="XW39" s="244"/>
      <c r="XX39" s="244"/>
      <c r="XY39" s="244"/>
      <c r="XZ39" s="244"/>
      <c r="YA39" s="244"/>
      <c r="YB39" s="244"/>
      <c r="YC39" s="244"/>
      <c r="YD39" s="244"/>
      <c r="YE39" s="244"/>
      <c r="YF39" s="244"/>
      <c r="YG39" s="244"/>
      <c r="YH39" s="244"/>
      <c r="YI39" s="244"/>
      <c r="YJ39" s="244"/>
      <c r="YK39" s="244"/>
      <c r="YL39" s="244"/>
      <c r="YM39" s="244"/>
      <c r="YN39" s="244"/>
      <c r="YO39" s="244"/>
      <c r="YP39" s="244"/>
      <c r="YQ39" s="244"/>
      <c r="YR39" s="244"/>
      <c r="YS39" s="244"/>
      <c r="YT39" s="244"/>
      <c r="YU39" s="244"/>
      <c r="YV39" s="244"/>
      <c r="YW39" s="244"/>
      <c r="YX39" s="244"/>
      <c r="YY39" s="244"/>
      <c r="YZ39" s="244"/>
      <c r="ZA39" s="244"/>
      <c r="ZB39" s="244"/>
      <c r="ZC39" s="244"/>
      <c r="ZD39" s="244"/>
      <c r="ZE39" s="244"/>
      <c r="ZF39" s="244"/>
      <c r="ZG39" s="244"/>
      <c r="ZH39" s="244"/>
      <c r="ZI39" s="244"/>
      <c r="ZJ39" s="244"/>
      <c r="ZK39" s="244"/>
      <c r="ZL39" s="244"/>
      <c r="ZM39" s="244"/>
      <c r="ZN39" s="244"/>
      <c r="ZO39" s="244"/>
      <c r="ZP39" s="244"/>
      <c r="ZQ39" s="244"/>
      <c r="ZR39" s="244"/>
      <c r="ZS39" s="244"/>
      <c r="ZT39" s="244"/>
      <c r="ZU39" s="244"/>
      <c r="ZV39" s="244"/>
      <c r="ZW39" s="244"/>
      <c r="ZX39" s="244"/>
      <c r="ZY39" s="244"/>
      <c r="ZZ39" s="244"/>
      <c r="AAA39" s="244"/>
      <c r="AAB39" s="244"/>
      <c r="AAC39" s="244"/>
      <c r="AAD39" s="244"/>
      <c r="AAE39" s="244"/>
      <c r="AAF39" s="244"/>
      <c r="AAG39" s="244"/>
      <c r="AAH39" s="244"/>
      <c r="AAI39" s="244"/>
      <c r="AAJ39" s="244"/>
      <c r="AAK39" s="244"/>
      <c r="AAL39" s="244"/>
      <c r="AAM39" s="244"/>
      <c r="AAN39" s="244"/>
      <c r="AAO39" s="244"/>
      <c r="AAP39" s="244"/>
      <c r="AAQ39" s="244"/>
      <c r="AAR39" s="244"/>
      <c r="AAS39" s="244"/>
      <c r="AAT39" s="244"/>
      <c r="AAU39" s="244"/>
      <c r="AAV39" s="244"/>
      <c r="AAW39" s="244"/>
      <c r="AAX39" s="244"/>
      <c r="AAY39" s="244"/>
      <c r="AAZ39" s="244"/>
      <c r="ABA39" s="244"/>
      <c r="ABB39" s="244"/>
      <c r="ABC39" s="244"/>
      <c r="ABD39" s="244"/>
      <c r="ABE39" s="244"/>
      <c r="ABF39" s="244"/>
      <c r="ABG39" s="244"/>
      <c r="ABH39" s="244"/>
      <c r="ABI39" s="244"/>
      <c r="ABJ39" s="244"/>
      <c r="ABK39" s="244"/>
      <c r="ABL39" s="244"/>
      <c r="ABM39" s="244"/>
      <c r="ABN39" s="244"/>
      <c r="ABO39" s="244"/>
      <c r="ABP39" s="244"/>
      <c r="ABQ39" s="244"/>
      <c r="ABR39" s="244"/>
      <c r="ABS39" s="244"/>
      <c r="ABT39" s="244"/>
      <c r="ABU39" s="244"/>
      <c r="ABV39" s="244"/>
      <c r="ABW39" s="244"/>
      <c r="ABX39" s="244"/>
      <c r="ABY39" s="244"/>
      <c r="ABZ39" s="244"/>
      <c r="ACA39" s="244"/>
      <c r="ACB39" s="244"/>
      <c r="ACC39" s="244"/>
      <c r="ACD39" s="244"/>
      <c r="ACE39" s="244"/>
      <c r="ACF39" s="244"/>
      <c r="ACG39" s="244"/>
      <c r="ACH39" s="244"/>
      <c r="ACI39" s="244"/>
      <c r="ACJ39" s="244"/>
      <c r="ACK39" s="244"/>
      <c r="ACL39" s="244"/>
      <c r="ACM39" s="244"/>
      <c r="ACN39" s="244"/>
      <c r="ACO39" s="244"/>
      <c r="ACP39" s="244"/>
      <c r="ACQ39" s="244"/>
      <c r="ACR39" s="244"/>
      <c r="ACS39" s="244"/>
      <c r="ACT39" s="244"/>
      <c r="ACU39" s="244"/>
      <c r="ACV39" s="244"/>
      <c r="ACW39" s="244"/>
      <c r="ACX39" s="244"/>
      <c r="ACY39" s="244"/>
      <c r="ACZ39" s="244"/>
      <c r="ADA39" s="244"/>
      <c r="ADB39" s="244"/>
      <c r="ADC39" s="244"/>
      <c r="ADD39" s="244"/>
      <c r="ADE39" s="244"/>
      <c r="ADF39" s="244"/>
      <c r="ADG39" s="244"/>
      <c r="ADH39" s="244"/>
      <c r="ADI39" s="244"/>
      <c r="ADJ39" s="244"/>
      <c r="ADK39" s="244"/>
      <c r="ADL39" s="244"/>
      <c r="ADM39" s="244"/>
      <c r="ADN39" s="244"/>
      <c r="ADO39" s="244"/>
      <c r="ADP39" s="244"/>
      <c r="ADQ39" s="244"/>
      <c r="ADR39" s="244"/>
      <c r="ADS39" s="244"/>
      <c r="ADT39" s="244"/>
      <c r="ADU39" s="244"/>
      <c r="ADV39" s="244"/>
      <c r="ADW39" s="244"/>
      <c r="ADX39" s="244"/>
      <c r="ADY39" s="244"/>
      <c r="ADZ39" s="244"/>
      <c r="AEA39" s="244"/>
      <c r="AEB39" s="244"/>
      <c r="AEC39" s="244"/>
      <c r="AED39" s="244"/>
      <c r="AEE39" s="244"/>
      <c r="AEF39" s="244"/>
      <c r="AEG39" s="244"/>
      <c r="AEH39" s="244"/>
      <c r="AEI39" s="244"/>
      <c r="AEJ39" s="244"/>
      <c r="AEK39" s="244"/>
      <c r="AEL39" s="244"/>
      <c r="AEM39" s="244"/>
      <c r="AEN39" s="244"/>
      <c r="AEO39" s="244"/>
      <c r="AEP39" s="244"/>
      <c r="AEQ39" s="244"/>
      <c r="AER39" s="244"/>
      <c r="AES39" s="244"/>
      <c r="AET39" s="244"/>
      <c r="AEU39" s="244"/>
    </row>
    <row r="40" spans="1:827" s="191" customFormat="1" x14ac:dyDescent="0.15">
      <c r="A40" s="183" t="str">
        <f>'Tariffs July 2022'!K26</f>
        <v>Kogan Energy</v>
      </c>
      <c r="B40" s="183" t="str">
        <f>'Tariffs July 2022'!L26</f>
        <v>Free Kogan First Membership</v>
      </c>
      <c r="C40" s="184">
        <f>IF('Tariffs July 2022'!BP26=0,91*'Tariffs July 2022'!M26/100,(91*'Tariffs July 2022'!M26/100)+'Tariffs July 2022'!BP26/4)</f>
        <v>105.69236363636362</v>
      </c>
      <c r="D40" s="184">
        <f>IF('Tariffs July 2022'!O26="",$C$25*$C$26*'Tariffs July 2022'!N26/100,IF($C$25*$C$26&gt;='Tariffs July 2022'!P26,('Tariffs July 2022'!P26*'Tariffs July 2022'!N26/100),($C$25*$C$26*'Tariffs July 2022'!N26/100)))</f>
        <v>368.59090909090907</v>
      </c>
      <c r="E40" s="184">
        <f>IF(AND('Tariffs July 2022'!R26&gt;0,'Tariffs July 2022'!T26&gt;0),IF(($C$25*$C$26&lt;'Tariffs July 2022'!T26),(0),($C$25*$C$26-'Tariffs July 2022'!T26)*'Tariffs July 2022'!U26/100),IF(AND('Tariffs July 2022'!R26&gt;0,'Tariffs July 2022'!T26=""),IF(($C$25*$C$26&lt;'Tariffs July 2022'!R26+'Tariffs July 2022'!P26),(0),(($C$25*$C$26-('Tariffs July 2022'!R26+'Tariffs July 2022'!P26))*'Tariffs July 2022'!S26/100)),IF(AND('Tariffs July 2022'!P26&gt;0,'Tariffs July 2022'!R26=""&gt;0),IF(($C$25*$C$26&lt;'Tariffs July 2022'!P26),(0),($C$25*$C$26-'Tariffs July 2022'!P26)*'Tariffs July 2022'!Q26/100),0)))</f>
        <v>0</v>
      </c>
      <c r="F40" s="184">
        <f>($C$25*$C$27)*'Tariffs July 2022'!AE26/100</f>
        <v>52.74545454545455</v>
      </c>
      <c r="G40" s="184">
        <f t="shared" si="25"/>
        <v>527.02872727272722</v>
      </c>
      <c r="H40" s="238">
        <f t="shared" si="26"/>
        <v>1685.3454545454545</v>
      </c>
      <c r="I40" s="238">
        <f t="shared" si="27"/>
        <v>2108.1149090909089</v>
      </c>
      <c r="J40" s="185">
        <f t="shared" si="24"/>
        <v>2318.9263999999998</v>
      </c>
      <c r="K40" s="188">
        <f>'Tariffs July 2022'!AZ26</f>
        <v>0</v>
      </c>
      <c r="L40" s="188">
        <f>'Tariffs July 2022'!BA26</f>
        <v>0</v>
      </c>
      <c r="M40" s="188">
        <f>'Tariffs July 2022'!BB26</f>
        <v>0</v>
      </c>
      <c r="N40" s="188">
        <f>'Tariffs July 2022'!BC26</f>
        <v>0</v>
      </c>
      <c r="O40" s="186" t="str">
        <f t="shared" si="28"/>
        <v>No discount</v>
      </c>
      <c r="P40" s="187" t="str">
        <f t="shared" si="29"/>
        <v>Exclusive</v>
      </c>
      <c r="Q40" s="241">
        <f t="shared" si="30"/>
        <v>2108.1149090909089</v>
      </c>
      <c r="R40" s="238">
        <f t="shared" si="31"/>
        <v>2108.1149090909089</v>
      </c>
      <c r="S40" s="247">
        <f t="shared" ref="S40:T43" si="43">Q40*1.1</f>
        <v>2318.9263999999998</v>
      </c>
      <c r="T40" s="247">
        <f t="shared" si="43"/>
        <v>2318.9263999999998</v>
      </c>
      <c r="U40" s="188">
        <f>'Tariffs July 2022'!BL26</f>
        <v>0</v>
      </c>
      <c r="V40" s="189" t="str">
        <f>'Tariffs July 2022'!BM26</f>
        <v>n</v>
      </c>
      <c r="W40" s="264"/>
      <c r="X40" s="264"/>
      <c r="Y40" s="264"/>
      <c r="Z40" s="264"/>
      <c r="AA40" s="264"/>
      <c r="AB40" s="264"/>
      <c r="AC40" s="264"/>
      <c r="AD40" s="264"/>
      <c r="AE40" s="264"/>
      <c r="AF40" s="264"/>
      <c r="AG40" s="264"/>
      <c r="AH40" s="264"/>
      <c r="AI40" s="264"/>
      <c r="AJ40" s="264"/>
      <c r="AK40" s="264"/>
      <c r="AL40" s="264"/>
      <c r="AM40" s="264"/>
      <c r="AN40" s="264"/>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s="244"/>
      <c r="QO40" s="244"/>
      <c r="QP40" s="244"/>
      <c r="QQ40" s="244"/>
      <c r="QR40" s="244"/>
      <c r="QS40" s="244"/>
      <c r="QT40" s="244"/>
      <c r="QU40" s="244"/>
      <c r="QV40" s="244"/>
      <c r="QW40" s="244"/>
      <c r="QX40" s="244"/>
      <c r="QY40" s="244"/>
      <c r="QZ40" s="244"/>
      <c r="RA40" s="244"/>
      <c r="RB40" s="244"/>
      <c r="RC40" s="244"/>
      <c r="RD40" s="244"/>
      <c r="RE40" s="244"/>
      <c r="RF40" s="244"/>
      <c r="RG40" s="244"/>
      <c r="RH40" s="244"/>
      <c r="RI40" s="244"/>
      <c r="RJ40" s="244"/>
      <c r="RK40" s="244"/>
      <c r="RL40" s="244"/>
      <c r="RM40" s="244"/>
      <c r="RN40" s="244"/>
      <c r="RO40" s="244"/>
      <c r="RP40" s="244"/>
      <c r="RQ40" s="244"/>
      <c r="RR40" s="244"/>
      <c r="RS40" s="244"/>
      <c r="RT40" s="244"/>
      <c r="RU40" s="244"/>
      <c r="RV40" s="244"/>
      <c r="RW40" s="244"/>
      <c r="RX40" s="244"/>
      <c r="RY40" s="244"/>
      <c r="RZ40" s="244"/>
      <c r="SA40" s="244"/>
      <c r="SB40" s="244"/>
      <c r="SC40" s="244"/>
      <c r="SD40" s="244"/>
      <c r="SE40" s="244"/>
      <c r="SF40" s="244"/>
      <c r="SG40" s="244"/>
      <c r="SH40" s="244"/>
      <c r="SI40" s="244"/>
      <c r="SJ40" s="244"/>
      <c r="SK40" s="244"/>
      <c r="SL40" s="244"/>
      <c r="SM40" s="244"/>
      <c r="SN40" s="244"/>
      <c r="SO40" s="244"/>
      <c r="SP40" s="244"/>
      <c r="SQ40" s="244"/>
      <c r="SR40" s="244"/>
      <c r="SS40" s="244"/>
      <c r="ST40" s="244"/>
      <c r="SU40" s="244"/>
      <c r="SV40" s="244"/>
      <c r="SW40" s="244"/>
      <c r="SX40" s="244"/>
      <c r="SY40" s="244"/>
      <c r="SZ40" s="244"/>
      <c r="TA40" s="244"/>
      <c r="TB40" s="244"/>
      <c r="TC40" s="244"/>
      <c r="TD40" s="244"/>
      <c r="TE40" s="244"/>
      <c r="TF40" s="244"/>
      <c r="TG40" s="244"/>
      <c r="TH40" s="244"/>
      <c r="TI40" s="244"/>
      <c r="TJ40" s="244"/>
      <c r="TK40" s="244"/>
      <c r="TL40" s="244"/>
      <c r="TM40" s="244"/>
      <c r="TN40" s="244"/>
      <c r="TO40" s="244"/>
      <c r="TP40" s="244"/>
      <c r="TQ40" s="244"/>
      <c r="TR40" s="244"/>
      <c r="TS40" s="244"/>
      <c r="TT40" s="244"/>
      <c r="TU40" s="244"/>
      <c r="TV40" s="244"/>
      <c r="TW40" s="244"/>
      <c r="TX40" s="244"/>
      <c r="TY40" s="244"/>
      <c r="TZ40" s="244"/>
      <c r="UA40" s="244"/>
      <c r="UB40" s="244"/>
      <c r="UC40" s="244"/>
      <c r="UD40" s="244"/>
      <c r="UE40" s="244"/>
      <c r="UF40" s="244"/>
      <c r="UG40" s="244"/>
      <c r="UH40" s="244"/>
      <c r="UI40" s="244"/>
      <c r="UJ40" s="244"/>
      <c r="UK40" s="244"/>
      <c r="UL40" s="244"/>
      <c r="UM40" s="244"/>
      <c r="UN40" s="244"/>
      <c r="UO40" s="244"/>
      <c r="UP40" s="244"/>
      <c r="UQ40" s="244"/>
      <c r="UR40" s="244"/>
      <c r="US40" s="244"/>
      <c r="UT40" s="244"/>
      <c r="UU40" s="244"/>
      <c r="UV40" s="244"/>
      <c r="UW40" s="244"/>
      <c r="UX40" s="244"/>
      <c r="UY40" s="244"/>
      <c r="UZ40" s="244"/>
      <c r="VA40" s="244"/>
      <c r="VB40" s="244"/>
      <c r="VC40" s="244"/>
      <c r="VD40" s="244"/>
      <c r="VE40" s="244"/>
      <c r="VF40" s="244"/>
      <c r="VG40" s="244"/>
      <c r="VH40" s="244"/>
      <c r="VI40" s="244"/>
      <c r="VJ40" s="244"/>
      <c r="VK40" s="244"/>
      <c r="VL40" s="244"/>
      <c r="VM40" s="244"/>
      <c r="VN40" s="244"/>
      <c r="VO40" s="244"/>
      <c r="VP40" s="244"/>
      <c r="VQ40" s="244"/>
      <c r="VR40" s="244"/>
      <c r="VS40" s="244"/>
      <c r="VT40" s="244"/>
      <c r="VU40" s="244"/>
      <c r="VV40" s="244"/>
      <c r="VW40" s="244"/>
      <c r="VX40" s="244"/>
      <c r="VY40" s="244"/>
      <c r="VZ40" s="244"/>
      <c r="WA40" s="244"/>
      <c r="WB40" s="244"/>
      <c r="WC40" s="244"/>
      <c r="WD40" s="244"/>
      <c r="WE40" s="244"/>
      <c r="WF40" s="244"/>
      <c r="WG40" s="244"/>
      <c r="WH40" s="244"/>
      <c r="WI40" s="244"/>
      <c r="WJ40" s="244"/>
      <c r="WK40" s="244"/>
      <c r="WL40" s="244"/>
      <c r="WM40" s="244"/>
      <c r="WN40" s="244"/>
      <c r="WO40" s="244"/>
      <c r="WP40" s="244"/>
      <c r="WQ40" s="244"/>
      <c r="WR40" s="244"/>
      <c r="WS40" s="244"/>
      <c r="WT40" s="244"/>
      <c r="WU40" s="244"/>
      <c r="WV40" s="244"/>
      <c r="WW40" s="244"/>
      <c r="WX40" s="244"/>
      <c r="WY40" s="244"/>
      <c r="WZ40" s="244"/>
      <c r="XA40" s="244"/>
      <c r="XB40" s="244"/>
      <c r="XC40" s="244"/>
      <c r="XD40" s="244"/>
      <c r="XE40" s="244"/>
      <c r="XF40" s="244"/>
      <c r="XG40" s="244"/>
      <c r="XH40" s="244"/>
      <c r="XI40" s="244"/>
      <c r="XJ40" s="244"/>
      <c r="XK40" s="244"/>
      <c r="XL40" s="244"/>
      <c r="XM40" s="244"/>
      <c r="XN40" s="244"/>
      <c r="XO40" s="244"/>
      <c r="XP40" s="244"/>
      <c r="XQ40" s="244"/>
      <c r="XR40" s="244"/>
      <c r="XS40" s="244"/>
      <c r="XT40" s="244"/>
      <c r="XU40" s="244"/>
      <c r="XV40" s="244"/>
      <c r="XW40" s="244"/>
      <c r="XX40" s="244"/>
      <c r="XY40" s="244"/>
      <c r="XZ40" s="244"/>
      <c r="YA40" s="244"/>
      <c r="YB40" s="244"/>
      <c r="YC40" s="244"/>
      <c r="YD40" s="244"/>
      <c r="YE40" s="244"/>
      <c r="YF40" s="244"/>
      <c r="YG40" s="244"/>
      <c r="YH40" s="244"/>
      <c r="YI40" s="244"/>
      <c r="YJ40" s="244"/>
      <c r="YK40" s="244"/>
      <c r="YL40" s="244"/>
      <c r="YM40" s="244"/>
      <c r="YN40" s="244"/>
      <c r="YO40" s="244"/>
      <c r="YP40" s="244"/>
      <c r="YQ40" s="244"/>
      <c r="YR40" s="244"/>
      <c r="YS40" s="244"/>
      <c r="YT40" s="244"/>
      <c r="YU40" s="244"/>
      <c r="YV40" s="244"/>
      <c r="YW40" s="244"/>
      <c r="YX40" s="244"/>
      <c r="YY40" s="244"/>
      <c r="YZ40" s="244"/>
      <c r="ZA40" s="244"/>
      <c r="ZB40" s="244"/>
      <c r="ZC40" s="244"/>
      <c r="ZD40" s="244"/>
      <c r="ZE40" s="244"/>
      <c r="ZF40" s="244"/>
      <c r="ZG40" s="244"/>
      <c r="ZH40" s="244"/>
      <c r="ZI40" s="244"/>
      <c r="ZJ40" s="244"/>
      <c r="ZK40" s="244"/>
      <c r="ZL40" s="244"/>
      <c r="ZM40" s="244"/>
      <c r="ZN40" s="244"/>
      <c r="ZO40" s="244"/>
      <c r="ZP40" s="244"/>
      <c r="ZQ40" s="244"/>
      <c r="ZR40" s="244"/>
      <c r="ZS40" s="244"/>
      <c r="ZT40" s="244"/>
      <c r="ZU40" s="244"/>
      <c r="ZV40" s="244"/>
      <c r="ZW40" s="244"/>
      <c r="ZX40" s="244"/>
      <c r="ZY40" s="244"/>
      <c r="ZZ40" s="244"/>
      <c r="AAA40" s="244"/>
      <c r="AAB40" s="244"/>
      <c r="AAC40" s="244"/>
      <c r="AAD40" s="244"/>
      <c r="AAE40" s="244"/>
      <c r="AAF40" s="244"/>
      <c r="AAG40" s="244"/>
      <c r="AAH40" s="244"/>
      <c r="AAI40" s="244"/>
      <c r="AAJ40" s="244"/>
      <c r="AAK40" s="244"/>
      <c r="AAL40" s="244"/>
      <c r="AAM40" s="244"/>
      <c r="AAN40" s="244"/>
      <c r="AAO40" s="244"/>
      <c r="AAP40" s="244"/>
      <c r="AAQ40" s="244"/>
      <c r="AAR40" s="244"/>
      <c r="AAS40" s="244"/>
      <c r="AAT40" s="244"/>
      <c r="AAU40" s="244"/>
      <c r="AAV40" s="244"/>
      <c r="AAW40" s="244"/>
      <c r="AAX40" s="244"/>
      <c r="AAY40" s="244"/>
      <c r="AAZ40" s="244"/>
      <c r="ABA40" s="244"/>
      <c r="ABB40" s="244"/>
      <c r="ABC40" s="244"/>
      <c r="ABD40" s="244"/>
      <c r="ABE40" s="244"/>
      <c r="ABF40" s="244"/>
      <c r="ABG40" s="244"/>
      <c r="ABH40" s="244"/>
      <c r="ABI40" s="244"/>
      <c r="ABJ40" s="244"/>
      <c r="ABK40" s="244"/>
      <c r="ABL40" s="244"/>
      <c r="ABM40" s="244"/>
      <c r="ABN40" s="244"/>
      <c r="ABO40" s="244"/>
      <c r="ABP40" s="244"/>
      <c r="ABQ40" s="244"/>
      <c r="ABR40" s="244"/>
      <c r="ABS40" s="244"/>
      <c r="ABT40" s="244"/>
      <c r="ABU40" s="244"/>
      <c r="ABV40" s="244"/>
      <c r="ABW40" s="244"/>
      <c r="ABX40" s="244"/>
      <c r="ABY40" s="244"/>
      <c r="ABZ40" s="244"/>
      <c r="ACA40" s="244"/>
      <c r="ACB40" s="244"/>
      <c r="ACC40" s="244"/>
      <c r="ACD40" s="244"/>
      <c r="ACE40" s="244"/>
      <c r="ACF40" s="244"/>
      <c r="ACG40" s="244"/>
      <c r="ACH40" s="244"/>
      <c r="ACI40" s="244"/>
      <c r="ACJ40" s="244"/>
      <c r="ACK40" s="244"/>
      <c r="ACL40" s="244"/>
      <c r="ACM40" s="244"/>
      <c r="ACN40" s="244"/>
      <c r="ACO40" s="244"/>
      <c r="ACP40" s="244"/>
      <c r="ACQ40" s="244"/>
      <c r="ACR40" s="244"/>
      <c r="ACS40" s="244"/>
      <c r="ACT40" s="244"/>
      <c r="ACU40" s="244"/>
      <c r="ACV40" s="244"/>
      <c r="ACW40" s="244"/>
      <c r="ACX40" s="244"/>
      <c r="ACY40" s="244"/>
      <c r="ACZ40" s="244"/>
      <c r="ADA40" s="244"/>
      <c r="ADB40" s="244"/>
      <c r="ADC40" s="244"/>
      <c r="ADD40" s="244"/>
      <c r="ADE40" s="244"/>
      <c r="ADF40" s="244"/>
      <c r="ADG40" s="244"/>
      <c r="ADH40" s="244"/>
      <c r="ADI40" s="244"/>
      <c r="ADJ40" s="244"/>
      <c r="ADK40" s="244"/>
      <c r="ADL40" s="244"/>
      <c r="ADM40" s="244"/>
      <c r="ADN40" s="244"/>
      <c r="ADO40" s="244"/>
      <c r="ADP40" s="244"/>
      <c r="ADQ40" s="244"/>
      <c r="ADR40" s="244"/>
      <c r="ADS40" s="244"/>
      <c r="ADT40" s="244"/>
      <c r="ADU40" s="244"/>
      <c r="ADV40" s="244"/>
      <c r="ADW40" s="244"/>
      <c r="ADX40" s="244"/>
      <c r="ADY40" s="244"/>
      <c r="ADZ40" s="244"/>
      <c r="AEA40" s="244"/>
      <c r="AEB40" s="244"/>
      <c r="AEC40" s="244"/>
      <c r="AED40" s="244"/>
      <c r="AEE40" s="244"/>
      <c r="AEF40" s="244"/>
      <c r="AEG40" s="244"/>
      <c r="AEH40" s="244"/>
      <c r="AEI40" s="244"/>
      <c r="AEJ40" s="244"/>
      <c r="AEK40" s="244"/>
      <c r="AEL40" s="244"/>
      <c r="AEM40" s="244"/>
      <c r="AEN40" s="244"/>
      <c r="AEO40" s="244"/>
      <c r="AEP40" s="244"/>
      <c r="AEQ40" s="244"/>
      <c r="AER40" s="244"/>
      <c r="AES40" s="244"/>
      <c r="AET40" s="244"/>
      <c r="AEU40" s="244"/>
    </row>
    <row r="41" spans="1:827" x14ac:dyDescent="0.15">
      <c r="A41" s="183" t="str">
        <f>'Tariffs July 2022'!K27</f>
        <v>Amber Electric</v>
      </c>
      <c r="B41" s="183" t="str">
        <f>'Tariffs July 2022'!L27</f>
        <v>Amber Plan</v>
      </c>
      <c r="C41" s="184">
        <f>IF('Tariffs July 2022'!BP27=0,91*'Tariffs July 2022'!M27/100,(91*'Tariffs July 2022'!M27/100)+'Tariffs July 2022'!BP27/4)</f>
        <v>139.42899999999997</v>
      </c>
      <c r="D41" s="184">
        <f>IF('Tariffs July 2022'!O27="",$C$25*$C$26*'Tariffs July 2022'!N27/100,IF($C$25*$C$26&gt;='Tariffs July 2022'!P27,('Tariffs July 2022'!P27*'Tariffs July 2022'!N27/100),($C$25*$C$26*'Tariffs July 2022'!N27/100)))</f>
        <v>481.25454545454545</v>
      </c>
      <c r="E41" s="184">
        <f>IF(AND('Tariffs July 2022'!R27&gt;0,'Tariffs July 2022'!T27&gt;0),IF(($C$25*$C$26&lt;'Tariffs July 2022'!T27),(0),($C$25*$C$26-'Tariffs July 2022'!T27)*'Tariffs July 2022'!U27/100),IF(AND('Tariffs July 2022'!R27&gt;0,'Tariffs July 2022'!T27=""),IF(($C$25*$C$26&lt;'Tariffs July 2022'!R27+'Tariffs July 2022'!P27),(0),(($C$25*$C$26-('Tariffs July 2022'!R27+'Tariffs July 2022'!P27))*'Tariffs July 2022'!S27/100)),IF(AND('Tariffs July 2022'!P27&gt;0,'Tariffs July 2022'!R27=""&gt;0),IF(($C$25*$C$26&lt;'Tariffs July 2022'!P27),(0),($C$25*$C$26-'Tariffs July 2022'!P27)*'Tariffs July 2022'!Q27/100),0)))</f>
        <v>0</v>
      </c>
      <c r="F41" s="184">
        <f>($C$25*$C$27)*'Tariffs July 2022'!AE27/100</f>
        <v>62.86363636363636</v>
      </c>
      <c r="G41" s="184">
        <f t="shared" si="25"/>
        <v>683.5471818181818</v>
      </c>
      <c r="H41" s="238">
        <f t="shared" si="26"/>
        <v>2176.4727272727273</v>
      </c>
      <c r="I41" s="238">
        <f t="shared" si="27"/>
        <v>2734.1887272727272</v>
      </c>
      <c r="J41" s="185">
        <f t="shared" si="24"/>
        <v>3007.6076000000003</v>
      </c>
      <c r="K41" s="188">
        <f>'Tariffs July 2022'!AZ27</f>
        <v>0</v>
      </c>
      <c r="L41" s="188">
        <f>'Tariffs July 2022'!BA27</f>
        <v>0</v>
      </c>
      <c r="M41" s="188">
        <f>'Tariffs July 2022'!BB27</f>
        <v>0</v>
      </c>
      <c r="N41" s="188">
        <f>'Tariffs July 2022'!BC27</f>
        <v>0</v>
      </c>
      <c r="O41" s="186" t="str">
        <f t="shared" si="28"/>
        <v>No discount</v>
      </c>
      <c r="P41" s="187" t="str">
        <f t="shared" si="29"/>
        <v>Exclusive</v>
      </c>
      <c r="Q41" s="241">
        <f t="shared" si="30"/>
        <v>2734.1887272727272</v>
      </c>
      <c r="R41" s="238">
        <f t="shared" si="31"/>
        <v>2734.1887272727272</v>
      </c>
      <c r="S41" s="247">
        <f t="shared" si="43"/>
        <v>3007.6076000000003</v>
      </c>
      <c r="T41" s="247">
        <f t="shared" si="43"/>
        <v>3007.6076000000003</v>
      </c>
      <c r="U41" s="188">
        <f>'Tariffs July 2022'!BL27</f>
        <v>0</v>
      </c>
      <c r="V41" s="189" t="str">
        <f>'Tariffs July 2022'!BM27</f>
        <v>n</v>
      </c>
      <c r="W41" s="264"/>
      <c r="X41" s="264"/>
      <c r="Y41" s="264"/>
      <c r="Z41" s="264"/>
      <c r="AA41" s="264"/>
      <c r="AB41" s="264"/>
      <c r="AC41" s="264"/>
      <c r="AD41" s="264"/>
      <c r="AE41" s="264"/>
      <c r="AF41" s="264"/>
      <c r="AG41" s="264"/>
      <c r="AH41" s="264"/>
      <c r="AI41" s="264"/>
      <c r="AJ41" s="264"/>
      <c r="AK41" s="264"/>
      <c r="AL41" s="264"/>
      <c r="AM41" s="264"/>
      <c r="AN41" s="264"/>
    </row>
    <row r="42" spans="1:827" x14ac:dyDescent="0.15">
      <c r="A42" s="183" t="str">
        <f>'Tariffs July 2022'!K28</f>
        <v>GloBird Energy</v>
      </c>
      <c r="B42" s="183" t="str">
        <f>'Tariffs July 2022'!L28</f>
        <v>GloSave</v>
      </c>
      <c r="C42" s="184">
        <f>IF('Tariffs July 2022'!BP28=0,91*'Tariffs July 2022'!M28/100,(91*'Tariffs July 2022'!M28/100)+'Tariffs July 2022'!BP28/4)</f>
        <v>86.449999999999989</v>
      </c>
      <c r="D42" s="184">
        <f>IF('Tariffs July 2022'!O28="",$C$25*$C$26*'Tariffs July 2022'!N28/100,IF($C$25*$C$26&gt;='Tariffs July 2022'!P28,('Tariffs July 2022'!P28*'Tariffs July 2022'!N28/100),($C$25*$C$26*'Tariffs July 2022'!N28/100)))</f>
        <v>1019.9999999999999</v>
      </c>
      <c r="E42" s="184">
        <f>IF(AND('Tariffs July 2022'!R28&gt;0,'Tariffs July 2022'!T28&gt;0),IF(($C$25*$C$26&lt;'Tariffs July 2022'!T28),(0),($C$25*$C$26-'Tariffs July 2022'!T28)*'Tariffs July 2022'!U28/100),IF(AND('Tariffs July 2022'!R28&gt;0,'Tariffs July 2022'!T28=""),IF(($C$25*$C$26&lt;'Tariffs July 2022'!R28+'Tariffs July 2022'!P28),(0),(($C$25*$C$26-('Tariffs July 2022'!R28+'Tariffs July 2022'!P28))*'Tariffs July 2022'!S28/100)),IF(AND('Tariffs July 2022'!P28&gt;0,'Tariffs July 2022'!R28=""&gt;0),IF(($C$25*$C$26&lt;'Tariffs July 2022'!P28),(0),($C$25*$C$26-'Tariffs July 2022'!P28)*'Tariffs July 2022'!Q28/100),0)))</f>
        <v>0</v>
      </c>
      <c r="F42" s="184">
        <f>($C$25*$C$27)*'Tariffs July 2022'!AE28/100</f>
        <v>169.49999999999997</v>
      </c>
      <c r="G42" s="184">
        <f t="shared" si="25"/>
        <v>1275.9499999999998</v>
      </c>
      <c r="H42" s="238">
        <f t="shared" si="26"/>
        <v>4757.9999999999991</v>
      </c>
      <c r="I42" s="238">
        <f t="shared" si="27"/>
        <v>5103.7999999999993</v>
      </c>
      <c r="J42" s="185">
        <f t="shared" si="24"/>
        <v>5614.1799999999994</v>
      </c>
      <c r="K42" s="188">
        <f>'Tariffs July 2022'!AZ28</f>
        <v>0</v>
      </c>
      <c r="L42" s="188">
        <f>'Tariffs July 2022'!BA28</f>
        <v>0</v>
      </c>
      <c r="M42" s="188">
        <f>'Tariffs July 2022'!BB28</f>
        <v>0</v>
      </c>
      <c r="N42" s="188">
        <f>'Tariffs July 2022'!BC28</f>
        <v>0</v>
      </c>
      <c r="O42" s="186" t="str">
        <f t="shared" si="28"/>
        <v>No discount</v>
      </c>
      <c r="P42" s="187" t="str">
        <f t="shared" si="29"/>
        <v>Exclusive</v>
      </c>
      <c r="Q42" s="241">
        <f t="shared" si="30"/>
        <v>5103.7999999999993</v>
      </c>
      <c r="R42" s="238">
        <f t="shared" si="31"/>
        <v>5103.7999999999993</v>
      </c>
      <c r="S42" s="247">
        <f t="shared" si="43"/>
        <v>5614.1799999999994</v>
      </c>
      <c r="T42" s="247">
        <f t="shared" si="43"/>
        <v>5614.1799999999994</v>
      </c>
      <c r="U42" s="188">
        <f>'Tariffs July 2022'!BL28</f>
        <v>0</v>
      </c>
      <c r="V42" s="189" t="str">
        <f>'Tariffs July 2022'!BM28</f>
        <v>n</v>
      </c>
      <c r="W42" s="264"/>
      <c r="X42" s="264"/>
      <c r="Y42" s="264"/>
      <c r="Z42" s="264"/>
      <c r="AA42" s="264"/>
      <c r="AB42" s="264"/>
      <c r="AC42" s="264"/>
      <c r="AD42" s="264"/>
      <c r="AE42" s="264"/>
      <c r="AF42" s="264"/>
      <c r="AG42" s="264"/>
      <c r="AH42" s="264"/>
      <c r="AI42" s="264"/>
      <c r="AJ42" s="264"/>
      <c r="AK42" s="264"/>
      <c r="AL42" s="264"/>
      <c r="AM42" s="264"/>
      <c r="AN42" s="264"/>
    </row>
    <row r="43" spans="1:827" x14ac:dyDescent="0.15">
      <c r="A43" s="183" t="str">
        <f>'Tariffs July 2022'!K29</f>
        <v>Sumo Power</v>
      </c>
      <c r="B43" s="183" t="str">
        <f>'Tariffs July 2022'!L29</f>
        <v>Assure</v>
      </c>
      <c r="C43" s="184">
        <f>IF('Tariffs July 2022'!BP29=0,91*'Tariffs July 2022'!M29/100,(91*'Tariffs July 2022'!M29/100)+'Tariffs July 2022'!BP29/4)</f>
        <v>95.549999999999983</v>
      </c>
      <c r="D43" s="184">
        <f>IF('Tariffs July 2022'!O29="",$C$25*$C$26*'Tariffs July 2022'!N29/100,IF($C$25*$C$26&gt;='Tariffs July 2022'!P29,('Tariffs July 2022'!P29*'Tariffs July 2022'!N29/100),($C$25*$C$26*'Tariffs July 2022'!N29/100)))</f>
        <v>389.3</v>
      </c>
      <c r="E43" s="184">
        <f>IF(AND('Tariffs July 2022'!R29&gt;0,'Tariffs July 2022'!T29&gt;0),IF(($C$25*$C$26&lt;'Tariffs July 2022'!T29),(0),($C$25*$C$26-'Tariffs July 2022'!T29)*'Tariffs July 2022'!U29/100),IF(AND('Tariffs July 2022'!R29&gt;0,'Tariffs July 2022'!T29=""),IF(($C$25*$C$26&lt;'Tariffs July 2022'!R29+'Tariffs July 2022'!P29),(0),(($C$25*$C$26-('Tariffs July 2022'!R29+'Tariffs July 2022'!P29))*'Tariffs July 2022'!S29/100)),IF(AND('Tariffs July 2022'!P29&gt;0,'Tariffs July 2022'!R29=""&gt;0),IF(($C$25*$C$26&lt;'Tariffs July 2022'!P29),(0),($C$25*$C$26-'Tariffs July 2022'!P29)*'Tariffs July 2022'!Q29/100),0)))</f>
        <v>0</v>
      </c>
      <c r="F43" s="184">
        <f>($C$25*$C$27)*'Tariffs July 2022'!AE29/100</f>
        <v>54</v>
      </c>
      <c r="G43" s="184">
        <f t="shared" si="25"/>
        <v>538.85</v>
      </c>
      <c r="H43" s="238">
        <f t="shared" si="26"/>
        <v>1773.2000000000003</v>
      </c>
      <c r="I43" s="238">
        <f t="shared" si="27"/>
        <v>2155.4</v>
      </c>
      <c r="J43" s="185">
        <f t="shared" si="24"/>
        <v>2370.9400000000005</v>
      </c>
      <c r="K43" s="188">
        <f>'Tariffs July 2022'!AZ29</f>
        <v>0</v>
      </c>
      <c r="L43" s="188">
        <f>'Tariffs July 2022'!BA29</f>
        <v>0</v>
      </c>
      <c r="M43" s="188">
        <f>'Tariffs July 2022'!BB29</f>
        <v>0</v>
      </c>
      <c r="N43" s="188">
        <f>'Tariffs July 2022'!BC29</f>
        <v>0</v>
      </c>
      <c r="O43" s="186" t="str">
        <f t="shared" si="28"/>
        <v>No discount</v>
      </c>
      <c r="P43" s="187" t="str">
        <f t="shared" si="29"/>
        <v>Exclusive</v>
      </c>
      <c r="Q43" s="241">
        <f t="shared" si="30"/>
        <v>2155.4</v>
      </c>
      <c r="R43" s="238">
        <f t="shared" si="31"/>
        <v>2155.4</v>
      </c>
      <c r="S43" s="247">
        <f t="shared" si="43"/>
        <v>2370.9400000000005</v>
      </c>
      <c r="T43" s="247">
        <f t="shared" si="43"/>
        <v>2370.9400000000005</v>
      </c>
      <c r="U43" s="188">
        <f>'Tariffs July 2022'!BL29</f>
        <v>0</v>
      </c>
      <c r="V43" s="189" t="str">
        <f>'Tariffs July 2022'!BM29</f>
        <v>n</v>
      </c>
      <c r="W43" s="264"/>
      <c r="X43" s="264"/>
      <c r="Y43" s="264"/>
      <c r="Z43" s="264"/>
      <c r="AA43" s="264"/>
      <c r="AB43" s="264"/>
      <c r="AC43" s="264"/>
      <c r="AD43" s="264"/>
      <c r="AE43" s="264"/>
      <c r="AF43" s="264"/>
      <c r="AG43" s="264"/>
      <c r="AH43" s="264"/>
      <c r="AI43" s="264"/>
      <c r="AJ43" s="264"/>
      <c r="AK43" s="264"/>
      <c r="AL43" s="264"/>
      <c r="AM43" s="264"/>
      <c r="AN43" s="264"/>
    </row>
    <row r="44" spans="1:827" customFormat="1" ht="13" x14ac:dyDescent="0.15">
      <c r="A44" s="264"/>
      <c r="B44" s="264"/>
      <c r="C44" s="264"/>
      <c r="D44" s="264"/>
      <c r="E44" s="264"/>
      <c r="F44" s="264"/>
      <c r="G44" s="264"/>
      <c r="H44" s="264"/>
      <c r="I44" s="264"/>
      <c r="J44" s="264"/>
      <c r="K44" s="264"/>
      <c r="L44" s="264"/>
      <c r="M44" s="264"/>
      <c r="N44" s="264"/>
      <c r="O44" s="264"/>
      <c r="P44" s="264"/>
      <c r="Q44" s="264"/>
      <c r="R44" s="264"/>
      <c r="S44" s="264"/>
      <c r="T44" s="264"/>
      <c r="U44" s="264"/>
      <c r="V44" s="264"/>
      <c r="W44" s="264"/>
      <c r="X44" s="264"/>
      <c r="Y44" s="264"/>
      <c r="Z44" s="264"/>
      <c r="AA44" s="264"/>
      <c r="AB44" s="264"/>
      <c r="AC44" s="264"/>
      <c r="AD44" s="264"/>
      <c r="AE44" s="264"/>
      <c r="AF44" s="264"/>
      <c r="AG44" s="264"/>
      <c r="AH44" s="264"/>
      <c r="AI44" s="264"/>
      <c r="AJ44" s="264"/>
      <c r="AK44" s="264"/>
      <c r="AL44" s="264"/>
      <c r="AM44" s="264"/>
      <c r="AN44" s="264"/>
    </row>
    <row r="45" spans="1:827" customFormat="1" thickBot="1" x14ac:dyDescent="0.2">
      <c r="A45" s="264"/>
      <c r="B45" s="264"/>
      <c r="C45" s="264"/>
      <c r="D45" s="264"/>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4"/>
      <c r="AC45" s="264"/>
      <c r="AD45" s="264"/>
      <c r="AE45" s="264"/>
      <c r="AF45" s="264"/>
      <c r="AG45" s="264"/>
      <c r="AH45" s="264"/>
      <c r="AI45" s="264"/>
      <c r="AJ45" s="264"/>
      <c r="AK45" s="264"/>
      <c r="AL45" s="264"/>
      <c r="AM45" s="264"/>
      <c r="AN45" s="264"/>
    </row>
    <row r="46" spans="1:827" x14ac:dyDescent="0.15">
      <c r="A46" s="120" t="s">
        <v>798</v>
      </c>
      <c r="B46" s="121"/>
      <c r="C46" s="121"/>
      <c r="D46" s="142"/>
      <c r="E46" s="142"/>
      <c r="F46" s="142"/>
      <c r="G46" s="143"/>
      <c r="H46" s="143"/>
      <c r="I46" s="121"/>
      <c r="J46" s="121"/>
      <c r="K46" s="121"/>
      <c r="L46" s="121"/>
      <c r="M46" s="121"/>
      <c r="N46" s="121"/>
      <c r="O46" s="121"/>
      <c r="P46" s="121"/>
      <c r="Q46" s="121"/>
      <c r="R46" s="121"/>
      <c r="S46" s="121"/>
      <c r="T46" s="121"/>
      <c r="U46" s="121"/>
      <c r="V46" s="122"/>
      <c r="W46" s="264"/>
      <c r="X46" s="264"/>
      <c r="Y46" s="264"/>
      <c r="Z46" s="264"/>
      <c r="AA46" s="264"/>
      <c r="AB46" s="264"/>
      <c r="AC46" s="264"/>
      <c r="AD46" s="264"/>
      <c r="AE46" s="264"/>
      <c r="AF46" s="264"/>
      <c r="AG46" s="264"/>
      <c r="AH46" s="264"/>
      <c r="AI46" s="264"/>
      <c r="AJ46" s="264"/>
      <c r="AK46" s="264"/>
      <c r="AL46" s="264"/>
      <c r="AM46" s="264"/>
      <c r="AN46" s="264"/>
    </row>
    <row r="47" spans="1:827" x14ac:dyDescent="0.15">
      <c r="A47" s="123" t="s">
        <v>121</v>
      </c>
      <c r="B47" s="110"/>
      <c r="C47" s="147">
        <v>2000</v>
      </c>
      <c r="D47" s="144"/>
      <c r="E47" s="144"/>
      <c r="F47" s="144"/>
      <c r="G47" s="145"/>
      <c r="H47" s="145"/>
      <c r="I47" s="110"/>
      <c r="J47" s="110"/>
      <c r="K47" s="110"/>
      <c r="L47" s="110"/>
      <c r="M47" s="110"/>
      <c r="N47" s="110"/>
      <c r="O47" s="110"/>
      <c r="P47" s="110"/>
      <c r="Q47" s="110"/>
      <c r="R47" s="110"/>
      <c r="S47" s="110"/>
      <c r="T47" s="110"/>
      <c r="U47" s="110"/>
      <c r="V47" s="124"/>
      <c r="W47" s="264"/>
      <c r="X47" s="264"/>
      <c r="Y47" s="264"/>
      <c r="Z47" s="264"/>
      <c r="AA47" s="264"/>
      <c r="AB47" s="264"/>
      <c r="AC47" s="264"/>
      <c r="AD47" s="264"/>
      <c r="AE47" s="264"/>
      <c r="AF47" s="264"/>
      <c r="AG47" s="264"/>
      <c r="AH47" s="264"/>
      <c r="AI47" s="264"/>
      <c r="AJ47" s="264"/>
      <c r="AK47" s="264"/>
      <c r="AL47" s="264"/>
      <c r="AM47" s="264"/>
      <c r="AN47" s="264"/>
    </row>
    <row r="48" spans="1:827" x14ac:dyDescent="0.15">
      <c r="A48" s="123" t="s">
        <v>262</v>
      </c>
      <c r="B48" s="110"/>
      <c r="C48" s="148">
        <v>0.85</v>
      </c>
      <c r="D48" s="144"/>
      <c r="E48" s="144"/>
      <c r="F48" s="144"/>
      <c r="G48" s="145"/>
      <c r="H48" s="145"/>
      <c r="I48" s="110"/>
      <c r="J48" s="110"/>
      <c r="K48" s="110"/>
      <c r="L48" s="110"/>
      <c r="M48" s="110"/>
      <c r="N48" s="110"/>
      <c r="O48" s="110"/>
      <c r="P48" s="110"/>
      <c r="Q48" s="110"/>
      <c r="R48" s="110"/>
      <c r="S48" s="110"/>
      <c r="T48" s="110"/>
      <c r="U48" s="110"/>
      <c r="V48" s="124"/>
      <c r="W48" s="264"/>
      <c r="X48" s="264"/>
      <c r="Y48" s="264"/>
      <c r="Z48" s="264"/>
      <c r="AA48" s="264"/>
      <c r="AB48" s="264"/>
      <c r="AC48" s="264"/>
      <c r="AD48" s="264"/>
      <c r="AE48" s="264"/>
      <c r="AF48" s="264"/>
      <c r="AG48" s="264"/>
      <c r="AH48" s="264"/>
      <c r="AI48" s="264"/>
      <c r="AJ48" s="264"/>
      <c r="AK48" s="264"/>
      <c r="AL48" s="264"/>
      <c r="AM48" s="264"/>
      <c r="AN48" s="264"/>
    </row>
    <row r="49" spans="1:827" x14ac:dyDescent="0.15">
      <c r="A49" s="123" t="s">
        <v>52</v>
      </c>
      <c r="B49" s="110"/>
      <c r="C49" s="148">
        <v>0.15</v>
      </c>
      <c r="D49" s="144"/>
      <c r="E49" s="144"/>
      <c r="F49" s="144"/>
      <c r="G49" s="145"/>
      <c r="H49" s="145"/>
      <c r="I49" s="110"/>
      <c r="J49" s="110"/>
      <c r="K49" s="110"/>
      <c r="L49" s="110"/>
      <c r="M49" s="110"/>
      <c r="N49" s="110"/>
      <c r="O49" s="110"/>
      <c r="P49" s="110"/>
      <c r="Q49" s="110"/>
      <c r="R49" s="110"/>
      <c r="S49" s="110"/>
      <c r="T49" s="110"/>
      <c r="U49" s="110"/>
      <c r="V49" s="124"/>
      <c r="W49" s="264"/>
      <c r="X49" s="264"/>
      <c r="Y49" s="264"/>
      <c r="Z49" s="264"/>
      <c r="AA49" s="264"/>
      <c r="AB49" s="264"/>
      <c r="AC49" s="264"/>
      <c r="AD49" s="264"/>
      <c r="AE49" s="264"/>
      <c r="AF49" s="264"/>
      <c r="AG49" s="264"/>
      <c r="AH49" s="264"/>
      <c r="AI49" s="264"/>
      <c r="AJ49" s="264"/>
      <c r="AK49" s="264"/>
      <c r="AL49" s="264"/>
      <c r="AM49" s="264"/>
      <c r="AN49" s="264"/>
    </row>
    <row r="50" spans="1:827" x14ac:dyDescent="0.15">
      <c r="A50" s="123"/>
      <c r="B50" s="110"/>
      <c r="C50" s="144"/>
      <c r="D50" s="144"/>
      <c r="E50" s="144"/>
      <c r="F50" s="144"/>
      <c r="G50" s="145"/>
      <c r="H50" s="145"/>
      <c r="I50" s="110"/>
      <c r="J50" s="110"/>
      <c r="K50" s="110"/>
      <c r="L50" s="110"/>
      <c r="M50" s="110"/>
      <c r="N50" s="110"/>
      <c r="O50" s="110"/>
      <c r="P50" s="110"/>
      <c r="Q50" s="110"/>
      <c r="R50" s="110"/>
      <c r="S50" s="110"/>
      <c r="T50" s="110"/>
      <c r="U50" s="110"/>
      <c r="V50" s="124"/>
      <c r="W50" s="264"/>
      <c r="X50" s="264"/>
      <c r="Y50" s="264"/>
      <c r="Z50" s="264"/>
      <c r="AA50" s="264"/>
      <c r="AB50" s="264"/>
      <c r="AC50" s="264"/>
      <c r="AD50" s="264"/>
      <c r="AE50" s="264"/>
      <c r="AF50" s="264"/>
      <c r="AG50" s="264"/>
      <c r="AH50" s="264"/>
      <c r="AI50" s="264"/>
      <c r="AJ50" s="264"/>
      <c r="AK50" s="264"/>
      <c r="AL50" s="264"/>
      <c r="AM50" s="264"/>
      <c r="AN50" s="264"/>
    </row>
    <row r="51" spans="1:827" ht="71" customHeight="1" x14ac:dyDescent="0.15">
      <c r="A51" s="225" t="s">
        <v>168</v>
      </c>
      <c r="B51" s="226" t="s">
        <v>122</v>
      </c>
      <c r="C51" s="227" t="s">
        <v>3</v>
      </c>
      <c r="D51" s="227" t="s">
        <v>787</v>
      </c>
      <c r="E51" s="227" t="s">
        <v>5</v>
      </c>
      <c r="F51" s="227" t="s">
        <v>51</v>
      </c>
      <c r="G51" s="227" t="s">
        <v>298</v>
      </c>
      <c r="H51" s="234" t="s">
        <v>789</v>
      </c>
      <c r="I51" s="235" t="s">
        <v>6</v>
      </c>
      <c r="J51" s="228" t="s">
        <v>790</v>
      </c>
      <c r="K51" s="229" t="s">
        <v>7</v>
      </c>
      <c r="L51" s="229" t="s">
        <v>8</v>
      </c>
      <c r="M51" s="229" t="s">
        <v>9</v>
      </c>
      <c r="N51" s="229" t="s">
        <v>10</v>
      </c>
      <c r="O51" s="236" t="s">
        <v>791</v>
      </c>
      <c r="P51" s="236" t="s">
        <v>792</v>
      </c>
      <c r="Q51" s="237" t="s">
        <v>793</v>
      </c>
      <c r="R51" s="237" t="s">
        <v>794</v>
      </c>
      <c r="S51" s="232" t="s">
        <v>133</v>
      </c>
      <c r="T51" s="230" t="s">
        <v>134</v>
      </c>
      <c r="U51" s="233" t="s">
        <v>135</v>
      </c>
      <c r="V51" s="231" t="s">
        <v>136</v>
      </c>
      <c r="W51" s="264"/>
      <c r="X51" s="264"/>
      <c r="Y51" s="264"/>
      <c r="Z51" s="264"/>
      <c r="AA51" s="264"/>
      <c r="AB51" s="264"/>
      <c r="AC51" s="264"/>
      <c r="AD51" s="264"/>
      <c r="AE51" s="264"/>
      <c r="AF51" s="264"/>
      <c r="AG51" s="264"/>
      <c r="AH51" s="264"/>
      <c r="AI51" s="264"/>
      <c r="AJ51" s="264"/>
      <c r="AK51" s="264"/>
      <c r="AL51" s="264"/>
      <c r="AM51" s="264"/>
      <c r="AN51" s="264"/>
    </row>
    <row r="52" spans="1:827" x14ac:dyDescent="0.15">
      <c r="A52" s="182" t="str">
        <f>'Tariffs July 2022'!K30</f>
        <v>AGL</v>
      </c>
      <c r="B52" s="183" t="str">
        <f>'Tariffs July 2022'!L30</f>
        <v>Value Saver</v>
      </c>
      <c r="C52" s="184">
        <f>IF('Tariffs July 2022'!BP30=0,91*'Tariffs July 2022'!M30/100,(91*'Tariffs July 2022'!M30/100)+'Tariffs July 2022'!BP30/4)</f>
        <v>95.334909090909079</v>
      </c>
      <c r="D52" s="184">
        <f>IF('Tariffs July 2022'!O30="",$C$47*$C$48*'Tariffs July 2022'!N30/100,IF($C$47*$C$48&gt;='Tariffs July 2022'!P30,('Tariffs July 2022'!P30*'Tariffs July 2022'!N30/100),($C$47*$C$48*'Tariffs July 2022'!N30/100)))</f>
        <v>364.72727272727275</v>
      </c>
      <c r="E52" s="184">
        <f>IF(AND('Tariffs July 2022'!R30&gt;0,'Tariffs July 2022'!T30&gt;0),IF(($C$47*$C$48&lt;'Tariffs July 2022'!T30),(0),($C$47*$C$48-'Tariffs July 2022'!T30)*'Tariffs July 2022'!U30/100),IF(AND('Tariffs July 2022'!R30&gt;0,'Tariffs July 2022'!T30=""),IF(($C$47*$C$48&lt;'Tariffs July 2022'!R30+'Tariffs July 2022'!P30),(0),(($C$47*$C$48-('Tariffs July 2022'!R30+'Tariffs July 2022'!P30))*'Tariffs July 2022'!S30/100)),IF(AND('Tariffs July 2022'!P30&gt;0,'Tariffs July 2022'!R30=""&gt;0),IF(($C$47*$C$48&lt;'Tariffs July 2022'!P30),(0),($C$47*$C$48-'Tariffs July 2022'!P30)*'Tariffs July 2022'!Q30/100),0)))</f>
        <v>0</v>
      </c>
      <c r="F52" s="184">
        <f>($C$47*$C$49)*'Tariffs July 2022'!AE30/100</f>
        <v>52.25454545454545</v>
      </c>
      <c r="G52" s="184">
        <f>SUM(C52:F52)</f>
        <v>512.31672727272735</v>
      </c>
      <c r="H52" s="238">
        <f>(G52-C52)*4</f>
        <v>1667.927272727273</v>
      </c>
      <c r="I52" s="238">
        <f>G52*4</f>
        <v>2049.2669090909094</v>
      </c>
      <c r="J52" s="185">
        <f t="shared" ref="J52:J63" si="44">I52*1.1</f>
        <v>2254.1936000000005</v>
      </c>
      <c r="K52" s="188">
        <f>'Tariffs July 2022'!AZ30</f>
        <v>0</v>
      </c>
      <c r="L52" s="188">
        <f>'Tariffs July 2022'!BA30</f>
        <v>0</v>
      </c>
      <c r="M52" s="188">
        <f>'Tariffs July 2022'!BB30</f>
        <v>0</v>
      </c>
      <c r="N52" s="188">
        <f>'Tariffs July 2022'!BC30</f>
        <v>0</v>
      </c>
      <c r="O52" s="186" t="str">
        <f>IF(SUM(K52:N52)=0,"No discount",IF(K52&gt;0,"Guaranteed off bill",IF(L52&gt;0,"Guaranteed off usage",IF(M52&gt;0,"Pay-on-time off bill","Pay-on-time off usage"))))</f>
        <v>No discount</v>
      </c>
      <c r="P52" s="187" t="str">
        <f>IF(OR(A52="Origin Energy",A52="Red Energy",A52="Powershop"),"Inclusive","Exclusive")</f>
        <v>Exclusive</v>
      </c>
      <c r="Q52" s="240">
        <f>IF(AND(O52="Guaranteed off bill",P52="Inclusive"),((I52*1.1)-((I52*1.1)*K52/100))/1.1,IF(AND(O52="Guaranteed off usage",P52="Inclusive"),((I52*1.1)-((H52*1.1)*L52/100))/1.1,IF(AND(O52="Guaranteed off bill",P52="Exclusive"),I52-(I52*K52/100),IF(AND(O52="Guaranteed off usage",P52="Exclusive"),I52-(H52*L52/100),IF(P52="Inclusive",((I52*1.1))/1.1,I52)))))</f>
        <v>2049.2669090909094</v>
      </c>
      <c r="R52" s="245">
        <f>IF(AND(O52="Pay-on-time off bill",P52="Inclusive"),((Q52*1.1)-((Q52*1.1)*M52/100))/1.1,IF(AND(O52="Pay-on-time off usage",P52="Inclusive"),((Q52*1.1)-((H52*1.1)*N52/100))/1.1,IF(AND(O52="Pay-on-time off bill",P52="Exclusive"),Q52-(Q52*M52/100),IF(AND(O52="Pay-on-time off usage",P52="Exclusive"),Q52-(H52*N52/100),IF(P52="Inclusive",((Q52*1.1))/1.1,Q52)))))</f>
        <v>2049.2669090909094</v>
      </c>
      <c r="S52" s="246">
        <f>Q52*1.1</f>
        <v>2254.1936000000005</v>
      </c>
      <c r="T52" s="246">
        <f>R52*1.1</f>
        <v>2254.1936000000005</v>
      </c>
      <c r="U52" s="188">
        <f>'Tariffs July 2022'!BL30</f>
        <v>0</v>
      </c>
      <c r="V52" s="189" t="str">
        <f>'Tariffs July 2022'!BM30</f>
        <v>n</v>
      </c>
      <c r="W52" s="264"/>
      <c r="X52" s="264"/>
      <c r="Y52" s="264"/>
      <c r="Z52" s="264"/>
      <c r="AA52" s="264"/>
      <c r="AB52" s="264"/>
      <c r="AC52" s="264"/>
      <c r="AD52" s="264"/>
      <c r="AE52" s="264"/>
      <c r="AF52" s="264"/>
      <c r="AG52" s="264"/>
      <c r="AH52" s="264"/>
      <c r="AI52" s="264"/>
      <c r="AJ52" s="264"/>
      <c r="AK52" s="264"/>
      <c r="AL52" s="264"/>
      <c r="AM52" s="264"/>
      <c r="AN52" s="264"/>
    </row>
    <row r="53" spans="1:827" s="191" customFormat="1" x14ac:dyDescent="0.15">
      <c r="A53" s="182" t="str">
        <f>'Tariffs July 2022'!K31</f>
        <v>Diamond Energy</v>
      </c>
      <c r="B53" s="183" t="str">
        <f>'Tariffs July 2022'!L31</f>
        <v xml:space="preserve">Renewable Saver </v>
      </c>
      <c r="C53" s="184">
        <f>IF('Tariffs July 2022'!BP31=0,91*'Tariffs July 2022'!M31/100,(91*'Tariffs July 2022'!M31/100)+'Tariffs July 2022'!BP31/4)</f>
        <v>100.09999999999998</v>
      </c>
      <c r="D53" s="184">
        <f>IF('Tariffs July 2022'!O31="",$C$47*$C$48*'Tariffs July 2022'!N31/100,IF($C$47*$C$48&gt;='Tariffs July 2022'!P31,('Tariffs July 2022'!P31*'Tariffs July 2022'!N31/100),($C$47*$C$48*'Tariffs July 2022'!N31/100)))</f>
        <v>230.05636363636361</v>
      </c>
      <c r="E53" s="184">
        <f>IF(AND('Tariffs July 2022'!R31&gt;0,'Tariffs July 2022'!T31&gt;0),IF(($C$47*$C$48&lt;'Tariffs July 2022'!T31),(0),($C$47*$C$48-'Tariffs July 2022'!T31)*'Tariffs July 2022'!U31/100),IF(AND('Tariffs July 2022'!R31&gt;0,'Tariffs July 2022'!T31=""),IF(($C$47*$C$48&lt;'Tariffs July 2022'!R31+'Tariffs July 2022'!P31),(0),(($C$47*$C$48-('Tariffs July 2022'!R31+'Tariffs July 2022'!P31))*'Tariffs July 2022'!S31/100)),IF(AND('Tariffs July 2022'!P31&gt;0,'Tariffs July 2022'!R31=""&gt;0),IF(($C$47*$C$48&lt;'Tariffs July 2022'!P31),(0),($C$47*$C$48-'Tariffs July 2022'!P31)*'Tariffs July 2022'!Q31/100),0)))</f>
        <v>201.96</v>
      </c>
      <c r="F53" s="184">
        <f>($C$47*$C$49)*'Tariffs July 2022'!AE31/100</f>
        <v>56.154545454545442</v>
      </c>
      <c r="G53" s="184">
        <f t="shared" ref="G53:G63" si="45">SUM(C53:F53)</f>
        <v>588.27090909090907</v>
      </c>
      <c r="H53" s="238">
        <f t="shared" ref="H53:H63" si="46">(G53-C53)*4</f>
        <v>1952.6836363636364</v>
      </c>
      <c r="I53" s="238">
        <f t="shared" ref="I53:I63" si="47">G53*4</f>
        <v>2353.0836363636363</v>
      </c>
      <c r="J53" s="185">
        <f t="shared" si="44"/>
        <v>2588.3920000000003</v>
      </c>
      <c r="K53" s="188">
        <f>'Tariffs July 2022'!AZ31</f>
        <v>0</v>
      </c>
      <c r="L53" s="188">
        <f>'Tariffs July 2022'!BA31</f>
        <v>0</v>
      </c>
      <c r="M53" s="188">
        <f>'Tariffs July 2022'!BB31</f>
        <v>2</v>
      </c>
      <c r="N53" s="188">
        <f>'Tariffs July 2022'!BC31</f>
        <v>0</v>
      </c>
      <c r="O53" s="186" t="str">
        <f t="shared" ref="O53:O59" si="48">IF(SUM(K53:N53)=0,"No discount",IF(K53&gt;0,"Guaranteed off bill",IF(L53&gt;0,"Guaranteed off usage",IF(M53&gt;0,"Pay-on-time off bill","Pay-on-time off usage"))))</f>
        <v>Pay-on-time off bill</v>
      </c>
      <c r="P53" s="187" t="str">
        <f t="shared" ref="P53:P63" si="49">IF(OR(A53="Origin Energy",A53="Red Energy",A53="Powershop"),"Inclusive","Exclusive")</f>
        <v>Exclusive</v>
      </c>
      <c r="Q53" s="241">
        <f t="shared" ref="Q53:Q63" si="50">IF(AND(O53="Guaranteed off bill",P53="Inclusive"),((I53*1.1)-((I53*1.1)*K53/100))/1.1,IF(AND(O53="Guaranteed off usage",P53="Inclusive"),((I53*1.1)-((H53*1.1)*L53/100))/1.1,IF(AND(O53="Guaranteed off bill",P53="Exclusive"),I53-(I53*K53/100),IF(AND(O53="Guaranteed off usage",P53="Exclusive"),I53-(H53*L53/100),IF(P53="Inclusive",((I53*1.1))/1.1,I53)))))</f>
        <v>2353.0836363636363</v>
      </c>
      <c r="R53" s="238">
        <f t="shared" ref="R53:R63" si="51">IF(AND(O53="Pay-on-time off bill",P53="Inclusive"),((Q53*1.1)-((Q53*1.1)*M53/100))/1.1,IF(AND(O53="Pay-on-time off usage",P53="Inclusive"),((Q53*1.1)-((H53*1.1)*N53/100))/1.1,IF(AND(O53="Pay-on-time off bill",P53="Exclusive"),Q53-(Q53*M53/100),IF(AND(O53="Pay-on-time off usage",P53="Exclusive"),Q53-(H53*N53/100),IF(P53="Inclusive",((Q53*1.1))/1.1,Q53)))))</f>
        <v>2306.0219636363636</v>
      </c>
      <c r="S53" s="247">
        <f t="shared" ref="S53:T61" si="52">Q53*1.1</f>
        <v>2588.3920000000003</v>
      </c>
      <c r="T53" s="247">
        <f t="shared" si="52"/>
        <v>2536.6241600000003</v>
      </c>
      <c r="U53" s="188">
        <f>'Tariffs July 2022'!BL31</f>
        <v>0</v>
      </c>
      <c r="V53" s="189" t="str">
        <f>'Tariffs July 2022'!BM31</f>
        <v>n</v>
      </c>
      <c r="W53" s="264"/>
      <c r="X53" s="264"/>
      <c r="Y53" s="264"/>
      <c r="Z53" s="264"/>
      <c r="AA53" s="264"/>
      <c r="AB53" s="264"/>
      <c r="AC53" s="264"/>
      <c r="AD53" s="264"/>
      <c r="AE53" s="264"/>
      <c r="AF53" s="264"/>
      <c r="AG53" s="264"/>
      <c r="AH53" s="264"/>
      <c r="AI53" s="264"/>
      <c r="AJ53" s="264"/>
      <c r="AK53" s="264"/>
      <c r="AL53" s="264"/>
      <c r="AM53" s="264"/>
      <c r="AN53" s="264"/>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s="244"/>
      <c r="QO53" s="244"/>
      <c r="QP53" s="244"/>
      <c r="QQ53" s="244"/>
      <c r="QR53" s="244"/>
      <c r="QS53" s="244"/>
      <c r="QT53" s="244"/>
      <c r="QU53" s="244"/>
      <c r="QV53" s="244"/>
      <c r="QW53" s="244"/>
      <c r="QX53" s="244"/>
      <c r="QY53" s="244"/>
      <c r="QZ53" s="244"/>
      <c r="RA53" s="244"/>
      <c r="RB53" s="244"/>
      <c r="RC53" s="244"/>
      <c r="RD53" s="244"/>
      <c r="RE53" s="244"/>
      <c r="RF53" s="244"/>
      <c r="RG53" s="244"/>
      <c r="RH53" s="244"/>
      <c r="RI53" s="244"/>
      <c r="RJ53" s="244"/>
      <c r="RK53" s="244"/>
      <c r="RL53" s="244"/>
      <c r="RM53" s="244"/>
      <c r="RN53" s="244"/>
      <c r="RO53" s="244"/>
      <c r="RP53" s="244"/>
      <c r="RQ53" s="244"/>
      <c r="RR53" s="244"/>
      <c r="RS53" s="244"/>
      <c r="RT53" s="244"/>
      <c r="RU53" s="244"/>
      <c r="RV53" s="244"/>
      <c r="RW53" s="244"/>
      <c r="RX53" s="244"/>
      <c r="RY53" s="244"/>
      <c r="RZ53" s="244"/>
      <c r="SA53" s="244"/>
      <c r="SB53" s="244"/>
      <c r="SC53" s="244"/>
      <c r="SD53" s="244"/>
      <c r="SE53" s="244"/>
      <c r="SF53" s="244"/>
      <c r="SG53" s="244"/>
      <c r="SH53" s="244"/>
      <c r="SI53" s="244"/>
      <c r="SJ53" s="244"/>
      <c r="SK53" s="244"/>
      <c r="SL53" s="244"/>
      <c r="SM53" s="244"/>
      <c r="SN53" s="244"/>
      <c r="SO53" s="244"/>
      <c r="SP53" s="244"/>
      <c r="SQ53" s="244"/>
      <c r="SR53" s="244"/>
      <c r="SS53" s="244"/>
      <c r="ST53" s="244"/>
      <c r="SU53" s="244"/>
      <c r="SV53" s="244"/>
      <c r="SW53" s="244"/>
      <c r="SX53" s="244"/>
      <c r="SY53" s="244"/>
      <c r="SZ53" s="244"/>
      <c r="TA53" s="244"/>
      <c r="TB53" s="244"/>
      <c r="TC53" s="244"/>
      <c r="TD53" s="244"/>
      <c r="TE53" s="244"/>
      <c r="TF53" s="244"/>
      <c r="TG53" s="244"/>
      <c r="TH53" s="244"/>
      <c r="TI53" s="244"/>
      <c r="TJ53" s="244"/>
      <c r="TK53" s="244"/>
      <c r="TL53" s="244"/>
      <c r="TM53" s="244"/>
      <c r="TN53" s="244"/>
      <c r="TO53" s="244"/>
      <c r="TP53" s="244"/>
      <c r="TQ53" s="244"/>
      <c r="TR53" s="244"/>
      <c r="TS53" s="244"/>
      <c r="TT53" s="244"/>
      <c r="TU53" s="244"/>
      <c r="TV53" s="244"/>
      <c r="TW53" s="244"/>
      <c r="TX53" s="244"/>
      <c r="TY53" s="244"/>
      <c r="TZ53" s="244"/>
      <c r="UA53" s="244"/>
      <c r="UB53" s="244"/>
      <c r="UC53" s="244"/>
      <c r="UD53" s="244"/>
      <c r="UE53" s="244"/>
      <c r="UF53" s="244"/>
      <c r="UG53" s="244"/>
      <c r="UH53" s="244"/>
      <c r="UI53" s="244"/>
      <c r="UJ53" s="244"/>
      <c r="UK53" s="244"/>
      <c r="UL53" s="244"/>
      <c r="UM53" s="244"/>
      <c r="UN53" s="244"/>
      <c r="UO53" s="244"/>
      <c r="UP53" s="244"/>
      <c r="UQ53" s="244"/>
      <c r="UR53" s="244"/>
      <c r="US53" s="244"/>
      <c r="UT53" s="244"/>
      <c r="UU53" s="244"/>
      <c r="UV53" s="244"/>
      <c r="UW53" s="244"/>
      <c r="UX53" s="244"/>
      <c r="UY53" s="244"/>
      <c r="UZ53" s="244"/>
      <c r="VA53" s="244"/>
      <c r="VB53" s="244"/>
      <c r="VC53" s="244"/>
      <c r="VD53" s="244"/>
      <c r="VE53" s="244"/>
      <c r="VF53" s="244"/>
      <c r="VG53" s="244"/>
      <c r="VH53" s="244"/>
      <c r="VI53" s="244"/>
      <c r="VJ53" s="244"/>
      <c r="VK53" s="244"/>
      <c r="VL53" s="244"/>
      <c r="VM53" s="244"/>
      <c r="VN53" s="244"/>
      <c r="VO53" s="244"/>
      <c r="VP53" s="244"/>
      <c r="VQ53" s="244"/>
      <c r="VR53" s="244"/>
      <c r="VS53" s="244"/>
      <c r="VT53" s="244"/>
      <c r="VU53" s="244"/>
      <c r="VV53" s="244"/>
      <c r="VW53" s="244"/>
      <c r="VX53" s="244"/>
      <c r="VY53" s="244"/>
      <c r="VZ53" s="244"/>
      <c r="WA53" s="244"/>
      <c r="WB53" s="244"/>
      <c r="WC53" s="244"/>
      <c r="WD53" s="244"/>
      <c r="WE53" s="244"/>
      <c r="WF53" s="244"/>
      <c r="WG53" s="244"/>
      <c r="WH53" s="244"/>
      <c r="WI53" s="244"/>
      <c r="WJ53" s="244"/>
      <c r="WK53" s="244"/>
      <c r="WL53" s="244"/>
      <c r="WM53" s="244"/>
      <c r="WN53" s="244"/>
      <c r="WO53" s="244"/>
      <c r="WP53" s="244"/>
      <c r="WQ53" s="244"/>
      <c r="WR53" s="244"/>
      <c r="WS53" s="244"/>
      <c r="WT53" s="244"/>
      <c r="WU53" s="244"/>
      <c r="WV53" s="244"/>
      <c r="WW53" s="244"/>
      <c r="WX53" s="244"/>
      <c r="WY53" s="244"/>
      <c r="WZ53" s="244"/>
      <c r="XA53" s="244"/>
      <c r="XB53" s="244"/>
      <c r="XC53" s="244"/>
      <c r="XD53" s="244"/>
      <c r="XE53" s="244"/>
      <c r="XF53" s="244"/>
      <c r="XG53" s="244"/>
      <c r="XH53" s="244"/>
      <c r="XI53" s="244"/>
      <c r="XJ53" s="244"/>
      <c r="XK53" s="244"/>
      <c r="XL53" s="244"/>
      <c r="XM53" s="244"/>
      <c r="XN53" s="244"/>
      <c r="XO53" s="244"/>
      <c r="XP53" s="244"/>
      <c r="XQ53" s="244"/>
      <c r="XR53" s="244"/>
      <c r="XS53" s="244"/>
      <c r="XT53" s="244"/>
      <c r="XU53" s="244"/>
      <c r="XV53" s="244"/>
      <c r="XW53" s="244"/>
      <c r="XX53" s="244"/>
      <c r="XY53" s="244"/>
      <c r="XZ53" s="244"/>
      <c r="YA53" s="244"/>
      <c r="YB53" s="244"/>
      <c r="YC53" s="244"/>
      <c r="YD53" s="244"/>
      <c r="YE53" s="244"/>
      <c r="YF53" s="244"/>
      <c r="YG53" s="244"/>
      <c r="YH53" s="244"/>
      <c r="YI53" s="244"/>
      <c r="YJ53" s="244"/>
      <c r="YK53" s="244"/>
      <c r="YL53" s="244"/>
      <c r="YM53" s="244"/>
      <c r="YN53" s="244"/>
      <c r="YO53" s="244"/>
      <c r="YP53" s="244"/>
      <c r="YQ53" s="244"/>
      <c r="YR53" s="244"/>
      <c r="YS53" s="244"/>
      <c r="YT53" s="244"/>
      <c r="YU53" s="244"/>
      <c r="YV53" s="244"/>
      <c r="YW53" s="244"/>
      <c r="YX53" s="244"/>
      <c r="YY53" s="244"/>
      <c r="YZ53" s="244"/>
      <c r="ZA53" s="244"/>
      <c r="ZB53" s="244"/>
      <c r="ZC53" s="244"/>
      <c r="ZD53" s="244"/>
      <c r="ZE53" s="244"/>
      <c r="ZF53" s="244"/>
      <c r="ZG53" s="244"/>
      <c r="ZH53" s="244"/>
      <c r="ZI53" s="244"/>
      <c r="ZJ53" s="244"/>
      <c r="ZK53" s="244"/>
      <c r="ZL53" s="244"/>
      <c r="ZM53" s="244"/>
      <c r="ZN53" s="244"/>
      <c r="ZO53" s="244"/>
      <c r="ZP53" s="244"/>
      <c r="ZQ53" s="244"/>
      <c r="ZR53" s="244"/>
      <c r="ZS53" s="244"/>
      <c r="ZT53" s="244"/>
      <c r="ZU53" s="244"/>
      <c r="ZV53" s="244"/>
      <c r="ZW53" s="244"/>
      <c r="ZX53" s="244"/>
      <c r="ZY53" s="244"/>
      <c r="ZZ53" s="244"/>
      <c r="AAA53" s="244"/>
      <c r="AAB53" s="244"/>
      <c r="AAC53" s="244"/>
      <c r="AAD53" s="244"/>
      <c r="AAE53" s="244"/>
      <c r="AAF53" s="244"/>
      <c r="AAG53" s="244"/>
      <c r="AAH53" s="244"/>
      <c r="AAI53" s="244"/>
      <c r="AAJ53" s="244"/>
      <c r="AAK53" s="244"/>
      <c r="AAL53" s="244"/>
      <c r="AAM53" s="244"/>
      <c r="AAN53" s="244"/>
      <c r="AAO53" s="244"/>
      <c r="AAP53" s="244"/>
      <c r="AAQ53" s="244"/>
      <c r="AAR53" s="244"/>
      <c r="AAS53" s="244"/>
      <c r="AAT53" s="244"/>
      <c r="AAU53" s="244"/>
      <c r="AAV53" s="244"/>
      <c r="AAW53" s="244"/>
      <c r="AAX53" s="244"/>
      <c r="AAY53" s="244"/>
      <c r="AAZ53" s="244"/>
      <c r="ABA53" s="244"/>
      <c r="ABB53" s="244"/>
      <c r="ABC53" s="244"/>
      <c r="ABD53" s="244"/>
      <c r="ABE53" s="244"/>
      <c r="ABF53" s="244"/>
      <c r="ABG53" s="244"/>
      <c r="ABH53" s="244"/>
      <c r="ABI53" s="244"/>
      <c r="ABJ53" s="244"/>
      <c r="ABK53" s="244"/>
      <c r="ABL53" s="244"/>
      <c r="ABM53" s="244"/>
      <c r="ABN53" s="244"/>
      <c r="ABO53" s="244"/>
      <c r="ABP53" s="244"/>
      <c r="ABQ53" s="244"/>
      <c r="ABR53" s="244"/>
      <c r="ABS53" s="244"/>
      <c r="ABT53" s="244"/>
      <c r="ABU53" s="244"/>
      <c r="ABV53" s="244"/>
      <c r="ABW53" s="244"/>
      <c r="ABX53" s="244"/>
      <c r="ABY53" s="244"/>
      <c r="ABZ53" s="244"/>
      <c r="ACA53" s="244"/>
      <c r="ACB53" s="244"/>
      <c r="ACC53" s="244"/>
      <c r="ACD53" s="244"/>
      <c r="ACE53" s="244"/>
      <c r="ACF53" s="244"/>
      <c r="ACG53" s="244"/>
      <c r="ACH53" s="244"/>
      <c r="ACI53" s="244"/>
      <c r="ACJ53" s="244"/>
      <c r="ACK53" s="244"/>
      <c r="ACL53" s="244"/>
      <c r="ACM53" s="244"/>
      <c r="ACN53" s="244"/>
      <c r="ACO53" s="244"/>
      <c r="ACP53" s="244"/>
      <c r="ACQ53" s="244"/>
      <c r="ACR53" s="244"/>
      <c r="ACS53" s="244"/>
      <c r="ACT53" s="244"/>
      <c r="ACU53" s="244"/>
      <c r="ACV53" s="244"/>
      <c r="ACW53" s="244"/>
      <c r="ACX53" s="244"/>
      <c r="ACY53" s="244"/>
      <c r="ACZ53" s="244"/>
      <c r="ADA53" s="244"/>
      <c r="ADB53" s="244"/>
      <c r="ADC53" s="244"/>
      <c r="ADD53" s="244"/>
      <c r="ADE53" s="244"/>
      <c r="ADF53" s="244"/>
      <c r="ADG53" s="244"/>
      <c r="ADH53" s="244"/>
      <c r="ADI53" s="244"/>
      <c r="ADJ53" s="244"/>
      <c r="ADK53" s="244"/>
      <c r="ADL53" s="244"/>
      <c r="ADM53" s="244"/>
      <c r="ADN53" s="244"/>
      <c r="ADO53" s="244"/>
      <c r="ADP53" s="244"/>
      <c r="ADQ53" s="244"/>
      <c r="ADR53" s="244"/>
      <c r="ADS53" s="244"/>
      <c r="ADT53" s="244"/>
      <c r="ADU53" s="244"/>
      <c r="ADV53" s="244"/>
      <c r="ADW53" s="244"/>
      <c r="ADX53" s="244"/>
      <c r="ADY53" s="244"/>
      <c r="ADZ53" s="244"/>
      <c r="AEA53" s="244"/>
      <c r="AEB53" s="244"/>
      <c r="AEC53" s="244"/>
      <c r="AED53" s="244"/>
      <c r="AEE53" s="244"/>
      <c r="AEF53" s="244"/>
      <c r="AEG53" s="244"/>
      <c r="AEH53" s="244"/>
      <c r="AEI53" s="244"/>
      <c r="AEJ53" s="244"/>
      <c r="AEK53" s="244"/>
      <c r="AEL53" s="244"/>
      <c r="AEM53" s="244"/>
      <c r="AEN53" s="244"/>
      <c r="AEO53" s="244"/>
      <c r="AEP53" s="244"/>
      <c r="AEQ53" s="244"/>
      <c r="AER53" s="244"/>
      <c r="AES53" s="244"/>
      <c r="AET53" s="244"/>
      <c r="AEU53" s="244"/>
    </row>
    <row r="54" spans="1:827" s="191" customFormat="1" x14ac:dyDescent="0.15">
      <c r="A54" s="182" t="str">
        <f>'Tariffs July 2022'!K32</f>
        <v>EnergyAustralia</v>
      </c>
      <c r="B54" s="183" t="str">
        <f>'Tariffs July 2022'!L32</f>
        <v>Flexi Plan</v>
      </c>
      <c r="C54" s="184">
        <f>IF('Tariffs July 2022'!BP32=0,91*'Tariffs July 2022'!M32/100,(91*'Tariffs July 2022'!M32/100)+'Tariffs July 2022'!BP32/4)</f>
        <v>88.72499999999998</v>
      </c>
      <c r="D54" s="184">
        <f>IF('Tariffs July 2022'!O32="",$C$47*$C$48*'Tariffs July 2022'!N32/100,IF($C$47*$C$48&gt;='Tariffs July 2022'!P32,('Tariffs July 2022'!P32*'Tariffs July 2022'!N32/100),($C$47*$C$48*'Tariffs July 2022'!N32/100)))</f>
        <v>416.80909090909086</v>
      </c>
      <c r="E54" s="184">
        <f>IF(AND('Tariffs July 2022'!R32&gt;0,'Tariffs July 2022'!T32&gt;0),IF(($C$47*$C$48&lt;'Tariffs July 2022'!T32),(0),($C$47*$C$48-'Tariffs July 2022'!T32)*'Tariffs July 2022'!U32/100),IF(AND('Tariffs July 2022'!R32&gt;0,'Tariffs July 2022'!T32=""),IF(($C$47*$C$48&lt;'Tariffs July 2022'!R32+'Tariffs July 2022'!P32),(0),(($C$47*$C$48-('Tariffs July 2022'!R32+'Tariffs July 2022'!P32))*'Tariffs July 2022'!S32/100)),IF(AND('Tariffs July 2022'!P32&gt;0,'Tariffs July 2022'!R32=""&gt;0),IF(($C$47*$C$48&lt;'Tariffs July 2022'!P32),(0),($C$47*$C$48-'Tariffs July 2022'!P32)*'Tariffs July 2022'!Q32/100),0)))</f>
        <v>0</v>
      </c>
      <c r="F54" s="184">
        <f>($C$47*$C$49)*'Tariffs July 2022'!AE32/100</f>
        <v>54.954545454545453</v>
      </c>
      <c r="G54" s="184">
        <f t="shared" si="45"/>
        <v>560.48863636363626</v>
      </c>
      <c r="H54" s="238">
        <f t="shared" si="46"/>
        <v>1887.0545454545452</v>
      </c>
      <c r="I54" s="238">
        <f t="shared" si="47"/>
        <v>2241.954545454545</v>
      </c>
      <c r="J54" s="185">
        <f t="shared" si="44"/>
        <v>2466.1499999999996</v>
      </c>
      <c r="K54" s="188">
        <f>'Tariffs July 2022'!AZ32</f>
        <v>0</v>
      </c>
      <c r="L54" s="188">
        <f>'Tariffs July 2022'!BA32</f>
        <v>0</v>
      </c>
      <c r="M54" s="188">
        <f>'Tariffs July 2022'!BB32</f>
        <v>0</v>
      </c>
      <c r="N54" s="188">
        <f>'Tariffs July 2022'!BC32</f>
        <v>0</v>
      </c>
      <c r="O54" s="186" t="str">
        <f t="shared" si="48"/>
        <v>No discount</v>
      </c>
      <c r="P54" s="187" t="str">
        <f t="shared" si="49"/>
        <v>Exclusive</v>
      </c>
      <c r="Q54" s="241">
        <f t="shared" si="50"/>
        <v>2241.954545454545</v>
      </c>
      <c r="R54" s="238">
        <f t="shared" si="51"/>
        <v>2241.954545454545</v>
      </c>
      <c r="S54" s="247">
        <f t="shared" si="52"/>
        <v>2466.1499999999996</v>
      </c>
      <c r="T54" s="247">
        <f t="shared" si="52"/>
        <v>2466.1499999999996</v>
      </c>
      <c r="U54" s="188">
        <f>'Tariffs July 2022'!BL32</f>
        <v>0</v>
      </c>
      <c r="V54" s="189" t="str">
        <f>'Tariffs July 2022'!BM32</f>
        <v>n</v>
      </c>
      <c r="W54" s="264"/>
      <c r="X54" s="264"/>
      <c r="Y54" s="264"/>
      <c r="Z54" s="264"/>
      <c r="AA54" s="264"/>
      <c r="AB54" s="264"/>
      <c r="AC54" s="264"/>
      <c r="AD54" s="264"/>
      <c r="AE54" s="264"/>
      <c r="AF54" s="264"/>
      <c r="AG54" s="264"/>
      <c r="AH54" s="264"/>
      <c r="AI54" s="264"/>
      <c r="AJ54" s="264"/>
      <c r="AK54" s="264"/>
      <c r="AL54" s="264"/>
      <c r="AM54" s="264"/>
      <c r="AN54" s="26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s="244"/>
      <c r="QO54" s="244"/>
      <c r="QP54" s="244"/>
      <c r="QQ54" s="244"/>
      <c r="QR54" s="244"/>
      <c r="QS54" s="244"/>
      <c r="QT54" s="244"/>
      <c r="QU54" s="244"/>
      <c r="QV54" s="244"/>
      <c r="QW54" s="244"/>
      <c r="QX54" s="244"/>
      <c r="QY54" s="244"/>
      <c r="QZ54" s="244"/>
      <c r="RA54" s="244"/>
      <c r="RB54" s="244"/>
      <c r="RC54" s="244"/>
      <c r="RD54" s="244"/>
      <c r="RE54" s="244"/>
      <c r="RF54" s="244"/>
      <c r="RG54" s="244"/>
      <c r="RH54" s="244"/>
      <c r="RI54" s="244"/>
      <c r="RJ54" s="244"/>
      <c r="RK54" s="244"/>
      <c r="RL54" s="244"/>
      <c r="RM54" s="244"/>
      <c r="RN54" s="244"/>
      <c r="RO54" s="244"/>
      <c r="RP54" s="244"/>
      <c r="RQ54" s="244"/>
      <c r="RR54" s="244"/>
      <c r="RS54" s="244"/>
      <c r="RT54" s="244"/>
      <c r="RU54" s="244"/>
      <c r="RV54" s="244"/>
      <c r="RW54" s="244"/>
      <c r="RX54" s="244"/>
      <c r="RY54" s="244"/>
      <c r="RZ54" s="244"/>
      <c r="SA54" s="244"/>
      <c r="SB54" s="244"/>
      <c r="SC54" s="244"/>
      <c r="SD54" s="244"/>
      <c r="SE54" s="244"/>
      <c r="SF54" s="244"/>
      <c r="SG54" s="244"/>
      <c r="SH54" s="244"/>
      <c r="SI54" s="244"/>
      <c r="SJ54" s="244"/>
      <c r="SK54" s="244"/>
      <c r="SL54" s="244"/>
      <c r="SM54" s="244"/>
      <c r="SN54" s="244"/>
      <c r="SO54" s="244"/>
      <c r="SP54" s="244"/>
      <c r="SQ54" s="244"/>
      <c r="SR54" s="244"/>
      <c r="SS54" s="244"/>
      <c r="ST54" s="244"/>
      <c r="SU54" s="244"/>
      <c r="SV54" s="244"/>
      <c r="SW54" s="244"/>
      <c r="SX54" s="244"/>
      <c r="SY54" s="244"/>
      <c r="SZ54" s="244"/>
      <c r="TA54" s="244"/>
      <c r="TB54" s="244"/>
      <c r="TC54" s="244"/>
      <c r="TD54" s="244"/>
      <c r="TE54" s="244"/>
      <c r="TF54" s="244"/>
      <c r="TG54" s="244"/>
      <c r="TH54" s="244"/>
      <c r="TI54" s="244"/>
      <c r="TJ54" s="244"/>
      <c r="TK54" s="244"/>
      <c r="TL54" s="244"/>
      <c r="TM54" s="244"/>
      <c r="TN54" s="244"/>
      <c r="TO54" s="244"/>
      <c r="TP54" s="244"/>
      <c r="TQ54" s="244"/>
      <c r="TR54" s="244"/>
      <c r="TS54" s="244"/>
      <c r="TT54" s="244"/>
      <c r="TU54" s="244"/>
      <c r="TV54" s="244"/>
      <c r="TW54" s="244"/>
      <c r="TX54" s="244"/>
      <c r="TY54" s="244"/>
      <c r="TZ54" s="244"/>
      <c r="UA54" s="244"/>
      <c r="UB54" s="244"/>
      <c r="UC54" s="244"/>
      <c r="UD54" s="244"/>
      <c r="UE54" s="244"/>
      <c r="UF54" s="244"/>
      <c r="UG54" s="244"/>
      <c r="UH54" s="244"/>
      <c r="UI54" s="244"/>
      <c r="UJ54" s="244"/>
      <c r="UK54" s="244"/>
      <c r="UL54" s="244"/>
      <c r="UM54" s="244"/>
      <c r="UN54" s="244"/>
      <c r="UO54" s="244"/>
      <c r="UP54" s="244"/>
      <c r="UQ54" s="244"/>
      <c r="UR54" s="244"/>
      <c r="US54" s="244"/>
      <c r="UT54" s="244"/>
      <c r="UU54" s="244"/>
      <c r="UV54" s="244"/>
      <c r="UW54" s="244"/>
      <c r="UX54" s="244"/>
      <c r="UY54" s="244"/>
      <c r="UZ54" s="244"/>
      <c r="VA54" s="244"/>
      <c r="VB54" s="244"/>
      <c r="VC54" s="244"/>
      <c r="VD54" s="244"/>
      <c r="VE54" s="244"/>
      <c r="VF54" s="244"/>
      <c r="VG54" s="244"/>
      <c r="VH54" s="244"/>
      <c r="VI54" s="244"/>
      <c r="VJ54" s="244"/>
      <c r="VK54" s="244"/>
      <c r="VL54" s="244"/>
      <c r="VM54" s="244"/>
      <c r="VN54" s="244"/>
      <c r="VO54" s="244"/>
      <c r="VP54" s="244"/>
      <c r="VQ54" s="244"/>
      <c r="VR54" s="244"/>
      <c r="VS54" s="244"/>
      <c r="VT54" s="244"/>
      <c r="VU54" s="244"/>
      <c r="VV54" s="244"/>
      <c r="VW54" s="244"/>
      <c r="VX54" s="244"/>
      <c r="VY54" s="244"/>
      <c r="VZ54" s="244"/>
      <c r="WA54" s="244"/>
      <c r="WB54" s="244"/>
      <c r="WC54" s="244"/>
      <c r="WD54" s="244"/>
      <c r="WE54" s="244"/>
      <c r="WF54" s="244"/>
      <c r="WG54" s="244"/>
      <c r="WH54" s="244"/>
      <c r="WI54" s="244"/>
      <c r="WJ54" s="244"/>
      <c r="WK54" s="244"/>
      <c r="WL54" s="244"/>
      <c r="WM54" s="244"/>
      <c r="WN54" s="244"/>
      <c r="WO54" s="244"/>
      <c r="WP54" s="244"/>
      <c r="WQ54" s="244"/>
      <c r="WR54" s="244"/>
      <c r="WS54" s="244"/>
      <c r="WT54" s="244"/>
      <c r="WU54" s="244"/>
      <c r="WV54" s="244"/>
      <c r="WW54" s="244"/>
      <c r="WX54" s="244"/>
      <c r="WY54" s="244"/>
      <c r="WZ54" s="244"/>
      <c r="XA54" s="244"/>
      <c r="XB54" s="244"/>
      <c r="XC54" s="244"/>
      <c r="XD54" s="244"/>
      <c r="XE54" s="244"/>
      <c r="XF54" s="244"/>
      <c r="XG54" s="244"/>
      <c r="XH54" s="244"/>
      <c r="XI54" s="244"/>
      <c r="XJ54" s="244"/>
      <c r="XK54" s="244"/>
      <c r="XL54" s="244"/>
      <c r="XM54" s="244"/>
      <c r="XN54" s="244"/>
      <c r="XO54" s="244"/>
      <c r="XP54" s="244"/>
      <c r="XQ54" s="244"/>
      <c r="XR54" s="244"/>
      <c r="XS54" s="244"/>
      <c r="XT54" s="244"/>
      <c r="XU54" s="244"/>
      <c r="XV54" s="244"/>
      <c r="XW54" s="244"/>
      <c r="XX54" s="244"/>
      <c r="XY54" s="244"/>
      <c r="XZ54" s="244"/>
      <c r="YA54" s="244"/>
      <c r="YB54" s="244"/>
      <c r="YC54" s="244"/>
      <c r="YD54" s="244"/>
      <c r="YE54" s="244"/>
      <c r="YF54" s="244"/>
      <c r="YG54" s="244"/>
      <c r="YH54" s="244"/>
      <c r="YI54" s="244"/>
      <c r="YJ54" s="244"/>
      <c r="YK54" s="244"/>
      <c r="YL54" s="244"/>
      <c r="YM54" s="244"/>
      <c r="YN54" s="244"/>
      <c r="YO54" s="244"/>
      <c r="YP54" s="244"/>
      <c r="YQ54" s="244"/>
      <c r="YR54" s="244"/>
      <c r="YS54" s="244"/>
      <c r="YT54" s="244"/>
      <c r="YU54" s="244"/>
      <c r="YV54" s="244"/>
      <c r="YW54" s="244"/>
      <c r="YX54" s="244"/>
      <c r="YY54" s="244"/>
      <c r="YZ54" s="244"/>
      <c r="ZA54" s="244"/>
      <c r="ZB54" s="244"/>
      <c r="ZC54" s="244"/>
      <c r="ZD54" s="244"/>
      <c r="ZE54" s="244"/>
      <c r="ZF54" s="244"/>
      <c r="ZG54" s="244"/>
      <c r="ZH54" s="244"/>
      <c r="ZI54" s="244"/>
      <c r="ZJ54" s="244"/>
      <c r="ZK54" s="244"/>
      <c r="ZL54" s="244"/>
      <c r="ZM54" s="244"/>
      <c r="ZN54" s="244"/>
      <c r="ZO54" s="244"/>
      <c r="ZP54" s="244"/>
      <c r="ZQ54" s="244"/>
      <c r="ZR54" s="244"/>
      <c r="ZS54" s="244"/>
      <c r="ZT54" s="244"/>
      <c r="ZU54" s="244"/>
      <c r="ZV54" s="244"/>
      <c r="ZW54" s="244"/>
      <c r="ZX54" s="244"/>
      <c r="ZY54" s="244"/>
      <c r="ZZ54" s="244"/>
      <c r="AAA54" s="244"/>
      <c r="AAB54" s="244"/>
      <c r="AAC54" s="244"/>
      <c r="AAD54" s="244"/>
      <c r="AAE54" s="244"/>
      <c r="AAF54" s="244"/>
      <c r="AAG54" s="244"/>
      <c r="AAH54" s="244"/>
      <c r="AAI54" s="244"/>
      <c r="AAJ54" s="244"/>
      <c r="AAK54" s="244"/>
      <c r="AAL54" s="244"/>
      <c r="AAM54" s="244"/>
      <c r="AAN54" s="244"/>
      <c r="AAO54" s="244"/>
      <c r="AAP54" s="244"/>
      <c r="AAQ54" s="244"/>
      <c r="AAR54" s="244"/>
      <c r="AAS54" s="244"/>
      <c r="AAT54" s="244"/>
      <c r="AAU54" s="244"/>
      <c r="AAV54" s="244"/>
      <c r="AAW54" s="244"/>
      <c r="AAX54" s="244"/>
      <c r="AAY54" s="244"/>
      <c r="AAZ54" s="244"/>
      <c r="ABA54" s="244"/>
      <c r="ABB54" s="244"/>
      <c r="ABC54" s="244"/>
      <c r="ABD54" s="244"/>
      <c r="ABE54" s="244"/>
      <c r="ABF54" s="244"/>
      <c r="ABG54" s="244"/>
      <c r="ABH54" s="244"/>
      <c r="ABI54" s="244"/>
      <c r="ABJ54" s="244"/>
      <c r="ABK54" s="244"/>
      <c r="ABL54" s="244"/>
      <c r="ABM54" s="244"/>
      <c r="ABN54" s="244"/>
      <c r="ABO54" s="244"/>
      <c r="ABP54" s="244"/>
      <c r="ABQ54" s="244"/>
      <c r="ABR54" s="244"/>
      <c r="ABS54" s="244"/>
      <c r="ABT54" s="244"/>
      <c r="ABU54" s="244"/>
      <c r="ABV54" s="244"/>
      <c r="ABW54" s="244"/>
      <c r="ABX54" s="244"/>
      <c r="ABY54" s="244"/>
      <c r="ABZ54" s="244"/>
      <c r="ACA54" s="244"/>
      <c r="ACB54" s="244"/>
      <c r="ACC54" s="244"/>
      <c r="ACD54" s="244"/>
      <c r="ACE54" s="244"/>
      <c r="ACF54" s="244"/>
      <c r="ACG54" s="244"/>
      <c r="ACH54" s="244"/>
      <c r="ACI54" s="244"/>
      <c r="ACJ54" s="244"/>
      <c r="ACK54" s="244"/>
      <c r="ACL54" s="244"/>
      <c r="ACM54" s="244"/>
      <c r="ACN54" s="244"/>
      <c r="ACO54" s="244"/>
      <c r="ACP54" s="244"/>
      <c r="ACQ54" s="244"/>
      <c r="ACR54" s="244"/>
      <c r="ACS54" s="244"/>
      <c r="ACT54" s="244"/>
      <c r="ACU54" s="244"/>
      <c r="ACV54" s="244"/>
      <c r="ACW54" s="244"/>
      <c r="ACX54" s="244"/>
      <c r="ACY54" s="244"/>
      <c r="ACZ54" s="244"/>
      <c r="ADA54" s="244"/>
      <c r="ADB54" s="244"/>
      <c r="ADC54" s="244"/>
      <c r="ADD54" s="244"/>
      <c r="ADE54" s="244"/>
      <c r="ADF54" s="244"/>
      <c r="ADG54" s="244"/>
      <c r="ADH54" s="244"/>
      <c r="ADI54" s="244"/>
      <c r="ADJ54" s="244"/>
      <c r="ADK54" s="244"/>
      <c r="ADL54" s="244"/>
      <c r="ADM54" s="244"/>
      <c r="ADN54" s="244"/>
      <c r="ADO54" s="244"/>
      <c r="ADP54" s="244"/>
      <c r="ADQ54" s="244"/>
      <c r="ADR54" s="244"/>
      <c r="ADS54" s="244"/>
      <c r="ADT54" s="244"/>
      <c r="ADU54" s="244"/>
      <c r="ADV54" s="244"/>
      <c r="ADW54" s="244"/>
      <c r="ADX54" s="244"/>
      <c r="ADY54" s="244"/>
      <c r="ADZ54" s="244"/>
      <c r="AEA54" s="244"/>
      <c r="AEB54" s="244"/>
      <c r="AEC54" s="244"/>
      <c r="AED54" s="244"/>
      <c r="AEE54" s="244"/>
      <c r="AEF54" s="244"/>
      <c r="AEG54" s="244"/>
      <c r="AEH54" s="244"/>
      <c r="AEI54" s="244"/>
      <c r="AEJ54" s="244"/>
      <c r="AEK54" s="244"/>
      <c r="AEL54" s="244"/>
      <c r="AEM54" s="244"/>
      <c r="AEN54" s="244"/>
      <c r="AEO54" s="244"/>
      <c r="AEP54" s="244"/>
      <c r="AEQ54" s="244"/>
      <c r="AER54" s="244"/>
      <c r="AES54" s="244"/>
      <c r="AET54" s="244"/>
      <c r="AEU54" s="244"/>
    </row>
    <row r="55" spans="1:827" s="191" customFormat="1" x14ac:dyDescent="0.15">
      <c r="A55" s="182" t="str">
        <f>'Tariffs July 2022'!K33</f>
        <v>Energy Locals</v>
      </c>
      <c r="B55" s="183" t="str">
        <f>'Tariffs July 2022'!L33</f>
        <v>Online Member</v>
      </c>
      <c r="C55" s="184">
        <f>IF('Tariffs July 2022'!BP33=0,91*'Tariffs July 2022'!M33/100,(91*'Tariffs July 2022'!M33/100)+'Tariffs July 2022'!BP33/4)</f>
        <v>101.85727272727271</v>
      </c>
      <c r="D55" s="184">
        <f>IF('Tariffs July 2022'!O33="",$C$47*$C$48*'Tariffs July 2022'!N33/100,IF($C$47*$C$48&gt;='Tariffs July 2022'!P33,('Tariffs July 2022'!P33*'Tariffs July 2022'!N33/100),($C$47*$C$48*'Tariffs July 2022'!N33/100)))</f>
        <v>424.99999999999994</v>
      </c>
      <c r="E55" s="184">
        <f>IF(AND('Tariffs July 2022'!R33&gt;0,'Tariffs July 2022'!T33&gt;0),IF(($C$47*$C$48&lt;'Tariffs July 2022'!T33),(0),($C$47*$C$48-'Tariffs July 2022'!T33)*'Tariffs July 2022'!U33/100),IF(AND('Tariffs July 2022'!R33&gt;0,'Tariffs July 2022'!T33=""),IF(($C$47*$C$48&lt;'Tariffs July 2022'!R33+'Tariffs July 2022'!P33),(0),(($C$47*$C$48-('Tariffs July 2022'!R33+'Tariffs July 2022'!P33))*'Tariffs July 2022'!S33/100)),IF(AND('Tariffs July 2022'!P33&gt;0,'Tariffs July 2022'!R33=""&gt;0),IF(($C$47*$C$48&lt;'Tariffs July 2022'!P33),(0),($C$47*$C$48-'Tariffs July 2022'!P33)*'Tariffs July 2022'!Q33/100),0)))</f>
        <v>0</v>
      </c>
      <c r="F55" s="184">
        <f>($C$47*$C$49)*'Tariffs July 2022'!AE33/100</f>
        <v>55.5</v>
      </c>
      <c r="G55" s="184">
        <f t="shared" si="45"/>
        <v>582.35727272727263</v>
      </c>
      <c r="H55" s="238">
        <f t="shared" si="46"/>
        <v>1921.9999999999995</v>
      </c>
      <c r="I55" s="238">
        <f t="shared" si="47"/>
        <v>2329.4290909090905</v>
      </c>
      <c r="J55" s="185">
        <f t="shared" si="44"/>
        <v>2562.3719999999998</v>
      </c>
      <c r="K55" s="188">
        <f>'Tariffs July 2022'!AZ33</f>
        <v>0</v>
      </c>
      <c r="L55" s="188">
        <f>'Tariffs July 2022'!BA33</f>
        <v>0</v>
      </c>
      <c r="M55" s="188">
        <f>'Tariffs July 2022'!BB33</f>
        <v>0</v>
      </c>
      <c r="N55" s="188">
        <f>'Tariffs July 2022'!BC33</f>
        <v>0</v>
      </c>
      <c r="O55" s="186" t="str">
        <f t="shared" si="48"/>
        <v>No discount</v>
      </c>
      <c r="P55" s="187" t="str">
        <f t="shared" si="49"/>
        <v>Exclusive</v>
      </c>
      <c r="Q55" s="241">
        <f t="shared" si="50"/>
        <v>2329.4290909090905</v>
      </c>
      <c r="R55" s="238">
        <f t="shared" si="51"/>
        <v>2329.4290909090905</v>
      </c>
      <c r="S55" s="247">
        <f t="shared" si="52"/>
        <v>2562.3719999999998</v>
      </c>
      <c r="T55" s="247">
        <f t="shared" si="52"/>
        <v>2562.3719999999998</v>
      </c>
      <c r="U55" s="188">
        <f>'Tariffs July 2022'!BL33</f>
        <v>0</v>
      </c>
      <c r="V55" s="189" t="str">
        <f>'Tariffs July 2022'!BM33</f>
        <v>n</v>
      </c>
      <c r="W55" s="264"/>
      <c r="X55" s="264"/>
      <c r="Y55" s="264"/>
      <c r="Z55" s="264"/>
      <c r="AA55" s="264"/>
      <c r="AB55" s="264"/>
      <c r="AC55" s="264"/>
      <c r="AD55" s="264"/>
      <c r="AE55" s="264"/>
      <c r="AF55" s="264"/>
      <c r="AG55" s="264"/>
      <c r="AH55" s="264"/>
      <c r="AI55" s="264"/>
      <c r="AJ55" s="264"/>
      <c r="AK55" s="264"/>
      <c r="AL55" s="264"/>
      <c r="AM55" s="264"/>
      <c r="AN55" s="264"/>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s="244"/>
      <c r="QO55" s="244"/>
      <c r="QP55" s="244"/>
      <c r="QQ55" s="244"/>
      <c r="QR55" s="244"/>
      <c r="QS55" s="244"/>
      <c r="QT55" s="244"/>
      <c r="QU55" s="244"/>
      <c r="QV55" s="244"/>
      <c r="QW55" s="244"/>
      <c r="QX55" s="244"/>
      <c r="QY55" s="244"/>
      <c r="QZ55" s="244"/>
      <c r="RA55" s="244"/>
      <c r="RB55" s="244"/>
      <c r="RC55" s="244"/>
      <c r="RD55" s="244"/>
      <c r="RE55" s="244"/>
      <c r="RF55" s="244"/>
      <c r="RG55" s="244"/>
      <c r="RH55" s="244"/>
      <c r="RI55" s="244"/>
      <c r="RJ55" s="244"/>
      <c r="RK55" s="244"/>
      <c r="RL55" s="244"/>
      <c r="RM55" s="244"/>
      <c r="RN55" s="244"/>
      <c r="RO55" s="244"/>
      <c r="RP55" s="244"/>
      <c r="RQ55" s="244"/>
      <c r="RR55" s="244"/>
      <c r="RS55" s="244"/>
      <c r="RT55" s="244"/>
      <c r="RU55" s="244"/>
      <c r="RV55" s="244"/>
      <c r="RW55" s="244"/>
      <c r="RX55" s="244"/>
      <c r="RY55" s="244"/>
      <c r="RZ55" s="244"/>
      <c r="SA55" s="244"/>
      <c r="SB55" s="244"/>
      <c r="SC55" s="244"/>
      <c r="SD55" s="244"/>
      <c r="SE55" s="244"/>
      <c r="SF55" s="244"/>
      <c r="SG55" s="244"/>
      <c r="SH55" s="244"/>
      <c r="SI55" s="244"/>
      <c r="SJ55" s="244"/>
      <c r="SK55" s="244"/>
      <c r="SL55" s="244"/>
      <c r="SM55" s="244"/>
      <c r="SN55" s="244"/>
      <c r="SO55" s="244"/>
      <c r="SP55" s="244"/>
      <c r="SQ55" s="244"/>
      <c r="SR55" s="244"/>
      <c r="SS55" s="244"/>
      <c r="ST55" s="244"/>
      <c r="SU55" s="244"/>
      <c r="SV55" s="244"/>
      <c r="SW55" s="244"/>
      <c r="SX55" s="244"/>
      <c r="SY55" s="244"/>
      <c r="SZ55" s="244"/>
      <c r="TA55" s="244"/>
      <c r="TB55" s="244"/>
      <c r="TC55" s="244"/>
      <c r="TD55" s="244"/>
      <c r="TE55" s="244"/>
      <c r="TF55" s="244"/>
      <c r="TG55" s="244"/>
      <c r="TH55" s="244"/>
      <c r="TI55" s="244"/>
      <c r="TJ55" s="244"/>
      <c r="TK55" s="244"/>
      <c r="TL55" s="244"/>
      <c r="TM55" s="244"/>
      <c r="TN55" s="244"/>
      <c r="TO55" s="244"/>
      <c r="TP55" s="244"/>
      <c r="TQ55" s="244"/>
      <c r="TR55" s="244"/>
      <c r="TS55" s="244"/>
      <c r="TT55" s="244"/>
      <c r="TU55" s="244"/>
      <c r="TV55" s="244"/>
      <c r="TW55" s="244"/>
      <c r="TX55" s="244"/>
      <c r="TY55" s="244"/>
      <c r="TZ55" s="244"/>
      <c r="UA55" s="244"/>
      <c r="UB55" s="244"/>
      <c r="UC55" s="244"/>
      <c r="UD55" s="244"/>
      <c r="UE55" s="244"/>
      <c r="UF55" s="244"/>
      <c r="UG55" s="244"/>
      <c r="UH55" s="244"/>
      <c r="UI55" s="244"/>
      <c r="UJ55" s="244"/>
      <c r="UK55" s="244"/>
      <c r="UL55" s="244"/>
      <c r="UM55" s="244"/>
      <c r="UN55" s="244"/>
      <c r="UO55" s="244"/>
      <c r="UP55" s="244"/>
      <c r="UQ55" s="244"/>
      <c r="UR55" s="244"/>
      <c r="US55" s="244"/>
      <c r="UT55" s="244"/>
      <c r="UU55" s="244"/>
      <c r="UV55" s="244"/>
      <c r="UW55" s="244"/>
      <c r="UX55" s="244"/>
      <c r="UY55" s="244"/>
      <c r="UZ55" s="244"/>
      <c r="VA55" s="244"/>
      <c r="VB55" s="244"/>
      <c r="VC55" s="244"/>
      <c r="VD55" s="244"/>
      <c r="VE55" s="244"/>
      <c r="VF55" s="244"/>
      <c r="VG55" s="244"/>
      <c r="VH55" s="244"/>
      <c r="VI55" s="244"/>
      <c r="VJ55" s="244"/>
      <c r="VK55" s="244"/>
      <c r="VL55" s="244"/>
      <c r="VM55" s="244"/>
      <c r="VN55" s="244"/>
      <c r="VO55" s="244"/>
      <c r="VP55" s="244"/>
      <c r="VQ55" s="244"/>
      <c r="VR55" s="244"/>
      <c r="VS55" s="244"/>
      <c r="VT55" s="244"/>
      <c r="VU55" s="244"/>
      <c r="VV55" s="244"/>
      <c r="VW55" s="244"/>
      <c r="VX55" s="244"/>
      <c r="VY55" s="244"/>
      <c r="VZ55" s="244"/>
      <c r="WA55" s="244"/>
      <c r="WB55" s="244"/>
      <c r="WC55" s="244"/>
      <c r="WD55" s="244"/>
      <c r="WE55" s="244"/>
      <c r="WF55" s="244"/>
      <c r="WG55" s="244"/>
      <c r="WH55" s="244"/>
      <c r="WI55" s="244"/>
      <c r="WJ55" s="244"/>
      <c r="WK55" s="244"/>
      <c r="WL55" s="244"/>
      <c r="WM55" s="244"/>
      <c r="WN55" s="244"/>
      <c r="WO55" s="244"/>
      <c r="WP55" s="244"/>
      <c r="WQ55" s="244"/>
      <c r="WR55" s="244"/>
      <c r="WS55" s="244"/>
      <c r="WT55" s="244"/>
      <c r="WU55" s="244"/>
      <c r="WV55" s="244"/>
      <c r="WW55" s="244"/>
      <c r="WX55" s="244"/>
      <c r="WY55" s="244"/>
      <c r="WZ55" s="244"/>
      <c r="XA55" s="244"/>
      <c r="XB55" s="244"/>
      <c r="XC55" s="244"/>
      <c r="XD55" s="244"/>
      <c r="XE55" s="244"/>
      <c r="XF55" s="244"/>
      <c r="XG55" s="244"/>
      <c r="XH55" s="244"/>
      <c r="XI55" s="244"/>
      <c r="XJ55" s="244"/>
      <c r="XK55" s="244"/>
      <c r="XL55" s="244"/>
      <c r="XM55" s="244"/>
      <c r="XN55" s="244"/>
      <c r="XO55" s="244"/>
      <c r="XP55" s="244"/>
      <c r="XQ55" s="244"/>
      <c r="XR55" s="244"/>
      <c r="XS55" s="244"/>
      <c r="XT55" s="244"/>
      <c r="XU55" s="244"/>
      <c r="XV55" s="244"/>
      <c r="XW55" s="244"/>
      <c r="XX55" s="244"/>
      <c r="XY55" s="244"/>
      <c r="XZ55" s="244"/>
      <c r="YA55" s="244"/>
      <c r="YB55" s="244"/>
      <c r="YC55" s="244"/>
      <c r="YD55" s="244"/>
      <c r="YE55" s="244"/>
      <c r="YF55" s="244"/>
      <c r="YG55" s="244"/>
      <c r="YH55" s="244"/>
      <c r="YI55" s="244"/>
      <c r="YJ55" s="244"/>
      <c r="YK55" s="244"/>
      <c r="YL55" s="244"/>
      <c r="YM55" s="244"/>
      <c r="YN55" s="244"/>
      <c r="YO55" s="244"/>
      <c r="YP55" s="244"/>
      <c r="YQ55" s="244"/>
      <c r="YR55" s="244"/>
      <c r="YS55" s="244"/>
      <c r="YT55" s="244"/>
      <c r="YU55" s="244"/>
      <c r="YV55" s="244"/>
      <c r="YW55" s="244"/>
      <c r="YX55" s="244"/>
      <c r="YY55" s="244"/>
      <c r="YZ55" s="244"/>
      <c r="ZA55" s="244"/>
      <c r="ZB55" s="244"/>
      <c r="ZC55" s="244"/>
      <c r="ZD55" s="244"/>
      <c r="ZE55" s="244"/>
      <c r="ZF55" s="244"/>
      <c r="ZG55" s="244"/>
      <c r="ZH55" s="244"/>
      <c r="ZI55" s="244"/>
      <c r="ZJ55" s="244"/>
      <c r="ZK55" s="244"/>
      <c r="ZL55" s="244"/>
      <c r="ZM55" s="244"/>
      <c r="ZN55" s="244"/>
      <c r="ZO55" s="244"/>
      <c r="ZP55" s="244"/>
      <c r="ZQ55" s="244"/>
      <c r="ZR55" s="244"/>
      <c r="ZS55" s="244"/>
      <c r="ZT55" s="244"/>
      <c r="ZU55" s="244"/>
      <c r="ZV55" s="244"/>
      <c r="ZW55" s="244"/>
      <c r="ZX55" s="244"/>
      <c r="ZY55" s="244"/>
      <c r="ZZ55" s="244"/>
      <c r="AAA55" s="244"/>
      <c r="AAB55" s="244"/>
      <c r="AAC55" s="244"/>
      <c r="AAD55" s="244"/>
      <c r="AAE55" s="244"/>
      <c r="AAF55" s="244"/>
      <c r="AAG55" s="244"/>
      <c r="AAH55" s="244"/>
      <c r="AAI55" s="244"/>
      <c r="AAJ55" s="244"/>
      <c r="AAK55" s="244"/>
      <c r="AAL55" s="244"/>
      <c r="AAM55" s="244"/>
      <c r="AAN55" s="244"/>
      <c r="AAO55" s="244"/>
      <c r="AAP55" s="244"/>
      <c r="AAQ55" s="244"/>
      <c r="AAR55" s="244"/>
      <c r="AAS55" s="244"/>
      <c r="AAT55" s="244"/>
      <c r="AAU55" s="244"/>
      <c r="AAV55" s="244"/>
      <c r="AAW55" s="244"/>
      <c r="AAX55" s="244"/>
      <c r="AAY55" s="244"/>
      <c r="AAZ55" s="244"/>
      <c r="ABA55" s="244"/>
      <c r="ABB55" s="244"/>
      <c r="ABC55" s="244"/>
      <c r="ABD55" s="244"/>
      <c r="ABE55" s="244"/>
      <c r="ABF55" s="244"/>
      <c r="ABG55" s="244"/>
      <c r="ABH55" s="244"/>
      <c r="ABI55" s="244"/>
      <c r="ABJ55" s="244"/>
      <c r="ABK55" s="244"/>
      <c r="ABL55" s="244"/>
      <c r="ABM55" s="244"/>
      <c r="ABN55" s="244"/>
      <c r="ABO55" s="244"/>
      <c r="ABP55" s="244"/>
      <c r="ABQ55" s="244"/>
      <c r="ABR55" s="244"/>
      <c r="ABS55" s="244"/>
      <c r="ABT55" s="244"/>
      <c r="ABU55" s="244"/>
      <c r="ABV55" s="244"/>
      <c r="ABW55" s="244"/>
      <c r="ABX55" s="244"/>
      <c r="ABY55" s="244"/>
      <c r="ABZ55" s="244"/>
      <c r="ACA55" s="244"/>
      <c r="ACB55" s="244"/>
      <c r="ACC55" s="244"/>
      <c r="ACD55" s="244"/>
      <c r="ACE55" s="244"/>
      <c r="ACF55" s="244"/>
      <c r="ACG55" s="244"/>
      <c r="ACH55" s="244"/>
      <c r="ACI55" s="244"/>
      <c r="ACJ55" s="244"/>
      <c r="ACK55" s="244"/>
      <c r="ACL55" s="244"/>
      <c r="ACM55" s="244"/>
      <c r="ACN55" s="244"/>
      <c r="ACO55" s="244"/>
      <c r="ACP55" s="244"/>
      <c r="ACQ55" s="244"/>
      <c r="ACR55" s="244"/>
      <c r="ACS55" s="244"/>
      <c r="ACT55" s="244"/>
      <c r="ACU55" s="244"/>
      <c r="ACV55" s="244"/>
      <c r="ACW55" s="244"/>
      <c r="ACX55" s="244"/>
      <c r="ACY55" s="244"/>
      <c r="ACZ55" s="244"/>
      <c r="ADA55" s="244"/>
      <c r="ADB55" s="244"/>
      <c r="ADC55" s="244"/>
      <c r="ADD55" s="244"/>
      <c r="ADE55" s="244"/>
      <c r="ADF55" s="244"/>
      <c r="ADG55" s="244"/>
      <c r="ADH55" s="244"/>
      <c r="ADI55" s="244"/>
      <c r="ADJ55" s="244"/>
      <c r="ADK55" s="244"/>
      <c r="ADL55" s="244"/>
      <c r="ADM55" s="244"/>
      <c r="ADN55" s="244"/>
      <c r="ADO55" s="244"/>
      <c r="ADP55" s="244"/>
      <c r="ADQ55" s="244"/>
      <c r="ADR55" s="244"/>
      <c r="ADS55" s="244"/>
      <c r="ADT55" s="244"/>
      <c r="ADU55" s="244"/>
      <c r="ADV55" s="244"/>
      <c r="ADW55" s="244"/>
      <c r="ADX55" s="244"/>
      <c r="ADY55" s="244"/>
      <c r="ADZ55" s="244"/>
      <c r="AEA55" s="244"/>
      <c r="AEB55" s="244"/>
      <c r="AEC55" s="244"/>
      <c r="AED55" s="244"/>
      <c r="AEE55" s="244"/>
      <c r="AEF55" s="244"/>
      <c r="AEG55" s="244"/>
      <c r="AEH55" s="244"/>
      <c r="AEI55" s="244"/>
      <c r="AEJ55" s="244"/>
      <c r="AEK55" s="244"/>
      <c r="AEL55" s="244"/>
      <c r="AEM55" s="244"/>
      <c r="AEN55" s="244"/>
      <c r="AEO55" s="244"/>
      <c r="AEP55" s="244"/>
      <c r="AEQ55" s="244"/>
      <c r="AER55" s="244"/>
      <c r="AES55" s="244"/>
      <c r="AET55" s="244"/>
      <c r="AEU55" s="244"/>
    </row>
    <row r="56" spans="1:827" s="191" customFormat="1" x14ac:dyDescent="0.15">
      <c r="A56" s="182" t="str">
        <f>'Tariffs July 2022'!K34</f>
        <v>Origin Energy</v>
      </c>
      <c r="B56" s="183" t="str">
        <f>'Tariffs July 2022'!L34</f>
        <v>Go Variable</v>
      </c>
      <c r="C56" s="184">
        <f>IF('Tariffs July 2022'!BP34=0,91*'Tariffs July 2022'!M34/100,(91*'Tariffs July 2022'!M34/100)+'Tariffs July 2022'!BP34/4)</f>
        <v>93.390818181818176</v>
      </c>
      <c r="D56" s="184">
        <f>IF('Tariffs July 2022'!O34="",$C$47*$C$48*'Tariffs July 2022'!N34/100,IF($C$47*$C$48&gt;='Tariffs July 2022'!P34,('Tariffs July 2022'!P34*'Tariffs July 2022'!N34/100),($C$47*$C$48*'Tariffs July 2022'!N34/100)))</f>
        <v>371.06363636363642</v>
      </c>
      <c r="E56" s="184">
        <f>IF(AND('Tariffs July 2022'!R34&gt;0,'Tariffs July 2022'!T34&gt;0),IF(($C$47*$C$48&lt;'Tariffs July 2022'!T34),(0),($C$47*$C$48-'Tariffs July 2022'!T34)*'Tariffs July 2022'!U34/100),IF(AND('Tariffs July 2022'!R34&gt;0,'Tariffs July 2022'!T34=""),IF(($C$47*$C$48&lt;'Tariffs July 2022'!R34+'Tariffs July 2022'!P34),(0),(($C$47*$C$48-('Tariffs July 2022'!R34+'Tariffs July 2022'!P34))*'Tariffs July 2022'!S34/100)),IF(AND('Tariffs July 2022'!P34&gt;0,'Tariffs July 2022'!R34=""&gt;0),IF(($C$47*$C$48&lt;'Tariffs July 2022'!P34),(0),($C$47*$C$48-'Tariffs July 2022'!P34)*'Tariffs July 2022'!Q34/100),0)))</f>
        <v>0</v>
      </c>
      <c r="F56" s="184">
        <f>($C$47*$C$49)*'Tariffs July 2022'!AE34/100</f>
        <v>50.672727272727258</v>
      </c>
      <c r="G56" s="184">
        <f t="shared" si="45"/>
        <v>515.12718181818184</v>
      </c>
      <c r="H56" s="238">
        <f t="shared" si="46"/>
        <v>1686.9454545454546</v>
      </c>
      <c r="I56" s="238">
        <f t="shared" si="47"/>
        <v>2060.5087272727274</v>
      </c>
      <c r="J56" s="185">
        <f t="shared" si="44"/>
        <v>2266.5596000000005</v>
      </c>
      <c r="K56" s="188">
        <f>'Tariffs July 2022'!AZ34</f>
        <v>0</v>
      </c>
      <c r="L56" s="188">
        <f>'Tariffs July 2022'!BA34</f>
        <v>0</v>
      </c>
      <c r="M56" s="188">
        <f>'Tariffs July 2022'!BB34</f>
        <v>0</v>
      </c>
      <c r="N56" s="188">
        <f>'Tariffs July 2022'!BC34</f>
        <v>0</v>
      </c>
      <c r="O56" s="186" t="str">
        <f t="shared" si="48"/>
        <v>No discount</v>
      </c>
      <c r="P56" s="187" t="str">
        <f t="shared" si="49"/>
        <v>Inclusive</v>
      </c>
      <c r="Q56" s="241">
        <f t="shared" si="50"/>
        <v>2060.5087272727274</v>
      </c>
      <c r="R56" s="238">
        <f t="shared" si="51"/>
        <v>2060.5087272727274</v>
      </c>
      <c r="S56" s="247">
        <f t="shared" si="52"/>
        <v>2266.5596000000005</v>
      </c>
      <c r="T56" s="247">
        <f t="shared" si="52"/>
        <v>2266.5596000000005</v>
      </c>
      <c r="U56" s="188">
        <f>'Tariffs July 2022'!BL34</f>
        <v>0</v>
      </c>
      <c r="V56" s="189" t="str">
        <f>'Tariffs July 2022'!BM34</f>
        <v>n</v>
      </c>
      <c r="W56" s="264"/>
      <c r="X56" s="264"/>
      <c r="Y56" s="264"/>
      <c r="Z56" s="264"/>
      <c r="AA56" s="264"/>
      <c r="AB56" s="264"/>
      <c r="AC56" s="264"/>
      <c r="AD56" s="264"/>
      <c r="AE56" s="264"/>
      <c r="AF56" s="264"/>
      <c r="AG56" s="264"/>
      <c r="AH56" s="264"/>
      <c r="AI56" s="264"/>
      <c r="AJ56" s="264"/>
      <c r="AK56" s="264"/>
      <c r="AL56" s="264"/>
      <c r="AM56" s="264"/>
      <c r="AN56" s="264"/>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s="244"/>
      <c r="QO56" s="244"/>
      <c r="QP56" s="244"/>
      <c r="QQ56" s="244"/>
      <c r="QR56" s="244"/>
      <c r="QS56" s="244"/>
      <c r="QT56" s="244"/>
      <c r="QU56" s="244"/>
      <c r="QV56" s="244"/>
      <c r="QW56" s="244"/>
      <c r="QX56" s="244"/>
      <c r="QY56" s="244"/>
      <c r="QZ56" s="244"/>
      <c r="RA56" s="244"/>
      <c r="RB56" s="244"/>
      <c r="RC56" s="244"/>
      <c r="RD56" s="244"/>
      <c r="RE56" s="244"/>
      <c r="RF56" s="244"/>
      <c r="RG56" s="244"/>
      <c r="RH56" s="244"/>
      <c r="RI56" s="244"/>
      <c r="RJ56" s="244"/>
      <c r="RK56" s="244"/>
      <c r="RL56" s="244"/>
      <c r="RM56" s="244"/>
      <c r="RN56" s="244"/>
      <c r="RO56" s="244"/>
      <c r="RP56" s="244"/>
      <c r="RQ56" s="244"/>
      <c r="RR56" s="244"/>
      <c r="RS56" s="244"/>
      <c r="RT56" s="244"/>
      <c r="RU56" s="244"/>
      <c r="RV56" s="244"/>
      <c r="RW56" s="244"/>
      <c r="RX56" s="244"/>
      <c r="RY56" s="244"/>
      <c r="RZ56" s="244"/>
      <c r="SA56" s="244"/>
      <c r="SB56" s="244"/>
      <c r="SC56" s="244"/>
      <c r="SD56" s="244"/>
      <c r="SE56" s="244"/>
      <c r="SF56" s="244"/>
      <c r="SG56" s="244"/>
      <c r="SH56" s="244"/>
      <c r="SI56" s="244"/>
      <c r="SJ56" s="244"/>
      <c r="SK56" s="244"/>
      <c r="SL56" s="244"/>
      <c r="SM56" s="244"/>
      <c r="SN56" s="244"/>
      <c r="SO56" s="244"/>
      <c r="SP56" s="244"/>
      <c r="SQ56" s="244"/>
      <c r="SR56" s="244"/>
      <c r="SS56" s="244"/>
      <c r="ST56" s="244"/>
      <c r="SU56" s="244"/>
      <c r="SV56" s="244"/>
      <c r="SW56" s="244"/>
      <c r="SX56" s="244"/>
      <c r="SY56" s="244"/>
      <c r="SZ56" s="244"/>
      <c r="TA56" s="244"/>
      <c r="TB56" s="244"/>
      <c r="TC56" s="244"/>
      <c r="TD56" s="244"/>
      <c r="TE56" s="244"/>
      <c r="TF56" s="244"/>
      <c r="TG56" s="244"/>
      <c r="TH56" s="244"/>
      <c r="TI56" s="244"/>
      <c r="TJ56" s="244"/>
      <c r="TK56" s="244"/>
      <c r="TL56" s="244"/>
      <c r="TM56" s="244"/>
      <c r="TN56" s="244"/>
      <c r="TO56" s="244"/>
      <c r="TP56" s="244"/>
      <c r="TQ56" s="244"/>
      <c r="TR56" s="244"/>
      <c r="TS56" s="244"/>
      <c r="TT56" s="244"/>
      <c r="TU56" s="244"/>
      <c r="TV56" s="244"/>
      <c r="TW56" s="244"/>
      <c r="TX56" s="244"/>
      <c r="TY56" s="244"/>
      <c r="TZ56" s="244"/>
      <c r="UA56" s="244"/>
      <c r="UB56" s="244"/>
      <c r="UC56" s="244"/>
      <c r="UD56" s="244"/>
      <c r="UE56" s="244"/>
      <c r="UF56" s="244"/>
      <c r="UG56" s="244"/>
      <c r="UH56" s="244"/>
      <c r="UI56" s="244"/>
      <c r="UJ56" s="244"/>
      <c r="UK56" s="244"/>
      <c r="UL56" s="244"/>
      <c r="UM56" s="244"/>
      <c r="UN56" s="244"/>
      <c r="UO56" s="244"/>
      <c r="UP56" s="244"/>
      <c r="UQ56" s="244"/>
      <c r="UR56" s="244"/>
      <c r="US56" s="244"/>
      <c r="UT56" s="244"/>
      <c r="UU56" s="244"/>
      <c r="UV56" s="244"/>
      <c r="UW56" s="244"/>
      <c r="UX56" s="244"/>
      <c r="UY56" s="244"/>
      <c r="UZ56" s="244"/>
      <c r="VA56" s="244"/>
      <c r="VB56" s="244"/>
      <c r="VC56" s="244"/>
      <c r="VD56" s="244"/>
      <c r="VE56" s="244"/>
      <c r="VF56" s="244"/>
      <c r="VG56" s="244"/>
      <c r="VH56" s="244"/>
      <c r="VI56" s="244"/>
      <c r="VJ56" s="244"/>
      <c r="VK56" s="244"/>
      <c r="VL56" s="244"/>
      <c r="VM56" s="244"/>
      <c r="VN56" s="244"/>
      <c r="VO56" s="244"/>
      <c r="VP56" s="244"/>
      <c r="VQ56" s="244"/>
      <c r="VR56" s="244"/>
      <c r="VS56" s="244"/>
      <c r="VT56" s="244"/>
      <c r="VU56" s="244"/>
      <c r="VV56" s="244"/>
      <c r="VW56" s="244"/>
      <c r="VX56" s="244"/>
      <c r="VY56" s="244"/>
      <c r="VZ56" s="244"/>
      <c r="WA56" s="244"/>
      <c r="WB56" s="244"/>
      <c r="WC56" s="244"/>
      <c r="WD56" s="244"/>
      <c r="WE56" s="244"/>
      <c r="WF56" s="244"/>
      <c r="WG56" s="244"/>
      <c r="WH56" s="244"/>
      <c r="WI56" s="244"/>
      <c r="WJ56" s="244"/>
      <c r="WK56" s="244"/>
      <c r="WL56" s="244"/>
      <c r="WM56" s="244"/>
      <c r="WN56" s="244"/>
      <c r="WO56" s="244"/>
      <c r="WP56" s="244"/>
      <c r="WQ56" s="244"/>
      <c r="WR56" s="244"/>
      <c r="WS56" s="244"/>
      <c r="WT56" s="244"/>
      <c r="WU56" s="244"/>
      <c r="WV56" s="244"/>
      <c r="WW56" s="244"/>
      <c r="WX56" s="244"/>
      <c r="WY56" s="244"/>
      <c r="WZ56" s="244"/>
      <c r="XA56" s="244"/>
      <c r="XB56" s="244"/>
      <c r="XC56" s="244"/>
      <c r="XD56" s="244"/>
      <c r="XE56" s="244"/>
      <c r="XF56" s="244"/>
      <c r="XG56" s="244"/>
      <c r="XH56" s="244"/>
      <c r="XI56" s="244"/>
      <c r="XJ56" s="244"/>
      <c r="XK56" s="244"/>
      <c r="XL56" s="244"/>
      <c r="XM56" s="244"/>
      <c r="XN56" s="244"/>
      <c r="XO56" s="244"/>
      <c r="XP56" s="244"/>
      <c r="XQ56" s="244"/>
      <c r="XR56" s="244"/>
      <c r="XS56" s="244"/>
      <c r="XT56" s="244"/>
      <c r="XU56" s="244"/>
      <c r="XV56" s="244"/>
      <c r="XW56" s="244"/>
      <c r="XX56" s="244"/>
      <c r="XY56" s="244"/>
      <c r="XZ56" s="244"/>
      <c r="YA56" s="244"/>
      <c r="YB56" s="244"/>
      <c r="YC56" s="244"/>
      <c r="YD56" s="244"/>
      <c r="YE56" s="244"/>
      <c r="YF56" s="244"/>
      <c r="YG56" s="244"/>
      <c r="YH56" s="244"/>
      <c r="YI56" s="244"/>
      <c r="YJ56" s="244"/>
      <c r="YK56" s="244"/>
      <c r="YL56" s="244"/>
      <c r="YM56" s="244"/>
      <c r="YN56" s="244"/>
      <c r="YO56" s="244"/>
      <c r="YP56" s="244"/>
      <c r="YQ56" s="244"/>
      <c r="YR56" s="244"/>
      <c r="YS56" s="244"/>
      <c r="YT56" s="244"/>
      <c r="YU56" s="244"/>
      <c r="YV56" s="244"/>
      <c r="YW56" s="244"/>
      <c r="YX56" s="244"/>
      <c r="YY56" s="244"/>
      <c r="YZ56" s="244"/>
      <c r="ZA56" s="244"/>
      <c r="ZB56" s="244"/>
      <c r="ZC56" s="244"/>
      <c r="ZD56" s="244"/>
      <c r="ZE56" s="244"/>
      <c r="ZF56" s="244"/>
      <c r="ZG56" s="244"/>
      <c r="ZH56" s="244"/>
      <c r="ZI56" s="244"/>
      <c r="ZJ56" s="244"/>
      <c r="ZK56" s="244"/>
      <c r="ZL56" s="244"/>
      <c r="ZM56" s="244"/>
      <c r="ZN56" s="244"/>
      <c r="ZO56" s="244"/>
      <c r="ZP56" s="244"/>
      <c r="ZQ56" s="244"/>
      <c r="ZR56" s="244"/>
      <c r="ZS56" s="244"/>
      <c r="ZT56" s="244"/>
      <c r="ZU56" s="244"/>
      <c r="ZV56" s="244"/>
      <c r="ZW56" s="244"/>
      <c r="ZX56" s="244"/>
      <c r="ZY56" s="244"/>
      <c r="ZZ56" s="244"/>
      <c r="AAA56" s="244"/>
      <c r="AAB56" s="244"/>
      <c r="AAC56" s="244"/>
      <c r="AAD56" s="244"/>
      <c r="AAE56" s="244"/>
      <c r="AAF56" s="244"/>
      <c r="AAG56" s="244"/>
      <c r="AAH56" s="244"/>
      <c r="AAI56" s="244"/>
      <c r="AAJ56" s="244"/>
      <c r="AAK56" s="244"/>
      <c r="AAL56" s="244"/>
      <c r="AAM56" s="244"/>
      <c r="AAN56" s="244"/>
      <c r="AAO56" s="244"/>
      <c r="AAP56" s="244"/>
      <c r="AAQ56" s="244"/>
      <c r="AAR56" s="244"/>
      <c r="AAS56" s="244"/>
      <c r="AAT56" s="244"/>
      <c r="AAU56" s="244"/>
      <c r="AAV56" s="244"/>
      <c r="AAW56" s="244"/>
      <c r="AAX56" s="244"/>
      <c r="AAY56" s="244"/>
      <c r="AAZ56" s="244"/>
      <c r="ABA56" s="244"/>
      <c r="ABB56" s="244"/>
      <c r="ABC56" s="244"/>
      <c r="ABD56" s="244"/>
      <c r="ABE56" s="244"/>
      <c r="ABF56" s="244"/>
      <c r="ABG56" s="244"/>
      <c r="ABH56" s="244"/>
      <c r="ABI56" s="244"/>
      <c r="ABJ56" s="244"/>
      <c r="ABK56" s="244"/>
      <c r="ABL56" s="244"/>
      <c r="ABM56" s="244"/>
      <c r="ABN56" s="244"/>
      <c r="ABO56" s="244"/>
      <c r="ABP56" s="244"/>
      <c r="ABQ56" s="244"/>
      <c r="ABR56" s="244"/>
      <c r="ABS56" s="244"/>
      <c r="ABT56" s="244"/>
      <c r="ABU56" s="244"/>
      <c r="ABV56" s="244"/>
      <c r="ABW56" s="244"/>
      <c r="ABX56" s="244"/>
      <c r="ABY56" s="244"/>
      <c r="ABZ56" s="244"/>
      <c r="ACA56" s="244"/>
      <c r="ACB56" s="244"/>
      <c r="ACC56" s="244"/>
      <c r="ACD56" s="244"/>
      <c r="ACE56" s="244"/>
      <c r="ACF56" s="244"/>
      <c r="ACG56" s="244"/>
      <c r="ACH56" s="244"/>
      <c r="ACI56" s="244"/>
      <c r="ACJ56" s="244"/>
      <c r="ACK56" s="244"/>
      <c r="ACL56" s="244"/>
      <c r="ACM56" s="244"/>
      <c r="ACN56" s="244"/>
      <c r="ACO56" s="244"/>
      <c r="ACP56" s="244"/>
      <c r="ACQ56" s="244"/>
      <c r="ACR56" s="244"/>
      <c r="ACS56" s="244"/>
      <c r="ACT56" s="244"/>
      <c r="ACU56" s="244"/>
      <c r="ACV56" s="244"/>
      <c r="ACW56" s="244"/>
      <c r="ACX56" s="244"/>
      <c r="ACY56" s="244"/>
      <c r="ACZ56" s="244"/>
      <c r="ADA56" s="244"/>
      <c r="ADB56" s="244"/>
      <c r="ADC56" s="244"/>
      <c r="ADD56" s="244"/>
      <c r="ADE56" s="244"/>
      <c r="ADF56" s="244"/>
      <c r="ADG56" s="244"/>
      <c r="ADH56" s="244"/>
      <c r="ADI56" s="244"/>
      <c r="ADJ56" s="244"/>
      <c r="ADK56" s="244"/>
      <c r="ADL56" s="244"/>
      <c r="ADM56" s="244"/>
      <c r="ADN56" s="244"/>
      <c r="ADO56" s="244"/>
      <c r="ADP56" s="244"/>
      <c r="ADQ56" s="244"/>
      <c r="ADR56" s="244"/>
      <c r="ADS56" s="244"/>
      <c r="ADT56" s="244"/>
      <c r="ADU56" s="244"/>
      <c r="ADV56" s="244"/>
      <c r="ADW56" s="244"/>
      <c r="ADX56" s="244"/>
      <c r="ADY56" s="244"/>
      <c r="ADZ56" s="244"/>
      <c r="AEA56" s="244"/>
      <c r="AEB56" s="244"/>
      <c r="AEC56" s="244"/>
      <c r="AED56" s="244"/>
      <c r="AEE56" s="244"/>
      <c r="AEF56" s="244"/>
      <c r="AEG56" s="244"/>
      <c r="AEH56" s="244"/>
      <c r="AEI56" s="244"/>
      <c r="AEJ56" s="244"/>
      <c r="AEK56" s="244"/>
      <c r="AEL56" s="244"/>
      <c r="AEM56" s="244"/>
      <c r="AEN56" s="244"/>
      <c r="AEO56" s="244"/>
      <c r="AEP56" s="244"/>
      <c r="AEQ56" s="244"/>
      <c r="AER56" s="244"/>
      <c r="AES56" s="244"/>
      <c r="AET56" s="244"/>
      <c r="AEU56" s="244"/>
    </row>
    <row r="57" spans="1:827" s="191" customFormat="1" x14ac:dyDescent="0.15">
      <c r="A57" s="182" t="str">
        <f>'Tariffs July 2022'!K35</f>
        <v>Simply Energy</v>
      </c>
      <c r="B57" s="183" t="str">
        <f>'Tariffs July 2022'!L35</f>
        <v>Basic</v>
      </c>
      <c r="C57" s="184">
        <f>IF('Tariffs July 2022'!BP35=0,91*'Tariffs July 2022'!M35/100,(91*'Tariffs July 2022'!M35/100)+'Tariffs July 2022'!BP35/4)</f>
        <v>84.447999999999993</v>
      </c>
      <c r="D57" s="184">
        <f>IF('Tariffs July 2022'!O35="",$C$47*$C$48*'Tariffs July 2022'!N35/100,IF($C$47*$C$48&gt;='Tariffs July 2022'!P35,('Tariffs July 2022'!P35*'Tariffs July 2022'!N35/100),($C$47*$C$48*'Tariffs July 2022'!N35/100)))</f>
        <v>294.35190909090909</v>
      </c>
      <c r="E57" s="184">
        <f>IF(AND('Tariffs July 2022'!R35&gt;0,'Tariffs July 2022'!T35&gt;0),IF(($C$47*$C$48&lt;'Tariffs July 2022'!T35),(0),($C$47*$C$48-'Tariffs July 2022'!T35)*'Tariffs July 2022'!U35/100),IF(AND('Tariffs July 2022'!R35&gt;0,'Tariffs July 2022'!T35=""),IF(($C$47*$C$48&lt;'Tariffs July 2022'!R35+'Tariffs July 2022'!P35),(0),(($C$47*$C$48-('Tariffs July 2022'!R35+'Tariffs July 2022'!P35))*'Tariffs July 2022'!S35/100)),IF(AND('Tariffs July 2022'!P35&gt;0,'Tariffs July 2022'!R35=""&gt;0),IF(($C$47*$C$48&lt;'Tariffs July 2022'!P35),(0),($C$47*$C$48-'Tariffs July 2022'!P35)*'Tariffs July 2022'!Q35/100),0)))</f>
        <v>136.25299999999999</v>
      </c>
      <c r="F57" s="184">
        <f>($C$47*$C$49)*'Tariffs July 2022'!AE35/100</f>
        <v>55.36363636363636</v>
      </c>
      <c r="G57" s="184">
        <f t="shared" si="45"/>
        <v>570.41654545454537</v>
      </c>
      <c r="H57" s="238">
        <f t="shared" si="46"/>
        <v>1943.8741818181816</v>
      </c>
      <c r="I57" s="238">
        <f t="shared" si="47"/>
        <v>2281.6661818181815</v>
      </c>
      <c r="J57" s="185">
        <f t="shared" si="44"/>
        <v>2509.8327999999997</v>
      </c>
      <c r="K57" s="188">
        <f>'Tariffs July 2022'!AZ35</f>
        <v>0</v>
      </c>
      <c r="L57" s="188">
        <f>'Tariffs July 2022'!BA35</f>
        <v>0</v>
      </c>
      <c r="M57" s="188">
        <f>'Tariffs July 2022'!BB35</f>
        <v>0</v>
      </c>
      <c r="N57" s="188">
        <f>'Tariffs July 2022'!BC35</f>
        <v>0</v>
      </c>
      <c r="O57" s="186" t="str">
        <f t="shared" si="48"/>
        <v>No discount</v>
      </c>
      <c r="P57" s="187" t="str">
        <f t="shared" si="49"/>
        <v>Exclusive</v>
      </c>
      <c r="Q57" s="241">
        <f t="shared" si="50"/>
        <v>2281.6661818181815</v>
      </c>
      <c r="R57" s="238">
        <f t="shared" si="51"/>
        <v>2281.6661818181815</v>
      </c>
      <c r="S57" s="247">
        <f t="shared" si="52"/>
        <v>2509.8327999999997</v>
      </c>
      <c r="T57" s="247">
        <f t="shared" si="52"/>
        <v>2509.8327999999997</v>
      </c>
      <c r="U57" s="188">
        <f>'Tariffs July 2022'!BL35</f>
        <v>0</v>
      </c>
      <c r="V57" s="189" t="str">
        <f>'Tariffs July 2022'!BM35</f>
        <v>n</v>
      </c>
      <c r="W57" s="264"/>
      <c r="X57" s="264"/>
      <c r="Y57" s="264"/>
      <c r="Z57" s="264"/>
      <c r="AA57" s="264"/>
      <c r="AB57" s="264"/>
      <c r="AC57" s="264"/>
      <c r="AD57" s="264"/>
      <c r="AE57" s="264"/>
      <c r="AF57" s="264"/>
      <c r="AG57" s="264"/>
      <c r="AH57" s="264"/>
      <c r="AI57" s="264"/>
      <c r="AJ57" s="264"/>
      <c r="AK57" s="264"/>
      <c r="AL57" s="264"/>
      <c r="AM57" s="264"/>
      <c r="AN57" s="264"/>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s="244"/>
      <c r="QO57" s="244"/>
      <c r="QP57" s="244"/>
      <c r="QQ57" s="244"/>
      <c r="QR57" s="244"/>
      <c r="QS57" s="244"/>
      <c r="QT57" s="244"/>
      <c r="QU57" s="244"/>
      <c r="QV57" s="244"/>
      <c r="QW57" s="244"/>
      <c r="QX57" s="244"/>
      <c r="QY57" s="244"/>
      <c r="QZ57" s="244"/>
      <c r="RA57" s="244"/>
      <c r="RB57" s="244"/>
      <c r="RC57" s="244"/>
      <c r="RD57" s="244"/>
      <c r="RE57" s="244"/>
      <c r="RF57" s="244"/>
      <c r="RG57" s="244"/>
      <c r="RH57" s="244"/>
      <c r="RI57" s="244"/>
      <c r="RJ57" s="244"/>
      <c r="RK57" s="244"/>
      <c r="RL57" s="244"/>
      <c r="RM57" s="244"/>
      <c r="RN57" s="244"/>
      <c r="RO57" s="244"/>
      <c r="RP57" s="244"/>
      <c r="RQ57" s="244"/>
      <c r="RR57" s="244"/>
      <c r="RS57" s="244"/>
      <c r="RT57" s="244"/>
      <c r="RU57" s="244"/>
      <c r="RV57" s="244"/>
      <c r="RW57" s="244"/>
      <c r="RX57" s="244"/>
      <c r="RY57" s="244"/>
      <c r="RZ57" s="244"/>
      <c r="SA57" s="244"/>
      <c r="SB57" s="244"/>
      <c r="SC57" s="244"/>
      <c r="SD57" s="244"/>
      <c r="SE57" s="244"/>
      <c r="SF57" s="244"/>
      <c r="SG57" s="244"/>
      <c r="SH57" s="244"/>
      <c r="SI57" s="244"/>
      <c r="SJ57" s="244"/>
      <c r="SK57" s="244"/>
      <c r="SL57" s="244"/>
      <c r="SM57" s="244"/>
      <c r="SN57" s="244"/>
      <c r="SO57" s="244"/>
      <c r="SP57" s="244"/>
      <c r="SQ57" s="244"/>
      <c r="SR57" s="244"/>
      <c r="SS57" s="244"/>
      <c r="ST57" s="244"/>
      <c r="SU57" s="244"/>
      <c r="SV57" s="244"/>
      <c r="SW57" s="244"/>
      <c r="SX57" s="244"/>
      <c r="SY57" s="244"/>
      <c r="SZ57" s="244"/>
      <c r="TA57" s="244"/>
      <c r="TB57" s="244"/>
      <c r="TC57" s="244"/>
      <c r="TD57" s="244"/>
      <c r="TE57" s="244"/>
      <c r="TF57" s="244"/>
      <c r="TG57" s="244"/>
      <c r="TH57" s="244"/>
      <c r="TI57" s="244"/>
      <c r="TJ57" s="244"/>
      <c r="TK57" s="244"/>
      <c r="TL57" s="244"/>
      <c r="TM57" s="244"/>
      <c r="TN57" s="244"/>
      <c r="TO57" s="244"/>
      <c r="TP57" s="244"/>
      <c r="TQ57" s="244"/>
      <c r="TR57" s="244"/>
      <c r="TS57" s="244"/>
      <c r="TT57" s="244"/>
      <c r="TU57" s="244"/>
      <c r="TV57" s="244"/>
      <c r="TW57" s="244"/>
      <c r="TX57" s="244"/>
      <c r="TY57" s="244"/>
      <c r="TZ57" s="244"/>
      <c r="UA57" s="244"/>
      <c r="UB57" s="244"/>
      <c r="UC57" s="244"/>
      <c r="UD57" s="244"/>
      <c r="UE57" s="244"/>
      <c r="UF57" s="244"/>
      <c r="UG57" s="244"/>
      <c r="UH57" s="244"/>
      <c r="UI57" s="244"/>
      <c r="UJ57" s="244"/>
      <c r="UK57" s="244"/>
      <c r="UL57" s="244"/>
      <c r="UM57" s="244"/>
      <c r="UN57" s="244"/>
      <c r="UO57" s="244"/>
      <c r="UP57" s="244"/>
      <c r="UQ57" s="244"/>
      <c r="UR57" s="244"/>
      <c r="US57" s="244"/>
      <c r="UT57" s="244"/>
      <c r="UU57" s="244"/>
      <c r="UV57" s="244"/>
      <c r="UW57" s="244"/>
      <c r="UX57" s="244"/>
      <c r="UY57" s="244"/>
      <c r="UZ57" s="244"/>
      <c r="VA57" s="244"/>
      <c r="VB57" s="244"/>
      <c r="VC57" s="244"/>
      <c r="VD57" s="244"/>
      <c r="VE57" s="244"/>
      <c r="VF57" s="244"/>
      <c r="VG57" s="244"/>
      <c r="VH57" s="244"/>
      <c r="VI57" s="244"/>
      <c r="VJ57" s="244"/>
      <c r="VK57" s="244"/>
      <c r="VL57" s="244"/>
      <c r="VM57" s="244"/>
      <c r="VN57" s="244"/>
      <c r="VO57" s="244"/>
      <c r="VP57" s="244"/>
      <c r="VQ57" s="244"/>
      <c r="VR57" s="244"/>
      <c r="VS57" s="244"/>
      <c r="VT57" s="244"/>
      <c r="VU57" s="244"/>
      <c r="VV57" s="244"/>
      <c r="VW57" s="244"/>
      <c r="VX57" s="244"/>
      <c r="VY57" s="244"/>
      <c r="VZ57" s="244"/>
      <c r="WA57" s="244"/>
      <c r="WB57" s="244"/>
      <c r="WC57" s="244"/>
      <c r="WD57" s="244"/>
      <c r="WE57" s="244"/>
      <c r="WF57" s="244"/>
      <c r="WG57" s="244"/>
      <c r="WH57" s="244"/>
      <c r="WI57" s="244"/>
      <c r="WJ57" s="244"/>
      <c r="WK57" s="244"/>
      <c r="WL57" s="244"/>
      <c r="WM57" s="244"/>
      <c r="WN57" s="244"/>
      <c r="WO57" s="244"/>
      <c r="WP57" s="244"/>
      <c r="WQ57" s="244"/>
      <c r="WR57" s="244"/>
      <c r="WS57" s="244"/>
      <c r="WT57" s="244"/>
      <c r="WU57" s="244"/>
      <c r="WV57" s="244"/>
      <c r="WW57" s="244"/>
      <c r="WX57" s="244"/>
      <c r="WY57" s="244"/>
      <c r="WZ57" s="244"/>
      <c r="XA57" s="244"/>
      <c r="XB57" s="244"/>
      <c r="XC57" s="244"/>
      <c r="XD57" s="244"/>
      <c r="XE57" s="244"/>
      <c r="XF57" s="244"/>
      <c r="XG57" s="244"/>
      <c r="XH57" s="244"/>
      <c r="XI57" s="244"/>
      <c r="XJ57" s="244"/>
      <c r="XK57" s="244"/>
      <c r="XL57" s="244"/>
      <c r="XM57" s="244"/>
      <c r="XN57" s="244"/>
      <c r="XO57" s="244"/>
      <c r="XP57" s="244"/>
      <c r="XQ57" s="244"/>
      <c r="XR57" s="244"/>
      <c r="XS57" s="244"/>
      <c r="XT57" s="244"/>
      <c r="XU57" s="244"/>
      <c r="XV57" s="244"/>
      <c r="XW57" s="244"/>
      <c r="XX57" s="244"/>
      <c r="XY57" s="244"/>
      <c r="XZ57" s="244"/>
      <c r="YA57" s="244"/>
      <c r="YB57" s="244"/>
      <c r="YC57" s="244"/>
      <c r="YD57" s="244"/>
      <c r="YE57" s="244"/>
      <c r="YF57" s="244"/>
      <c r="YG57" s="244"/>
      <c r="YH57" s="244"/>
      <c r="YI57" s="244"/>
      <c r="YJ57" s="244"/>
      <c r="YK57" s="244"/>
      <c r="YL57" s="244"/>
      <c r="YM57" s="244"/>
      <c r="YN57" s="244"/>
      <c r="YO57" s="244"/>
      <c r="YP57" s="244"/>
      <c r="YQ57" s="244"/>
      <c r="YR57" s="244"/>
      <c r="YS57" s="244"/>
      <c r="YT57" s="244"/>
      <c r="YU57" s="244"/>
      <c r="YV57" s="244"/>
      <c r="YW57" s="244"/>
      <c r="YX57" s="244"/>
      <c r="YY57" s="244"/>
      <c r="YZ57" s="244"/>
      <c r="ZA57" s="244"/>
      <c r="ZB57" s="244"/>
      <c r="ZC57" s="244"/>
      <c r="ZD57" s="244"/>
      <c r="ZE57" s="244"/>
      <c r="ZF57" s="244"/>
      <c r="ZG57" s="244"/>
      <c r="ZH57" s="244"/>
      <c r="ZI57" s="244"/>
      <c r="ZJ57" s="244"/>
      <c r="ZK57" s="244"/>
      <c r="ZL57" s="244"/>
      <c r="ZM57" s="244"/>
      <c r="ZN57" s="244"/>
      <c r="ZO57" s="244"/>
      <c r="ZP57" s="244"/>
      <c r="ZQ57" s="244"/>
      <c r="ZR57" s="244"/>
      <c r="ZS57" s="244"/>
      <c r="ZT57" s="244"/>
      <c r="ZU57" s="244"/>
      <c r="ZV57" s="244"/>
      <c r="ZW57" s="244"/>
      <c r="ZX57" s="244"/>
      <c r="ZY57" s="244"/>
      <c r="ZZ57" s="244"/>
      <c r="AAA57" s="244"/>
      <c r="AAB57" s="244"/>
      <c r="AAC57" s="244"/>
      <c r="AAD57" s="244"/>
      <c r="AAE57" s="244"/>
      <c r="AAF57" s="244"/>
      <c r="AAG57" s="244"/>
      <c r="AAH57" s="244"/>
      <c r="AAI57" s="244"/>
      <c r="AAJ57" s="244"/>
      <c r="AAK57" s="244"/>
      <c r="AAL57" s="244"/>
      <c r="AAM57" s="244"/>
      <c r="AAN57" s="244"/>
      <c r="AAO57" s="244"/>
      <c r="AAP57" s="244"/>
      <c r="AAQ57" s="244"/>
      <c r="AAR57" s="244"/>
      <c r="AAS57" s="244"/>
      <c r="AAT57" s="244"/>
      <c r="AAU57" s="244"/>
      <c r="AAV57" s="244"/>
      <c r="AAW57" s="244"/>
      <c r="AAX57" s="244"/>
      <c r="AAY57" s="244"/>
      <c r="AAZ57" s="244"/>
      <c r="ABA57" s="244"/>
      <c r="ABB57" s="244"/>
      <c r="ABC57" s="244"/>
      <c r="ABD57" s="244"/>
      <c r="ABE57" s="244"/>
      <c r="ABF57" s="244"/>
      <c r="ABG57" s="244"/>
      <c r="ABH57" s="244"/>
      <c r="ABI57" s="244"/>
      <c r="ABJ57" s="244"/>
      <c r="ABK57" s="244"/>
      <c r="ABL57" s="244"/>
      <c r="ABM57" s="244"/>
      <c r="ABN57" s="244"/>
      <c r="ABO57" s="244"/>
      <c r="ABP57" s="244"/>
      <c r="ABQ57" s="244"/>
      <c r="ABR57" s="244"/>
      <c r="ABS57" s="244"/>
      <c r="ABT57" s="244"/>
      <c r="ABU57" s="244"/>
      <c r="ABV57" s="244"/>
      <c r="ABW57" s="244"/>
      <c r="ABX57" s="244"/>
      <c r="ABY57" s="244"/>
      <c r="ABZ57" s="244"/>
      <c r="ACA57" s="244"/>
      <c r="ACB57" s="244"/>
      <c r="ACC57" s="244"/>
      <c r="ACD57" s="244"/>
      <c r="ACE57" s="244"/>
      <c r="ACF57" s="244"/>
      <c r="ACG57" s="244"/>
      <c r="ACH57" s="244"/>
      <c r="ACI57" s="244"/>
      <c r="ACJ57" s="244"/>
      <c r="ACK57" s="244"/>
      <c r="ACL57" s="244"/>
      <c r="ACM57" s="244"/>
      <c r="ACN57" s="244"/>
      <c r="ACO57" s="244"/>
      <c r="ACP57" s="244"/>
      <c r="ACQ57" s="244"/>
      <c r="ACR57" s="244"/>
      <c r="ACS57" s="244"/>
      <c r="ACT57" s="244"/>
      <c r="ACU57" s="244"/>
      <c r="ACV57" s="244"/>
      <c r="ACW57" s="244"/>
      <c r="ACX57" s="244"/>
      <c r="ACY57" s="244"/>
      <c r="ACZ57" s="244"/>
      <c r="ADA57" s="244"/>
      <c r="ADB57" s="244"/>
      <c r="ADC57" s="244"/>
      <c r="ADD57" s="244"/>
      <c r="ADE57" s="244"/>
      <c r="ADF57" s="244"/>
      <c r="ADG57" s="244"/>
      <c r="ADH57" s="244"/>
      <c r="ADI57" s="244"/>
      <c r="ADJ57" s="244"/>
      <c r="ADK57" s="244"/>
      <c r="ADL57" s="244"/>
      <c r="ADM57" s="244"/>
      <c r="ADN57" s="244"/>
      <c r="ADO57" s="244"/>
      <c r="ADP57" s="244"/>
      <c r="ADQ57" s="244"/>
      <c r="ADR57" s="244"/>
      <c r="ADS57" s="244"/>
      <c r="ADT57" s="244"/>
      <c r="ADU57" s="244"/>
      <c r="ADV57" s="244"/>
      <c r="ADW57" s="244"/>
      <c r="ADX57" s="244"/>
      <c r="ADY57" s="244"/>
      <c r="ADZ57" s="244"/>
      <c r="AEA57" s="244"/>
      <c r="AEB57" s="244"/>
      <c r="AEC57" s="244"/>
      <c r="AED57" s="244"/>
      <c r="AEE57" s="244"/>
      <c r="AEF57" s="244"/>
      <c r="AEG57" s="244"/>
      <c r="AEH57" s="244"/>
      <c r="AEI57" s="244"/>
      <c r="AEJ57" s="244"/>
      <c r="AEK57" s="244"/>
      <c r="AEL57" s="244"/>
      <c r="AEM57" s="244"/>
      <c r="AEN57" s="244"/>
      <c r="AEO57" s="244"/>
      <c r="AEP57" s="244"/>
      <c r="AEQ57" s="244"/>
      <c r="AER57" s="244"/>
      <c r="AES57" s="244"/>
      <c r="AET57" s="244"/>
      <c r="AEU57" s="244"/>
    </row>
    <row r="58" spans="1:827" s="191" customFormat="1" x14ac:dyDescent="0.15">
      <c r="A58" s="182" t="str">
        <f>'Tariffs July 2022'!K36</f>
        <v>Powershop</v>
      </c>
      <c r="B58" s="183" t="str">
        <f>'Tariffs July 2022'!L36</f>
        <v>Carbon neutral</v>
      </c>
      <c r="C58" s="184">
        <f>IF('Tariffs July 2022'!BP36=0,91*'Tariffs July 2022'!M36/100,(91*'Tariffs July 2022'!M36/100)+'Tariffs July 2022'!BP36/4)</f>
        <v>110.41609090909091</v>
      </c>
      <c r="D58" s="184">
        <f>IF('Tariffs July 2022'!O36="",$C$47*$C$48*'Tariffs July 2022'!N36/100,IF($C$47*$C$48&gt;='Tariffs July 2022'!P36,('Tariffs July 2022'!P36*'Tariffs July 2022'!N36/100),($C$47*$C$48*'Tariffs July 2022'!N36/100)))</f>
        <v>362.40909090909088</v>
      </c>
      <c r="E58" s="184">
        <f>IF(AND('Tariffs July 2022'!R36&gt;0,'Tariffs July 2022'!T36&gt;0),IF(($C$47*$C$48&lt;'Tariffs July 2022'!T36),(0),($C$47*$C$48-'Tariffs July 2022'!T36)*'Tariffs July 2022'!U36/100),IF(AND('Tariffs July 2022'!R36&gt;0,'Tariffs July 2022'!T36=""),IF(($C$47*$C$48&lt;'Tariffs July 2022'!R36+'Tariffs July 2022'!P36),(0),(($C$47*$C$48-('Tariffs July 2022'!R36+'Tariffs July 2022'!P36))*'Tariffs July 2022'!S36/100)),IF(AND('Tariffs July 2022'!P36&gt;0,'Tariffs July 2022'!R36=""&gt;0),IF(($C$47*$C$48&lt;'Tariffs July 2022'!P36),(0),($C$47*$C$48-'Tariffs July 2022'!P36)*'Tariffs July 2022'!Q36/100),0)))</f>
        <v>0</v>
      </c>
      <c r="F58" s="184">
        <f>($C$47*$C$49)*'Tariffs July 2022'!AE36/100</f>
        <v>51.954545454545453</v>
      </c>
      <c r="G58" s="184">
        <f t="shared" si="45"/>
        <v>524.77972727272731</v>
      </c>
      <c r="H58" s="238">
        <f t="shared" si="46"/>
        <v>1657.4545454545455</v>
      </c>
      <c r="I58" s="238">
        <f t="shared" si="47"/>
        <v>2099.1189090909093</v>
      </c>
      <c r="J58" s="185">
        <f t="shared" si="44"/>
        <v>2309.0308000000005</v>
      </c>
      <c r="K58" s="188">
        <f>'Tariffs July 2022'!AZ36</f>
        <v>0</v>
      </c>
      <c r="L58" s="188">
        <f>'Tariffs July 2022'!BA36</f>
        <v>0</v>
      </c>
      <c r="M58" s="188">
        <f>'Tariffs July 2022'!BB36</f>
        <v>0</v>
      </c>
      <c r="N58" s="188">
        <f>'Tariffs July 2022'!BC36</f>
        <v>0</v>
      </c>
      <c r="O58" s="186" t="str">
        <f t="shared" si="48"/>
        <v>No discount</v>
      </c>
      <c r="P58" s="187" t="str">
        <f t="shared" si="49"/>
        <v>Inclusive</v>
      </c>
      <c r="Q58" s="241">
        <f t="shared" si="50"/>
        <v>2099.1189090909093</v>
      </c>
      <c r="R58" s="238">
        <f t="shared" si="51"/>
        <v>2099.1189090909093</v>
      </c>
      <c r="S58" s="247">
        <f t="shared" si="52"/>
        <v>2309.0308000000005</v>
      </c>
      <c r="T58" s="247">
        <f t="shared" si="52"/>
        <v>2309.0308000000005</v>
      </c>
      <c r="U58" s="188">
        <f>'Tariffs July 2022'!BL36</f>
        <v>0</v>
      </c>
      <c r="V58" s="189" t="str">
        <f>'Tariffs July 2022'!BM36</f>
        <v>n</v>
      </c>
      <c r="W58" s="264"/>
      <c r="X58" s="264"/>
      <c r="Y58" s="264"/>
      <c r="Z58" s="264"/>
      <c r="AA58" s="264"/>
      <c r="AB58" s="264"/>
      <c r="AC58" s="264"/>
      <c r="AD58" s="264"/>
      <c r="AE58" s="264"/>
      <c r="AF58" s="264"/>
      <c r="AG58" s="264"/>
      <c r="AH58" s="264"/>
      <c r="AI58" s="264"/>
      <c r="AJ58" s="264"/>
      <c r="AK58" s="264"/>
      <c r="AL58" s="264"/>
      <c r="AM58" s="264"/>
      <c r="AN58" s="264"/>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s="244"/>
      <c r="QO58" s="244"/>
      <c r="QP58" s="244"/>
      <c r="QQ58" s="244"/>
      <c r="QR58" s="244"/>
      <c r="QS58" s="244"/>
      <c r="QT58" s="244"/>
      <c r="QU58" s="244"/>
      <c r="QV58" s="244"/>
      <c r="QW58" s="244"/>
      <c r="QX58" s="244"/>
      <c r="QY58" s="244"/>
      <c r="QZ58" s="244"/>
      <c r="RA58" s="244"/>
      <c r="RB58" s="244"/>
      <c r="RC58" s="244"/>
      <c r="RD58" s="244"/>
      <c r="RE58" s="244"/>
      <c r="RF58" s="244"/>
      <c r="RG58" s="244"/>
      <c r="RH58" s="244"/>
      <c r="RI58" s="244"/>
      <c r="RJ58" s="244"/>
      <c r="RK58" s="244"/>
      <c r="RL58" s="244"/>
      <c r="RM58" s="244"/>
      <c r="RN58" s="244"/>
      <c r="RO58" s="244"/>
      <c r="RP58" s="244"/>
      <c r="RQ58" s="244"/>
      <c r="RR58" s="244"/>
      <c r="RS58" s="244"/>
      <c r="RT58" s="244"/>
      <c r="RU58" s="244"/>
      <c r="RV58" s="244"/>
      <c r="RW58" s="244"/>
      <c r="RX58" s="244"/>
      <c r="RY58" s="244"/>
      <c r="RZ58" s="244"/>
      <c r="SA58" s="244"/>
      <c r="SB58" s="244"/>
      <c r="SC58" s="244"/>
      <c r="SD58" s="244"/>
      <c r="SE58" s="244"/>
      <c r="SF58" s="244"/>
      <c r="SG58" s="244"/>
      <c r="SH58" s="244"/>
      <c r="SI58" s="244"/>
      <c r="SJ58" s="244"/>
      <c r="SK58" s="244"/>
      <c r="SL58" s="244"/>
      <c r="SM58" s="244"/>
      <c r="SN58" s="244"/>
      <c r="SO58" s="244"/>
      <c r="SP58" s="244"/>
      <c r="SQ58" s="244"/>
      <c r="SR58" s="244"/>
      <c r="SS58" s="244"/>
      <c r="ST58" s="244"/>
      <c r="SU58" s="244"/>
      <c r="SV58" s="244"/>
      <c r="SW58" s="244"/>
      <c r="SX58" s="244"/>
      <c r="SY58" s="244"/>
      <c r="SZ58" s="244"/>
      <c r="TA58" s="244"/>
      <c r="TB58" s="244"/>
      <c r="TC58" s="244"/>
      <c r="TD58" s="244"/>
      <c r="TE58" s="244"/>
      <c r="TF58" s="244"/>
      <c r="TG58" s="244"/>
      <c r="TH58" s="244"/>
      <c r="TI58" s="244"/>
      <c r="TJ58" s="244"/>
      <c r="TK58" s="244"/>
      <c r="TL58" s="244"/>
      <c r="TM58" s="244"/>
      <c r="TN58" s="244"/>
      <c r="TO58" s="244"/>
      <c r="TP58" s="244"/>
      <c r="TQ58" s="244"/>
      <c r="TR58" s="244"/>
      <c r="TS58" s="244"/>
      <c r="TT58" s="244"/>
      <c r="TU58" s="244"/>
      <c r="TV58" s="244"/>
      <c r="TW58" s="244"/>
      <c r="TX58" s="244"/>
      <c r="TY58" s="244"/>
      <c r="TZ58" s="244"/>
      <c r="UA58" s="244"/>
      <c r="UB58" s="244"/>
      <c r="UC58" s="244"/>
      <c r="UD58" s="244"/>
      <c r="UE58" s="244"/>
      <c r="UF58" s="244"/>
      <c r="UG58" s="244"/>
      <c r="UH58" s="244"/>
      <c r="UI58" s="244"/>
      <c r="UJ58" s="244"/>
      <c r="UK58" s="244"/>
      <c r="UL58" s="244"/>
      <c r="UM58" s="244"/>
      <c r="UN58" s="244"/>
      <c r="UO58" s="244"/>
      <c r="UP58" s="244"/>
      <c r="UQ58" s="244"/>
      <c r="UR58" s="244"/>
      <c r="US58" s="244"/>
      <c r="UT58" s="244"/>
      <c r="UU58" s="244"/>
      <c r="UV58" s="244"/>
      <c r="UW58" s="244"/>
      <c r="UX58" s="244"/>
      <c r="UY58" s="244"/>
      <c r="UZ58" s="244"/>
      <c r="VA58" s="244"/>
      <c r="VB58" s="244"/>
      <c r="VC58" s="244"/>
      <c r="VD58" s="244"/>
      <c r="VE58" s="244"/>
      <c r="VF58" s="244"/>
      <c r="VG58" s="244"/>
      <c r="VH58" s="244"/>
      <c r="VI58" s="244"/>
      <c r="VJ58" s="244"/>
      <c r="VK58" s="244"/>
      <c r="VL58" s="244"/>
      <c r="VM58" s="244"/>
      <c r="VN58" s="244"/>
      <c r="VO58" s="244"/>
      <c r="VP58" s="244"/>
      <c r="VQ58" s="244"/>
      <c r="VR58" s="244"/>
      <c r="VS58" s="244"/>
      <c r="VT58" s="244"/>
      <c r="VU58" s="244"/>
      <c r="VV58" s="244"/>
      <c r="VW58" s="244"/>
      <c r="VX58" s="244"/>
      <c r="VY58" s="244"/>
      <c r="VZ58" s="244"/>
      <c r="WA58" s="244"/>
      <c r="WB58" s="244"/>
      <c r="WC58" s="244"/>
      <c r="WD58" s="244"/>
      <c r="WE58" s="244"/>
      <c r="WF58" s="244"/>
      <c r="WG58" s="244"/>
      <c r="WH58" s="244"/>
      <c r="WI58" s="244"/>
      <c r="WJ58" s="244"/>
      <c r="WK58" s="244"/>
      <c r="WL58" s="244"/>
      <c r="WM58" s="244"/>
      <c r="WN58" s="244"/>
      <c r="WO58" s="244"/>
      <c r="WP58" s="244"/>
      <c r="WQ58" s="244"/>
      <c r="WR58" s="244"/>
      <c r="WS58" s="244"/>
      <c r="WT58" s="244"/>
      <c r="WU58" s="244"/>
      <c r="WV58" s="244"/>
      <c r="WW58" s="244"/>
      <c r="WX58" s="244"/>
      <c r="WY58" s="244"/>
      <c r="WZ58" s="244"/>
      <c r="XA58" s="244"/>
      <c r="XB58" s="244"/>
      <c r="XC58" s="244"/>
      <c r="XD58" s="244"/>
      <c r="XE58" s="244"/>
      <c r="XF58" s="244"/>
      <c r="XG58" s="244"/>
      <c r="XH58" s="244"/>
      <c r="XI58" s="244"/>
      <c r="XJ58" s="244"/>
      <c r="XK58" s="244"/>
      <c r="XL58" s="244"/>
      <c r="XM58" s="244"/>
      <c r="XN58" s="244"/>
      <c r="XO58" s="244"/>
      <c r="XP58" s="244"/>
      <c r="XQ58" s="244"/>
      <c r="XR58" s="244"/>
      <c r="XS58" s="244"/>
      <c r="XT58" s="244"/>
      <c r="XU58" s="244"/>
      <c r="XV58" s="244"/>
      <c r="XW58" s="244"/>
      <c r="XX58" s="244"/>
      <c r="XY58" s="244"/>
      <c r="XZ58" s="244"/>
      <c r="YA58" s="244"/>
      <c r="YB58" s="244"/>
      <c r="YC58" s="244"/>
      <c r="YD58" s="244"/>
      <c r="YE58" s="244"/>
      <c r="YF58" s="244"/>
      <c r="YG58" s="244"/>
      <c r="YH58" s="244"/>
      <c r="YI58" s="244"/>
      <c r="YJ58" s="244"/>
      <c r="YK58" s="244"/>
      <c r="YL58" s="244"/>
      <c r="YM58" s="244"/>
      <c r="YN58" s="244"/>
      <c r="YO58" s="244"/>
      <c r="YP58" s="244"/>
      <c r="YQ58" s="244"/>
      <c r="YR58" s="244"/>
      <c r="YS58" s="244"/>
      <c r="YT58" s="244"/>
      <c r="YU58" s="244"/>
      <c r="YV58" s="244"/>
      <c r="YW58" s="244"/>
      <c r="YX58" s="244"/>
      <c r="YY58" s="244"/>
      <c r="YZ58" s="244"/>
      <c r="ZA58" s="244"/>
      <c r="ZB58" s="244"/>
      <c r="ZC58" s="244"/>
      <c r="ZD58" s="244"/>
      <c r="ZE58" s="244"/>
      <c r="ZF58" s="244"/>
      <c r="ZG58" s="244"/>
      <c r="ZH58" s="244"/>
      <c r="ZI58" s="244"/>
      <c r="ZJ58" s="244"/>
      <c r="ZK58" s="244"/>
      <c r="ZL58" s="244"/>
      <c r="ZM58" s="244"/>
      <c r="ZN58" s="244"/>
      <c r="ZO58" s="244"/>
      <c r="ZP58" s="244"/>
      <c r="ZQ58" s="244"/>
      <c r="ZR58" s="244"/>
      <c r="ZS58" s="244"/>
      <c r="ZT58" s="244"/>
      <c r="ZU58" s="244"/>
      <c r="ZV58" s="244"/>
      <c r="ZW58" s="244"/>
      <c r="ZX58" s="244"/>
      <c r="ZY58" s="244"/>
      <c r="ZZ58" s="244"/>
      <c r="AAA58" s="244"/>
      <c r="AAB58" s="244"/>
      <c r="AAC58" s="244"/>
      <c r="AAD58" s="244"/>
      <c r="AAE58" s="244"/>
      <c r="AAF58" s="244"/>
      <c r="AAG58" s="244"/>
      <c r="AAH58" s="244"/>
      <c r="AAI58" s="244"/>
      <c r="AAJ58" s="244"/>
      <c r="AAK58" s="244"/>
      <c r="AAL58" s="244"/>
      <c r="AAM58" s="244"/>
      <c r="AAN58" s="244"/>
      <c r="AAO58" s="244"/>
      <c r="AAP58" s="244"/>
      <c r="AAQ58" s="244"/>
      <c r="AAR58" s="244"/>
      <c r="AAS58" s="244"/>
      <c r="AAT58" s="244"/>
      <c r="AAU58" s="244"/>
      <c r="AAV58" s="244"/>
      <c r="AAW58" s="244"/>
      <c r="AAX58" s="244"/>
      <c r="AAY58" s="244"/>
      <c r="AAZ58" s="244"/>
      <c r="ABA58" s="244"/>
      <c r="ABB58" s="244"/>
      <c r="ABC58" s="244"/>
      <c r="ABD58" s="244"/>
      <c r="ABE58" s="244"/>
      <c r="ABF58" s="244"/>
      <c r="ABG58" s="244"/>
      <c r="ABH58" s="244"/>
      <c r="ABI58" s="244"/>
      <c r="ABJ58" s="244"/>
      <c r="ABK58" s="244"/>
      <c r="ABL58" s="244"/>
      <c r="ABM58" s="244"/>
      <c r="ABN58" s="244"/>
      <c r="ABO58" s="244"/>
      <c r="ABP58" s="244"/>
      <c r="ABQ58" s="244"/>
      <c r="ABR58" s="244"/>
      <c r="ABS58" s="244"/>
      <c r="ABT58" s="244"/>
      <c r="ABU58" s="244"/>
      <c r="ABV58" s="244"/>
      <c r="ABW58" s="244"/>
      <c r="ABX58" s="244"/>
      <c r="ABY58" s="244"/>
      <c r="ABZ58" s="244"/>
      <c r="ACA58" s="244"/>
      <c r="ACB58" s="244"/>
      <c r="ACC58" s="244"/>
      <c r="ACD58" s="244"/>
      <c r="ACE58" s="244"/>
      <c r="ACF58" s="244"/>
      <c r="ACG58" s="244"/>
      <c r="ACH58" s="244"/>
      <c r="ACI58" s="244"/>
      <c r="ACJ58" s="244"/>
      <c r="ACK58" s="244"/>
      <c r="ACL58" s="244"/>
      <c r="ACM58" s="244"/>
      <c r="ACN58" s="244"/>
      <c r="ACO58" s="244"/>
      <c r="ACP58" s="244"/>
      <c r="ACQ58" s="244"/>
      <c r="ACR58" s="244"/>
      <c r="ACS58" s="244"/>
      <c r="ACT58" s="244"/>
      <c r="ACU58" s="244"/>
      <c r="ACV58" s="244"/>
      <c r="ACW58" s="244"/>
      <c r="ACX58" s="244"/>
      <c r="ACY58" s="244"/>
      <c r="ACZ58" s="244"/>
      <c r="ADA58" s="244"/>
      <c r="ADB58" s="244"/>
      <c r="ADC58" s="244"/>
      <c r="ADD58" s="244"/>
      <c r="ADE58" s="244"/>
      <c r="ADF58" s="244"/>
      <c r="ADG58" s="244"/>
      <c r="ADH58" s="244"/>
      <c r="ADI58" s="244"/>
      <c r="ADJ58" s="244"/>
      <c r="ADK58" s="244"/>
      <c r="ADL58" s="244"/>
      <c r="ADM58" s="244"/>
      <c r="ADN58" s="244"/>
      <c r="ADO58" s="244"/>
      <c r="ADP58" s="244"/>
      <c r="ADQ58" s="244"/>
      <c r="ADR58" s="244"/>
      <c r="ADS58" s="244"/>
      <c r="ADT58" s="244"/>
      <c r="ADU58" s="244"/>
      <c r="ADV58" s="244"/>
      <c r="ADW58" s="244"/>
      <c r="ADX58" s="244"/>
      <c r="ADY58" s="244"/>
      <c r="ADZ58" s="244"/>
      <c r="AEA58" s="244"/>
      <c r="AEB58" s="244"/>
      <c r="AEC58" s="244"/>
      <c r="AED58" s="244"/>
      <c r="AEE58" s="244"/>
      <c r="AEF58" s="244"/>
      <c r="AEG58" s="244"/>
      <c r="AEH58" s="244"/>
      <c r="AEI58" s="244"/>
      <c r="AEJ58" s="244"/>
      <c r="AEK58" s="244"/>
      <c r="AEL58" s="244"/>
      <c r="AEM58" s="244"/>
      <c r="AEN58" s="244"/>
      <c r="AEO58" s="244"/>
      <c r="AEP58" s="244"/>
      <c r="AEQ58" s="244"/>
      <c r="AER58" s="244"/>
      <c r="AES58" s="244"/>
      <c r="AET58" s="244"/>
      <c r="AEU58" s="244"/>
    </row>
    <row r="59" spans="1:827" s="191" customFormat="1" x14ac:dyDescent="0.15">
      <c r="A59" s="182" t="str">
        <f>'Tariffs July 2022'!K37</f>
        <v>Red Energy</v>
      </c>
      <c r="B59" s="183" t="str">
        <f>'Tariffs July 2022'!L37</f>
        <v>Living Energy Saver</v>
      </c>
      <c r="C59" s="184">
        <f>IF('Tariffs July 2022'!BP37=0,91*'Tariffs July 2022'!M37/100,(91*'Tariffs July 2022'!M37/100)+'Tariffs July 2022'!BP37/4)</f>
        <v>77.349999999999994</v>
      </c>
      <c r="D59" s="184">
        <f>IF('Tariffs July 2022'!O37="",$C$47*$C$48*'Tariffs July 2022'!N37/100,IF($C$47*$C$48&gt;='Tariffs July 2022'!P37,('Tariffs July 2022'!P37*'Tariffs July 2022'!N37/100),($C$47*$C$48*'Tariffs July 2022'!N37/100)))</f>
        <v>322.69090909090909</v>
      </c>
      <c r="E59" s="184">
        <f>IF(AND('Tariffs July 2022'!R37&gt;0,'Tariffs July 2022'!T37&gt;0),IF(($C$47*$C$48&lt;'Tariffs July 2022'!T37),(0),($C$47*$C$48-'Tariffs July 2022'!T37)*'Tariffs July 2022'!U37/100),IF(AND('Tariffs July 2022'!R37&gt;0,'Tariffs July 2022'!T37=""),IF(($C$47*$C$48&lt;'Tariffs July 2022'!R37+'Tariffs July 2022'!P37),(0),(($C$47*$C$48-('Tariffs July 2022'!R37+'Tariffs July 2022'!P37))*'Tariffs July 2022'!S37/100)),IF(AND('Tariffs July 2022'!P37&gt;0,'Tariffs July 2022'!R37=""&gt;0),IF(($C$47*$C$48&lt;'Tariffs July 2022'!P37),(0),($C$47*$C$48-'Tariffs July 2022'!P37)*'Tariffs July 2022'!Q37/100),0)))</f>
        <v>0</v>
      </c>
      <c r="F59" s="184">
        <f>($C$47*$C$49)*'Tariffs July 2022'!AE37/100</f>
        <v>47.645454545454541</v>
      </c>
      <c r="G59" s="184">
        <f t="shared" si="45"/>
        <v>447.68636363636358</v>
      </c>
      <c r="H59" s="238">
        <f t="shared" si="46"/>
        <v>1481.3454545454542</v>
      </c>
      <c r="I59" s="238">
        <f t="shared" si="47"/>
        <v>1790.7454545454543</v>
      </c>
      <c r="J59" s="185">
        <f t="shared" si="44"/>
        <v>1969.82</v>
      </c>
      <c r="K59" s="188">
        <f>'Tariffs July 2022'!AZ37</f>
        <v>0</v>
      </c>
      <c r="L59" s="188">
        <f>'Tariffs July 2022'!BA37</f>
        <v>0</v>
      </c>
      <c r="M59" s="188">
        <f>'Tariffs July 2022'!BB37</f>
        <v>0</v>
      </c>
      <c r="N59" s="188">
        <f>'Tariffs July 2022'!BC37</f>
        <v>0</v>
      </c>
      <c r="O59" s="186" t="str">
        <f t="shared" si="48"/>
        <v>No discount</v>
      </c>
      <c r="P59" s="187" t="str">
        <f t="shared" si="49"/>
        <v>Inclusive</v>
      </c>
      <c r="Q59" s="241">
        <f t="shared" si="50"/>
        <v>1790.7454545454543</v>
      </c>
      <c r="R59" s="238">
        <f t="shared" si="51"/>
        <v>1790.7454545454543</v>
      </c>
      <c r="S59" s="247">
        <f t="shared" si="52"/>
        <v>1969.82</v>
      </c>
      <c r="T59" s="247">
        <f t="shared" si="52"/>
        <v>1969.82</v>
      </c>
      <c r="U59" s="188">
        <f>'Tariffs July 2022'!BL37</f>
        <v>0</v>
      </c>
      <c r="V59" s="189" t="str">
        <f>'Tariffs July 2022'!BM37</f>
        <v>n</v>
      </c>
      <c r="W59" s="264"/>
      <c r="X59" s="264"/>
      <c r="Y59" s="264"/>
      <c r="Z59" s="264"/>
      <c r="AA59" s="264"/>
      <c r="AB59" s="264"/>
      <c r="AC59" s="264"/>
      <c r="AD59" s="264"/>
      <c r="AE59" s="264"/>
      <c r="AF59" s="264"/>
      <c r="AG59" s="264"/>
      <c r="AH59" s="264"/>
      <c r="AI59" s="264"/>
      <c r="AJ59" s="264"/>
      <c r="AK59" s="264"/>
      <c r="AL59" s="264"/>
      <c r="AM59" s="264"/>
      <c r="AN59" s="264"/>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s="244"/>
      <c r="QO59" s="244"/>
      <c r="QP59" s="244"/>
      <c r="QQ59" s="244"/>
      <c r="QR59" s="244"/>
      <c r="QS59" s="244"/>
      <c r="QT59" s="244"/>
      <c r="QU59" s="244"/>
      <c r="QV59" s="244"/>
      <c r="QW59" s="244"/>
      <c r="QX59" s="244"/>
      <c r="QY59" s="244"/>
      <c r="QZ59" s="244"/>
      <c r="RA59" s="244"/>
      <c r="RB59" s="244"/>
      <c r="RC59" s="244"/>
      <c r="RD59" s="244"/>
      <c r="RE59" s="244"/>
      <c r="RF59" s="244"/>
      <c r="RG59" s="244"/>
      <c r="RH59" s="244"/>
      <c r="RI59" s="244"/>
      <c r="RJ59" s="244"/>
      <c r="RK59" s="244"/>
      <c r="RL59" s="244"/>
      <c r="RM59" s="244"/>
      <c r="RN59" s="244"/>
      <c r="RO59" s="244"/>
      <c r="RP59" s="244"/>
      <c r="RQ59" s="244"/>
      <c r="RR59" s="244"/>
      <c r="RS59" s="244"/>
      <c r="RT59" s="244"/>
      <c r="RU59" s="244"/>
      <c r="RV59" s="244"/>
      <c r="RW59" s="244"/>
      <c r="RX59" s="244"/>
      <c r="RY59" s="244"/>
      <c r="RZ59" s="244"/>
      <c r="SA59" s="244"/>
      <c r="SB59" s="244"/>
      <c r="SC59" s="244"/>
      <c r="SD59" s="244"/>
      <c r="SE59" s="244"/>
      <c r="SF59" s="244"/>
      <c r="SG59" s="244"/>
      <c r="SH59" s="244"/>
      <c r="SI59" s="244"/>
      <c r="SJ59" s="244"/>
      <c r="SK59" s="244"/>
      <c r="SL59" s="244"/>
      <c r="SM59" s="244"/>
      <c r="SN59" s="244"/>
      <c r="SO59" s="244"/>
      <c r="SP59" s="244"/>
      <c r="SQ59" s="244"/>
      <c r="SR59" s="244"/>
      <c r="SS59" s="244"/>
      <c r="ST59" s="244"/>
      <c r="SU59" s="244"/>
      <c r="SV59" s="244"/>
      <c r="SW59" s="244"/>
      <c r="SX59" s="244"/>
      <c r="SY59" s="244"/>
      <c r="SZ59" s="244"/>
      <c r="TA59" s="244"/>
      <c r="TB59" s="244"/>
      <c r="TC59" s="244"/>
      <c r="TD59" s="244"/>
      <c r="TE59" s="244"/>
      <c r="TF59" s="244"/>
      <c r="TG59" s="244"/>
      <c r="TH59" s="244"/>
      <c r="TI59" s="244"/>
      <c r="TJ59" s="244"/>
      <c r="TK59" s="244"/>
      <c r="TL59" s="244"/>
      <c r="TM59" s="244"/>
      <c r="TN59" s="244"/>
      <c r="TO59" s="244"/>
      <c r="TP59" s="244"/>
      <c r="TQ59" s="244"/>
      <c r="TR59" s="244"/>
      <c r="TS59" s="244"/>
      <c r="TT59" s="244"/>
      <c r="TU59" s="244"/>
      <c r="TV59" s="244"/>
      <c r="TW59" s="244"/>
      <c r="TX59" s="244"/>
      <c r="TY59" s="244"/>
      <c r="TZ59" s="244"/>
      <c r="UA59" s="244"/>
      <c r="UB59" s="244"/>
      <c r="UC59" s="244"/>
      <c r="UD59" s="244"/>
      <c r="UE59" s="244"/>
      <c r="UF59" s="244"/>
      <c r="UG59" s="244"/>
      <c r="UH59" s="244"/>
      <c r="UI59" s="244"/>
      <c r="UJ59" s="244"/>
      <c r="UK59" s="244"/>
      <c r="UL59" s="244"/>
      <c r="UM59" s="244"/>
      <c r="UN59" s="244"/>
      <c r="UO59" s="244"/>
      <c r="UP59" s="244"/>
      <c r="UQ59" s="244"/>
      <c r="UR59" s="244"/>
      <c r="US59" s="244"/>
      <c r="UT59" s="244"/>
      <c r="UU59" s="244"/>
      <c r="UV59" s="244"/>
      <c r="UW59" s="244"/>
      <c r="UX59" s="244"/>
      <c r="UY59" s="244"/>
      <c r="UZ59" s="244"/>
      <c r="VA59" s="244"/>
      <c r="VB59" s="244"/>
      <c r="VC59" s="244"/>
      <c r="VD59" s="244"/>
      <c r="VE59" s="244"/>
      <c r="VF59" s="244"/>
      <c r="VG59" s="244"/>
      <c r="VH59" s="244"/>
      <c r="VI59" s="244"/>
      <c r="VJ59" s="244"/>
      <c r="VK59" s="244"/>
      <c r="VL59" s="244"/>
      <c r="VM59" s="244"/>
      <c r="VN59" s="244"/>
      <c r="VO59" s="244"/>
      <c r="VP59" s="244"/>
      <c r="VQ59" s="244"/>
      <c r="VR59" s="244"/>
      <c r="VS59" s="244"/>
      <c r="VT59" s="244"/>
      <c r="VU59" s="244"/>
      <c r="VV59" s="244"/>
      <c r="VW59" s="244"/>
      <c r="VX59" s="244"/>
      <c r="VY59" s="244"/>
      <c r="VZ59" s="244"/>
      <c r="WA59" s="244"/>
      <c r="WB59" s="244"/>
      <c r="WC59" s="244"/>
      <c r="WD59" s="244"/>
      <c r="WE59" s="244"/>
      <c r="WF59" s="244"/>
      <c r="WG59" s="244"/>
      <c r="WH59" s="244"/>
      <c r="WI59" s="244"/>
      <c r="WJ59" s="244"/>
      <c r="WK59" s="244"/>
      <c r="WL59" s="244"/>
      <c r="WM59" s="244"/>
      <c r="WN59" s="244"/>
      <c r="WO59" s="244"/>
      <c r="WP59" s="244"/>
      <c r="WQ59" s="244"/>
      <c r="WR59" s="244"/>
      <c r="WS59" s="244"/>
      <c r="WT59" s="244"/>
      <c r="WU59" s="244"/>
      <c r="WV59" s="244"/>
      <c r="WW59" s="244"/>
      <c r="WX59" s="244"/>
      <c r="WY59" s="244"/>
      <c r="WZ59" s="244"/>
      <c r="XA59" s="244"/>
      <c r="XB59" s="244"/>
      <c r="XC59" s="244"/>
      <c r="XD59" s="244"/>
      <c r="XE59" s="244"/>
      <c r="XF59" s="244"/>
      <c r="XG59" s="244"/>
      <c r="XH59" s="244"/>
      <c r="XI59" s="244"/>
      <c r="XJ59" s="244"/>
      <c r="XK59" s="244"/>
      <c r="XL59" s="244"/>
      <c r="XM59" s="244"/>
      <c r="XN59" s="244"/>
      <c r="XO59" s="244"/>
      <c r="XP59" s="244"/>
      <c r="XQ59" s="244"/>
      <c r="XR59" s="244"/>
      <c r="XS59" s="244"/>
      <c r="XT59" s="244"/>
      <c r="XU59" s="244"/>
      <c r="XV59" s="244"/>
      <c r="XW59" s="244"/>
      <c r="XX59" s="244"/>
      <c r="XY59" s="244"/>
      <c r="XZ59" s="244"/>
      <c r="YA59" s="244"/>
      <c r="YB59" s="244"/>
      <c r="YC59" s="244"/>
      <c r="YD59" s="244"/>
      <c r="YE59" s="244"/>
      <c r="YF59" s="244"/>
      <c r="YG59" s="244"/>
      <c r="YH59" s="244"/>
      <c r="YI59" s="244"/>
      <c r="YJ59" s="244"/>
      <c r="YK59" s="244"/>
      <c r="YL59" s="244"/>
      <c r="YM59" s="244"/>
      <c r="YN59" s="244"/>
      <c r="YO59" s="244"/>
      <c r="YP59" s="244"/>
      <c r="YQ59" s="244"/>
      <c r="YR59" s="244"/>
      <c r="YS59" s="244"/>
      <c r="YT59" s="244"/>
      <c r="YU59" s="244"/>
      <c r="YV59" s="244"/>
      <c r="YW59" s="244"/>
      <c r="YX59" s="244"/>
      <c r="YY59" s="244"/>
      <c r="YZ59" s="244"/>
      <c r="ZA59" s="244"/>
      <c r="ZB59" s="244"/>
      <c r="ZC59" s="244"/>
      <c r="ZD59" s="244"/>
      <c r="ZE59" s="244"/>
      <c r="ZF59" s="244"/>
      <c r="ZG59" s="244"/>
      <c r="ZH59" s="244"/>
      <c r="ZI59" s="244"/>
      <c r="ZJ59" s="244"/>
      <c r="ZK59" s="244"/>
      <c r="ZL59" s="244"/>
      <c r="ZM59" s="244"/>
      <c r="ZN59" s="244"/>
      <c r="ZO59" s="244"/>
      <c r="ZP59" s="244"/>
      <c r="ZQ59" s="244"/>
      <c r="ZR59" s="244"/>
      <c r="ZS59" s="244"/>
      <c r="ZT59" s="244"/>
      <c r="ZU59" s="244"/>
      <c r="ZV59" s="244"/>
      <c r="ZW59" s="244"/>
      <c r="ZX59" s="244"/>
      <c r="ZY59" s="244"/>
      <c r="ZZ59" s="244"/>
      <c r="AAA59" s="244"/>
      <c r="AAB59" s="244"/>
      <c r="AAC59" s="244"/>
      <c r="AAD59" s="244"/>
      <c r="AAE59" s="244"/>
      <c r="AAF59" s="244"/>
      <c r="AAG59" s="244"/>
      <c r="AAH59" s="244"/>
      <c r="AAI59" s="244"/>
      <c r="AAJ59" s="244"/>
      <c r="AAK59" s="244"/>
      <c r="AAL59" s="244"/>
      <c r="AAM59" s="244"/>
      <c r="AAN59" s="244"/>
      <c r="AAO59" s="244"/>
      <c r="AAP59" s="244"/>
      <c r="AAQ59" s="244"/>
      <c r="AAR59" s="244"/>
      <c r="AAS59" s="244"/>
      <c r="AAT59" s="244"/>
      <c r="AAU59" s="244"/>
      <c r="AAV59" s="244"/>
      <c r="AAW59" s="244"/>
      <c r="AAX59" s="244"/>
      <c r="AAY59" s="244"/>
      <c r="AAZ59" s="244"/>
      <c r="ABA59" s="244"/>
      <c r="ABB59" s="244"/>
      <c r="ABC59" s="244"/>
      <c r="ABD59" s="244"/>
      <c r="ABE59" s="244"/>
      <c r="ABF59" s="244"/>
      <c r="ABG59" s="244"/>
      <c r="ABH59" s="244"/>
      <c r="ABI59" s="244"/>
      <c r="ABJ59" s="244"/>
      <c r="ABK59" s="244"/>
      <c r="ABL59" s="244"/>
      <c r="ABM59" s="244"/>
      <c r="ABN59" s="244"/>
      <c r="ABO59" s="244"/>
      <c r="ABP59" s="244"/>
      <c r="ABQ59" s="244"/>
      <c r="ABR59" s="244"/>
      <c r="ABS59" s="244"/>
      <c r="ABT59" s="244"/>
      <c r="ABU59" s="244"/>
      <c r="ABV59" s="244"/>
      <c r="ABW59" s="244"/>
      <c r="ABX59" s="244"/>
      <c r="ABY59" s="244"/>
      <c r="ABZ59" s="244"/>
      <c r="ACA59" s="244"/>
      <c r="ACB59" s="244"/>
      <c r="ACC59" s="244"/>
      <c r="ACD59" s="244"/>
      <c r="ACE59" s="244"/>
      <c r="ACF59" s="244"/>
      <c r="ACG59" s="244"/>
      <c r="ACH59" s="244"/>
      <c r="ACI59" s="244"/>
      <c r="ACJ59" s="244"/>
      <c r="ACK59" s="244"/>
      <c r="ACL59" s="244"/>
      <c r="ACM59" s="244"/>
      <c r="ACN59" s="244"/>
      <c r="ACO59" s="244"/>
      <c r="ACP59" s="244"/>
      <c r="ACQ59" s="244"/>
      <c r="ACR59" s="244"/>
      <c r="ACS59" s="244"/>
      <c r="ACT59" s="244"/>
      <c r="ACU59" s="244"/>
      <c r="ACV59" s="244"/>
      <c r="ACW59" s="244"/>
      <c r="ACX59" s="244"/>
      <c r="ACY59" s="244"/>
      <c r="ACZ59" s="244"/>
      <c r="ADA59" s="244"/>
      <c r="ADB59" s="244"/>
      <c r="ADC59" s="244"/>
      <c r="ADD59" s="244"/>
      <c r="ADE59" s="244"/>
      <c r="ADF59" s="244"/>
      <c r="ADG59" s="244"/>
      <c r="ADH59" s="244"/>
      <c r="ADI59" s="244"/>
      <c r="ADJ59" s="244"/>
      <c r="ADK59" s="244"/>
      <c r="ADL59" s="244"/>
      <c r="ADM59" s="244"/>
      <c r="ADN59" s="244"/>
      <c r="ADO59" s="244"/>
      <c r="ADP59" s="244"/>
      <c r="ADQ59" s="244"/>
      <c r="ADR59" s="244"/>
      <c r="ADS59" s="244"/>
      <c r="ADT59" s="244"/>
      <c r="ADU59" s="244"/>
      <c r="ADV59" s="244"/>
      <c r="ADW59" s="244"/>
      <c r="ADX59" s="244"/>
      <c r="ADY59" s="244"/>
      <c r="ADZ59" s="244"/>
      <c r="AEA59" s="244"/>
      <c r="AEB59" s="244"/>
      <c r="AEC59" s="244"/>
      <c r="AED59" s="244"/>
      <c r="AEE59" s="244"/>
      <c r="AEF59" s="244"/>
      <c r="AEG59" s="244"/>
      <c r="AEH59" s="244"/>
      <c r="AEI59" s="244"/>
      <c r="AEJ59" s="244"/>
      <c r="AEK59" s="244"/>
      <c r="AEL59" s="244"/>
      <c r="AEM59" s="244"/>
      <c r="AEN59" s="244"/>
      <c r="AEO59" s="244"/>
      <c r="AEP59" s="244"/>
      <c r="AEQ59" s="244"/>
      <c r="AER59" s="244"/>
      <c r="AES59" s="244"/>
      <c r="AET59" s="244"/>
      <c r="AEU59" s="244"/>
    </row>
    <row r="60" spans="1:827" s="191" customFormat="1" x14ac:dyDescent="0.15">
      <c r="A60" s="182" t="str">
        <f>'Tariffs July 2022'!K38</f>
        <v>Alinta Energy</v>
      </c>
      <c r="B60" s="183" t="str">
        <f>'Tariffs July 2022'!L38</f>
        <v>Home Deal</v>
      </c>
      <c r="C60" s="184">
        <f>IF('Tariffs July 2022'!BP38=0,91*'Tariffs July 2022'!M38/100,(91*'Tariffs July 2022'!M38/100)+'Tariffs July 2022'!BP38/4)</f>
        <v>96.88190909090909</v>
      </c>
      <c r="D60" s="184">
        <f>IF('Tariffs July 2022'!O38="",$C$47*$C$48*'Tariffs July 2022'!N38/100,IF($C$47*$C$48&gt;='Tariffs July 2022'!P38,('Tariffs July 2022'!P38*'Tariffs July 2022'!N38/100),($C$47*$C$48*'Tariffs July 2022'!N38/100)))</f>
        <v>392.85454545454542</v>
      </c>
      <c r="E60" s="184">
        <f>IF(AND('Tariffs July 2022'!R38&gt;0,'Tariffs July 2022'!T38&gt;0),IF(($C$47*$C$48&lt;'Tariffs July 2022'!T38),(0),($C$47*$C$48-'Tariffs July 2022'!T38)*'Tariffs July 2022'!U38/100),IF(AND('Tariffs July 2022'!R38&gt;0,'Tariffs July 2022'!T38=""),IF(($C$47*$C$48&lt;'Tariffs July 2022'!R38+'Tariffs July 2022'!P38),(0),(($C$47*$C$48-('Tariffs July 2022'!R38+'Tariffs July 2022'!P38))*'Tariffs July 2022'!S38/100)),IF(AND('Tariffs July 2022'!P38&gt;0,'Tariffs July 2022'!R38=""&gt;0),IF(($C$47*$C$48&lt;'Tariffs July 2022'!P38),(0),($C$47*$C$48-'Tariffs July 2022'!P38)*'Tariffs July 2022'!Q38/100),0)))</f>
        <v>0</v>
      </c>
      <c r="F60" s="184">
        <f>($C$47*$C$49)*'Tariffs July 2022'!AE38/100</f>
        <v>52.472727272727262</v>
      </c>
      <c r="G60" s="184">
        <f t="shared" ref="G60" si="53">SUM(C60:F60)</f>
        <v>542.20918181818183</v>
      </c>
      <c r="H60" s="238">
        <f t="shared" ref="H60" si="54">(G60-C60)*4</f>
        <v>1781.3090909090911</v>
      </c>
      <c r="I60" s="238">
        <f t="shared" ref="I60" si="55">G60*4</f>
        <v>2168.8367272727273</v>
      </c>
      <c r="J60" s="185">
        <f t="shared" ref="J60" si="56">I60*1.1</f>
        <v>2385.7204000000002</v>
      </c>
      <c r="K60" s="188">
        <f>'Tariffs July 2022'!AZ38</f>
        <v>0</v>
      </c>
      <c r="L60" s="188">
        <f>'Tariffs July 2022'!BA38</f>
        <v>0</v>
      </c>
      <c r="M60" s="188">
        <f>'Tariffs July 2022'!BB38</f>
        <v>0</v>
      </c>
      <c r="N60" s="188">
        <f>'Tariffs July 2022'!BC38</f>
        <v>0</v>
      </c>
      <c r="O60" s="186" t="str">
        <f t="shared" ref="O60" si="57">IF(SUM(K60:N60)=0,"No discount",IF(K60&gt;0,"Guaranteed off bill",IF(L60&gt;0,"Guaranteed off usage",IF(M60&gt;0,"Pay-on-time off bill","Pay-on-time off usage"))))</f>
        <v>No discount</v>
      </c>
      <c r="P60" s="187" t="str">
        <f t="shared" ref="P60" si="58">IF(OR(A60="Origin Energy",A60="Red Energy",A60="Powershop"),"Inclusive","Exclusive")</f>
        <v>Exclusive</v>
      </c>
      <c r="Q60" s="241">
        <f t="shared" ref="Q60" si="59">IF(AND(O60="Guaranteed off bill",P60="Inclusive"),((I60*1.1)-((I60*1.1)*K60/100))/1.1,IF(AND(O60="Guaranteed off usage",P60="Inclusive"),((I60*1.1)-((H60*1.1)*L60/100))/1.1,IF(AND(O60="Guaranteed off bill",P60="Exclusive"),I60-(I60*K60/100),IF(AND(O60="Guaranteed off usage",P60="Exclusive"),I60-(H60*L60/100),IF(P60="Inclusive",((I60*1.1))/1.1,I60)))))</f>
        <v>2168.8367272727273</v>
      </c>
      <c r="R60" s="238">
        <f t="shared" ref="R60" si="60">IF(AND(O60="Pay-on-time off bill",P60="Inclusive"),((Q60*1.1)-((Q60*1.1)*M60/100))/1.1,IF(AND(O60="Pay-on-time off usage",P60="Inclusive"),((Q60*1.1)-((H60*1.1)*N60/100))/1.1,IF(AND(O60="Pay-on-time off bill",P60="Exclusive"),Q60-(Q60*M60/100),IF(AND(O60="Pay-on-time off usage",P60="Exclusive"),Q60-(H60*N60/100),IF(P60="Inclusive",((Q60*1.1))/1.1,Q60)))))</f>
        <v>2168.8367272727273</v>
      </c>
      <c r="S60" s="247">
        <f t="shared" ref="S60" si="61">Q60*1.1</f>
        <v>2385.7204000000002</v>
      </c>
      <c r="T60" s="247">
        <f t="shared" ref="T60" si="62">R60*1.1</f>
        <v>2385.7204000000002</v>
      </c>
      <c r="U60" s="188">
        <f>'Tariffs July 2022'!BL38</f>
        <v>0</v>
      </c>
      <c r="V60" s="189" t="str">
        <f>'Tariffs July 2022'!BM38</f>
        <v>n</v>
      </c>
      <c r="W60" s="264"/>
      <c r="X60" s="264"/>
      <c r="Y60" s="264"/>
      <c r="Z60" s="264"/>
      <c r="AA60" s="264"/>
      <c r="AB60" s="264"/>
      <c r="AC60" s="264"/>
      <c r="AD60" s="264"/>
      <c r="AE60" s="264"/>
      <c r="AF60" s="264"/>
      <c r="AG60" s="264"/>
      <c r="AH60" s="264"/>
      <c r="AI60" s="264"/>
      <c r="AJ60" s="264"/>
      <c r="AK60" s="264"/>
      <c r="AL60" s="264"/>
      <c r="AM60" s="264"/>
      <c r="AN60" s="264"/>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s="244"/>
      <c r="QO60" s="244"/>
      <c r="QP60" s="244"/>
      <c r="QQ60" s="244"/>
      <c r="QR60" s="244"/>
      <c r="QS60" s="244"/>
      <c r="QT60" s="244"/>
      <c r="QU60" s="244"/>
      <c r="QV60" s="244"/>
      <c r="QW60" s="244"/>
      <c r="QX60" s="244"/>
      <c r="QY60" s="244"/>
      <c r="QZ60" s="244"/>
      <c r="RA60" s="244"/>
      <c r="RB60" s="244"/>
      <c r="RC60" s="244"/>
      <c r="RD60" s="244"/>
      <c r="RE60" s="244"/>
      <c r="RF60" s="244"/>
      <c r="RG60" s="244"/>
      <c r="RH60" s="244"/>
      <c r="RI60" s="244"/>
      <c r="RJ60" s="244"/>
      <c r="RK60" s="244"/>
      <c r="RL60" s="244"/>
      <c r="RM60" s="244"/>
      <c r="RN60" s="244"/>
      <c r="RO60" s="244"/>
      <c r="RP60" s="244"/>
      <c r="RQ60" s="244"/>
      <c r="RR60" s="244"/>
      <c r="RS60" s="244"/>
      <c r="RT60" s="244"/>
      <c r="RU60" s="244"/>
      <c r="RV60" s="244"/>
      <c r="RW60" s="244"/>
      <c r="RX60" s="244"/>
      <c r="RY60" s="244"/>
      <c r="RZ60" s="244"/>
      <c r="SA60" s="244"/>
      <c r="SB60" s="244"/>
      <c r="SC60" s="244"/>
      <c r="SD60" s="244"/>
      <c r="SE60" s="244"/>
      <c r="SF60" s="244"/>
      <c r="SG60" s="244"/>
      <c r="SH60" s="244"/>
      <c r="SI60" s="244"/>
      <c r="SJ60" s="244"/>
      <c r="SK60" s="244"/>
      <c r="SL60" s="244"/>
      <c r="SM60" s="244"/>
      <c r="SN60" s="244"/>
      <c r="SO60" s="244"/>
      <c r="SP60" s="244"/>
      <c r="SQ60" s="244"/>
      <c r="SR60" s="244"/>
      <c r="SS60" s="244"/>
      <c r="ST60" s="244"/>
      <c r="SU60" s="244"/>
      <c r="SV60" s="244"/>
      <c r="SW60" s="244"/>
      <c r="SX60" s="244"/>
      <c r="SY60" s="244"/>
      <c r="SZ60" s="244"/>
      <c r="TA60" s="244"/>
      <c r="TB60" s="244"/>
      <c r="TC60" s="244"/>
      <c r="TD60" s="244"/>
      <c r="TE60" s="244"/>
      <c r="TF60" s="244"/>
      <c r="TG60" s="244"/>
      <c r="TH60" s="244"/>
      <c r="TI60" s="244"/>
      <c r="TJ60" s="244"/>
      <c r="TK60" s="244"/>
      <c r="TL60" s="244"/>
      <c r="TM60" s="244"/>
      <c r="TN60" s="244"/>
      <c r="TO60" s="244"/>
      <c r="TP60" s="244"/>
      <c r="TQ60" s="244"/>
      <c r="TR60" s="244"/>
      <c r="TS60" s="244"/>
      <c r="TT60" s="244"/>
      <c r="TU60" s="244"/>
      <c r="TV60" s="244"/>
      <c r="TW60" s="244"/>
      <c r="TX60" s="244"/>
      <c r="TY60" s="244"/>
      <c r="TZ60" s="244"/>
      <c r="UA60" s="244"/>
      <c r="UB60" s="244"/>
      <c r="UC60" s="244"/>
      <c r="UD60" s="244"/>
      <c r="UE60" s="244"/>
      <c r="UF60" s="244"/>
      <c r="UG60" s="244"/>
      <c r="UH60" s="244"/>
      <c r="UI60" s="244"/>
      <c r="UJ60" s="244"/>
      <c r="UK60" s="244"/>
      <c r="UL60" s="244"/>
      <c r="UM60" s="244"/>
      <c r="UN60" s="244"/>
      <c r="UO60" s="244"/>
      <c r="UP60" s="244"/>
      <c r="UQ60" s="244"/>
      <c r="UR60" s="244"/>
      <c r="US60" s="244"/>
      <c r="UT60" s="244"/>
      <c r="UU60" s="244"/>
      <c r="UV60" s="244"/>
      <c r="UW60" s="244"/>
      <c r="UX60" s="244"/>
      <c r="UY60" s="244"/>
      <c r="UZ60" s="244"/>
      <c r="VA60" s="244"/>
      <c r="VB60" s="244"/>
      <c r="VC60" s="244"/>
      <c r="VD60" s="244"/>
      <c r="VE60" s="244"/>
      <c r="VF60" s="244"/>
      <c r="VG60" s="244"/>
      <c r="VH60" s="244"/>
      <c r="VI60" s="244"/>
      <c r="VJ60" s="244"/>
      <c r="VK60" s="244"/>
      <c r="VL60" s="244"/>
      <c r="VM60" s="244"/>
      <c r="VN60" s="244"/>
      <c r="VO60" s="244"/>
      <c r="VP60" s="244"/>
      <c r="VQ60" s="244"/>
      <c r="VR60" s="244"/>
      <c r="VS60" s="244"/>
      <c r="VT60" s="244"/>
      <c r="VU60" s="244"/>
      <c r="VV60" s="244"/>
      <c r="VW60" s="244"/>
      <c r="VX60" s="244"/>
      <c r="VY60" s="244"/>
      <c r="VZ60" s="244"/>
      <c r="WA60" s="244"/>
      <c r="WB60" s="244"/>
      <c r="WC60" s="244"/>
      <c r="WD60" s="244"/>
      <c r="WE60" s="244"/>
      <c r="WF60" s="244"/>
      <c r="WG60" s="244"/>
      <c r="WH60" s="244"/>
      <c r="WI60" s="244"/>
      <c r="WJ60" s="244"/>
      <c r="WK60" s="244"/>
      <c r="WL60" s="244"/>
      <c r="WM60" s="244"/>
      <c r="WN60" s="244"/>
      <c r="WO60" s="244"/>
      <c r="WP60" s="244"/>
      <c r="WQ60" s="244"/>
      <c r="WR60" s="244"/>
      <c r="WS60" s="244"/>
      <c r="WT60" s="244"/>
      <c r="WU60" s="244"/>
      <c r="WV60" s="244"/>
      <c r="WW60" s="244"/>
      <c r="WX60" s="244"/>
      <c r="WY60" s="244"/>
      <c r="WZ60" s="244"/>
      <c r="XA60" s="244"/>
      <c r="XB60" s="244"/>
      <c r="XC60" s="244"/>
      <c r="XD60" s="244"/>
      <c r="XE60" s="244"/>
      <c r="XF60" s="244"/>
      <c r="XG60" s="244"/>
      <c r="XH60" s="244"/>
      <c r="XI60" s="244"/>
      <c r="XJ60" s="244"/>
      <c r="XK60" s="244"/>
      <c r="XL60" s="244"/>
      <c r="XM60" s="244"/>
      <c r="XN60" s="244"/>
      <c r="XO60" s="244"/>
      <c r="XP60" s="244"/>
      <c r="XQ60" s="244"/>
      <c r="XR60" s="244"/>
      <c r="XS60" s="244"/>
      <c r="XT60" s="244"/>
      <c r="XU60" s="244"/>
      <c r="XV60" s="244"/>
      <c r="XW60" s="244"/>
      <c r="XX60" s="244"/>
      <c r="XY60" s="244"/>
      <c r="XZ60" s="244"/>
      <c r="YA60" s="244"/>
      <c r="YB60" s="244"/>
      <c r="YC60" s="244"/>
      <c r="YD60" s="244"/>
      <c r="YE60" s="244"/>
      <c r="YF60" s="244"/>
      <c r="YG60" s="244"/>
      <c r="YH60" s="244"/>
      <c r="YI60" s="244"/>
      <c r="YJ60" s="244"/>
      <c r="YK60" s="244"/>
      <c r="YL60" s="244"/>
      <c r="YM60" s="244"/>
      <c r="YN60" s="244"/>
      <c r="YO60" s="244"/>
      <c r="YP60" s="244"/>
      <c r="YQ60" s="244"/>
      <c r="YR60" s="244"/>
      <c r="YS60" s="244"/>
      <c r="YT60" s="244"/>
      <c r="YU60" s="244"/>
      <c r="YV60" s="244"/>
      <c r="YW60" s="244"/>
      <c r="YX60" s="244"/>
      <c r="YY60" s="244"/>
      <c r="YZ60" s="244"/>
      <c r="ZA60" s="244"/>
      <c r="ZB60" s="244"/>
      <c r="ZC60" s="244"/>
      <c r="ZD60" s="244"/>
      <c r="ZE60" s="244"/>
      <c r="ZF60" s="244"/>
      <c r="ZG60" s="244"/>
      <c r="ZH60" s="244"/>
      <c r="ZI60" s="244"/>
      <c r="ZJ60" s="244"/>
      <c r="ZK60" s="244"/>
      <c r="ZL60" s="244"/>
      <c r="ZM60" s="244"/>
      <c r="ZN60" s="244"/>
      <c r="ZO60" s="244"/>
      <c r="ZP60" s="244"/>
      <c r="ZQ60" s="244"/>
      <c r="ZR60" s="244"/>
      <c r="ZS60" s="244"/>
      <c r="ZT60" s="244"/>
      <c r="ZU60" s="244"/>
      <c r="ZV60" s="244"/>
      <c r="ZW60" s="244"/>
      <c r="ZX60" s="244"/>
      <c r="ZY60" s="244"/>
      <c r="ZZ60" s="244"/>
      <c r="AAA60" s="244"/>
      <c r="AAB60" s="244"/>
      <c r="AAC60" s="244"/>
      <c r="AAD60" s="244"/>
      <c r="AAE60" s="244"/>
      <c r="AAF60" s="244"/>
      <c r="AAG60" s="244"/>
      <c r="AAH60" s="244"/>
      <c r="AAI60" s="244"/>
      <c r="AAJ60" s="244"/>
      <c r="AAK60" s="244"/>
      <c r="AAL60" s="244"/>
      <c r="AAM60" s="244"/>
      <c r="AAN60" s="244"/>
      <c r="AAO60" s="244"/>
      <c r="AAP60" s="244"/>
      <c r="AAQ60" s="244"/>
      <c r="AAR60" s="244"/>
      <c r="AAS60" s="244"/>
      <c r="AAT60" s="244"/>
      <c r="AAU60" s="244"/>
      <c r="AAV60" s="244"/>
      <c r="AAW60" s="244"/>
      <c r="AAX60" s="244"/>
      <c r="AAY60" s="244"/>
      <c r="AAZ60" s="244"/>
      <c r="ABA60" s="244"/>
      <c r="ABB60" s="244"/>
      <c r="ABC60" s="244"/>
      <c r="ABD60" s="244"/>
      <c r="ABE60" s="244"/>
      <c r="ABF60" s="244"/>
      <c r="ABG60" s="244"/>
      <c r="ABH60" s="244"/>
      <c r="ABI60" s="244"/>
      <c r="ABJ60" s="244"/>
      <c r="ABK60" s="244"/>
      <c r="ABL60" s="244"/>
      <c r="ABM60" s="244"/>
      <c r="ABN60" s="244"/>
      <c r="ABO60" s="244"/>
      <c r="ABP60" s="244"/>
      <c r="ABQ60" s="244"/>
      <c r="ABR60" s="244"/>
      <c r="ABS60" s="244"/>
      <c r="ABT60" s="244"/>
      <c r="ABU60" s="244"/>
      <c r="ABV60" s="244"/>
      <c r="ABW60" s="244"/>
      <c r="ABX60" s="244"/>
      <c r="ABY60" s="244"/>
      <c r="ABZ60" s="244"/>
      <c r="ACA60" s="244"/>
      <c r="ACB60" s="244"/>
      <c r="ACC60" s="244"/>
      <c r="ACD60" s="244"/>
      <c r="ACE60" s="244"/>
      <c r="ACF60" s="244"/>
      <c r="ACG60" s="244"/>
      <c r="ACH60" s="244"/>
      <c r="ACI60" s="244"/>
      <c r="ACJ60" s="244"/>
      <c r="ACK60" s="244"/>
      <c r="ACL60" s="244"/>
      <c r="ACM60" s="244"/>
      <c r="ACN60" s="244"/>
      <c r="ACO60" s="244"/>
      <c r="ACP60" s="244"/>
      <c r="ACQ60" s="244"/>
      <c r="ACR60" s="244"/>
      <c r="ACS60" s="244"/>
      <c r="ACT60" s="244"/>
      <c r="ACU60" s="244"/>
      <c r="ACV60" s="244"/>
      <c r="ACW60" s="244"/>
      <c r="ACX60" s="244"/>
      <c r="ACY60" s="244"/>
      <c r="ACZ60" s="244"/>
      <c r="ADA60" s="244"/>
      <c r="ADB60" s="244"/>
      <c r="ADC60" s="244"/>
      <c r="ADD60" s="244"/>
      <c r="ADE60" s="244"/>
      <c r="ADF60" s="244"/>
      <c r="ADG60" s="244"/>
      <c r="ADH60" s="244"/>
      <c r="ADI60" s="244"/>
      <c r="ADJ60" s="244"/>
      <c r="ADK60" s="244"/>
      <c r="ADL60" s="244"/>
      <c r="ADM60" s="244"/>
      <c r="ADN60" s="244"/>
      <c r="ADO60" s="244"/>
      <c r="ADP60" s="244"/>
      <c r="ADQ60" s="244"/>
      <c r="ADR60" s="244"/>
      <c r="ADS60" s="244"/>
      <c r="ADT60" s="244"/>
      <c r="ADU60" s="244"/>
      <c r="ADV60" s="244"/>
      <c r="ADW60" s="244"/>
      <c r="ADX60" s="244"/>
      <c r="ADY60" s="244"/>
      <c r="ADZ60" s="244"/>
      <c r="AEA60" s="244"/>
      <c r="AEB60" s="244"/>
      <c r="AEC60" s="244"/>
      <c r="AED60" s="244"/>
      <c r="AEE60" s="244"/>
      <c r="AEF60" s="244"/>
      <c r="AEG60" s="244"/>
      <c r="AEH60" s="244"/>
      <c r="AEI60" s="244"/>
      <c r="AEJ60" s="244"/>
      <c r="AEK60" s="244"/>
      <c r="AEL60" s="244"/>
      <c r="AEM60" s="244"/>
      <c r="AEN60" s="244"/>
      <c r="AEO60" s="244"/>
      <c r="AEP60" s="244"/>
      <c r="AEQ60" s="244"/>
      <c r="AER60" s="244"/>
      <c r="AES60" s="244"/>
      <c r="AET60" s="244"/>
      <c r="AEU60" s="244"/>
    </row>
    <row r="61" spans="1:827" s="191" customFormat="1" x14ac:dyDescent="0.15">
      <c r="A61" s="183" t="str">
        <f>'Tariffs July 2022'!K39</f>
        <v>ReAmped Energy</v>
      </c>
      <c r="B61" s="183" t="str">
        <f>'Tariffs July 2022'!L39</f>
        <v>Advance</v>
      </c>
      <c r="C61" s="184">
        <f>IF('Tariffs July 2022'!BP39=0,91*'Tariffs July 2022'!M39/100,(91*'Tariffs July 2022'!M39/100)+'Tariffs July 2022'!BP39/4)</f>
        <v>97.907727272727257</v>
      </c>
      <c r="D61" s="184">
        <f>IF('Tariffs July 2022'!O39="",$C$47*$C$48*'Tariffs July 2022'!N39/100,IF($C$47*$C$48&gt;='Tariffs July 2022'!P39,('Tariffs July 2022'!P39*'Tariffs July 2022'!N39/100),($C$47*$C$48*'Tariffs July 2022'!N39/100)))</f>
        <v>639.5090909090909</v>
      </c>
      <c r="E61" s="184">
        <f>IF(AND('Tariffs July 2022'!R39&gt;0,'Tariffs July 2022'!T39&gt;0),IF(($C$47*$C$48&lt;'Tariffs July 2022'!T39),(0),($C$47*$C$48-'Tariffs July 2022'!T39)*'Tariffs July 2022'!U39/100),IF(AND('Tariffs July 2022'!R39&gt;0,'Tariffs July 2022'!T39=""),IF(($C$47*$C$48&lt;'Tariffs July 2022'!R39+'Tariffs July 2022'!P39),(0),(($C$47*$C$48-('Tariffs July 2022'!R39+'Tariffs July 2022'!P39))*'Tariffs July 2022'!S39/100)),IF(AND('Tariffs July 2022'!P39&gt;0,'Tariffs July 2022'!R39=""&gt;0),IF(($C$47*$C$48&lt;'Tariffs July 2022'!P39),(0),($C$47*$C$48-'Tariffs July 2022'!P39)*'Tariffs July 2022'!Q39/100),0)))</f>
        <v>0</v>
      </c>
      <c r="F61" s="184">
        <f>($C$47*$C$49)*'Tariffs July 2022'!AE39/100</f>
        <v>100.25454545454544</v>
      </c>
      <c r="G61" s="184">
        <f t="shared" si="45"/>
        <v>837.67136363636359</v>
      </c>
      <c r="H61" s="238">
        <f t="shared" si="46"/>
        <v>2959.0545454545454</v>
      </c>
      <c r="I61" s="238">
        <f t="shared" si="47"/>
        <v>3350.6854545454544</v>
      </c>
      <c r="J61" s="185">
        <f t="shared" si="44"/>
        <v>3685.7539999999999</v>
      </c>
      <c r="K61" s="188">
        <f>'Tariffs July 2022'!AZ39</f>
        <v>0</v>
      </c>
      <c r="L61" s="188">
        <f>'Tariffs July 2022'!BA39</f>
        <v>0</v>
      </c>
      <c r="M61" s="188">
        <f>'Tariffs July 2022'!BB39</f>
        <v>0</v>
      </c>
      <c r="N61" s="188">
        <f>'Tariffs July 2022'!BC39</f>
        <v>0</v>
      </c>
      <c r="O61" s="186" t="str">
        <f t="shared" ref="O61:O63" si="63">IF(SUM(K61:N61)=0,"No discount",IF(K61&gt;0,"Guaranteed off bill",IF(L61&gt;0,"Guaranteed off usage",IF(M61&gt;0,"Pay-on-time off bill","Pay-on-time off usage"))))</f>
        <v>No discount</v>
      </c>
      <c r="P61" s="187" t="str">
        <f t="shared" si="49"/>
        <v>Exclusive</v>
      </c>
      <c r="Q61" s="241">
        <f t="shared" si="50"/>
        <v>3350.6854545454544</v>
      </c>
      <c r="R61" s="238">
        <f t="shared" si="51"/>
        <v>3350.6854545454544</v>
      </c>
      <c r="S61" s="247">
        <f t="shared" si="52"/>
        <v>3685.7539999999999</v>
      </c>
      <c r="T61" s="247">
        <f t="shared" si="52"/>
        <v>3685.7539999999999</v>
      </c>
      <c r="U61" s="188">
        <f>'Tariffs July 2022'!BL39</f>
        <v>0</v>
      </c>
      <c r="V61" s="189" t="str">
        <f>'Tariffs July 2022'!BM39</f>
        <v>n</v>
      </c>
      <c r="W61" s="264"/>
      <c r="X61" s="264"/>
      <c r="Y61" s="264"/>
      <c r="Z61" s="264"/>
      <c r="AA61" s="264"/>
      <c r="AB61" s="264"/>
      <c r="AC61" s="264"/>
      <c r="AD61" s="264"/>
      <c r="AE61" s="264"/>
      <c r="AF61" s="264"/>
      <c r="AG61" s="264"/>
      <c r="AH61" s="264"/>
      <c r="AI61" s="264"/>
      <c r="AJ61" s="264"/>
      <c r="AK61" s="264"/>
      <c r="AL61" s="264"/>
      <c r="AM61" s="264"/>
      <c r="AN61" s="264"/>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s="244"/>
      <c r="QO61" s="244"/>
      <c r="QP61" s="244"/>
      <c r="QQ61" s="244"/>
      <c r="QR61" s="244"/>
      <c r="QS61" s="244"/>
      <c r="QT61" s="244"/>
      <c r="QU61" s="244"/>
      <c r="QV61" s="244"/>
      <c r="QW61" s="244"/>
      <c r="QX61" s="244"/>
      <c r="QY61" s="244"/>
      <c r="QZ61" s="244"/>
      <c r="RA61" s="244"/>
      <c r="RB61" s="244"/>
      <c r="RC61" s="244"/>
      <c r="RD61" s="244"/>
      <c r="RE61" s="244"/>
      <c r="RF61" s="244"/>
      <c r="RG61" s="244"/>
      <c r="RH61" s="244"/>
      <c r="RI61" s="244"/>
      <c r="RJ61" s="244"/>
      <c r="RK61" s="244"/>
      <c r="RL61" s="244"/>
      <c r="RM61" s="244"/>
      <c r="RN61" s="244"/>
      <c r="RO61" s="244"/>
      <c r="RP61" s="244"/>
      <c r="RQ61" s="244"/>
      <c r="RR61" s="244"/>
      <c r="RS61" s="244"/>
      <c r="RT61" s="244"/>
      <c r="RU61" s="244"/>
      <c r="RV61" s="244"/>
      <c r="RW61" s="244"/>
      <c r="RX61" s="244"/>
      <c r="RY61" s="244"/>
      <c r="RZ61" s="244"/>
      <c r="SA61" s="244"/>
      <c r="SB61" s="244"/>
      <c r="SC61" s="244"/>
      <c r="SD61" s="244"/>
      <c r="SE61" s="244"/>
      <c r="SF61" s="244"/>
      <c r="SG61" s="244"/>
      <c r="SH61" s="244"/>
      <c r="SI61" s="244"/>
      <c r="SJ61" s="244"/>
      <c r="SK61" s="244"/>
      <c r="SL61" s="244"/>
      <c r="SM61" s="244"/>
      <c r="SN61" s="244"/>
      <c r="SO61" s="244"/>
      <c r="SP61" s="244"/>
      <c r="SQ61" s="244"/>
      <c r="SR61" s="244"/>
      <c r="SS61" s="244"/>
      <c r="ST61" s="244"/>
      <c r="SU61" s="244"/>
      <c r="SV61" s="244"/>
      <c r="SW61" s="244"/>
      <c r="SX61" s="244"/>
      <c r="SY61" s="244"/>
      <c r="SZ61" s="244"/>
      <c r="TA61" s="244"/>
      <c r="TB61" s="244"/>
      <c r="TC61" s="244"/>
      <c r="TD61" s="244"/>
      <c r="TE61" s="244"/>
      <c r="TF61" s="244"/>
      <c r="TG61" s="244"/>
      <c r="TH61" s="244"/>
      <c r="TI61" s="244"/>
      <c r="TJ61" s="244"/>
      <c r="TK61" s="244"/>
      <c r="TL61" s="244"/>
      <c r="TM61" s="244"/>
      <c r="TN61" s="244"/>
      <c r="TO61" s="244"/>
      <c r="TP61" s="244"/>
      <c r="TQ61" s="244"/>
      <c r="TR61" s="244"/>
      <c r="TS61" s="244"/>
      <c r="TT61" s="244"/>
      <c r="TU61" s="244"/>
      <c r="TV61" s="244"/>
      <c r="TW61" s="244"/>
      <c r="TX61" s="244"/>
      <c r="TY61" s="244"/>
      <c r="TZ61" s="244"/>
      <c r="UA61" s="244"/>
      <c r="UB61" s="244"/>
      <c r="UC61" s="244"/>
      <c r="UD61" s="244"/>
      <c r="UE61" s="244"/>
      <c r="UF61" s="244"/>
      <c r="UG61" s="244"/>
      <c r="UH61" s="244"/>
      <c r="UI61" s="244"/>
      <c r="UJ61" s="244"/>
      <c r="UK61" s="244"/>
      <c r="UL61" s="244"/>
      <c r="UM61" s="244"/>
      <c r="UN61" s="244"/>
      <c r="UO61" s="244"/>
      <c r="UP61" s="244"/>
      <c r="UQ61" s="244"/>
      <c r="UR61" s="244"/>
      <c r="US61" s="244"/>
      <c r="UT61" s="244"/>
      <c r="UU61" s="244"/>
      <c r="UV61" s="244"/>
      <c r="UW61" s="244"/>
      <c r="UX61" s="244"/>
      <c r="UY61" s="244"/>
      <c r="UZ61" s="244"/>
      <c r="VA61" s="244"/>
      <c r="VB61" s="244"/>
      <c r="VC61" s="244"/>
      <c r="VD61" s="244"/>
      <c r="VE61" s="244"/>
      <c r="VF61" s="244"/>
      <c r="VG61" s="244"/>
      <c r="VH61" s="244"/>
      <c r="VI61" s="244"/>
      <c r="VJ61" s="244"/>
      <c r="VK61" s="244"/>
      <c r="VL61" s="244"/>
      <c r="VM61" s="244"/>
      <c r="VN61" s="244"/>
      <c r="VO61" s="244"/>
      <c r="VP61" s="244"/>
      <c r="VQ61" s="244"/>
      <c r="VR61" s="244"/>
      <c r="VS61" s="244"/>
      <c r="VT61" s="244"/>
      <c r="VU61" s="244"/>
      <c r="VV61" s="244"/>
      <c r="VW61" s="244"/>
      <c r="VX61" s="244"/>
      <c r="VY61" s="244"/>
      <c r="VZ61" s="244"/>
      <c r="WA61" s="244"/>
      <c r="WB61" s="244"/>
      <c r="WC61" s="244"/>
      <c r="WD61" s="244"/>
      <c r="WE61" s="244"/>
      <c r="WF61" s="244"/>
      <c r="WG61" s="244"/>
      <c r="WH61" s="244"/>
      <c r="WI61" s="244"/>
      <c r="WJ61" s="244"/>
      <c r="WK61" s="244"/>
      <c r="WL61" s="244"/>
      <c r="WM61" s="244"/>
      <c r="WN61" s="244"/>
      <c r="WO61" s="244"/>
      <c r="WP61" s="244"/>
      <c r="WQ61" s="244"/>
      <c r="WR61" s="244"/>
      <c r="WS61" s="244"/>
      <c r="WT61" s="244"/>
      <c r="WU61" s="244"/>
      <c r="WV61" s="244"/>
      <c r="WW61" s="244"/>
      <c r="WX61" s="244"/>
      <c r="WY61" s="244"/>
      <c r="WZ61" s="244"/>
      <c r="XA61" s="244"/>
      <c r="XB61" s="244"/>
      <c r="XC61" s="244"/>
      <c r="XD61" s="244"/>
      <c r="XE61" s="244"/>
      <c r="XF61" s="244"/>
      <c r="XG61" s="244"/>
      <c r="XH61" s="244"/>
      <c r="XI61" s="244"/>
      <c r="XJ61" s="244"/>
      <c r="XK61" s="244"/>
      <c r="XL61" s="244"/>
      <c r="XM61" s="244"/>
      <c r="XN61" s="244"/>
      <c r="XO61" s="244"/>
      <c r="XP61" s="244"/>
      <c r="XQ61" s="244"/>
      <c r="XR61" s="244"/>
      <c r="XS61" s="244"/>
      <c r="XT61" s="244"/>
      <c r="XU61" s="244"/>
      <c r="XV61" s="244"/>
      <c r="XW61" s="244"/>
      <c r="XX61" s="244"/>
      <c r="XY61" s="244"/>
      <c r="XZ61" s="244"/>
      <c r="YA61" s="244"/>
      <c r="YB61" s="244"/>
      <c r="YC61" s="244"/>
      <c r="YD61" s="244"/>
      <c r="YE61" s="244"/>
      <c r="YF61" s="244"/>
      <c r="YG61" s="244"/>
      <c r="YH61" s="244"/>
      <c r="YI61" s="244"/>
      <c r="YJ61" s="244"/>
      <c r="YK61" s="244"/>
      <c r="YL61" s="244"/>
      <c r="YM61" s="244"/>
      <c r="YN61" s="244"/>
      <c r="YO61" s="244"/>
      <c r="YP61" s="244"/>
      <c r="YQ61" s="244"/>
      <c r="YR61" s="244"/>
      <c r="YS61" s="244"/>
      <c r="YT61" s="244"/>
      <c r="YU61" s="244"/>
      <c r="YV61" s="244"/>
      <c r="YW61" s="244"/>
      <c r="YX61" s="244"/>
      <c r="YY61" s="244"/>
      <c r="YZ61" s="244"/>
      <c r="ZA61" s="244"/>
      <c r="ZB61" s="244"/>
      <c r="ZC61" s="244"/>
      <c r="ZD61" s="244"/>
      <c r="ZE61" s="244"/>
      <c r="ZF61" s="244"/>
      <c r="ZG61" s="244"/>
      <c r="ZH61" s="244"/>
      <c r="ZI61" s="244"/>
      <c r="ZJ61" s="244"/>
      <c r="ZK61" s="244"/>
      <c r="ZL61" s="244"/>
      <c r="ZM61" s="244"/>
      <c r="ZN61" s="244"/>
      <c r="ZO61" s="244"/>
      <c r="ZP61" s="244"/>
      <c r="ZQ61" s="244"/>
      <c r="ZR61" s="244"/>
      <c r="ZS61" s="244"/>
      <c r="ZT61" s="244"/>
      <c r="ZU61" s="244"/>
      <c r="ZV61" s="244"/>
      <c r="ZW61" s="244"/>
      <c r="ZX61" s="244"/>
      <c r="ZY61" s="244"/>
      <c r="ZZ61" s="244"/>
      <c r="AAA61" s="244"/>
      <c r="AAB61" s="244"/>
      <c r="AAC61" s="244"/>
      <c r="AAD61" s="244"/>
      <c r="AAE61" s="244"/>
      <c r="AAF61" s="244"/>
      <c r="AAG61" s="244"/>
      <c r="AAH61" s="244"/>
      <c r="AAI61" s="244"/>
      <c r="AAJ61" s="244"/>
      <c r="AAK61" s="244"/>
      <c r="AAL61" s="244"/>
      <c r="AAM61" s="244"/>
      <c r="AAN61" s="244"/>
      <c r="AAO61" s="244"/>
      <c r="AAP61" s="244"/>
      <c r="AAQ61" s="244"/>
      <c r="AAR61" s="244"/>
      <c r="AAS61" s="244"/>
      <c r="AAT61" s="244"/>
      <c r="AAU61" s="244"/>
      <c r="AAV61" s="244"/>
      <c r="AAW61" s="244"/>
      <c r="AAX61" s="244"/>
      <c r="AAY61" s="244"/>
      <c r="AAZ61" s="244"/>
      <c r="ABA61" s="244"/>
      <c r="ABB61" s="244"/>
      <c r="ABC61" s="244"/>
      <c r="ABD61" s="244"/>
      <c r="ABE61" s="244"/>
      <c r="ABF61" s="244"/>
      <c r="ABG61" s="244"/>
      <c r="ABH61" s="244"/>
      <c r="ABI61" s="244"/>
      <c r="ABJ61" s="244"/>
      <c r="ABK61" s="244"/>
      <c r="ABL61" s="244"/>
      <c r="ABM61" s="244"/>
      <c r="ABN61" s="244"/>
      <c r="ABO61" s="244"/>
      <c r="ABP61" s="244"/>
      <c r="ABQ61" s="244"/>
      <c r="ABR61" s="244"/>
      <c r="ABS61" s="244"/>
      <c r="ABT61" s="244"/>
      <c r="ABU61" s="244"/>
      <c r="ABV61" s="244"/>
      <c r="ABW61" s="244"/>
      <c r="ABX61" s="244"/>
      <c r="ABY61" s="244"/>
      <c r="ABZ61" s="244"/>
      <c r="ACA61" s="244"/>
      <c r="ACB61" s="244"/>
      <c r="ACC61" s="244"/>
      <c r="ACD61" s="244"/>
      <c r="ACE61" s="244"/>
      <c r="ACF61" s="244"/>
      <c r="ACG61" s="244"/>
      <c r="ACH61" s="244"/>
      <c r="ACI61" s="244"/>
      <c r="ACJ61" s="244"/>
      <c r="ACK61" s="244"/>
      <c r="ACL61" s="244"/>
      <c r="ACM61" s="244"/>
      <c r="ACN61" s="244"/>
      <c r="ACO61" s="244"/>
      <c r="ACP61" s="244"/>
      <c r="ACQ61" s="244"/>
      <c r="ACR61" s="244"/>
      <c r="ACS61" s="244"/>
      <c r="ACT61" s="244"/>
      <c r="ACU61" s="244"/>
      <c r="ACV61" s="244"/>
      <c r="ACW61" s="244"/>
      <c r="ACX61" s="244"/>
      <c r="ACY61" s="244"/>
      <c r="ACZ61" s="244"/>
      <c r="ADA61" s="244"/>
      <c r="ADB61" s="244"/>
      <c r="ADC61" s="244"/>
      <c r="ADD61" s="244"/>
      <c r="ADE61" s="244"/>
      <c r="ADF61" s="244"/>
      <c r="ADG61" s="244"/>
      <c r="ADH61" s="244"/>
      <c r="ADI61" s="244"/>
      <c r="ADJ61" s="244"/>
      <c r="ADK61" s="244"/>
      <c r="ADL61" s="244"/>
      <c r="ADM61" s="244"/>
      <c r="ADN61" s="244"/>
      <c r="ADO61" s="244"/>
      <c r="ADP61" s="244"/>
      <c r="ADQ61" s="244"/>
      <c r="ADR61" s="244"/>
      <c r="ADS61" s="244"/>
      <c r="ADT61" s="244"/>
      <c r="ADU61" s="244"/>
      <c r="ADV61" s="244"/>
      <c r="ADW61" s="244"/>
      <c r="ADX61" s="244"/>
      <c r="ADY61" s="244"/>
      <c r="ADZ61" s="244"/>
      <c r="AEA61" s="244"/>
      <c r="AEB61" s="244"/>
      <c r="AEC61" s="244"/>
      <c r="AED61" s="244"/>
      <c r="AEE61" s="244"/>
      <c r="AEF61" s="244"/>
      <c r="AEG61" s="244"/>
      <c r="AEH61" s="244"/>
      <c r="AEI61" s="244"/>
      <c r="AEJ61" s="244"/>
      <c r="AEK61" s="244"/>
      <c r="AEL61" s="244"/>
      <c r="AEM61" s="244"/>
      <c r="AEN61" s="244"/>
      <c r="AEO61" s="244"/>
      <c r="AEP61" s="244"/>
      <c r="AEQ61" s="244"/>
      <c r="AER61" s="244"/>
      <c r="AES61" s="244"/>
      <c r="AET61" s="244"/>
      <c r="AEU61" s="244"/>
    </row>
    <row r="62" spans="1:827" x14ac:dyDescent="0.15">
      <c r="A62" s="183" t="str">
        <f>'Tariffs July 2022'!K40</f>
        <v>Kogan Energy</v>
      </c>
      <c r="B62" s="183" t="str">
        <f>'Tariffs July 2022'!L40</f>
        <v>Free Kogan First Membership</v>
      </c>
      <c r="C62" s="184">
        <f>IF('Tariffs July 2022'!BP40=0,91*'Tariffs July 2022'!M40/100,(91*'Tariffs July 2022'!M40/100)+'Tariffs July 2022'!BP40/4)</f>
        <v>105.69236363636362</v>
      </c>
      <c r="D62" s="184">
        <f>IF('Tariffs July 2022'!O40="",$C$47*$C$48*'Tariffs July 2022'!N40/100,IF($C$47*$C$48&gt;='Tariffs July 2022'!P40,('Tariffs July 2022'!P40*'Tariffs July 2022'!N40/100),($C$47*$C$48*'Tariffs July 2022'!N40/100)))</f>
        <v>368.59090909090907</v>
      </c>
      <c r="E62" s="184">
        <f>IF(AND('Tariffs July 2022'!R40&gt;0,'Tariffs July 2022'!T40&gt;0),IF(($C$47*$C$48&lt;'Tariffs July 2022'!T40),(0),($C$47*$C$48-'Tariffs July 2022'!T40)*'Tariffs July 2022'!U40/100),IF(AND('Tariffs July 2022'!R40&gt;0,'Tariffs July 2022'!T40=""),IF(($C$47*$C$48&lt;'Tariffs July 2022'!R40+'Tariffs July 2022'!P40),(0),(($C$47*$C$48-('Tariffs July 2022'!R40+'Tariffs July 2022'!P40))*'Tariffs July 2022'!S40/100)),IF(AND('Tariffs July 2022'!P40&gt;0,'Tariffs July 2022'!R40=""&gt;0),IF(($C$47*$C$48&lt;'Tariffs July 2022'!P40),(0),($C$47*$C$48-'Tariffs July 2022'!P40)*'Tariffs July 2022'!Q40/100),0)))</f>
        <v>0</v>
      </c>
      <c r="F62" s="184">
        <f>($C$47*$C$49)*'Tariffs July 2022'!AE40/100</f>
        <v>55.79999999999999</v>
      </c>
      <c r="G62" s="184">
        <f t="shared" si="45"/>
        <v>530.08327272727263</v>
      </c>
      <c r="H62" s="238">
        <f t="shared" si="46"/>
        <v>1697.5636363636361</v>
      </c>
      <c r="I62" s="238">
        <f t="shared" si="47"/>
        <v>2120.3330909090905</v>
      </c>
      <c r="J62" s="185">
        <f t="shared" si="44"/>
        <v>2332.3663999999999</v>
      </c>
      <c r="K62" s="188">
        <f>'Tariffs July 2022'!AZ40</f>
        <v>0</v>
      </c>
      <c r="L62" s="188">
        <f>'Tariffs July 2022'!BA40</f>
        <v>0</v>
      </c>
      <c r="M62" s="188">
        <f>'Tariffs July 2022'!BB40</f>
        <v>0</v>
      </c>
      <c r="N62" s="188">
        <f>'Tariffs July 2022'!BC40</f>
        <v>0</v>
      </c>
      <c r="O62" s="186" t="str">
        <f t="shared" si="63"/>
        <v>No discount</v>
      </c>
      <c r="P62" s="187" t="str">
        <f t="shared" si="49"/>
        <v>Exclusive</v>
      </c>
      <c r="Q62" s="241">
        <f t="shared" si="50"/>
        <v>2120.3330909090905</v>
      </c>
      <c r="R62" s="238">
        <f t="shared" si="51"/>
        <v>2120.3330909090905</v>
      </c>
      <c r="S62" s="247">
        <f t="shared" ref="S62:T63" si="64">Q62*1.1</f>
        <v>2332.3663999999999</v>
      </c>
      <c r="T62" s="247">
        <f t="shared" si="64"/>
        <v>2332.3663999999999</v>
      </c>
      <c r="U62" s="188">
        <f>'Tariffs July 2022'!BL40</f>
        <v>0</v>
      </c>
      <c r="V62" s="189" t="str">
        <f>'Tariffs July 2022'!BM40</f>
        <v>n</v>
      </c>
      <c r="W62" s="264"/>
      <c r="X62" s="264"/>
      <c r="Y62" s="264"/>
      <c r="Z62" s="264"/>
      <c r="AA62" s="264"/>
      <c r="AB62" s="264"/>
      <c r="AC62" s="264"/>
      <c r="AD62" s="264"/>
      <c r="AE62" s="264"/>
      <c r="AF62" s="264"/>
      <c r="AG62" s="264"/>
      <c r="AH62" s="264"/>
      <c r="AI62" s="264"/>
      <c r="AJ62" s="264"/>
      <c r="AK62" s="264"/>
      <c r="AL62" s="264"/>
      <c r="AM62" s="264"/>
      <c r="AN62" s="264"/>
    </row>
    <row r="63" spans="1:827" x14ac:dyDescent="0.15">
      <c r="A63" s="183" t="str">
        <f>'Tariffs July 2022'!K41</f>
        <v>Sumo Power</v>
      </c>
      <c r="B63" s="183" t="str">
        <f>'Tariffs July 2022'!L41</f>
        <v>Assure</v>
      </c>
      <c r="C63" s="184">
        <f>IF('Tariffs July 2022'!BP41=0,91*'Tariffs July 2022'!M41/100,(91*'Tariffs July 2022'!M41/100)+'Tariffs July 2022'!BP41/4)</f>
        <v>95.549999999999983</v>
      </c>
      <c r="D63" s="184">
        <f>IF('Tariffs July 2022'!O41="",$C$47*$C$48*'Tariffs July 2022'!N41/100,IF($C$47*$C$48&gt;='Tariffs July 2022'!P41,('Tariffs July 2022'!P41*'Tariffs July 2022'!N41/100),($C$47*$C$48*'Tariffs July 2022'!N41/100)))</f>
        <v>389.3</v>
      </c>
      <c r="E63" s="184">
        <f>IF(AND('Tariffs July 2022'!R41&gt;0,'Tariffs July 2022'!T41&gt;0),IF(($C$47*$C$48&lt;'Tariffs July 2022'!T41),(0),($C$47*$C$48-'Tariffs July 2022'!T41)*'Tariffs July 2022'!U41/100),IF(AND('Tariffs July 2022'!R41&gt;0,'Tariffs July 2022'!T41=""),IF(($C$47*$C$48&lt;'Tariffs July 2022'!R41+'Tariffs July 2022'!P41),(0),(($C$47*$C$48-('Tariffs July 2022'!R41+'Tariffs July 2022'!P41))*'Tariffs July 2022'!S41/100)),IF(AND('Tariffs July 2022'!P41&gt;0,'Tariffs July 2022'!R41=""&gt;0),IF(($C$47*$C$48&lt;'Tariffs July 2022'!P41),(0),($C$47*$C$48-'Tariffs July 2022'!P41)*'Tariffs July 2022'!Q41/100),0)))</f>
        <v>0</v>
      </c>
      <c r="F63" s="184">
        <f>($C$47*$C$49)*'Tariffs July 2022'!AE41/100</f>
        <v>56.999999999999993</v>
      </c>
      <c r="G63" s="184">
        <f t="shared" si="45"/>
        <v>541.85</v>
      </c>
      <c r="H63" s="238">
        <f t="shared" si="46"/>
        <v>1785.2000000000003</v>
      </c>
      <c r="I63" s="238">
        <f t="shared" si="47"/>
        <v>2167.4</v>
      </c>
      <c r="J63" s="185">
        <f t="shared" si="44"/>
        <v>2384.1400000000003</v>
      </c>
      <c r="K63" s="188">
        <f>'Tariffs July 2022'!AZ41</f>
        <v>0</v>
      </c>
      <c r="L63" s="188">
        <f>'Tariffs July 2022'!BA41</f>
        <v>0</v>
      </c>
      <c r="M63" s="188">
        <f>'Tariffs July 2022'!BB41</f>
        <v>0</v>
      </c>
      <c r="N63" s="188">
        <f>'Tariffs July 2022'!BC41</f>
        <v>0</v>
      </c>
      <c r="O63" s="186" t="str">
        <f t="shared" si="63"/>
        <v>No discount</v>
      </c>
      <c r="P63" s="187" t="str">
        <f t="shared" si="49"/>
        <v>Exclusive</v>
      </c>
      <c r="Q63" s="241">
        <f t="shared" si="50"/>
        <v>2167.4</v>
      </c>
      <c r="R63" s="238">
        <f t="shared" si="51"/>
        <v>2167.4</v>
      </c>
      <c r="S63" s="247">
        <f t="shared" si="64"/>
        <v>2384.1400000000003</v>
      </c>
      <c r="T63" s="247">
        <f t="shared" si="64"/>
        <v>2384.1400000000003</v>
      </c>
      <c r="U63" s="188">
        <f>'Tariffs July 2022'!BL41</f>
        <v>0</v>
      </c>
      <c r="V63" s="189" t="str">
        <f>'Tariffs July 2022'!BM41</f>
        <v>n</v>
      </c>
      <c r="W63" s="264"/>
      <c r="X63" s="264"/>
      <c r="Y63" s="264"/>
      <c r="Z63" s="264"/>
      <c r="AA63" s="264"/>
      <c r="AB63" s="264"/>
      <c r="AC63" s="264"/>
      <c r="AD63" s="264"/>
      <c r="AE63" s="264"/>
      <c r="AF63" s="264"/>
      <c r="AG63" s="264"/>
      <c r="AH63" s="264"/>
      <c r="AI63" s="264"/>
      <c r="AJ63" s="264"/>
      <c r="AK63" s="264"/>
      <c r="AL63" s="264"/>
      <c r="AM63" s="264"/>
      <c r="AN63" s="264"/>
    </row>
    <row r="64" spans="1:827" customFormat="1" ht="13" x14ac:dyDescent="0.15">
      <c r="A64" s="264"/>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row>
    <row r="65" spans="1:827" customFormat="1" thickBot="1" x14ac:dyDescent="0.2">
      <c r="A65" s="264"/>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4"/>
      <c r="AD65" s="264"/>
      <c r="AE65" s="264"/>
      <c r="AF65" s="264"/>
      <c r="AG65" s="264"/>
      <c r="AH65" s="264"/>
      <c r="AI65" s="264"/>
      <c r="AJ65" s="264"/>
      <c r="AK65" s="264"/>
      <c r="AL65" s="264"/>
      <c r="AM65" s="264"/>
      <c r="AN65" s="264"/>
    </row>
    <row r="66" spans="1:827" x14ac:dyDescent="0.15">
      <c r="A66" s="120" t="s">
        <v>799</v>
      </c>
      <c r="B66" s="121"/>
      <c r="C66" s="121"/>
      <c r="D66" s="121"/>
      <c r="E66" s="121"/>
      <c r="F66" s="121"/>
      <c r="G66" s="121"/>
      <c r="H66" s="121"/>
      <c r="I66" s="121"/>
      <c r="J66" s="121"/>
      <c r="K66" s="121"/>
      <c r="L66" s="121"/>
      <c r="M66" s="121"/>
      <c r="N66" s="121"/>
      <c r="O66" s="121"/>
      <c r="P66" s="121"/>
      <c r="Q66" s="121"/>
      <c r="R66" s="121"/>
      <c r="S66" s="121"/>
      <c r="T66" s="121"/>
      <c r="U66" s="121"/>
      <c r="V66" s="122"/>
      <c r="W66" s="264"/>
      <c r="X66" s="264"/>
      <c r="Y66" s="264"/>
      <c r="Z66" s="264"/>
      <c r="AA66" s="264"/>
      <c r="AB66" s="264"/>
      <c r="AC66" s="264"/>
      <c r="AD66" s="264"/>
      <c r="AE66" s="264"/>
      <c r="AF66" s="264"/>
      <c r="AG66" s="264"/>
      <c r="AH66" s="264"/>
      <c r="AI66" s="264"/>
      <c r="AJ66" s="264"/>
      <c r="AK66" s="264"/>
      <c r="AL66" s="264"/>
      <c r="AM66" s="264"/>
      <c r="AN66" s="264"/>
    </row>
    <row r="67" spans="1:827" x14ac:dyDescent="0.15">
      <c r="A67" s="123" t="s">
        <v>121</v>
      </c>
      <c r="B67" s="110"/>
      <c r="C67" s="147">
        <v>2000</v>
      </c>
      <c r="D67" s="110"/>
      <c r="E67" s="110"/>
      <c r="F67" s="110"/>
      <c r="G67" s="110"/>
      <c r="H67" s="110"/>
      <c r="I67" s="110"/>
      <c r="J67" s="110"/>
      <c r="K67" s="110"/>
      <c r="L67" s="110"/>
      <c r="M67" s="110"/>
      <c r="N67" s="110"/>
      <c r="O67" s="110"/>
      <c r="P67" s="110"/>
      <c r="Q67" s="110"/>
      <c r="R67" s="110"/>
      <c r="S67" s="110"/>
      <c r="T67" s="110"/>
      <c r="U67" s="110"/>
      <c r="V67" s="124"/>
      <c r="W67" s="264"/>
      <c r="X67" s="264"/>
      <c r="Y67" s="264"/>
      <c r="Z67" s="264"/>
      <c r="AA67" s="264"/>
      <c r="AB67" s="264"/>
      <c r="AC67" s="264"/>
      <c r="AD67" s="264"/>
      <c r="AE67" s="264"/>
      <c r="AF67" s="264"/>
      <c r="AG67" s="264"/>
      <c r="AH67" s="264"/>
      <c r="AI67" s="264"/>
      <c r="AJ67" s="264"/>
      <c r="AK67" s="264"/>
      <c r="AL67" s="264"/>
      <c r="AM67" s="264"/>
      <c r="AN67" s="264"/>
    </row>
    <row r="68" spans="1:827" x14ac:dyDescent="0.15">
      <c r="A68" s="123" t="s">
        <v>262</v>
      </c>
      <c r="B68" s="110"/>
      <c r="C68" s="148">
        <v>0.2</v>
      </c>
      <c r="D68" s="110"/>
      <c r="E68" s="110"/>
      <c r="F68" s="110"/>
      <c r="G68" s="110"/>
      <c r="H68" s="110"/>
      <c r="I68" s="110"/>
      <c r="J68" s="110"/>
      <c r="K68" s="110"/>
      <c r="L68" s="110"/>
      <c r="M68" s="110"/>
      <c r="N68" s="110"/>
      <c r="O68" s="110"/>
      <c r="P68" s="110"/>
      <c r="Q68" s="110"/>
      <c r="R68" s="110"/>
      <c r="S68" s="110"/>
      <c r="T68" s="110"/>
      <c r="U68" s="110"/>
      <c r="V68" s="124"/>
      <c r="W68" s="264"/>
      <c r="X68" s="264"/>
      <c r="Y68" s="264"/>
      <c r="Z68" s="264"/>
      <c r="AA68" s="264"/>
      <c r="AB68" s="264"/>
      <c r="AC68" s="264"/>
      <c r="AD68" s="264"/>
      <c r="AE68" s="264"/>
      <c r="AF68" s="264"/>
      <c r="AG68" s="264"/>
      <c r="AH68" s="264"/>
      <c r="AI68" s="264"/>
      <c r="AJ68" s="264"/>
      <c r="AK68" s="264"/>
      <c r="AL68" s="264"/>
      <c r="AM68" s="264"/>
      <c r="AN68" s="264"/>
    </row>
    <row r="69" spans="1:827" x14ac:dyDescent="0.15">
      <c r="A69" s="123" t="s">
        <v>800</v>
      </c>
      <c r="B69" s="110"/>
      <c r="C69" s="148">
        <v>0.55000000000000004</v>
      </c>
      <c r="D69" s="110"/>
      <c r="E69" s="110"/>
      <c r="F69" s="110"/>
      <c r="G69" s="110"/>
      <c r="H69" s="110"/>
      <c r="I69" s="110"/>
      <c r="J69" s="110"/>
      <c r="K69" s="110"/>
      <c r="L69" s="110"/>
      <c r="M69" s="110"/>
      <c r="N69" s="110"/>
      <c r="O69" s="110"/>
      <c r="P69" s="110"/>
      <c r="Q69" s="110"/>
      <c r="R69" s="110"/>
      <c r="S69" s="110"/>
      <c r="T69" s="110"/>
      <c r="U69" s="110"/>
      <c r="V69" s="124"/>
      <c r="W69" s="264"/>
      <c r="X69" s="264"/>
      <c r="Y69" s="264"/>
      <c r="Z69" s="264"/>
      <c r="AA69" s="264"/>
      <c r="AB69" s="264"/>
      <c r="AC69" s="264"/>
      <c r="AD69" s="264"/>
      <c r="AE69" s="264"/>
      <c r="AF69" s="264"/>
      <c r="AG69" s="264"/>
      <c r="AH69" s="264"/>
      <c r="AI69" s="264"/>
      <c r="AJ69" s="264"/>
      <c r="AK69" s="264"/>
      <c r="AL69" s="264"/>
      <c r="AM69" s="264"/>
      <c r="AN69" s="264"/>
    </row>
    <row r="70" spans="1:827" x14ac:dyDescent="0.15">
      <c r="A70" s="123" t="s">
        <v>268</v>
      </c>
      <c r="B70" s="110"/>
      <c r="C70" s="148">
        <v>0.25</v>
      </c>
      <c r="D70" s="110"/>
      <c r="E70" s="110"/>
      <c r="F70" s="110"/>
      <c r="G70" s="110"/>
      <c r="H70" s="110"/>
      <c r="I70" s="110"/>
      <c r="J70" s="110"/>
      <c r="K70" s="110"/>
      <c r="L70" s="110"/>
      <c r="M70" s="110"/>
      <c r="N70" s="110"/>
      <c r="O70" s="110"/>
      <c r="P70" s="110"/>
      <c r="Q70" s="110"/>
      <c r="R70" s="110"/>
      <c r="S70" s="110"/>
      <c r="T70" s="110"/>
      <c r="U70" s="110"/>
      <c r="V70" s="124"/>
      <c r="W70" s="264"/>
      <c r="X70" s="264"/>
      <c r="Y70" s="264"/>
      <c r="Z70" s="264"/>
      <c r="AA70" s="264"/>
      <c r="AB70" s="264"/>
      <c r="AC70" s="264"/>
      <c r="AD70" s="264"/>
      <c r="AE70" s="264"/>
      <c r="AF70" s="264"/>
      <c r="AG70" s="264"/>
      <c r="AH70" s="264"/>
      <c r="AI70" s="264"/>
      <c r="AJ70" s="264"/>
      <c r="AK70" s="264"/>
      <c r="AL70" s="264"/>
      <c r="AM70" s="264"/>
      <c r="AN70" s="264"/>
    </row>
    <row r="71" spans="1:827" x14ac:dyDescent="0.15">
      <c r="A71" s="123"/>
      <c r="B71" s="110"/>
      <c r="C71" s="110"/>
      <c r="D71" s="110"/>
      <c r="E71" s="110"/>
      <c r="F71" s="110"/>
      <c r="G71" s="110"/>
      <c r="H71" s="110"/>
      <c r="I71" s="110"/>
      <c r="J71" s="110"/>
      <c r="K71" s="110"/>
      <c r="L71" s="110"/>
      <c r="M71" s="110"/>
      <c r="N71" s="110"/>
      <c r="O71" s="110"/>
      <c r="P71" s="110"/>
      <c r="Q71" s="110"/>
      <c r="R71" s="110"/>
      <c r="S71" s="110"/>
      <c r="T71" s="110"/>
      <c r="U71" s="110"/>
      <c r="V71" s="124"/>
      <c r="W71" s="264"/>
      <c r="X71" s="264"/>
      <c r="Y71" s="264"/>
      <c r="Z71" s="264"/>
      <c r="AA71" s="264"/>
      <c r="AB71" s="264"/>
      <c r="AC71" s="264"/>
      <c r="AD71" s="264"/>
      <c r="AE71" s="264"/>
      <c r="AF71" s="264"/>
      <c r="AG71" s="264"/>
      <c r="AH71" s="264"/>
      <c r="AI71" s="264"/>
      <c r="AJ71" s="264"/>
      <c r="AK71" s="264"/>
      <c r="AL71" s="264"/>
      <c r="AM71" s="264"/>
      <c r="AN71" s="264"/>
    </row>
    <row r="72" spans="1:827" ht="71" customHeight="1" x14ac:dyDescent="0.15">
      <c r="A72" s="225" t="s">
        <v>168</v>
      </c>
      <c r="B72" s="226" t="s">
        <v>122</v>
      </c>
      <c r="C72" s="227" t="s">
        <v>3</v>
      </c>
      <c r="D72" s="227" t="s">
        <v>787</v>
      </c>
      <c r="E72" s="227" t="s">
        <v>801</v>
      </c>
      <c r="F72" s="227" t="s">
        <v>43</v>
      </c>
      <c r="G72" s="227" t="s">
        <v>298</v>
      </c>
      <c r="H72" s="234" t="s">
        <v>789</v>
      </c>
      <c r="I72" s="235" t="s">
        <v>6</v>
      </c>
      <c r="J72" s="228" t="s">
        <v>790</v>
      </c>
      <c r="K72" s="229" t="s">
        <v>7</v>
      </c>
      <c r="L72" s="229" t="s">
        <v>8</v>
      </c>
      <c r="M72" s="229" t="s">
        <v>9</v>
      </c>
      <c r="N72" s="229" t="s">
        <v>10</v>
      </c>
      <c r="O72" s="236" t="s">
        <v>791</v>
      </c>
      <c r="P72" s="236" t="s">
        <v>792</v>
      </c>
      <c r="Q72" s="237" t="s">
        <v>793</v>
      </c>
      <c r="R72" s="237" t="s">
        <v>794</v>
      </c>
      <c r="S72" s="230" t="s">
        <v>133</v>
      </c>
      <c r="T72" s="230" t="s">
        <v>134</v>
      </c>
      <c r="U72" s="229" t="s">
        <v>135</v>
      </c>
      <c r="V72" s="231" t="s">
        <v>136</v>
      </c>
      <c r="W72" s="264"/>
      <c r="X72" s="264"/>
      <c r="Y72" s="264"/>
      <c r="Z72" s="264"/>
      <c r="AA72" s="264"/>
      <c r="AB72" s="264"/>
      <c r="AC72" s="264"/>
      <c r="AD72" s="264"/>
      <c r="AE72" s="264"/>
      <c r="AF72" s="264"/>
      <c r="AG72" s="264"/>
      <c r="AH72" s="264"/>
      <c r="AI72" s="264"/>
      <c r="AJ72" s="264"/>
      <c r="AK72" s="264"/>
      <c r="AL72" s="264"/>
      <c r="AM72" s="264"/>
      <c r="AN72" s="264"/>
    </row>
    <row r="73" spans="1:827" s="191" customFormat="1" x14ac:dyDescent="0.15">
      <c r="A73" s="182" t="str">
        <f>'Tariffs July 2022'!K42</f>
        <v>AGL</v>
      </c>
      <c r="B73" s="183" t="str">
        <f>'Tariffs July 2022'!L42</f>
        <v>Value Saver</v>
      </c>
      <c r="C73" s="184">
        <f>IF('Tariffs July 2022'!BP42=0,91*'Tariffs July 2022'!M42/100,(91*'Tariffs July 2022'!M42/100)+'Tariffs July 2022'!BP42/4)</f>
        <v>96.261454545454527</v>
      </c>
      <c r="D73" s="184">
        <f>IF('Tariffs July 2022'!O42="",$C$67*$C$68*'Tariffs July 2022'!N42/100,IF($C$67*$C$68&gt;='Tariffs July 2022'!P42,('Tariffs July 2022'!P42*'Tariffs July 2022'!N42/100),($C$67*$C$68*'Tariffs July 2022'!N42/100)))</f>
        <v>120.07272727272728</v>
      </c>
      <c r="E73" s="184">
        <f>($C$67*$C$69)*'Tariffs July 2022'!AH42/100</f>
        <v>221.9</v>
      </c>
      <c r="F73" s="184">
        <f>($C$67*$C$70)*'Tariffs July 2022'!W42/100</f>
        <v>93.63636363636364</v>
      </c>
      <c r="G73" s="184">
        <f>SUM(C73:F73)</f>
        <v>531.87054545454544</v>
      </c>
      <c r="H73" s="238">
        <f>(G73-C73)*4</f>
        <v>1742.4363636363637</v>
      </c>
      <c r="I73" s="238">
        <f>G73*4</f>
        <v>2127.4821818181817</v>
      </c>
      <c r="J73" s="185">
        <f t="shared" ref="J73:J84" si="65">I73*1.1</f>
        <v>2340.2303999999999</v>
      </c>
      <c r="K73" s="188">
        <f>'Tariffs July 2022'!AZ42</f>
        <v>0</v>
      </c>
      <c r="L73" s="188">
        <f>'Tariffs July 2022'!BA42</f>
        <v>0</v>
      </c>
      <c r="M73" s="188">
        <f>'Tariffs July 2022'!BB42</f>
        <v>0</v>
      </c>
      <c r="N73" s="188">
        <f>'Tariffs July 2022'!BC42</f>
        <v>0</v>
      </c>
      <c r="O73" s="186" t="str">
        <f>IF(SUM(K73:N73)=0,"No discount",IF(K73&gt;0,"Guaranteed off bill",IF(L73&gt;0,"Guaranteed off usage",IF(M73&gt;0,"Pay-on-time off bill","Pay-on-time off usage"))))</f>
        <v>No discount</v>
      </c>
      <c r="P73" s="187" t="str">
        <f>IF(OR(A73="Origin Energy",A73="Red Energy",A73="Powershop"),"Inclusive","Exclusive")</f>
        <v>Exclusive</v>
      </c>
      <c r="Q73" s="240">
        <f>IF(AND(O73="Guaranteed off bill",P73="Inclusive"),((I73*1.1)-((I73*1.1)*K73/100))/1.1,IF(AND(O73="Guaranteed off usage",P73="Inclusive"),((I73*1.1)-((H73*1.1)*L73/100))/1.1,IF(AND(O73="Guaranteed off bill",P73="Exclusive"),I73-(I73*K73/100),IF(AND(O73="Guaranteed off usage",P73="Exclusive"),I73-(H73*L73/100),IF(P73="Inclusive",((I73*1.1))/1.1,I73)))))</f>
        <v>2127.4821818181817</v>
      </c>
      <c r="R73" s="245">
        <f>IF(AND(O73="Pay-on-time off bill",P73="Inclusive"),((Q73*1.1)-((Q73*1.1)*M73/100))/1.1,IF(AND(O73="Pay-on-time off usage",P73="Inclusive"),((Q73*1.1)-((H73*1.1)*N73/100))/1.1,IF(AND(O73="Pay-on-time off bill",P73="Exclusive"),Q73-(Q73*M73/100),IF(AND(O73="Pay-on-time off usage",P73="Exclusive"),Q73-(H73*N73/100),IF(P73="Inclusive",((Q73*1.1))/1.1,Q73)))))</f>
        <v>2127.4821818181817</v>
      </c>
      <c r="S73" s="246">
        <f>Q73*1.1</f>
        <v>2340.2303999999999</v>
      </c>
      <c r="T73" s="246">
        <f>R73*1.1</f>
        <v>2340.2303999999999</v>
      </c>
      <c r="U73" s="188">
        <f>'Tariffs July 2022'!BL42</f>
        <v>0</v>
      </c>
      <c r="V73" s="189" t="str">
        <f>'Tariffs July 2022'!BM42</f>
        <v>n</v>
      </c>
      <c r="W73" s="264"/>
      <c r="X73" s="264"/>
      <c r="Y73" s="264"/>
      <c r="Z73" s="264"/>
      <c r="AA73" s="264"/>
      <c r="AB73" s="264"/>
      <c r="AC73" s="264"/>
      <c r="AD73" s="264"/>
      <c r="AE73" s="264"/>
      <c r="AF73" s="264"/>
      <c r="AG73" s="264"/>
      <c r="AH73" s="264"/>
      <c r="AI73" s="264"/>
      <c r="AJ73" s="264"/>
      <c r="AK73" s="264"/>
      <c r="AL73" s="264"/>
      <c r="AM73" s="264"/>
      <c r="AN73" s="264"/>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s="244"/>
      <c r="QO73" s="244"/>
      <c r="QP73" s="244"/>
      <c r="QQ73" s="244"/>
      <c r="QR73" s="244"/>
      <c r="QS73" s="244"/>
      <c r="QT73" s="244"/>
      <c r="QU73" s="244"/>
      <c r="QV73" s="244"/>
      <c r="QW73" s="244"/>
      <c r="QX73" s="244"/>
      <c r="QY73" s="244"/>
      <c r="QZ73" s="244"/>
      <c r="RA73" s="244"/>
      <c r="RB73" s="244"/>
      <c r="RC73" s="244"/>
      <c r="RD73" s="244"/>
      <c r="RE73" s="244"/>
      <c r="RF73" s="244"/>
      <c r="RG73" s="244"/>
      <c r="RH73" s="244"/>
      <c r="RI73" s="244"/>
      <c r="RJ73" s="244"/>
      <c r="RK73" s="244"/>
      <c r="RL73" s="244"/>
      <c r="RM73" s="244"/>
      <c r="RN73" s="244"/>
      <c r="RO73" s="244"/>
      <c r="RP73" s="244"/>
      <c r="RQ73" s="244"/>
      <c r="RR73" s="244"/>
      <c r="RS73" s="244"/>
      <c r="RT73" s="244"/>
      <c r="RU73" s="244"/>
      <c r="RV73" s="244"/>
      <c r="RW73" s="244"/>
      <c r="RX73" s="244"/>
      <c r="RY73" s="244"/>
      <c r="RZ73" s="244"/>
      <c r="SA73" s="244"/>
      <c r="SB73" s="244"/>
      <c r="SC73" s="244"/>
      <c r="SD73" s="244"/>
      <c r="SE73" s="244"/>
      <c r="SF73" s="244"/>
      <c r="SG73" s="244"/>
      <c r="SH73" s="244"/>
      <c r="SI73" s="244"/>
      <c r="SJ73" s="244"/>
      <c r="SK73" s="244"/>
      <c r="SL73" s="244"/>
      <c r="SM73" s="244"/>
      <c r="SN73" s="244"/>
      <c r="SO73" s="244"/>
      <c r="SP73" s="244"/>
      <c r="SQ73" s="244"/>
      <c r="SR73" s="244"/>
      <c r="SS73" s="244"/>
      <c r="ST73" s="244"/>
      <c r="SU73" s="244"/>
      <c r="SV73" s="244"/>
      <c r="SW73" s="244"/>
      <c r="SX73" s="244"/>
      <c r="SY73" s="244"/>
      <c r="SZ73" s="244"/>
      <c r="TA73" s="244"/>
      <c r="TB73" s="244"/>
      <c r="TC73" s="244"/>
      <c r="TD73" s="244"/>
      <c r="TE73" s="244"/>
      <c r="TF73" s="244"/>
      <c r="TG73" s="244"/>
      <c r="TH73" s="244"/>
      <c r="TI73" s="244"/>
      <c r="TJ73" s="244"/>
      <c r="TK73" s="244"/>
      <c r="TL73" s="244"/>
      <c r="TM73" s="244"/>
      <c r="TN73" s="244"/>
      <c r="TO73" s="244"/>
      <c r="TP73" s="244"/>
      <c r="TQ73" s="244"/>
      <c r="TR73" s="244"/>
      <c r="TS73" s="244"/>
      <c r="TT73" s="244"/>
      <c r="TU73" s="244"/>
      <c r="TV73" s="244"/>
      <c r="TW73" s="244"/>
      <c r="TX73" s="244"/>
      <c r="TY73" s="244"/>
      <c r="TZ73" s="244"/>
      <c r="UA73" s="244"/>
      <c r="UB73" s="244"/>
      <c r="UC73" s="244"/>
      <c r="UD73" s="244"/>
      <c r="UE73" s="244"/>
      <c r="UF73" s="244"/>
      <c r="UG73" s="244"/>
      <c r="UH73" s="244"/>
      <c r="UI73" s="244"/>
      <c r="UJ73" s="244"/>
      <c r="UK73" s="244"/>
      <c r="UL73" s="244"/>
      <c r="UM73" s="244"/>
      <c r="UN73" s="244"/>
      <c r="UO73" s="244"/>
      <c r="UP73" s="244"/>
      <c r="UQ73" s="244"/>
      <c r="UR73" s="244"/>
      <c r="US73" s="244"/>
      <c r="UT73" s="244"/>
      <c r="UU73" s="244"/>
      <c r="UV73" s="244"/>
      <c r="UW73" s="244"/>
      <c r="UX73" s="244"/>
      <c r="UY73" s="244"/>
      <c r="UZ73" s="244"/>
      <c r="VA73" s="244"/>
      <c r="VB73" s="244"/>
      <c r="VC73" s="244"/>
      <c r="VD73" s="244"/>
      <c r="VE73" s="244"/>
      <c r="VF73" s="244"/>
      <c r="VG73" s="244"/>
      <c r="VH73" s="244"/>
      <c r="VI73" s="244"/>
      <c r="VJ73" s="244"/>
      <c r="VK73" s="244"/>
      <c r="VL73" s="244"/>
      <c r="VM73" s="244"/>
      <c r="VN73" s="244"/>
      <c r="VO73" s="244"/>
      <c r="VP73" s="244"/>
      <c r="VQ73" s="244"/>
      <c r="VR73" s="244"/>
      <c r="VS73" s="244"/>
      <c r="VT73" s="244"/>
      <c r="VU73" s="244"/>
      <c r="VV73" s="244"/>
      <c r="VW73" s="244"/>
      <c r="VX73" s="244"/>
      <c r="VY73" s="244"/>
      <c r="VZ73" s="244"/>
      <c r="WA73" s="244"/>
      <c r="WB73" s="244"/>
      <c r="WC73" s="244"/>
      <c r="WD73" s="244"/>
      <c r="WE73" s="244"/>
      <c r="WF73" s="244"/>
      <c r="WG73" s="244"/>
      <c r="WH73" s="244"/>
      <c r="WI73" s="244"/>
      <c r="WJ73" s="244"/>
      <c r="WK73" s="244"/>
      <c r="WL73" s="244"/>
      <c r="WM73" s="244"/>
      <c r="WN73" s="244"/>
      <c r="WO73" s="244"/>
      <c r="WP73" s="244"/>
      <c r="WQ73" s="244"/>
      <c r="WR73" s="244"/>
      <c r="WS73" s="244"/>
      <c r="WT73" s="244"/>
      <c r="WU73" s="244"/>
      <c r="WV73" s="244"/>
      <c r="WW73" s="244"/>
      <c r="WX73" s="244"/>
      <c r="WY73" s="244"/>
      <c r="WZ73" s="244"/>
      <c r="XA73" s="244"/>
      <c r="XB73" s="244"/>
      <c r="XC73" s="244"/>
      <c r="XD73" s="244"/>
      <c r="XE73" s="244"/>
      <c r="XF73" s="244"/>
      <c r="XG73" s="244"/>
      <c r="XH73" s="244"/>
      <c r="XI73" s="244"/>
      <c r="XJ73" s="244"/>
      <c r="XK73" s="244"/>
      <c r="XL73" s="244"/>
      <c r="XM73" s="244"/>
      <c r="XN73" s="244"/>
      <c r="XO73" s="244"/>
      <c r="XP73" s="244"/>
      <c r="XQ73" s="244"/>
      <c r="XR73" s="244"/>
      <c r="XS73" s="244"/>
      <c r="XT73" s="244"/>
      <c r="XU73" s="244"/>
      <c r="XV73" s="244"/>
      <c r="XW73" s="244"/>
      <c r="XX73" s="244"/>
      <c r="XY73" s="244"/>
      <c r="XZ73" s="244"/>
      <c r="YA73" s="244"/>
      <c r="YB73" s="244"/>
      <c r="YC73" s="244"/>
      <c r="YD73" s="244"/>
      <c r="YE73" s="244"/>
      <c r="YF73" s="244"/>
      <c r="YG73" s="244"/>
      <c r="YH73" s="244"/>
      <c r="YI73" s="244"/>
      <c r="YJ73" s="244"/>
      <c r="YK73" s="244"/>
      <c r="YL73" s="244"/>
      <c r="YM73" s="244"/>
      <c r="YN73" s="244"/>
      <c r="YO73" s="244"/>
      <c r="YP73" s="244"/>
      <c r="YQ73" s="244"/>
      <c r="YR73" s="244"/>
      <c r="YS73" s="244"/>
      <c r="YT73" s="244"/>
      <c r="YU73" s="244"/>
      <c r="YV73" s="244"/>
      <c r="YW73" s="244"/>
      <c r="YX73" s="244"/>
      <c r="YY73" s="244"/>
      <c r="YZ73" s="244"/>
      <c r="ZA73" s="244"/>
      <c r="ZB73" s="244"/>
      <c r="ZC73" s="244"/>
      <c r="ZD73" s="244"/>
      <c r="ZE73" s="244"/>
      <c r="ZF73" s="244"/>
      <c r="ZG73" s="244"/>
      <c r="ZH73" s="244"/>
      <c r="ZI73" s="244"/>
      <c r="ZJ73" s="244"/>
      <c r="ZK73" s="244"/>
      <c r="ZL73" s="244"/>
      <c r="ZM73" s="244"/>
      <c r="ZN73" s="244"/>
      <c r="ZO73" s="244"/>
      <c r="ZP73" s="244"/>
      <c r="ZQ73" s="244"/>
      <c r="ZR73" s="244"/>
      <c r="ZS73" s="244"/>
      <c r="ZT73" s="244"/>
      <c r="ZU73" s="244"/>
      <c r="ZV73" s="244"/>
      <c r="ZW73" s="244"/>
      <c r="ZX73" s="244"/>
      <c r="ZY73" s="244"/>
      <c r="ZZ73" s="244"/>
      <c r="AAA73" s="244"/>
      <c r="AAB73" s="244"/>
      <c r="AAC73" s="244"/>
      <c r="AAD73" s="244"/>
      <c r="AAE73" s="244"/>
      <c r="AAF73" s="244"/>
      <c r="AAG73" s="244"/>
      <c r="AAH73" s="244"/>
      <c r="AAI73" s="244"/>
      <c r="AAJ73" s="244"/>
      <c r="AAK73" s="244"/>
      <c r="AAL73" s="244"/>
      <c r="AAM73" s="244"/>
      <c r="AAN73" s="244"/>
      <c r="AAO73" s="244"/>
      <c r="AAP73" s="244"/>
      <c r="AAQ73" s="244"/>
      <c r="AAR73" s="244"/>
      <c r="AAS73" s="244"/>
      <c r="AAT73" s="244"/>
      <c r="AAU73" s="244"/>
      <c r="AAV73" s="244"/>
      <c r="AAW73" s="244"/>
      <c r="AAX73" s="244"/>
      <c r="AAY73" s="244"/>
      <c r="AAZ73" s="244"/>
      <c r="ABA73" s="244"/>
      <c r="ABB73" s="244"/>
      <c r="ABC73" s="244"/>
      <c r="ABD73" s="244"/>
      <c r="ABE73" s="244"/>
      <c r="ABF73" s="244"/>
      <c r="ABG73" s="244"/>
      <c r="ABH73" s="244"/>
      <c r="ABI73" s="244"/>
      <c r="ABJ73" s="244"/>
      <c r="ABK73" s="244"/>
      <c r="ABL73" s="244"/>
      <c r="ABM73" s="244"/>
      <c r="ABN73" s="244"/>
      <c r="ABO73" s="244"/>
      <c r="ABP73" s="244"/>
      <c r="ABQ73" s="244"/>
      <c r="ABR73" s="244"/>
      <c r="ABS73" s="244"/>
      <c r="ABT73" s="244"/>
      <c r="ABU73" s="244"/>
      <c r="ABV73" s="244"/>
      <c r="ABW73" s="244"/>
      <c r="ABX73" s="244"/>
      <c r="ABY73" s="244"/>
      <c r="ABZ73" s="244"/>
      <c r="ACA73" s="244"/>
      <c r="ACB73" s="244"/>
      <c r="ACC73" s="244"/>
      <c r="ACD73" s="244"/>
      <c r="ACE73" s="244"/>
      <c r="ACF73" s="244"/>
      <c r="ACG73" s="244"/>
      <c r="ACH73" s="244"/>
      <c r="ACI73" s="244"/>
      <c r="ACJ73" s="244"/>
      <c r="ACK73" s="244"/>
      <c r="ACL73" s="244"/>
      <c r="ACM73" s="244"/>
      <c r="ACN73" s="244"/>
      <c r="ACO73" s="244"/>
      <c r="ACP73" s="244"/>
      <c r="ACQ73" s="244"/>
      <c r="ACR73" s="244"/>
      <c r="ACS73" s="244"/>
      <c r="ACT73" s="244"/>
      <c r="ACU73" s="244"/>
      <c r="ACV73" s="244"/>
      <c r="ACW73" s="244"/>
      <c r="ACX73" s="244"/>
      <c r="ACY73" s="244"/>
      <c r="ACZ73" s="244"/>
      <c r="ADA73" s="244"/>
      <c r="ADB73" s="244"/>
      <c r="ADC73" s="244"/>
      <c r="ADD73" s="244"/>
      <c r="ADE73" s="244"/>
      <c r="ADF73" s="244"/>
      <c r="ADG73" s="244"/>
      <c r="ADH73" s="244"/>
      <c r="ADI73" s="244"/>
      <c r="ADJ73" s="244"/>
      <c r="ADK73" s="244"/>
      <c r="ADL73" s="244"/>
      <c r="ADM73" s="244"/>
      <c r="ADN73" s="244"/>
      <c r="ADO73" s="244"/>
      <c r="ADP73" s="244"/>
      <c r="ADQ73" s="244"/>
      <c r="ADR73" s="244"/>
      <c r="ADS73" s="244"/>
      <c r="ADT73" s="244"/>
      <c r="ADU73" s="244"/>
      <c r="ADV73" s="244"/>
      <c r="ADW73" s="244"/>
      <c r="ADX73" s="244"/>
      <c r="ADY73" s="244"/>
      <c r="ADZ73" s="244"/>
      <c r="AEA73" s="244"/>
      <c r="AEB73" s="244"/>
      <c r="AEC73" s="244"/>
      <c r="AED73" s="244"/>
      <c r="AEE73" s="244"/>
      <c r="AEF73" s="244"/>
      <c r="AEG73" s="244"/>
      <c r="AEH73" s="244"/>
      <c r="AEI73" s="244"/>
      <c r="AEJ73" s="244"/>
      <c r="AEK73" s="244"/>
      <c r="AEL73" s="244"/>
      <c r="AEM73" s="244"/>
      <c r="AEN73" s="244"/>
      <c r="AEO73" s="244"/>
      <c r="AEP73" s="244"/>
      <c r="AEQ73" s="244"/>
      <c r="AER73" s="244"/>
      <c r="AES73" s="244"/>
      <c r="AET73" s="244"/>
      <c r="AEU73" s="244"/>
    </row>
    <row r="74" spans="1:827" s="191" customFormat="1" x14ac:dyDescent="0.15">
      <c r="A74" s="182" t="str">
        <f>'Tariffs July 2022'!K43</f>
        <v>Diamond Energy</v>
      </c>
      <c r="B74" s="183" t="str">
        <f>'Tariffs July 2022'!L43</f>
        <v xml:space="preserve">Renewable Saver </v>
      </c>
      <c r="C74" s="184">
        <f>IF('Tariffs July 2022'!BP43=0,91*'Tariffs July 2022'!M43/100,(91*'Tariffs July 2022'!M43/100)+'Tariffs July 2022'!BP43/4)</f>
        <v>91.909999999999982</v>
      </c>
      <c r="D74" s="184">
        <f>IF('Tariffs July 2022'!O43="",$C$67*$C$68*'Tariffs July 2022'!N43/100,IF($C$67*$C$68&gt;='Tariffs July 2022'!P43,('Tariffs July 2022'!P43*'Tariffs July 2022'!N43/100),($C$67*$C$68*'Tariffs July 2022'!N43/100)))</f>
        <v>119.99999999999999</v>
      </c>
      <c r="E74" s="184">
        <f>($C$67*$C$69)*'Tariffs July 2022'!AH43/100</f>
        <v>263.5</v>
      </c>
      <c r="F74" s="184">
        <f>($C$67*$C$70)*'Tariffs July 2022'!W43/100</f>
        <v>100</v>
      </c>
      <c r="G74" s="184">
        <f>SUM(C74:F74)</f>
        <v>575.41</v>
      </c>
      <c r="H74" s="238">
        <f t="shared" ref="H74:H77" si="66">(G74-C74)*4</f>
        <v>1934</v>
      </c>
      <c r="I74" s="238">
        <f t="shared" ref="I74:I84" si="67">G74*4</f>
        <v>2301.64</v>
      </c>
      <c r="J74" s="185">
        <f t="shared" si="65"/>
        <v>2531.8040000000001</v>
      </c>
      <c r="K74" s="188">
        <f>'Tariffs July 2022'!AZ43</f>
        <v>0</v>
      </c>
      <c r="L74" s="188">
        <f>'Tariffs July 2022'!BA43</f>
        <v>0</v>
      </c>
      <c r="M74" s="188">
        <f>'Tariffs July 2022'!BB43</f>
        <v>2</v>
      </c>
      <c r="N74" s="188">
        <f>'Tariffs July 2022'!BC43</f>
        <v>0</v>
      </c>
      <c r="O74" s="186" t="str">
        <f t="shared" ref="O74:O84" si="68">IF(SUM(K74:N74)=0,"No discount",IF(K74&gt;0,"Guaranteed off bill",IF(L74&gt;0,"Guaranteed off usage",IF(M74&gt;0,"Pay-on-time off bill","Pay-on-time off usage"))))</f>
        <v>Pay-on-time off bill</v>
      </c>
      <c r="P74" s="187" t="str">
        <f t="shared" ref="P74:P84" si="69">IF(OR(A74="Origin Energy",A74="Red Energy",A74="Powershop"),"Inclusive","Exclusive")</f>
        <v>Exclusive</v>
      </c>
      <c r="Q74" s="241">
        <f t="shared" ref="Q74:Q84" si="70">IF(AND(O74="Guaranteed off bill",P74="Inclusive"),((I74*1.1)-((I74*1.1)*K74/100))/1.1,IF(AND(O74="Guaranteed off usage",P74="Inclusive"),((I74*1.1)-((H74*1.1)*L74/100))/1.1,IF(AND(O74="Guaranteed off bill",P74="Exclusive"),I74-(I74*K74/100),IF(AND(O74="Guaranteed off usage",P74="Exclusive"),I74-(H74*L74/100),IF(P74="Inclusive",((I74*1.1))/1.1,I74)))))</f>
        <v>2301.64</v>
      </c>
      <c r="R74" s="238">
        <f t="shared" ref="R74:R84" si="71">IF(AND(O74="Pay-on-time off bill",P74="Inclusive"),((Q74*1.1)-((Q74*1.1)*M74/100))/1.1,IF(AND(O74="Pay-on-time off usage",P74="Inclusive"),((Q74*1.1)-((H74*1.1)*N74/100))/1.1,IF(AND(O74="Pay-on-time off bill",P74="Exclusive"),Q74-(Q74*M74/100),IF(AND(O74="Pay-on-time off usage",P74="Exclusive"),Q74-(H74*N74/100),IF(P74="Inclusive",((Q74*1.1))/1.1,Q74)))))</f>
        <v>2255.6071999999999</v>
      </c>
      <c r="S74" s="247">
        <f t="shared" ref="S74:T82" si="72">Q74*1.1</f>
        <v>2531.8040000000001</v>
      </c>
      <c r="T74" s="247">
        <f t="shared" si="72"/>
        <v>2481.1679200000003</v>
      </c>
      <c r="U74" s="188">
        <f>'Tariffs July 2022'!BL43</f>
        <v>0</v>
      </c>
      <c r="V74" s="189" t="str">
        <f>'Tariffs July 2022'!BM43</f>
        <v>n</v>
      </c>
      <c r="W74" s="264"/>
      <c r="X74" s="264"/>
      <c r="Y74" s="264"/>
      <c r="Z74" s="264"/>
      <c r="AA74" s="264"/>
      <c r="AB74" s="264"/>
      <c r="AC74" s="264"/>
      <c r="AD74" s="264"/>
      <c r="AE74" s="264"/>
      <c r="AF74" s="264"/>
      <c r="AG74" s="264"/>
      <c r="AH74" s="264"/>
      <c r="AI74" s="264"/>
      <c r="AJ74" s="264"/>
      <c r="AK74" s="264"/>
      <c r="AL74" s="264"/>
      <c r="AM74" s="264"/>
      <c r="AN74" s="26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s="244"/>
      <c r="QO74" s="244"/>
      <c r="QP74" s="244"/>
      <c r="QQ74" s="244"/>
      <c r="QR74" s="244"/>
      <c r="QS74" s="244"/>
      <c r="QT74" s="244"/>
      <c r="QU74" s="244"/>
      <c r="QV74" s="244"/>
      <c r="QW74" s="244"/>
      <c r="QX74" s="244"/>
      <c r="QY74" s="244"/>
      <c r="QZ74" s="244"/>
      <c r="RA74" s="244"/>
      <c r="RB74" s="244"/>
      <c r="RC74" s="244"/>
      <c r="RD74" s="244"/>
      <c r="RE74" s="244"/>
      <c r="RF74" s="244"/>
      <c r="RG74" s="244"/>
      <c r="RH74" s="244"/>
      <c r="RI74" s="244"/>
      <c r="RJ74" s="244"/>
      <c r="RK74" s="244"/>
      <c r="RL74" s="244"/>
      <c r="RM74" s="244"/>
      <c r="RN74" s="244"/>
      <c r="RO74" s="244"/>
      <c r="RP74" s="244"/>
      <c r="RQ74" s="244"/>
      <c r="RR74" s="244"/>
      <c r="RS74" s="244"/>
      <c r="RT74" s="244"/>
      <c r="RU74" s="244"/>
      <c r="RV74" s="244"/>
      <c r="RW74" s="244"/>
      <c r="RX74" s="244"/>
      <c r="RY74" s="244"/>
      <c r="RZ74" s="244"/>
      <c r="SA74" s="244"/>
      <c r="SB74" s="244"/>
      <c r="SC74" s="244"/>
      <c r="SD74" s="244"/>
      <c r="SE74" s="244"/>
      <c r="SF74" s="244"/>
      <c r="SG74" s="244"/>
      <c r="SH74" s="244"/>
      <c r="SI74" s="244"/>
      <c r="SJ74" s="244"/>
      <c r="SK74" s="244"/>
      <c r="SL74" s="244"/>
      <c r="SM74" s="244"/>
      <c r="SN74" s="244"/>
      <c r="SO74" s="244"/>
      <c r="SP74" s="244"/>
      <c r="SQ74" s="244"/>
      <c r="SR74" s="244"/>
      <c r="SS74" s="244"/>
      <c r="ST74" s="244"/>
      <c r="SU74" s="244"/>
      <c r="SV74" s="244"/>
      <c r="SW74" s="244"/>
      <c r="SX74" s="244"/>
      <c r="SY74" s="244"/>
      <c r="SZ74" s="244"/>
      <c r="TA74" s="244"/>
      <c r="TB74" s="244"/>
      <c r="TC74" s="244"/>
      <c r="TD74" s="244"/>
      <c r="TE74" s="244"/>
      <c r="TF74" s="244"/>
      <c r="TG74" s="244"/>
      <c r="TH74" s="244"/>
      <c r="TI74" s="244"/>
      <c r="TJ74" s="244"/>
      <c r="TK74" s="244"/>
      <c r="TL74" s="244"/>
      <c r="TM74" s="244"/>
      <c r="TN74" s="244"/>
      <c r="TO74" s="244"/>
      <c r="TP74" s="244"/>
      <c r="TQ74" s="244"/>
      <c r="TR74" s="244"/>
      <c r="TS74" s="244"/>
      <c r="TT74" s="244"/>
      <c r="TU74" s="244"/>
      <c r="TV74" s="244"/>
      <c r="TW74" s="244"/>
      <c r="TX74" s="244"/>
      <c r="TY74" s="244"/>
      <c r="TZ74" s="244"/>
      <c r="UA74" s="244"/>
      <c r="UB74" s="244"/>
      <c r="UC74" s="244"/>
      <c r="UD74" s="244"/>
      <c r="UE74" s="244"/>
      <c r="UF74" s="244"/>
      <c r="UG74" s="244"/>
      <c r="UH74" s="244"/>
      <c r="UI74" s="244"/>
      <c r="UJ74" s="244"/>
      <c r="UK74" s="244"/>
      <c r="UL74" s="244"/>
      <c r="UM74" s="244"/>
      <c r="UN74" s="244"/>
      <c r="UO74" s="244"/>
      <c r="UP74" s="244"/>
      <c r="UQ74" s="244"/>
      <c r="UR74" s="244"/>
      <c r="US74" s="244"/>
      <c r="UT74" s="244"/>
      <c r="UU74" s="244"/>
      <c r="UV74" s="244"/>
      <c r="UW74" s="244"/>
      <c r="UX74" s="244"/>
      <c r="UY74" s="244"/>
      <c r="UZ74" s="244"/>
      <c r="VA74" s="244"/>
      <c r="VB74" s="244"/>
      <c r="VC74" s="244"/>
      <c r="VD74" s="244"/>
      <c r="VE74" s="244"/>
      <c r="VF74" s="244"/>
      <c r="VG74" s="244"/>
      <c r="VH74" s="244"/>
      <c r="VI74" s="244"/>
      <c r="VJ74" s="244"/>
      <c r="VK74" s="244"/>
      <c r="VL74" s="244"/>
      <c r="VM74" s="244"/>
      <c r="VN74" s="244"/>
      <c r="VO74" s="244"/>
      <c r="VP74" s="244"/>
      <c r="VQ74" s="244"/>
      <c r="VR74" s="244"/>
      <c r="VS74" s="244"/>
      <c r="VT74" s="244"/>
      <c r="VU74" s="244"/>
      <c r="VV74" s="244"/>
      <c r="VW74" s="244"/>
      <c r="VX74" s="244"/>
      <c r="VY74" s="244"/>
      <c r="VZ74" s="244"/>
      <c r="WA74" s="244"/>
      <c r="WB74" s="244"/>
      <c r="WC74" s="244"/>
      <c r="WD74" s="244"/>
      <c r="WE74" s="244"/>
      <c r="WF74" s="244"/>
      <c r="WG74" s="244"/>
      <c r="WH74" s="244"/>
      <c r="WI74" s="244"/>
      <c r="WJ74" s="244"/>
      <c r="WK74" s="244"/>
      <c r="WL74" s="244"/>
      <c r="WM74" s="244"/>
      <c r="WN74" s="244"/>
      <c r="WO74" s="244"/>
      <c r="WP74" s="244"/>
      <c r="WQ74" s="244"/>
      <c r="WR74" s="244"/>
      <c r="WS74" s="244"/>
      <c r="WT74" s="244"/>
      <c r="WU74" s="244"/>
      <c r="WV74" s="244"/>
      <c r="WW74" s="244"/>
      <c r="WX74" s="244"/>
      <c r="WY74" s="244"/>
      <c r="WZ74" s="244"/>
      <c r="XA74" s="244"/>
      <c r="XB74" s="244"/>
      <c r="XC74" s="244"/>
      <c r="XD74" s="244"/>
      <c r="XE74" s="244"/>
      <c r="XF74" s="244"/>
      <c r="XG74" s="244"/>
      <c r="XH74" s="244"/>
      <c r="XI74" s="244"/>
      <c r="XJ74" s="244"/>
      <c r="XK74" s="244"/>
      <c r="XL74" s="244"/>
      <c r="XM74" s="244"/>
      <c r="XN74" s="244"/>
      <c r="XO74" s="244"/>
      <c r="XP74" s="244"/>
      <c r="XQ74" s="244"/>
      <c r="XR74" s="244"/>
      <c r="XS74" s="244"/>
      <c r="XT74" s="244"/>
      <c r="XU74" s="244"/>
      <c r="XV74" s="244"/>
      <c r="XW74" s="244"/>
      <c r="XX74" s="244"/>
      <c r="XY74" s="244"/>
      <c r="XZ74" s="244"/>
      <c r="YA74" s="244"/>
      <c r="YB74" s="244"/>
      <c r="YC74" s="244"/>
      <c r="YD74" s="244"/>
      <c r="YE74" s="244"/>
      <c r="YF74" s="244"/>
      <c r="YG74" s="244"/>
      <c r="YH74" s="244"/>
      <c r="YI74" s="244"/>
      <c r="YJ74" s="244"/>
      <c r="YK74" s="244"/>
      <c r="YL74" s="244"/>
      <c r="YM74" s="244"/>
      <c r="YN74" s="244"/>
      <c r="YO74" s="244"/>
      <c r="YP74" s="244"/>
      <c r="YQ74" s="244"/>
      <c r="YR74" s="244"/>
      <c r="YS74" s="244"/>
      <c r="YT74" s="244"/>
      <c r="YU74" s="244"/>
      <c r="YV74" s="244"/>
      <c r="YW74" s="244"/>
      <c r="YX74" s="244"/>
      <c r="YY74" s="244"/>
      <c r="YZ74" s="244"/>
      <c r="ZA74" s="244"/>
      <c r="ZB74" s="244"/>
      <c r="ZC74" s="244"/>
      <c r="ZD74" s="244"/>
      <c r="ZE74" s="244"/>
      <c r="ZF74" s="244"/>
      <c r="ZG74" s="244"/>
      <c r="ZH74" s="244"/>
      <c r="ZI74" s="244"/>
      <c r="ZJ74" s="244"/>
      <c r="ZK74" s="244"/>
      <c r="ZL74" s="244"/>
      <c r="ZM74" s="244"/>
      <c r="ZN74" s="244"/>
      <c r="ZO74" s="244"/>
      <c r="ZP74" s="244"/>
      <c r="ZQ74" s="244"/>
      <c r="ZR74" s="244"/>
      <c r="ZS74" s="244"/>
      <c r="ZT74" s="244"/>
      <c r="ZU74" s="244"/>
      <c r="ZV74" s="244"/>
      <c r="ZW74" s="244"/>
      <c r="ZX74" s="244"/>
      <c r="ZY74" s="244"/>
      <c r="ZZ74" s="244"/>
      <c r="AAA74" s="244"/>
      <c r="AAB74" s="244"/>
      <c r="AAC74" s="244"/>
      <c r="AAD74" s="244"/>
      <c r="AAE74" s="244"/>
      <c r="AAF74" s="244"/>
      <c r="AAG74" s="244"/>
      <c r="AAH74" s="244"/>
      <c r="AAI74" s="244"/>
      <c r="AAJ74" s="244"/>
      <c r="AAK74" s="244"/>
      <c r="AAL74" s="244"/>
      <c r="AAM74" s="244"/>
      <c r="AAN74" s="244"/>
      <c r="AAO74" s="244"/>
      <c r="AAP74" s="244"/>
      <c r="AAQ74" s="244"/>
      <c r="AAR74" s="244"/>
      <c r="AAS74" s="244"/>
      <c r="AAT74" s="244"/>
      <c r="AAU74" s="244"/>
      <c r="AAV74" s="244"/>
      <c r="AAW74" s="244"/>
      <c r="AAX74" s="244"/>
      <c r="AAY74" s="244"/>
      <c r="AAZ74" s="244"/>
      <c r="ABA74" s="244"/>
      <c r="ABB74" s="244"/>
      <c r="ABC74" s="244"/>
      <c r="ABD74" s="244"/>
      <c r="ABE74" s="244"/>
      <c r="ABF74" s="244"/>
      <c r="ABG74" s="244"/>
      <c r="ABH74" s="244"/>
      <c r="ABI74" s="244"/>
      <c r="ABJ74" s="244"/>
      <c r="ABK74" s="244"/>
      <c r="ABL74" s="244"/>
      <c r="ABM74" s="244"/>
      <c r="ABN74" s="244"/>
      <c r="ABO74" s="244"/>
      <c r="ABP74" s="244"/>
      <c r="ABQ74" s="244"/>
      <c r="ABR74" s="244"/>
      <c r="ABS74" s="244"/>
      <c r="ABT74" s="244"/>
      <c r="ABU74" s="244"/>
      <c r="ABV74" s="244"/>
      <c r="ABW74" s="244"/>
      <c r="ABX74" s="244"/>
      <c r="ABY74" s="244"/>
      <c r="ABZ74" s="244"/>
      <c r="ACA74" s="244"/>
      <c r="ACB74" s="244"/>
      <c r="ACC74" s="244"/>
      <c r="ACD74" s="244"/>
      <c r="ACE74" s="244"/>
      <c r="ACF74" s="244"/>
      <c r="ACG74" s="244"/>
      <c r="ACH74" s="244"/>
      <c r="ACI74" s="244"/>
      <c r="ACJ74" s="244"/>
      <c r="ACK74" s="244"/>
      <c r="ACL74" s="244"/>
      <c r="ACM74" s="244"/>
      <c r="ACN74" s="244"/>
      <c r="ACO74" s="244"/>
      <c r="ACP74" s="244"/>
      <c r="ACQ74" s="244"/>
      <c r="ACR74" s="244"/>
      <c r="ACS74" s="244"/>
      <c r="ACT74" s="244"/>
      <c r="ACU74" s="244"/>
      <c r="ACV74" s="244"/>
      <c r="ACW74" s="244"/>
      <c r="ACX74" s="244"/>
      <c r="ACY74" s="244"/>
      <c r="ACZ74" s="244"/>
      <c r="ADA74" s="244"/>
      <c r="ADB74" s="244"/>
      <c r="ADC74" s="244"/>
      <c r="ADD74" s="244"/>
      <c r="ADE74" s="244"/>
      <c r="ADF74" s="244"/>
      <c r="ADG74" s="244"/>
      <c r="ADH74" s="244"/>
      <c r="ADI74" s="244"/>
      <c r="ADJ74" s="244"/>
      <c r="ADK74" s="244"/>
      <c r="ADL74" s="244"/>
      <c r="ADM74" s="244"/>
      <c r="ADN74" s="244"/>
      <c r="ADO74" s="244"/>
      <c r="ADP74" s="244"/>
      <c r="ADQ74" s="244"/>
      <c r="ADR74" s="244"/>
      <c r="ADS74" s="244"/>
      <c r="ADT74" s="244"/>
      <c r="ADU74" s="244"/>
      <c r="ADV74" s="244"/>
      <c r="ADW74" s="244"/>
      <c r="ADX74" s="244"/>
      <c r="ADY74" s="244"/>
      <c r="ADZ74" s="244"/>
      <c r="AEA74" s="244"/>
      <c r="AEB74" s="244"/>
      <c r="AEC74" s="244"/>
      <c r="AED74" s="244"/>
      <c r="AEE74" s="244"/>
      <c r="AEF74" s="244"/>
      <c r="AEG74" s="244"/>
      <c r="AEH74" s="244"/>
      <c r="AEI74" s="244"/>
      <c r="AEJ74" s="244"/>
      <c r="AEK74" s="244"/>
      <c r="AEL74" s="244"/>
      <c r="AEM74" s="244"/>
      <c r="AEN74" s="244"/>
      <c r="AEO74" s="244"/>
      <c r="AEP74" s="244"/>
      <c r="AEQ74" s="244"/>
      <c r="AER74" s="244"/>
      <c r="AES74" s="244"/>
      <c r="AET74" s="244"/>
      <c r="AEU74" s="244"/>
    </row>
    <row r="75" spans="1:827" s="191" customFormat="1" x14ac:dyDescent="0.15">
      <c r="A75" s="182" t="str">
        <f>'Tariffs July 2022'!K44</f>
        <v>Energy Locals</v>
      </c>
      <c r="B75" s="183" t="str">
        <f>'Tariffs July 2022'!L44</f>
        <v>Online Member</v>
      </c>
      <c r="C75" s="184">
        <f>IF('Tariffs July 2022'!BP44=0,91*'Tariffs July 2022'!M44/100,(91*'Tariffs July 2022'!M44/100)+'Tariffs July 2022'!BP44/4)</f>
        <v>102.76727272727273</v>
      </c>
      <c r="D75" s="184">
        <f>IF('Tariffs July 2022'!O44="",$C$67*$C$68*'Tariffs July 2022'!N44/100,IF($C$67*$C$68&gt;='Tariffs July 2022'!P44,('Tariffs July 2022'!P44*'Tariffs July 2022'!N44/100),($C$67*$C$68*'Tariffs July 2022'!N44/100)))</f>
        <v>124</v>
      </c>
      <c r="E75" s="184">
        <f>($C$67*$C$69)*'Tariffs July 2022'!AH44/100</f>
        <v>231</v>
      </c>
      <c r="F75" s="184">
        <f>($C$67*$C$70)*'Tariffs July 2022'!W44/100</f>
        <v>90</v>
      </c>
      <c r="G75" s="184">
        <f t="shared" ref="G75:G84" si="73">SUM(C75:F75)</f>
        <v>547.76727272727271</v>
      </c>
      <c r="H75" s="238">
        <f t="shared" si="66"/>
        <v>1780</v>
      </c>
      <c r="I75" s="238">
        <f t="shared" si="67"/>
        <v>2191.0690909090908</v>
      </c>
      <c r="J75" s="185">
        <f t="shared" si="65"/>
        <v>2410.1759999999999</v>
      </c>
      <c r="K75" s="188">
        <f>'Tariffs July 2022'!AZ44</f>
        <v>0</v>
      </c>
      <c r="L75" s="188">
        <f>'Tariffs July 2022'!BA44</f>
        <v>0</v>
      </c>
      <c r="M75" s="188">
        <f>'Tariffs July 2022'!BB44</f>
        <v>0</v>
      </c>
      <c r="N75" s="188">
        <f>'Tariffs July 2022'!BC44</f>
        <v>0</v>
      </c>
      <c r="O75" s="186" t="str">
        <f t="shared" si="68"/>
        <v>No discount</v>
      </c>
      <c r="P75" s="187" t="str">
        <f t="shared" si="69"/>
        <v>Exclusive</v>
      </c>
      <c r="Q75" s="241">
        <f t="shared" si="70"/>
        <v>2191.0690909090908</v>
      </c>
      <c r="R75" s="238">
        <f t="shared" si="71"/>
        <v>2191.0690909090908</v>
      </c>
      <c r="S75" s="247">
        <f t="shared" si="72"/>
        <v>2410.1759999999999</v>
      </c>
      <c r="T75" s="247">
        <f t="shared" si="72"/>
        <v>2410.1759999999999</v>
      </c>
      <c r="U75" s="188">
        <f>'Tariffs July 2022'!BL44</f>
        <v>0</v>
      </c>
      <c r="V75" s="189" t="str">
        <f>'Tariffs July 2022'!BM44</f>
        <v>n</v>
      </c>
      <c r="W75" s="264"/>
      <c r="X75" s="264"/>
      <c r="Y75" s="264"/>
      <c r="Z75" s="264"/>
      <c r="AA75" s="264"/>
      <c r="AB75" s="264"/>
      <c r="AC75" s="264"/>
      <c r="AD75" s="264"/>
      <c r="AE75" s="264"/>
      <c r="AF75" s="264"/>
      <c r="AG75" s="264"/>
      <c r="AH75" s="264"/>
      <c r="AI75" s="264"/>
      <c r="AJ75" s="264"/>
      <c r="AK75" s="264"/>
      <c r="AL75" s="264"/>
      <c r="AM75" s="264"/>
      <c r="AN75" s="264"/>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s="244"/>
      <c r="QO75" s="244"/>
      <c r="QP75" s="244"/>
      <c r="QQ75" s="244"/>
      <c r="QR75" s="244"/>
      <c r="QS75" s="244"/>
      <c r="QT75" s="244"/>
      <c r="QU75" s="244"/>
      <c r="QV75" s="244"/>
      <c r="QW75" s="244"/>
      <c r="QX75" s="244"/>
      <c r="QY75" s="244"/>
      <c r="QZ75" s="244"/>
      <c r="RA75" s="244"/>
      <c r="RB75" s="244"/>
      <c r="RC75" s="244"/>
      <c r="RD75" s="244"/>
      <c r="RE75" s="244"/>
      <c r="RF75" s="244"/>
      <c r="RG75" s="244"/>
      <c r="RH75" s="244"/>
      <c r="RI75" s="244"/>
      <c r="RJ75" s="244"/>
      <c r="RK75" s="244"/>
      <c r="RL75" s="244"/>
      <c r="RM75" s="244"/>
      <c r="RN75" s="244"/>
      <c r="RO75" s="244"/>
      <c r="RP75" s="244"/>
      <c r="RQ75" s="244"/>
      <c r="RR75" s="244"/>
      <c r="RS75" s="244"/>
      <c r="RT75" s="244"/>
      <c r="RU75" s="244"/>
      <c r="RV75" s="244"/>
      <c r="RW75" s="244"/>
      <c r="RX75" s="244"/>
      <c r="RY75" s="244"/>
      <c r="RZ75" s="244"/>
      <c r="SA75" s="244"/>
      <c r="SB75" s="244"/>
      <c r="SC75" s="244"/>
      <c r="SD75" s="244"/>
      <c r="SE75" s="244"/>
      <c r="SF75" s="244"/>
      <c r="SG75" s="244"/>
      <c r="SH75" s="244"/>
      <c r="SI75" s="244"/>
      <c r="SJ75" s="244"/>
      <c r="SK75" s="244"/>
      <c r="SL75" s="244"/>
      <c r="SM75" s="244"/>
      <c r="SN75" s="244"/>
      <c r="SO75" s="244"/>
      <c r="SP75" s="244"/>
      <c r="SQ75" s="244"/>
      <c r="SR75" s="244"/>
      <c r="SS75" s="244"/>
      <c r="ST75" s="244"/>
      <c r="SU75" s="244"/>
      <c r="SV75" s="244"/>
      <c r="SW75" s="244"/>
      <c r="SX75" s="244"/>
      <c r="SY75" s="244"/>
      <c r="SZ75" s="244"/>
      <c r="TA75" s="244"/>
      <c r="TB75" s="244"/>
      <c r="TC75" s="244"/>
      <c r="TD75" s="244"/>
      <c r="TE75" s="244"/>
      <c r="TF75" s="244"/>
      <c r="TG75" s="244"/>
      <c r="TH75" s="244"/>
      <c r="TI75" s="244"/>
      <c r="TJ75" s="244"/>
      <c r="TK75" s="244"/>
      <c r="TL75" s="244"/>
      <c r="TM75" s="244"/>
      <c r="TN75" s="244"/>
      <c r="TO75" s="244"/>
      <c r="TP75" s="244"/>
      <c r="TQ75" s="244"/>
      <c r="TR75" s="244"/>
      <c r="TS75" s="244"/>
      <c r="TT75" s="244"/>
      <c r="TU75" s="244"/>
      <c r="TV75" s="244"/>
      <c r="TW75" s="244"/>
      <c r="TX75" s="244"/>
      <c r="TY75" s="244"/>
      <c r="TZ75" s="244"/>
      <c r="UA75" s="244"/>
      <c r="UB75" s="244"/>
      <c r="UC75" s="244"/>
      <c r="UD75" s="244"/>
      <c r="UE75" s="244"/>
      <c r="UF75" s="244"/>
      <c r="UG75" s="244"/>
      <c r="UH75" s="244"/>
      <c r="UI75" s="244"/>
      <c r="UJ75" s="244"/>
      <c r="UK75" s="244"/>
      <c r="UL75" s="244"/>
      <c r="UM75" s="244"/>
      <c r="UN75" s="244"/>
      <c r="UO75" s="244"/>
      <c r="UP75" s="244"/>
      <c r="UQ75" s="244"/>
      <c r="UR75" s="244"/>
      <c r="US75" s="244"/>
      <c r="UT75" s="244"/>
      <c r="UU75" s="244"/>
      <c r="UV75" s="244"/>
      <c r="UW75" s="244"/>
      <c r="UX75" s="244"/>
      <c r="UY75" s="244"/>
      <c r="UZ75" s="244"/>
      <c r="VA75" s="244"/>
      <c r="VB75" s="244"/>
      <c r="VC75" s="244"/>
      <c r="VD75" s="244"/>
      <c r="VE75" s="244"/>
      <c r="VF75" s="244"/>
      <c r="VG75" s="244"/>
      <c r="VH75" s="244"/>
      <c r="VI75" s="244"/>
      <c r="VJ75" s="244"/>
      <c r="VK75" s="244"/>
      <c r="VL75" s="244"/>
      <c r="VM75" s="244"/>
      <c r="VN75" s="244"/>
      <c r="VO75" s="244"/>
      <c r="VP75" s="244"/>
      <c r="VQ75" s="244"/>
      <c r="VR75" s="244"/>
      <c r="VS75" s="244"/>
      <c r="VT75" s="244"/>
      <c r="VU75" s="244"/>
      <c r="VV75" s="244"/>
      <c r="VW75" s="244"/>
      <c r="VX75" s="244"/>
      <c r="VY75" s="244"/>
      <c r="VZ75" s="244"/>
      <c r="WA75" s="244"/>
      <c r="WB75" s="244"/>
      <c r="WC75" s="244"/>
      <c r="WD75" s="244"/>
      <c r="WE75" s="244"/>
      <c r="WF75" s="244"/>
      <c r="WG75" s="244"/>
      <c r="WH75" s="244"/>
      <c r="WI75" s="244"/>
      <c r="WJ75" s="244"/>
      <c r="WK75" s="244"/>
      <c r="WL75" s="244"/>
      <c r="WM75" s="244"/>
      <c r="WN75" s="244"/>
      <c r="WO75" s="244"/>
      <c r="WP75" s="244"/>
      <c r="WQ75" s="244"/>
      <c r="WR75" s="244"/>
      <c r="WS75" s="244"/>
      <c r="WT75" s="244"/>
      <c r="WU75" s="244"/>
      <c r="WV75" s="244"/>
      <c r="WW75" s="244"/>
      <c r="WX75" s="244"/>
      <c r="WY75" s="244"/>
      <c r="WZ75" s="244"/>
      <c r="XA75" s="244"/>
      <c r="XB75" s="244"/>
      <c r="XC75" s="244"/>
      <c r="XD75" s="244"/>
      <c r="XE75" s="244"/>
      <c r="XF75" s="244"/>
      <c r="XG75" s="244"/>
      <c r="XH75" s="244"/>
      <c r="XI75" s="244"/>
      <c r="XJ75" s="244"/>
      <c r="XK75" s="244"/>
      <c r="XL75" s="244"/>
      <c r="XM75" s="244"/>
      <c r="XN75" s="244"/>
      <c r="XO75" s="244"/>
      <c r="XP75" s="244"/>
      <c r="XQ75" s="244"/>
      <c r="XR75" s="244"/>
      <c r="XS75" s="244"/>
      <c r="XT75" s="244"/>
      <c r="XU75" s="244"/>
      <c r="XV75" s="244"/>
      <c r="XW75" s="244"/>
      <c r="XX75" s="244"/>
      <c r="XY75" s="244"/>
      <c r="XZ75" s="244"/>
      <c r="YA75" s="244"/>
      <c r="YB75" s="244"/>
      <c r="YC75" s="244"/>
      <c r="YD75" s="244"/>
      <c r="YE75" s="244"/>
      <c r="YF75" s="244"/>
      <c r="YG75" s="244"/>
      <c r="YH75" s="244"/>
      <c r="YI75" s="244"/>
      <c r="YJ75" s="244"/>
      <c r="YK75" s="244"/>
      <c r="YL75" s="244"/>
      <c r="YM75" s="244"/>
      <c r="YN75" s="244"/>
      <c r="YO75" s="244"/>
      <c r="YP75" s="244"/>
      <c r="YQ75" s="244"/>
      <c r="YR75" s="244"/>
      <c r="YS75" s="244"/>
      <c r="YT75" s="244"/>
      <c r="YU75" s="244"/>
      <c r="YV75" s="244"/>
      <c r="YW75" s="244"/>
      <c r="YX75" s="244"/>
      <c r="YY75" s="244"/>
      <c r="YZ75" s="244"/>
      <c r="ZA75" s="244"/>
      <c r="ZB75" s="244"/>
      <c r="ZC75" s="244"/>
      <c r="ZD75" s="244"/>
      <c r="ZE75" s="244"/>
      <c r="ZF75" s="244"/>
      <c r="ZG75" s="244"/>
      <c r="ZH75" s="244"/>
      <c r="ZI75" s="244"/>
      <c r="ZJ75" s="244"/>
      <c r="ZK75" s="244"/>
      <c r="ZL75" s="244"/>
      <c r="ZM75" s="244"/>
      <c r="ZN75" s="244"/>
      <c r="ZO75" s="244"/>
      <c r="ZP75" s="244"/>
      <c r="ZQ75" s="244"/>
      <c r="ZR75" s="244"/>
      <c r="ZS75" s="244"/>
      <c r="ZT75" s="244"/>
      <c r="ZU75" s="244"/>
      <c r="ZV75" s="244"/>
      <c r="ZW75" s="244"/>
      <c r="ZX75" s="244"/>
      <c r="ZY75" s="244"/>
      <c r="ZZ75" s="244"/>
      <c r="AAA75" s="244"/>
      <c r="AAB75" s="244"/>
      <c r="AAC75" s="244"/>
      <c r="AAD75" s="244"/>
      <c r="AAE75" s="244"/>
      <c r="AAF75" s="244"/>
      <c r="AAG75" s="244"/>
      <c r="AAH75" s="244"/>
      <c r="AAI75" s="244"/>
      <c r="AAJ75" s="244"/>
      <c r="AAK75" s="244"/>
      <c r="AAL75" s="244"/>
      <c r="AAM75" s="244"/>
      <c r="AAN75" s="244"/>
      <c r="AAO75" s="244"/>
      <c r="AAP75" s="244"/>
      <c r="AAQ75" s="244"/>
      <c r="AAR75" s="244"/>
      <c r="AAS75" s="244"/>
      <c r="AAT75" s="244"/>
      <c r="AAU75" s="244"/>
      <c r="AAV75" s="244"/>
      <c r="AAW75" s="244"/>
      <c r="AAX75" s="244"/>
      <c r="AAY75" s="244"/>
      <c r="AAZ75" s="244"/>
      <c r="ABA75" s="244"/>
      <c r="ABB75" s="244"/>
      <c r="ABC75" s="244"/>
      <c r="ABD75" s="244"/>
      <c r="ABE75" s="244"/>
      <c r="ABF75" s="244"/>
      <c r="ABG75" s="244"/>
      <c r="ABH75" s="244"/>
      <c r="ABI75" s="244"/>
      <c r="ABJ75" s="244"/>
      <c r="ABK75" s="244"/>
      <c r="ABL75" s="244"/>
      <c r="ABM75" s="244"/>
      <c r="ABN75" s="244"/>
      <c r="ABO75" s="244"/>
      <c r="ABP75" s="244"/>
      <c r="ABQ75" s="244"/>
      <c r="ABR75" s="244"/>
      <c r="ABS75" s="244"/>
      <c r="ABT75" s="244"/>
      <c r="ABU75" s="244"/>
      <c r="ABV75" s="244"/>
      <c r="ABW75" s="244"/>
      <c r="ABX75" s="244"/>
      <c r="ABY75" s="244"/>
      <c r="ABZ75" s="244"/>
      <c r="ACA75" s="244"/>
      <c r="ACB75" s="244"/>
      <c r="ACC75" s="244"/>
      <c r="ACD75" s="244"/>
      <c r="ACE75" s="244"/>
      <c r="ACF75" s="244"/>
      <c r="ACG75" s="244"/>
      <c r="ACH75" s="244"/>
      <c r="ACI75" s="244"/>
      <c r="ACJ75" s="244"/>
      <c r="ACK75" s="244"/>
      <c r="ACL75" s="244"/>
      <c r="ACM75" s="244"/>
      <c r="ACN75" s="244"/>
      <c r="ACO75" s="244"/>
      <c r="ACP75" s="244"/>
      <c r="ACQ75" s="244"/>
      <c r="ACR75" s="244"/>
      <c r="ACS75" s="244"/>
      <c r="ACT75" s="244"/>
      <c r="ACU75" s="244"/>
      <c r="ACV75" s="244"/>
      <c r="ACW75" s="244"/>
      <c r="ACX75" s="244"/>
      <c r="ACY75" s="244"/>
      <c r="ACZ75" s="244"/>
      <c r="ADA75" s="244"/>
      <c r="ADB75" s="244"/>
      <c r="ADC75" s="244"/>
      <c r="ADD75" s="244"/>
      <c r="ADE75" s="244"/>
      <c r="ADF75" s="244"/>
      <c r="ADG75" s="244"/>
      <c r="ADH75" s="244"/>
      <c r="ADI75" s="244"/>
      <c r="ADJ75" s="244"/>
      <c r="ADK75" s="244"/>
      <c r="ADL75" s="244"/>
      <c r="ADM75" s="244"/>
      <c r="ADN75" s="244"/>
      <c r="ADO75" s="244"/>
      <c r="ADP75" s="244"/>
      <c r="ADQ75" s="244"/>
      <c r="ADR75" s="244"/>
      <c r="ADS75" s="244"/>
      <c r="ADT75" s="244"/>
      <c r="ADU75" s="244"/>
      <c r="ADV75" s="244"/>
      <c r="ADW75" s="244"/>
      <c r="ADX75" s="244"/>
      <c r="ADY75" s="244"/>
      <c r="ADZ75" s="244"/>
      <c r="AEA75" s="244"/>
      <c r="AEB75" s="244"/>
      <c r="AEC75" s="244"/>
      <c r="AED75" s="244"/>
      <c r="AEE75" s="244"/>
      <c r="AEF75" s="244"/>
      <c r="AEG75" s="244"/>
      <c r="AEH75" s="244"/>
      <c r="AEI75" s="244"/>
      <c r="AEJ75" s="244"/>
      <c r="AEK75" s="244"/>
      <c r="AEL75" s="244"/>
      <c r="AEM75" s="244"/>
      <c r="AEN75" s="244"/>
      <c r="AEO75" s="244"/>
      <c r="AEP75" s="244"/>
      <c r="AEQ75" s="244"/>
      <c r="AER75" s="244"/>
      <c r="AES75" s="244"/>
      <c r="AET75" s="244"/>
      <c r="AEU75" s="244"/>
    </row>
    <row r="76" spans="1:827" s="191" customFormat="1" x14ac:dyDescent="0.15">
      <c r="A76" s="182" t="str">
        <f>'Tariffs July 2022'!K45</f>
        <v>Origin Energy</v>
      </c>
      <c r="B76" s="183" t="str">
        <f>'Tariffs July 2022'!L45</f>
        <v>Go Variable</v>
      </c>
      <c r="C76" s="184">
        <f>IF('Tariffs July 2022'!BP45=0,91*'Tariffs July 2022'!M45/100,(91*'Tariffs July 2022'!M45/100)+'Tariffs July 2022'!BP45/4)</f>
        <v>93.713454545454539</v>
      </c>
      <c r="D76" s="184">
        <f>IF('Tariffs July 2022'!O45="",$C$67*$C$68*'Tariffs July 2022'!N45/100,IF($C$67*$C$68&gt;='Tariffs July 2022'!P45,('Tariffs July 2022'!P45*'Tariffs July 2022'!N45/100),($C$67*$C$68*'Tariffs July 2022'!N45/100)))</f>
        <v>120.6181818181818</v>
      </c>
      <c r="E76" s="184">
        <f>($C$67*$C$69)*'Tariffs July 2022'!AH45/100</f>
        <v>232.49999999999997</v>
      </c>
      <c r="F76" s="184">
        <f>($C$67*$C$70)*'Tariffs July 2022'!W45/100</f>
        <v>85.909090909090907</v>
      </c>
      <c r="G76" s="184">
        <f t="shared" si="73"/>
        <v>532.74072727272721</v>
      </c>
      <c r="H76" s="238">
        <f t="shared" si="66"/>
        <v>1756.1090909090908</v>
      </c>
      <c r="I76" s="238">
        <f t="shared" si="67"/>
        <v>2130.9629090909089</v>
      </c>
      <c r="J76" s="185">
        <f t="shared" si="65"/>
        <v>2344.0592000000001</v>
      </c>
      <c r="K76" s="188">
        <f>'Tariffs July 2022'!AZ45</f>
        <v>0</v>
      </c>
      <c r="L76" s="188">
        <f>'Tariffs July 2022'!BA45</f>
        <v>0</v>
      </c>
      <c r="M76" s="188">
        <f>'Tariffs July 2022'!BB45</f>
        <v>0</v>
      </c>
      <c r="N76" s="188">
        <f>'Tariffs July 2022'!BC45</f>
        <v>0</v>
      </c>
      <c r="O76" s="186" t="str">
        <f t="shared" si="68"/>
        <v>No discount</v>
      </c>
      <c r="P76" s="187" t="str">
        <f t="shared" si="69"/>
        <v>Inclusive</v>
      </c>
      <c r="Q76" s="241">
        <f t="shared" si="70"/>
        <v>2130.9629090909089</v>
      </c>
      <c r="R76" s="238">
        <f t="shared" si="71"/>
        <v>2130.9629090909089</v>
      </c>
      <c r="S76" s="247">
        <f t="shared" si="72"/>
        <v>2344.0592000000001</v>
      </c>
      <c r="T76" s="247">
        <f t="shared" si="72"/>
        <v>2344.0592000000001</v>
      </c>
      <c r="U76" s="188">
        <f>'Tariffs July 2022'!BL45</f>
        <v>0</v>
      </c>
      <c r="V76" s="189" t="str">
        <f>'Tariffs July 2022'!BM45</f>
        <v>n</v>
      </c>
      <c r="W76" s="264"/>
      <c r="X76" s="264"/>
      <c r="Y76" s="264"/>
      <c r="Z76" s="264"/>
      <c r="AA76" s="264"/>
      <c r="AB76" s="264"/>
      <c r="AC76" s="264"/>
      <c r="AD76" s="264"/>
      <c r="AE76" s="264"/>
      <c r="AF76" s="264"/>
      <c r="AG76" s="264"/>
      <c r="AH76" s="264"/>
      <c r="AI76" s="264"/>
      <c r="AJ76" s="264"/>
      <c r="AK76" s="264"/>
      <c r="AL76" s="264"/>
      <c r="AM76" s="264"/>
      <c r="AN76" s="264"/>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s="244"/>
      <c r="QO76" s="244"/>
      <c r="QP76" s="244"/>
      <c r="QQ76" s="244"/>
      <c r="QR76" s="244"/>
      <c r="QS76" s="244"/>
      <c r="QT76" s="244"/>
      <c r="QU76" s="244"/>
      <c r="QV76" s="244"/>
      <c r="QW76" s="244"/>
      <c r="QX76" s="244"/>
      <c r="QY76" s="244"/>
      <c r="QZ76" s="244"/>
      <c r="RA76" s="244"/>
      <c r="RB76" s="244"/>
      <c r="RC76" s="244"/>
      <c r="RD76" s="244"/>
      <c r="RE76" s="244"/>
      <c r="RF76" s="244"/>
      <c r="RG76" s="244"/>
      <c r="RH76" s="244"/>
      <c r="RI76" s="244"/>
      <c r="RJ76" s="244"/>
      <c r="RK76" s="244"/>
      <c r="RL76" s="244"/>
      <c r="RM76" s="244"/>
      <c r="RN76" s="244"/>
      <c r="RO76" s="244"/>
      <c r="RP76" s="244"/>
      <c r="RQ76" s="244"/>
      <c r="RR76" s="244"/>
      <c r="RS76" s="244"/>
      <c r="RT76" s="244"/>
      <c r="RU76" s="244"/>
      <c r="RV76" s="244"/>
      <c r="RW76" s="244"/>
      <c r="RX76" s="244"/>
      <c r="RY76" s="244"/>
      <c r="RZ76" s="244"/>
      <c r="SA76" s="244"/>
      <c r="SB76" s="244"/>
      <c r="SC76" s="244"/>
      <c r="SD76" s="244"/>
      <c r="SE76" s="244"/>
      <c r="SF76" s="244"/>
      <c r="SG76" s="244"/>
      <c r="SH76" s="244"/>
      <c r="SI76" s="244"/>
      <c r="SJ76" s="244"/>
      <c r="SK76" s="244"/>
      <c r="SL76" s="244"/>
      <c r="SM76" s="244"/>
      <c r="SN76" s="244"/>
      <c r="SO76" s="244"/>
      <c r="SP76" s="244"/>
      <c r="SQ76" s="244"/>
      <c r="SR76" s="244"/>
      <c r="SS76" s="244"/>
      <c r="ST76" s="244"/>
      <c r="SU76" s="244"/>
      <c r="SV76" s="244"/>
      <c r="SW76" s="244"/>
      <c r="SX76" s="244"/>
      <c r="SY76" s="244"/>
      <c r="SZ76" s="244"/>
      <c r="TA76" s="244"/>
      <c r="TB76" s="244"/>
      <c r="TC76" s="244"/>
      <c r="TD76" s="244"/>
      <c r="TE76" s="244"/>
      <c r="TF76" s="244"/>
      <c r="TG76" s="244"/>
      <c r="TH76" s="244"/>
      <c r="TI76" s="244"/>
      <c r="TJ76" s="244"/>
      <c r="TK76" s="244"/>
      <c r="TL76" s="244"/>
      <c r="TM76" s="244"/>
      <c r="TN76" s="244"/>
      <c r="TO76" s="244"/>
      <c r="TP76" s="244"/>
      <c r="TQ76" s="244"/>
      <c r="TR76" s="244"/>
      <c r="TS76" s="244"/>
      <c r="TT76" s="244"/>
      <c r="TU76" s="244"/>
      <c r="TV76" s="244"/>
      <c r="TW76" s="244"/>
      <c r="TX76" s="244"/>
      <c r="TY76" s="244"/>
      <c r="TZ76" s="244"/>
      <c r="UA76" s="244"/>
      <c r="UB76" s="244"/>
      <c r="UC76" s="244"/>
      <c r="UD76" s="244"/>
      <c r="UE76" s="244"/>
      <c r="UF76" s="244"/>
      <c r="UG76" s="244"/>
      <c r="UH76" s="244"/>
      <c r="UI76" s="244"/>
      <c r="UJ76" s="244"/>
      <c r="UK76" s="244"/>
      <c r="UL76" s="244"/>
      <c r="UM76" s="244"/>
      <c r="UN76" s="244"/>
      <c r="UO76" s="244"/>
      <c r="UP76" s="244"/>
      <c r="UQ76" s="244"/>
      <c r="UR76" s="244"/>
      <c r="US76" s="244"/>
      <c r="UT76" s="244"/>
      <c r="UU76" s="244"/>
      <c r="UV76" s="244"/>
      <c r="UW76" s="244"/>
      <c r="UX76" s="244"/>
      <c r="UY76" s="244"/>
      <c r="UZ76" s="244"/>
      <c r="VA76" s="244"/>
      <c r="VB76" s="244"/>
      <c r="VC76" s="244"/>
      <c r="VD76" s="244"/>
      <c r="VE76" s="244"/>
      <c r="VF76" s="244"/>
      <c r="VG76" s="244"/>
      <c r="VH76" s="244"/>
      <c r="VI76" s="244"/>
      <c r="VJ76" s="244"/>
      <c r="VK76" s="244"/>
      <c r="VL76" s="244"/>
      <c r="VM76" s="244"/>
      <c r="VN76" s="244"/>
      <c r="VO76" s="244"/>
      <c r="VP76" s="244"/>
      <c r="VQ76" s="244"/>
      <c r="VR76" s="244"/>
      <c r="VS76" s="244"/>
      <c r="VT76" s="244"/>
      <c r="VU76" s="244"/>
      <c r="VV76" s="244"/>
      <c r="VW76" s="244"/>
      <c r="VX76" s="244"/>
      <c r="VY76" s="244"/>
      <c r="VZ76" s="244"/>
      <c r="WA76" s="244"/>
      <c r="WB76" s="244"/>
      <c r="WC76" s="244"/>
      <c r="WD76" s="244"/>
      <c r="WE76" s="244"/>
      <c r="WF76" s="244"/>
      <c r="WG76" s="244"/>
      <c r="WH76" s="244"/>
      <c r="WI76" s="244"/>
      <c r="WJ76" s="244"/>
      <c r="WK76" s="244"/>
      <c r="WL76" s="244"/>
      <c r="WM76" s="244"/>
      <c r="WN76" s="244"/>
      <c r="WO76" s="244"/>
      <c r="WP76" s="244"/>
      <c r="WQ76" s="244"/>
      <c r="WR76" s="244"/>
      <c r="WS76" s="244"/>
      <c r="WT76" s="244"/>
      <c r="WU76" s="244"/>
      <c r="WV76" s="244"/>
      <c r="WW76" s="244"/>
      <c r="WX76" s="244"/>
      <c r="WY76" s="244"/>
      <c r="WZ76" s="244"/>
      <c r="XA76" s="244"/>
      <c r="XB76" s="244"/>
      <c r="XC76" s="244"/>
      <c r="XD76" s="244"/>
      <c r="XE76" s="244"/>
      <c r="XF76" s="244"/>
      <c r="XG76" s="244"/>
      <c r="XH76" s="244"/>
      <c r="XI76" s="244"/>
      <c r="XJ76" s="244"/>
      <c r="XK76" s="244"/>
      <c r="XL76" s="244"/>
      <c r="XM76" s="244"/>
      <c r="XN76" s="244"/>
      <c r="XO76" s="244"/>
      <c r="XP76" s="244"/>
      <c r="XQ76" s="244"/>
      <c r="XR76" s="244"/>
      <c r="XS76" s="244"/>
      <c r="XT76" s="244"/>
      <c r="XU76" s="244"/>
      <c r="XV76" s="244"/>
      <c r="XW76" s="244"/>
      <c r="XX76" s="244"/>
      <c r="XY76" s="244"/>
      <c r="XZ76" s="244"/>
      <c r="YA76" s="244"/>
      <c r="YB76" s="244"/>
      <c r="YC76" s="244"/>
      <c r="YD76" s="244"/>
      <c r="YE76" s="244"/>
      <c r="YF76" s="244"/>
      <c r="YG76" s="244"/>
      <c r="YH76" s="244"/>
      <c r="YI76" s="244"/>
      <c r="YJ76" s="244"/>
      <c r="YK76" s="244"/>
      <c r="YL76" s="244"/>
      <c r="YM76" s="244"/>
      <c r="YN76" s="244"/>
      <c r="YO76" s="244"/>
      <c r="YP76" s="244"/>
      <c r="YQ76" s="244"/>
      <c r="YR76" s="244"/>
      <c r="YS76" s="244"/>
      <c r="YT76" s="244"/>
      <c r="YU76" s="244"/>
      <c r="YV76" s="244"/>
      <c r="YW76" s="244"/>
      <c r="YX76" s="244"/>
      <c r="YY76" s="244"/>
      <c r="YZ76" s="244"/>
      <c r="ZA76" s="244"/>
      <c r="ZB76" s="244"/>
      <c r="ZC76" s="244"/>
      <c r="ZD76" s="244"/>
      <c r="ZE76" s="244"/>
      <c r="ZF76" s="244"/>
      <c r="ZG76" s="244"/>
      <c r="ZH76" s="244"/>
      <c r="ZI76" s="244"/>
      <c r="ZJ76" s="244"/>
      <c r="ZK76" s="244"/>
      <c r="ZL76" s="244"/>
      <c r="ZM76" s="244"/>
      <c r="ZN76" s="244"/>
      <c r="ZO76" s="244"/>
      <c r="ZP76" s="244"/>
      <c r="ZQ76" s="244"/>
      <c r="ZR76" s="244"/>
      <c r="ZS76" s="244"/>
      <c r="ZT76" s="244"/>
      <c r="ZU76" s="244"/>
      <c r="ZV76" s="244"/>
      <c r="ZW76" s="244"/>
      <c r="ZX76" s="244"/>
      <c r="ZY76" s="244"/>
      <c r="ZZ76" s="244"/>
      <c r="AAA76" s="244"/>
      <c r="AAB76" s="244"/>
      <c r="AAC76" s="244"/>
      <c r="AAD76" s="244"/>
      <c r="AAE76" s="244"/>
      <c r="AAF76" s="244"/>
      <c r="AAG76" s="244"/>
      <c r="AAH76" s="244"/>
      <c r="AAI76" s="244"/>
      <c r="AAJ76" s="244"/>
      <c r="AAK76" s="244"/>
      <c r="AAL76" s="244"/>
      <c r="AAM76" s="244"/>
      <c r="AAN76" s="244"/>
      <c r="AAO76" s="244"/>
      <c r="AAP76" s="244"/>
      <c r="AAQ76" s="244"/>
      <c r="AAR76" s="244"/>
      <c r="AAS76" s="244"/>
      <c r="AAT76" s="244"/>
      <c r="AAU76" s="244"/>
      <c r="AAV76" s="244"/>
      <c r="AAW76" s="244"/>
      <c r="AAX76" s="244"/>
      <c r="AAY76" s="244"/>
      <c r="AAZ76" s="244"/>
      <c r="ABA76" s="244"/>
      <c r="ABB76" s="244"/>
      <c r="ABC76" s="244"/>
      <c r="ABD76" s="244"/>
      <c r="ABE76" s="244"/>
      <c r="ABF76" s="244"/>
      <c r="ABG76" s="244"/>
      <c r="ABH76" s="244"/>
      <c r="ABI76" s="244"/>
      <c r="ABJ76" s="244"/>
      <c r="ABK76" s="244"/>
      <c r="ABL76" s="244"/>
      <c r="ABM76" s="244"/>
      <c r="ABN76" s="244"/>
      <c r="ABO76" s="244"/>
      <c r="ABP76" s="244"/>
      <c r="ABQ76" s="244"/>
      <c r="ABR76" s="244"/>
      <c r="ABS76" s="244"/>
      <c r="ABT76" s="244"/>
      <c r="ABU76" s="244"/>
      <c r="ABV76" s="244"/>
      <c r="ABW76" s="244"/>
      <c r="ABX76" s="244"/>
      <c r="ABY76" s="244"/>
      <c r="ABZ76" s="244"/>
      <c r="ACA76" s="244"/>
      <c r="ACB76" s="244"/>
      <c r="ACC76" s="244"/>
      <c r="ACD76" s="244"/>
      <c r="ACE76" s="244"/>
      <c r="ACF76" s="244"/>
      <c r="ACG76" s="244"/>
      <c r="ACH76" s="244"/>
      <c r="ACI76" s="244"/>
      <c r="ACJ76" s="244"/>
      <c r="ACK76" s="244"/>
      <c r="ACL76" s="244"/>
      <c r="ACM76" s="244"/>
      <c r="ACN76" s="244"/>
      <c r="ACO76" s="244"/>
      <c r="ACP76" s="244"/>
      <c r="ACQ76" s="244"/>
      <c r="ACR76" s="244"/>
      <c r="ACS76" s="244"/>
      <c r="ACT76" s="244"/>
      <c r="ACU76" s="244"/>
      <c r="ACV76" s="244"/>
      <c r="ACW76" s="244"/>
      <c r="ACX76" s="244"/>
      <c r="ACY76" s="244"/>
      <c r="ACZ76" s="244"/>
      <c r="ADA76" s="244"/>
      <c r="ADB76" s="244"/>
      <c r="ADC76" s="244"/>
      <c r="ADD76" s="244"/>
      <c r="ADE76" s="244"/>
      <c r="ADF76" s="244"/>
      <c r="ADG76" s="244"/>
      <c r="ADH76" s="244"/>
      <c r="ADI76" s="244"/>
      <c r="ADJ76" s="244"/>
      <c r="ADK76" s="244"/>
      <c r="ADL76" s="244"/>
      <c r="ADM76" s="244"/>
      <c r="ADN76" s="244"/>
      <c r="ADO76" s="244"/>
      <c r="ADP76" s="244"/>
      <c r="ADQ76" s="244"/>
      <c r="ADR76" s="244"/>
      <c r="ADS76" s="244"/>
      <c r="ADT76" s="244"/>
      <c r="ADU76" s="244"/>
      <c r="ADV76" s="244"/>
      <c r="ADW76" s="244"/>
      <c r="ADX76" s="244"/>
      <c r="ADY76" s="244"/>
      <c r="ADZ76" s="244"/>
      <c r="AEA76" s="244"/>
      <c r="AEB76" s="244"/>
      <c r="AEC76" s="244"/>
      <c r="AED76" s="244"/>
      <c r="AEE76" s="244"/>
      <c r="AEF76" s="244"/>
      <c r="AEG76" s="244"/>
      <c r="AEH76" s="244"/>
      <c r="AEI76" s="244"/>
      <c r="AEJ76" s="244"/>
      <c r="AEK76" s="244"/>
      <c r="AEL76" s="244"/>
      <c r="AEM76" s="244"/>
      <c r="AEN76" s="244"/>
      <c r="AEO76" s="244"/>
      <c r="AEP76" s="244"/>
      <c r="AEQ76" s="244"/>
      <c r="AER76" s="244"/>
      <c r="AES76" s="244"/>
      <c r="AET76" s="244"/>
      <c r="AEU76" s="244"/>
    </row>
    <row r="77" spans="1:827" s="191" customFormat="1" x14ac:dyDescent="0.15">
      <c r="A77" s="182" t="str">
        <f>'Tariffs July 2022'!K46</f>
        <v>Simply Energy</v>
      </c>
      <c r="B77" s="183" t="str">
        <f>'Tariffs July 2022'!L46</f>
        <v>Basic</v>
      </c>
      <c r="C77" s="184">
        <f>IF('Tariffs July 2022'!BP46=0,91*'Tariffs July 2022'!M46/100,(91*'Tariffs July 2022'!M46/100)+'Tariffs July 2022'!BP46/4)</f>
        <v>90.999999999999986</v>
      </c>
      <c r="D77" s="184">
        <f>IF('Tariffs July 2022'!O46="",$C$67*$C$68*'Tariffs July 2022'!N46/100,IF($C$67*$C$68&gt;='Tariffs July 2022'!P46,('Tariffs July 2022'!P46*'Tariffs July 2022'!N46/100),($C$67*$C$68*'Tariffs July 2022'!N46/100)))</f>
        <v>151.99999999999997</v>
      </c>
      <c r="E77" s="184">
        <f>($C$67*$C$69)*'Tariffs July 2022'!AH46/100</f>
        <v>245.3</v>
      </c>
      <c r="F77" s="184">
        <f>($C$67*$C$70)*'Tariffs July 2022'!W46/100</f>
        <v>94.999999999999986</v>
      </c>
      <c r="G77" s="184">
        <f t="shared" si="73"/>
        <v>583.29999999999995</v>
      </c>
      <c r="H77" s="238">
        <f t="shared" si="66"/>
        <v>1969.1999999999998</v>
      </c>
      <c r="I77" s="238">
        <f t="shared" si="67"/>
        <v>2333.1999999999998</v>
      </c>
      <c r="J77" s="185">
        <f t="shared" si="65"/>
        <v>2566.52</v>
      </c>
      <c r="K77" s="188">
        <f>'Tariffs July 2022'!AZ46</f>
        <v>0</v>
      </c>
      <c r="L77" s="188">
        <f>'Tariffs July 2022'!BA46</f>
        <v>0</v>
      </c>
      <c r="M77" s="188">
        <f>'Tariffs July 2022'!BB46</f>
        <v>0</v>
      </c>
      <c r="N77" s="188">
        <f>'Tariffs July 2022'!BC46</f>
        <v>0</v>
      </c>
      <c r="O77" s="186" t="str">
        <f t="shared" si="68"/>
        <v>No discount</v>
      </c>
      <c r="P77" s="187" t="str">
        <f t="shared" si="69"/>
        <v>Exclusive</v>
      </c>
      <c r="Q77" s="241">
        <f t="shared" si="70"/>
        <v>2333.1999999999998</v>
      </c>
      <c r="R77" s="238">
        <f t="shared" si="71"/>
        <v>2333.1999999999998</v>
      </c>
      <c r="S77" s="247">
        <f t="shared" si="72"/>
        <v>2566.52</v>
      </c>
      <c r="T77" s="247">
        <f t="shared" si="72"/>
        <v>2566.52</v>
      </c>
      <c r="U77" s="188">
        <f>'Tariffs July 2022'!BL46</f>
        <v>0</v>
      </c>
      <c r="V77" s="189" t="str">
        <f>'Tariffs July 2022'!BM46</f>
        <v>n</v>
      </c>
      <c r="W77" s="264"/>
      <c r="X77" s="264"/>
      <c r="Y77" s="264"/>
      <c r="Z77" s="264"/>
      <c r="AA77" s="264"/>
      <c r="AB77" s="264"/>
      <c r="AC77" s="264"/>
      <c r="AD77" s="264"/>
      <c r="AE77" s="264"/>
      <c r="AF77" s="264"/>
      <c r="AG77" s="264"/>
      <c r="AH77" s="264"/>
      <c r="AI77" s="264"/>
      <c r="AJ77" s="264"/>
      <c r="AK77" s="264"/>
      <c r="AL77" s="264"/>
      <c r="AM77" s="264"/>
      <c r="AN77" s="264"/>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s="244"/>
      <c r="QO77" s="244"/>
      <c r="QP77" s="244"/>
      <c r="QQ77" s="244"/>
      <c r="QR77" s="244"/>
      <c r="QS77" s="244"/>
      <c r="QT77" s="244"/>
      <c r="QU77" s="244"/>
      <c r="QV77" s="244"/>
      <c r="QW77" s="244"/>
      <c r="QX77" s="244"/>
      <c r="QY77" s="244"/>
      <c r="QZ77" s="244"/>
      <c r="RA77" s="244"/>
      <c r="RB77" s="244"/>
      <c r="RC77" s="244"/>
      <c r="RD77" s="244"/>
      <c r="RE77" s="244"/>
      <c r="RF77" s="244"/>
      <c r="RG77" s="244"/>
      <c r="RH77" s="244"/>
      <c r="RI77" s="244"/>
      <c r="RJ77" s="244"/>
      <c r="RK77" s="244"/>
      <c r="RL77" s="244"/>
      <c r="RM77" s="244"/>
      <c r="RN77" s="244"/>
      <c r="RO77" s="244"/>
      <c r="RP77" s="244"/>
      <c r="RQ77" s="244"/>
      <c r="RR77" s="244"/>
      <c r="RS77" s="244"/>
      <c r="RT77" s="244"/>
      <c r="RU77" s="244"/>
      <c r="RV77" s="244"/>
      <c r="RW77" s="244"/>
      <c r="RX77" s="244"/>
      <c r="RY77" s="244"/>
      <c r="RZ77" s="244"/>
      <c r="SA77" s="244"/>
      <c r="SB77" s="244"/>
      <c r="SC77" s="244"/>
      <c r="SD77" s="244"/>
      <c r="SE77" s="244"/>
      <c r="SF77" s="244"/>
      <c r="SG77" s="244"/>
      <c r="SH77" s="244"/>
      <c r="SI77" s="244"/>
      <c r="SJ77" s="244"/>
      <c r="SK77" s="244"/>
      <c r="SL77" s="244"/>
      <c r="SM77" s="244"/>
      <c r="SN77" s="244"/>
      <c r="SO77" s="244"/>
      <c r="SP77" s="244"/>
      <c r="SQ77" s="244"/>
      <c r="SR77" s="244"/>
      <c r="SS77" s="244"/>
      <c r="ST77" s="244"/>
      <c r="SU77" s="244"/>
      <c r="SV77" s="244"/>
      <c r="SW77" s="244"/>
      <c r="SX77" s="244"/>
      <c r="SY77" s="244"/>
      <c r="SZ77" s="244"/>
      <c r="TA77" s="244"/>
      <c r="TB77" s="244"/>
      <c r="TC77" s="244"/>
      <c r="TD77" s="244"/>
      <c r="TE77" s="244"/>
      <c r="TF77" s="244"/>
      <c r="TG77" s="244"/>
      <c r="TH77" s="244"/>
      <c r="TI77" s="244"/>
      <c r="TJ77" s="244"/>
      <c r="TK77" s="244"/>
      <c r="TL77" s="244"/>
      <c r="TM77" s="244"/>
      <c r="TN77" s="244"/>
      <c r="TO77" s="244"/>
      <c r="TP77" s="244"/>
      <c r="TQ77" s="244"/>
      <c r="TR77" s="244"/>
      <c r="TS77" s="244"/>
      <c r="TT77" s="244"/>
      <c r="TU77" s="244"/>
      <c r="TV77" s="244"/>
      <c r="TW77" s="244"/>
      <c r="TX77" s="244"/>
      <c r="TY77" s="244"/>
      <c r="TZ77" s="244"/>
      <c r="UA77" s="244"/>
      <c r="UB77" s="244"/>
      <c r="UC77" s="244"/>
      <c r="UD77" s="244"/>
      <c r="UE77" s="244"/>
      <c r="UF77" s="244"/>
      <c r="UG77" s="244"/>
      <c r="UH77" s="244"/>
      <c r="UI77" s="244"/>
      <c r="UJ77" s="244"/>
      <c r="UK77" s="244"/>
      <c r="UL77" s="244"/>
      <c r="UM77" s="244"/>
      <c r="UN77" s="244"/>
      <c r="UO77" s="244"/>
      <c r="UP77" s="244"/>
      <c r="UQ77" s="244"/>
      <c r="UR77" s="244"/>
      <c r="US77" s="244"/>
      <c r="UT77" s="244"/>
      <c r="UU77" s="244"/>
      <c r="UV77" s="244"/>
      <c r="UW77" s="244"/>
      <c r="UX77" s="244"/>
      <c r="UY77" s="244"/>
      <c r="UZ77" s="244"/>
      <c r="VA77" s="244"/>
      <c r="VB77" s="244"/>
      <c r="VC77" s="244"/>
      <c r="VD77" s="244"/>
      <c r="VE77" s="244"/>
      <c r="VF77" s="244"/>
      <c r="VG77" s="244"/>
      <c r="VH77" s="244"/>
      <c r="VI77" s="244"/>
      <c r="VJ77" s="244"/>
      <c r="VK77" s="244"/>
      <c r="VL77" s="244"/>
      <c r="VM77" s="244"/>
      <c r="VN77" s="244"/>
      <c r="VO77" s="244"/>
      <c r="VP77" s="244"/>
      <c r="VQ77" s="244"/>
      <c r="VR77" s="244"/>
      <c r="VS77" s="244"/>
      <c r="VT77" s="244"/>
      <c r="VU77" s="244"/>
      <c r="VV77" s="244"/>
      <c r="VW77" s="244"/>
      <c r="VX77" s="244"/>
      <c r="VY77" s="244"/>
      <c r="VZ77" s="244"/>
      <c r="WA77" s="244"/>
      <c r="WB77" s="244"/>
      <c r="WC77" s="244"/>
      <c r="WD77" s="244"/>
      <c r="WE77" s="244"/>
      <c r="WF77" s="244"/>
      <c r="WG77" s="244"/>
      <c r="WH77" s="244"/>
      <c r="WI77" s="244"/>
      <c r="WJ77" s="244"/>
      <c r="WK77" s="244"/>
      <c r="WL77" s="244"/>
      <c r="WM77" s="244"/>
      <c r="WN77" s="244"/>
      <c r="WO77" s="244"/>
      <c r="WP77" s="244"/>
      <c r="WQ77" s="244"/>
      <c r="WR77" s="244"/>
      <c r="WS77" s="244"/>
      <c r="WT77" s="244"/>
      <c r="WU77" s="244"/>
      <c r="WV77" s="244"/>
      <c r="WW77" s="244"/>
      <c r="WX77" s="244"/>
      <c r="WY77" s="244"/>
      <c r="WZ77" s="244"/>
      <c r="XA77" s="244"/>
      <c r="XB77" s="244"/>
      <c r="XC77" s="244"/>
      <c r="XD77" s="244"/>
      <c r="XE77" s="244"/>
      <c r="XF77" s="244"/>
      <c r="XG77" s="244"/>
      <c r="XH77" s="244"/>
      <c r="XI77" s="244"/>
      <c r="XJ77" s="244"/>
      <c r="XK77" s="244"/>
      <c r="XL77" s="244"/>
      <c r="XM77" s="244"/>
      <c r="XN77" s="244"/>
      <c r="XO77" s="244"/>
      <c r="XP77" s="244"/>
      <c r="XQ77" s="244"/>
      <c r="XR77" s="244"/>
      <c r="XS77" s="244"/>
      <c r="XT77" s="244"/>
      <c r="XU77" s="244"/>
      <c r="XV77" s="244"/>
      <c r="XW77" s="244"/>
      <c r="XX77" s="244"/>
      <c r="XY77" s="244"/>
      <c r="XZ77" s="244"/>
      <c r="YA77" s="244"/>
      <c r="YB77" s="244"/>
      <c r="YC77" s="244"/>
      <c r="YD77" s="244"/>
      <c r="YE77" s="244"/>
      <c r="YF77" s="244"/>
      <c r="YG77" s="244"/>
      <c r="YH77" s="244"/>
      <c r="YI77" s="244"/>
      <c r="YJ77" s="244"/>
      <c r="YK77" s="244"/>
      <c r="YL77" s="244"/>
      <c r="YM77" s="244"/>
      <c r="YN77" s="244"/>
      <c r="YO77" s="244"/>
      <c r="YP77" s="244"/>
      <c r="YQ77" s="244"/>
      <c r="YR77" s="244"/>
      <c r="YS77" s="244"/>
      <c r="YT77" s="244"/>
      <c r="YU77" s="244"/>
      <c r="YV77" s="244"/>
      <c r="YW77" s="244"/>
      <c r="YX77" s="244"/>
      <c r="YY77" s="244"/>
      <c r="YZ77" s="244"/>
      <c r="ZA77" s="244"/>
      <c r="ZB77" s="244"/>
      <c r="ZC77" s="244"/>
      <c r="ZD77" s="244"/>
      <c r="ZE77" s="244"/>
      <c r="ZF77" s="244"/>
      <c r="ZG77" s="244"/>
      <c r="ZH77" s="244"/>
      <c r="ZI77" s="244"/>
      <c r="ZJ77" s="244"/>
      <c r="ZK77" s="244"/>
      <c r="ZL77" s="244"/>
      <c r="ZM77" s="244"/>
      <c r="ZN77" s="244"/>
      <c r="ZO77" s="244"/>
      <c r="ZP77" s="244"/>
      <c r="ZQ77" s="244"/>
      <c r="ZR77" s="244"/>
      <c r="ZS77" s="244"/>
      <c r="ZT77" s="244"/>
      <c r="ZU77" s="244"/>
      <c r="ZV77" s="244"/>
      <c r="ZW77" s="244"/>
      <c r="ZX77" s="244"/>
      <c r="ZY77" s="244"/>
      <c r="ZZ77" s="244"/>
      <c r="AAA77" s="244"/>
      <c r="AAB77" s="244"/>
      <c r="AAC77" s="244"/>
      <c r="AAD77" s="244"/>
      <c r="AAE77" s="244"/>
      <c r="AAF77" s="244"/>
      <c r="AAG77" s="244"/>
      <c r="AAH77" s="244"/>
      <c r="AAI77" s="244"/>
      <c r="AAJ77" s="244"/>
      <c r="AAK77" s="244"/>
      <c r="AAL77" s="244"/>
      <c r="AAM77" s="244"/>
      <c r="AAN77" s="244"/>
      <c r="AAO77" s="244"/>
      <c r="AAP77" s="244"/>
      <c r="AAQ77" s="244"/>
      <c r="AAR77" s="244"/>
      <c r="AAS77" s="244"/>
      <c r="AAT77" s="244"/>
      <c r="AAU77" s="244"/>
      <c r="AAV77" s="244"/>
      <c r="AAW77" s="244"/>
      <c r="AAX77" s="244"/>
      <c r="AAY77" s="244"/>
      <c r="AAZ77" s="244"/>
      <c r="ABA77" s="244"/>
      <c r="ABB77" s="244"/>
      <c r="ABC77" s="244"/>
      <c r="ABD77" s="244"/>
      <c r="ABE77" s="244"/>
      <c r="ABF77" s="244"/>
      <c r="ABG77" s="244"/>
      <c r="ABH77" s="244"/>
      <c r="ABI77" s="244"/>
      <c r="ABJ77" s="244"/>
      <c r="ABK77" s="244"/>
      <c r="ABL77" s="244"/>
      <c r="ABM77" s="244"/>
      <c r="ABN77" s="244"/>
      <c r="ABO77" s="244"/>
      <c r="ABP77" s="244"/>
      <c r="ABQ77" s="244"/>
      <c r="ABR77" s="244"/>
      <c r="ABS77" s="244"/>
      <c r="ABT77" s="244"/>
      <c r="ABU77" s="244"/>
      <c r="ABV77" s="244"/>
      <c r="ABW77" s="244"/>
      <c r="ABX77" s="244"/>
      <c r="ABY77" s="244"/>
      <c r="ABZ77" s="244"/>
      <c r="ACA77" s="244"/>
      <c r="ACB77" s="244"/>
      <c r="ACC77" s="244"/>
      <c r="ACD77" s="244"/>
      <c r="ACE77" s="244"/>
      <c r="ACF77" s="244"/>
      <c r="ACG77" s="244"/>
      <c r="ACH77" s="244"/>
      <c r="ACI77" s="244"/>
      <c r="ACJ77" s="244"/>
      <c r="ACK77" s="244"/>
      <c r="ACL77" s="244"/>
      <c r="ACM77" s="244"/>
      <c r="ACN77" s="244"/>
      <c r="ACO77" s="244"/>
      <c r="ACP77" s="244"/>
      <c r="ACQ77" s="244"/>
      <c r="ACR77" s="244"/>
      <c r="ACS77" s="244"/>
      <c r="ACT77" s="244"/>
      <c r="ACU77" s="244"/>
      <c r="ACV77" s="244"/>
      <c r="ACW77" s="244"/>
      <c r="ACX77" s="244"/>
      <c r="ACY77" s="244"/>
      <c r="ACZ77" s="244"/>
      <c r="ADA77" s="244"/>
      <c r="ADB77" s="244"/>
      <c r="ADC77" s="244"/>
      <c r="ADD77" s="244"/>
      <c r="ADE77" s="244"/>
      <c r="ADF77" s="244"/>
      <c r="ADG77" s="244"/>
      <c r="ADH77" s="244"/>
      <c r="ADI77" s="244"/>
      <c r="ADJ77" s="244"/>
      <c r="ADK77" s="244"/>
      <c r="ADL77" s="244"/>
      <c r="ADM77" s="244"/>
      <c r="ADN77" s="244"/>
      <c r="ADO77" s="244"/>
      <c r="ADP77" s="244"/>
      <c r="ADQ77" s="244"/>
      <c r="ADR77" s="244"/>
      <c r="ADS77" s="244"/>
      <c r="ADT77" s="244"/>
      <c r="ADU77" s="244"/>
      <c r="ADV77" s="244"/>
      <c r="ADW77" s="244"/>
      <c r="ADX77" s="244"/>
      <c r="ADY77" s="244"/>
      <c r="ADZ77" s="244"/>
      <c r="AEA77" s="244"/>
      <c r="AEB77" s="244"/>
      <c r="AEC77" s="244"/>
      <c r="AED77" s="244"/>
      <c r="AEE77" s="244"/>
      <c r="AEF77" s="244"/>
      <c r="AEG77" s="244"/>
      <c r="AEH77" s="244"/>
      <c r="AEI77" s="244"/>
      <c r="AEJ77" s="244"/>
      <c r="AEK77" s="244"/>
      <c r="AEL77" s="244"/>
      <c r="AEM77" s="244"/>
      <c r="AEN77" s="244"/>
      <c r="AEO77" s="244"/>
      <c r="AEP77" s="244"/>
      <c r="AEQ77" s="244"/>
      <c r="AER77" s="244"/>
      <c r="AES77" s="244"/>
      <c r="AET77" s="244"/>
      <c r="AEU77" s="244"/>
    </row>
    <row r="78" spans="1:827" s="191" customFormat="1" x14ac:dyDescent="0.15">
      <c r="A78" s="182" t="str">
        <f>'Tariffs July 2022'!K47</f>
        <v>Powershop</v>
      </c>
      <c r="B78" s="183" t="str">
        <f>'Tariffs July 2022'!L47</f>
        <v>Carbon neutral</v>
      </c>
      <c r="C78" s="184">
        <f>IF('Tariffs July 2022'!BP47=0,91*'Tariffs July 2022'!M47/100,(91*'Tariffs July 2022'!M47/100)+'Tariffs July 2022'!BP47/4)</f>
        <v>106.32109090909091</v>
      </c>
      <c r="D78" s="184">
        <f>IF('Tariffs July 2022'!O47="",$C$67*$C$68*'Tariffs July 2022'!N47/100,IF($C$67*$C$68&gt;='Tariffs July 2022'!P47,('Tariffs July 2022'!P47*'Tariffs July 2022'!N47/100),($C$67*$C$68*'Tariffs July 2022'!N47/100)))</f>
        <v>123.56363636363635</v>
      </c>
      <c r="E78" s="184">
        <f>($C$67*$C$69)*'Tariffs July 2022'!AH47/100</f>
        <v>208.29999999999995</v>
      </c>
      <c r="F78" s="184">
        <f>($C$67*$C$70)*'Tariffs July 2022'!W47/100</f>
        <v>79.363636363636374</v>
      </c>
      <c r="G78" s="184">
        <f t="shared" si="73"/>
        <v>517.54836363636355</v>
      </c>
      <c r="H78" s="238">
        <f>(G78-C78)*4</f>
        <v>1644.9090909090905</v>
      </c>
      <c r="I78" s="238">
        <f t="shared" si="67"/>
        <v>2070.1934545454542</v>
      </c>
      <c r="J78" s="185">
        <f t="shared" si="65"/>
        <v>2277.2127999999998</v>
      </c>
      <c r="K78" s="188">
        <f>'Tariffs July 2022'!AZ47</f>
        <v>0</v>
      </c>
      <c r="L78" s="188">
        <f>'Tariffs July 2022'!BA47</f>
        <v>0</v>
      </c>
      <c r="M78" s="188">
        <f>'Tariffs July 2022'!BB47</f>
        <v>0</v>
      </c>
      <c r="N78" s="188">
        <f>'Tariffs July 2022'!BC47</f>
        <v>0</v>
      </c>
      <c r="O78" s="186" t="str">
        <f t="shared" si="68"/>
        <v>No discount</v>
      </c>
      <c r="P78" s="187" t="str">
        <f t="shared" si="69"/>
        <v>Inclusive</v>
      </c>
      <c r="Q78" s="241">
        <f t="shared" si="70"/>
        <v>2070.1934545454542</v>
      </c>
      <c r="R78" s="238">
        <f t="shared" si="71"/>
        <v>2070.1934545454542</v>
      </c>
      <c r="S78" s="247">
        <f t="shared" si="72"/>
        <v>2277.2127999999998</v>
      </c>
      <c r="T78" s="247">
        <f t="shared" si="72"/>
        <v>2277.2127999999998</v>
      </c>
      <c r="U78" s="188">
        <f>'Tariffs July 2022'!BL47</f>
        <v>0</v>
      </c>
      <c r="V78" s="189" t="str">
        <f>'Tariffs July 2022'!BM47</f>
        <v>n</v>
      </c>
      <c r="W78" s="264"/>
      <c r="X78" s="264"/>
      <c r="Y78" s="264"/>
      <c r="Z78" s="264"/>
      <c r="AA78" s="264"/>
      <c r="AB78" s="264"/>
      <c r="AC78" s="264"/>
      <c r="AD78" s="264"/>
      <c r="AE78" s="264"/>
      <c r="AF78" s="264"/>
      <c r="AG78" s="264"/>
      <c r="AH78" s="264"/>
      <c r="AI78" s="264"/>
      <c r="AJ78" s="264"/>
      <c r="AK78" s="264"/>
      <c r="AL78" s="264"/>
      <c r="AM78" s="264"/>
      <c r="AN78" s="264"/>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s="244"/>
      <c r="QO78" s="244"/>
      <c r="QP78" s="244"/>
      <c r="QQ78" s="244"/>
      <c r="QR78" s="244"/>
      <c r="QS78" s="244"/>
      <c r="QT78" s="244"/>
      <c r="QU78" s="244"/>
      <c r="QV78" s="244"/>
      <c r="QW78" s="244"/>
      <c r="QX78" s="244"/>
      <c r="QY78" s="244"/>
      <c r="QZ78" s="244"/>
      <c r="RA78" s="244"/>
      <c r="RB78" s="244"/>
      <c r="RC78" s="244"/>
      <c r="RD78" s="244"/>
      <c r="RE78" s="244"/>
      <c r="RF78" s="244"/>
      <c r="RG78" s="244"/>
      <c r="RH78" s="244"/>
      <c r="RI78" s="244"/>
      <c r="RJ78" s="244"/>
      <c r="RK78" s="244"/>
      <c r="RL78" s="244"/>
      <c r="RM78" s="244"/>
      <c r="RN78" s="244"/>
      <c r="RO78" s="244"/>
      <c r="RP78" s="244"/>
      <c r="RQ78" s="244"/>
      <c r="RR78" s="244"/>
      <c r="RS78" s="244"/>
      <c r="RT78" s="244"/>
      <c r="RU78" s="244"/>
      <c r="RV78" s="244"/>
      <c r="RW78" s="244"/>
      <c r="RX78" s="244"/>
      <c r="RY78" s="244"/>
      <c r="RZ78" s="244"/>
      <c r="SA78" s="244"/>
      <c r="SB78" s="244"/>
      <c r="SC78" s="244"/>
      <c r="SD78" s="244"/>
      <c r="SE78" s="244"/>
      <c r="SF78" s="244"/>
      <c r="SG78" s="244"/>
      <c r="SH78" s="244"/>
      <c r="SI78" s="244"/>
      <c r="SJ78" s="244"/>
      <c r="SK78" s="244"/>
      <c r="SL78" s="244"/>
      <c r="SM78" s="244"/>
      <c r="SN78" s="244"/>
      <c r="SO78" s="244"/>
      <c r="SP78" s="244"/>
      <c r="SQ78" s="244"/>
      <c r="SR78" s="244"/>
      <c r="SS78" s="244"/>
      <c r="ST78" s="244"/>
      <c r="SU78" s="244"/>
      <c r="SV78" s="244"/>
      <c r="SW78" s="244"/>
      <c r="SX78" s="244"/>
      <c r="SY78" s="244"/>
      <c r="SZ78" s="244"/>
      <c r="TA78" s="244"/>
      <c r="TB78" s="244"/>
      <c r="TC78" s="244"/>
      <c r="TD78" s="244"/>
      <c r="TE78" s="244"/>
      <c r="TF78" s="244"/>
      <c r="TG78" s="244"/>
      <c r="TH78" s="244"/>
      <c r="TI78" s="244"/>
      <c r="TJ78" s="244"/>
      <c r="TK78" s="244"/>
      <c r="TL78" s="244"/>
      <c r="TM78" s="244"/>
      <c r="TN78" s="244"/>
      <c r="TO78" s="244"/>
      <c r="TP78" s="244"/>
      <c r="TQ78" s="244"/>
      <c r="TR78" s="244"/>
      <c r="TS78" s="244"/>
      <c r="TT78" s="244"/>
      <c r="TU78" s="244"/>
      <c r="TV78" s="244"/>
      <c r="TW78" s="244"/>
      <c r="TX78" s="244"/>
      <c r="TY78" s="244"/>
      <c r="TZ78" s="244"/>
      <c r="UA78" s="244"/>
      <c r="UB78" s="244"/>
      <c r="UC78" s="244"/>
      <c r="UD78" s="244"/>
      <c r="UE78" s="244"/>
      <c r="UF78" s="244"/>
      <c r="UG78" s="244"/>
      <c r="UH78" s="244"/>
      <c r="UI78" s="244"/>
      <c r="UJ78" s="244"/>
      <c r="UK78" s="244"/>
      <c r="UL78" s="244"/>
      <c r="UM78" s="244"/>
      <c r="UN78" s="244"/>
      <c r="UO78" s="244"/>
      <c r="UP78" s="244"/>
      <c r="UQ78" s="244"/>
      <c r="UR78" s="244"/>
      <c r="US78" s="244"/>
      <c r="UT78" s="244"/>
      <c r="UU78" s="244"/>
      <c r="UV78" s="244"/>
      <c r="UW78" s="244"/>
      <c r="UX78" s="244"/>
      <c r="UY78" s="244"/>
      <c r="UZ78" s="244"/>
      <c r="VA78" s="244"/>
      <c r="VB78" s="244"/>
      <c r="VC78" s="244"/>
      <c r="VD78" s="244"/>
      <c r="VE78" s="244"/>
      <c r="VF78" s="244"/>
      <c r="VG78" s="244"/>
      <c r="VH78" s="244"/>
      <c r="VI78" s="244"/>
      <c r="VJ78" s="244"/>
      <c r="VK78" s="244"/>
      <c r="VL78" s="244"/>
      <c r="VM78" s="244"/>
      <c r="VN78" s="244"/>
      <c r="VO78" s="244"/>
      <c r="VP78" s="244"/>
      <c r="VQ78" s="244"/>
      <c r="VR78" s="244"/>
      <c r="VS78" s="244"/>
      <c r="VT78" s="244"/>
      <c r="VU78" s="244"/>
      <c r="VV78" s="244"/>
      <c r="VW78" s="244"/>
      <c r="VX78" s="244"/>
      <c r="VY78" s="244"/>
      <c r="VZ78" s="244"/>
      <c r="WA78" s="244"/>
      <c r="WB78" s="244"/>
      <c r="WC78" s="244"/>
      <c r="WD78" s="244"/>
      <c r="WE78" s="244"/>
      <c r="WF78" s="244"/>
      <c r="WG78" s="244"/>
      <c r="WH78" s="244"/>
      <c r="WI78" s="244"/>
      <c r="WJ78" s="244"/>
      <c r="WK78" s="244"/>
      <c r="WL78" s="244"/>
      <c r="WM78" s="244"/>
      <c r="WN78" s="244"/>
      <c r="WO78" s="244"/>
      <c r="WP78" s="244"/>
      <c r="WQ78" s="244"/>
      <c r="WR78" s="244"/>
      <c r="WS78" s="244"/>
      <c r="WT78" s="244"/>
      <c r="WU78" s="244"/>
      <c r="WV78" s="244"/>
      <c r="WW78" s="244"/>
      <c r="WX78" s="244"/>
      <c r="WY78" s="244"/>
      <c r="WZ78" s="244"/>
      <c r="XA78" s="244"/>
      <c r="XB78" s="244"/>
      <c r="XC78" s="244"/>
      <c r="XD78" s="244"/>
      <c r="XE78" s="244"/>
      <c r="XF78" s="244"/>
      <c r="XG78" s="244"/>
      <c r="XH78" s="244"/>
      <c r="XI78" s="244"/>
      <c r="XJ78" s="244"/>
      <c r="XK78" s="244"/>
      <c r="XL78" s="244"/>
      <c r="XM78" s="244"/>
      <c r="XN78" s="244"/>
      <c r="XO78" s="244"/>
      <c r="XP78" s="244"/>
      <c r="XQ78" s="244"/>
      <c r="XR78" s="244"/>
      <c r="XS78" s="244"/>
      <c r="XT78" s="244"/>
      <c r="XU78" s="244"/>
      <c r="XV78" s="244"/>
      <c r="XW78" s="244"/>
      <c r="XX78" s="244"/>
      <c r="XY78" s="244"/>
      <c r="XZ78" s="244"/>
      <c r="YA78" s="244"/>
      <c r="YB78" s="244"/>
      <c r="YC78" s="244"/>
      <c r="YD78" s="244"/>
      <c r="YE78" s="244"/>
      <c r="YF78" s="244"/>
      <c r="YG78" s="244"/>
      <c r="YH78" s="244"/>
      <c r="YI78" s="244"/>
      <c r="YJ78" s="244"/>
      <c r="YK78" s="244"/>
      <c r="YL78" s="244"/>
      <c r="YM78" s="244"/>
      <c r="YN78" s="244"/>
      <c r="YO78" s="244"/>
      <c r="YP78" s="244"/>
      <c r="YQ78" s="244"/>
      <c r="YR78" s="244"/>
      <c r="YS78" s="244"/>
      <c r="YT78" s="244"/>
      <c r="YU78" s="244"/>
      <c r="YV78" s="244"/>
      <c r="YW78" s="244"/>
      <c r="YX78" s="244"/>
      <c r="YY78" s="244"/>
      <c r="YZ78" s="244"/>
      <c r="ZA78" s="244"/>
      <c r="ZB78" s="244"/>
      <c r="ZC78" s="244"/>
      <c r="ZD78" s="244"/>
      <c r="ZE78" s="244"/>
      <c r="ZF78" s="244"/>
      <c r="ZG78" s="244"/>
      <c r="ZH78" s="244"/>
      <c r="ZI78" s="244"/>
      <c r="ZJ78" s="244"/>
      <c r="ZK78" s="244"/>
      <c r="ZL78" s="244"/>
      <c r="ZM78" s="244"/>
      <c r="ZN78" s="244"/>
      <c r="ZO78" s="244"/>
      <c r="ZP78" s="244"/>
      <c r="ZQ78" s="244"/>
      <c r="ZR78" s="244"/>
      <c r="ZS78" s="244"/>
      <c r="ZT78" s="244"/>
      <c r="ZU78" s="244"/>
      <c r="ZV78" s="244"/>
      <c r="ZW78" s="244"/>
      <c r="ZX78" s="244"/>
      <c r="ZY78" s="244"/>
      <c r="ZZ78" s="244"/>
      <c r="AAA78" s="244"/>
      <c r="AAB78" s="244"/>
      <c r="AAC78" s="244"/>
      <c r="AAD78" s="244"/>
      <c r="AAE78" s="244"/>
      <c r="AAF78" s="244"/>
      <c r="AAG78" s="244"/>
      <c r="AAH78" s="244"/>
      <c r="AAI78" s="244"/>
      <c r="AAJ78" s="244"/>
      <c r="AAK78" s="244"/>
      <c r="AAL78" s="244"/>
      <c r="AAM78" s="244"/>
      <c r="AAN78" s="244"/>
      <c r="AAO78" s="244"/>
      <c r="AAP78" s="244"/>
      <c r="AAQ78" s="244"/>
      <c r="AAR78" s="244"/>
      <c r="AAS78" s="244"/>
      <c r="AAT78" s="244"/>
      <c r="AAU78" s="244"/>
      <c r="AAV78" s="244"/>
      <c r="AAW78" s="244"/>
      <c r="AAX78" s="244"/>
      <c r="AAY78" s="244"/>
      <c r="AAZ78" s="244"/>
      <c r="ABA78" s="244"/>
      <c r="ABB78" s="244"/>
      <c r="ABC78" s="244"/>
      <c r="ABD78" s="244"/>
      <c r="ABE78" s="244"/>
      <c r="ABF78" s="244"/>
      <c r="ABG78" s="244"/>
      <c r="ABH78" s="244"/>
      <c r="ABI78" s="244"/>
      <c r="ABJ78" s="244"/>
      <c r="ABK78" s="244"/>
      <c r="ABL78" s="244"/>
      <c r="ABM78" s="244"/>
      <c r="ABN78" s="244"/>
      <c r="ABO78" s="244"/>
      <c r="ABP78" s="244"/>
      <c r="ABQ78" s="244"/>
      <c r="ABR78" s="244"/>
      <c r="ABS78" s="244"/>
      <c r="ABT78" s="244"/>
      <c r="ABU78" s="244"/>
      <c r="ABV78" s="244"/>
      <c r="ABW78" s="244"/>
      <c r="ABX78" s="244"/>
      <c r="ABY78" s="244"/>
      <c r="ABZ78" s="244"/>
      <c r="ACA78" s="244"/>
      <c r="ACB78" s="244"/>
      <c r="ACC78" s="244"/>
      <c r="ACD78" s="244"/>
      <c r="ACE78" s="244"/>
      <c r="ACF78" s="244"/>
      <c r="ACG78" s="244"/>
      <c r="ACH78" s="244"/>
      <c r="ACI78" s="244"/>
      <c r="ACJ78" s="244"/>
      <c r="ACK78" s="244"/>
      <c r="ACL78" s="244"/>
      <c r="ACM78" s="244"/>
      <c r="ACN78" s="244"/>
      <c r="ACO78" s="244"/>
      <c r="ACP78" s="244"/>
      <c r="ACQ78" s="244"/>
      <c r="ACR78" s="244"/>
      <c r="ACS78" s="244"/>
      <c r="ACT78" s="244"/>
      <c r="ACU78" s="244"/>
      <c r="ACV78" s="244"/>
      <c r="ACW78" s="244"/>
      <c r="ACX78" s="244"/>
      <c r="ACY78" s="244"/>
      <c r="ACZ78" s="244"/>
      <c r="ADA78" s="244"/>
      <c r="ADB78" s="244"/>
      <c r="ADC78" s="244"/>
      <c r="ADD78" s="244"/>
      <c r="ADE78" s="244"/>
      <c r="ADF78" s="244"/>
      <c r="ADG78" s="244"/>
      <c r="ADH78" s="244"/>
      <c r="ADI78" s="244"/>
      <c r="ADJ78" s="244"/>
      <c r="ADK78" s="244"/>
      <c r="ADL78" s="244"/>
      <c r="ADM78" s="244"/>
      <c r="ADN78" s="244"/>
      <c r="ADO78" s="244"/>
      <c r="ADP78" s="244"/>
      <c r="ADQ78" s="244"/>
      <c r="ADR78" s="244"/>
      <c r="ADS78" s="244"/>
      <c r="ADT78" s="244"/>
      <c r="ADU78" s="244"/>
      <c r="ADV78" s="244"/>
      <c r="ADW78" s="244"/>
      <c r="ADX78" s="244"/>
      <c r="ADY78" s="244"/>
      <c r="ADZ78" s="244"/>
      <c r="AEA78" s="244"/>
      <c r="AEB78" s="244"/>
      <c r="AEC78" s="244"/>
      <c r="AED78" s="244"/>
      <c r="AEE78" s="244"/>
      <c r="AEF78" s="244"/>
      <c r="AEG78" s="244"/>
      <c r="AEH78" s="244"/>
      <c r="AEI78" s="244"/>
      <c r="AEJ78" s="244"/>
      <c r="AEK78" s="244"/>
      <c r="AEL78" s="244"/>
      <c r="AEM78" s="244"/>
      <c r="AEN78" s="244"/>
      <c r="AEO78" s="244"/>
      <c r="AEP78" s="244"/>
      <c r="AEQ78" s="244"/>
      <c r="AER78" s="244"/>
      <c r="AES78" s="244"/>
      <c r="AET78" s="244"/>
      <c r="AEU78" s="244"/>
    </row>
    <row r="79" spans="1:827" s="191" customFormat="1" x14ac:dyDescent="0.15">
      <c r="A79" s="182" t="str">
        <f>'Tariffs July 2022'!K48</f>
        <v>Red Energy</v>
      </c>
      <c r="B79" s="183" t="str">
        <f>'Tariffs July 2022'!L48</f>
        <v>Living Energy Saver</v>
      </c>
      <c r="C79" s="184">
        <f>IF('Tariffs July 2022'!BP48=0,91*'Tariffs July 2022'!M48/100,(91*'Tariffs July 2022'!M48/100)+'Tariffs July 2022'!BP48/4)</f>
        <v>77.349999999999994</v>
      </c>
      <c r="D79" s="184">
        <f>IF('Tariffs July 2022'!O48="",$C$67*$C$68*'Tariffs July 2022'!N48/100,IF($C$67*$C$68&gt;='Tariffs July 2022'!P48,('Tariffs July 2022'!P48*'Tariffs July 2022'!N48/100),($C$67*$C$68*'Tariffs July 2022'!N48/100)))</f>
        <v>103.59999999999998</v>
      </c>
      <c r="E79" s="184">
        <f>($C$67*$C$69)*'Tariffs July 2022'!AH48/100</f>
        <v>202.4</v>
      </c>
      <c r="F79" s="184">
        <f>($C$67*$C$70)*'Tariffs July 2022'!W48/100</f>
        <v>79.272727272727266</v>
      </c>
      <c r="G79" s="184">
        <f t="shared" ref="G79" si="74">SUM(C79:F79)</f>
        <v>462.62272727272727</v>
      </c>
      <c r="H79" s="238">
        <f>(G79-C79)*4</f>
        <v>1541.090909090909</v>
      </c>
      <c r="I79" s="238">
        <f t="shared" ref="I79" si="75">G79*4</f>
        <v>1850.4909090909091</v>
      </c>
      <c r="J79" s="185">
        <f t="shared" ref="J79" si="76">I79*1.1</f>
        <v>2035.5400000000002</v>
      </c>
      <c r="K79" s="188">
        <f>'Tariffs July 2022'!AZ48</f>
        <v>0</v>
      </c>
      <c r="L79" s="188">
        <f>'Tariffs July 2022'!BA48</f>
        <v>0</v>
      </c>
      <c r="M79" s="188">
        <f>'Tariffs July 2022'!BB48</f>
        <v>0</v>
      </c>
      <c r="N79" s="188">
        <f>'Tariffs July 2022'!BC48</f>
        <v>0</v>
      </c>
      <c r="O79" s="186" t="str">
        <f t="shared" ref="O79" si="77">IF(SUM(K79:N79)=0,"No discount",IF(K79&gt;0,"Guaranteed off bill",IF(L79&gt;0,"Guaranteed off usage",IF(M79&gt;0,"Pay-on-time off bill","Pay-on-time off usage"))))</f>
        <v>No discount</v>
      </c>
      <c r="P79" s="187" t="str">
        <f t="shared" ref="P79" si="78">IF(OR(A79="Origin Energy",A79="Red Energy",A79="Powershop"),"Inclusive","Exclusive")</f>
        <v>Inclusive</v>
      </c>
      <c r="Q79" s="241">
        <f t="shared" ref="Q79" si="79">IF(AND(O79="Guaranteed off bill",P79="Inclusive"),((I79*1.1)-((I79*1.1)*K79/100))/1.1,IF(AND(O79="Guaranteed off usage",P79="Inclusive"),((I79*1.1)-((H79*1.1)*L79/100))/1.1,IF(AND(O79="Guaranteed off bill",P79="Exclusive"),I79-(I79*K79/100),IF(AND(O79="Guaranteed off usage",P79="Exclusive"),I79-(H79*L79/100),IF(P79="Inclusive",((I79*1.1))/1.1,I79)))))</f>
        <v>1850.4909090909091</v>
      </c>
      <c r="R79" s="238">
        <f t="shared" ref="R79" si="80">IF(AND(O79="Pay-on-time off bill",P79="Inclusive"),((Q79*1.1)-((Q79*1.1)*M79/100))/1.1,IF(AND(O79="Pay-on-time off usage",P79="Inclusive"),((Q79*1.1)-((H79*1.1)*N79/100))/1.1,IF(AND(O79="Pay-on-time off bill",P79="Exclusive"),Q79-(Q79*M79/100),IF(AND(O79="Pay-on-time off usage",P79="Exclusive"),Q79-(H79*N79/100),IF(P79="Inclusive",((Q79*1.1))/1.1,Q79)))))</f>
        <v>1850.4909090909091</v>
      </c>
      <c r="S79" s="247">
        <f t="shared" ref="S79" si="81">Q79*1.1</f>
        <v>2035.5400000000002</v>
      </c>
      <c r="T79" s="247">
        <f t="shared" ref="T79" si="82">R79*1.1</f>
        <v>2035.5400000000002</v>
      </c>
      <c r="U79" s="188">
        <f>'Tariffs July 2022'!BL48</f>
        <v>0</v>
      </c>
      <c r="V79" s="189" t="str">
        <f>'Tariffs July 2022'!BM48</f>
        <v>n</v>
      </c>
      <c r="W79" s="264"/>
      <c r="X79" s="264"/>
      <c r="Y79" s="264"/>
      <c r="Z79" s="264"/>
      <c r="AA79" s="264"/>
      <c r="AB79" s="264"/>
      <c r="AC79" s="264"/>
      <c r="AD79" s="264"/>
      <c r="AE79" s="264"/>
      <c r="AF79" s="264"/>
      <c r="AG79" s="264"/>
      <c r="AH79" s="264"/>
      <c r="AI79" s="264"/>
      <c r="AJ79" s="264"/>
      <c r="AK79" s="264"/>
      <c r="AL79" s="264"/>
      <c r="AM79" s="264"/>
      <c r="AN79" s="264"/>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s="244"/>
      <c r="QO79" s="244"/>
      <c r="QP79" s="244"/>
      <c r="QQ79" s="244"/>
      <c r="QR79" s="244"/>
      <c r="QS79" s="244"/>
      <c r="QT79" s="244"/>
      <c r="QU79" s="244"/>
      <c r="QV79" s="244"/>
      <c r="QW79" s="244"/>
      <c r="QX79" s="244"/>
      <c r="QY79" s="244"/>
      <c r="QZ79" s="244"/>
      <c r="RA79" s="244"/>
      <c r="RB79" s="244"/>
      <c r="RC79" s="244"/>
      <c r="RD79" s="244"/>
      <c r="RE79" s="244"/>
      <c r="RF79" s="244"/>
      <c r="RG79" s="244"/>
      <c r="RH79" s="244"/>
      <c r="RI79" s="244"/>
      <c r="RJ79" s="244"/>
      <c r="RK79" s="244"/>
      <c r="RL79" s="244"/>
      <c r="RM79" s="244"/>
      <c r="RN79" s="244"/>
      <c r="RO79" s="244"/>
      <c r="RP79" s="244"/>
      <c r="RQ79" s="244"/>
      <c r="RR79" s="244"/>
      <c r="RS79" s="244"/>
      <c r="RT79" s="244"/>
      <c r="RU79" s="244"/>
      <c r="RV79" s="244"/>
      <c r="RW79" s="244"/>
      <c r="RX79" s="244"/>
      <c r="RY79" s="244"/>
      <c r="RZ79" s="244"/>
      <c r="SA79" s="244"/>
      <c r="SB79" s="244"/>
      <c r="SC79" s="244"/>
      <c r="SD79" s="244"/>
      <c r="SE79" s="244"/>
      <c r="SF79" s="244"/>
      <c r="SG79" s="244"/>
      <c r="SH79" s="244"/>
      <c r="SI79" s="244"/>
      <c r="SJ79" s="244"/>
      <c r="SK79" s="244"/>
      <c r="SL79" s="244"/>
      <c r="SM79" s="244"/>
      <c r="SN79" s="244"/>
      <c r="SO79" s="244"/>
      <c r="SP79" s="244"/>
      <c r="SQ79" s="244"/>
      <c r="SR79" s="244"/>
      <c r="SS79" s="244"/>
      <c r="ST79" s="244"/>
      <c r="SU79" s="244"/>
      <c r="SV79" s="244"/>
      <c r="SW79" s="244"/>
      <c r="SX79" s="244"/>
      <c r="SY79" s="244"/>
      <c r="SZ79" s="244"/>
      <c r="TA79" s="244"/>
      <c r="TB79" s="244"/>
      <c r="TC79" s="244"/>
      <c r="TD79" s="244"/>
      <c r="TE79" s="244"/>
      <c r="TF79" s="244"/>
      <c r="TG79" s="244"/>
      <c r="TH79" s="244"/>
      <c r="TI79" s="244"/>
      <c r="TJ79" s="244"/>
      <c r="TK79" s="244"/>
      <c r="TL79" s="244"/>
      <c r="TM79" s="244"/>
      <c r="TN79" s="244"/>
      <c r="TO79" s="244"/>
      <c r="TP79" s="244"/>
      <c r="TQ79" s="244"/>
      <c r="TR79" s="244"/>
      <c r="TS79" s="244"/>
      <c r="TT79" s="244"/>
      <c r="TU79" s="244"/>
      <c r="TV79" s="244"/>
      <c r="TW79" s="244"/>
      <c r="TX79" s="244"/>
      <c r="TY79" s="244"/>
      <c r="TZ79" s="244"/>
      <c r="UA79" s="244"/>
      <c r="UB79" s="244"/>
      <c r="UC79" s="244"/>
      <c r="UD79" s="244"/>
      <c r="UE79" s="244"/>
      <c r="UF79" s="244"/>
      <c r="UG79" s="244"/>
      <c r="UH79" s="244"/>
      <c r="UI79" s="244"/>
      <c r="UJ79" s="244"/>
      <c r="UK79" s="244"/>
      <c r="UL79" s="244"/>
      <c r="UM79" s="244"/>
      <c r="UN79" s="244"/>
      <c r="UO79" s="244"/>
      <c r="UP79" s="244"/>
      <c r="UQ79" s="244"/>
      <c r="UR79" s="244"/>
      <c r="US79" s="244"/>
      <c r="UT79" s="244"/>
      <c r="UU79" s="244"/>
      <c r="UV79" s="244"/>
      <c r="UW79" s="244"/>
      <c r="UX79" s="244"/>
      <c r="UY79" s="244"/>
      <c r="UZ79" s="244"/>
      <c r="VA79" s="244"/>
      <c r="VB79" s="244"/>
      <c r="VC79" s="244"/>
      <c r="VD79" s="244"/>
      <c r="VE79" s="244"/>
      <c r="VF79" s="244"/>
      <c r="VG79" s="244"/>
      <c r="VH79" s="244"/>
      <c r="VI79" s="244"/>
      <c r="VJ79" s="244"/>
      <c r="VK79" s="244"/>
      <c r="VL79" s="244"/>
      <c r="VM79" s="244"/>
      <c r="VN79" s="244"/>
      <c r="VO79" s="244"/>
      <c r="VP79" s="244"/>
      <c r="VQ79" s="244"/>
      <c r="VR79" s="244"/>
      <c r="VS79" s="244"/>
      <c r="VT79" s="244"/>
      <c r="VU79" s="244"/>
      <c r="VV79" s="244"/>
      <c r="VW79" s="244"/>
      <c r="VX79" s="244"/>
      <c r="VY79" s="244"/>
      <c r="VZ79" s="244"/>
      <c r="WA79" s="244"/>
      <c r="WB79" s="244"/>
      <c r="WC79" s="244"/>
      <c r="WD79" s="244"/>
      <c r="WE79" s="244"/>
      <c r="WF79" s="244"/>
      <c r="WG79" s="244"/>
      <c r="WH79" s="244"/>
      <c r="WI79" s="244"/>
      <c r="WJ79" s="244"/>
      <c r="WK79" s="244"/>
      <c r="WL79" s="244"/>
      <c r="WM79" s="244"/>
      <c r="WN79" s="244"/>
      <c r="WO79" s="244"/>
      <c r="WP79" s="244"/>
      <c r="WQ79" s="244"/>
      <c r="WR79" s="244"/>
      <c r="WS79" s="244"/>
      <c r="WT79" s="244"/>
      <c r="WU79" s="244"/>
      <c r="WV79" s="244"/>
      <c r="WW79" s="244"/>
      <c r="WX79" s="244"/>
      <c r="WY79" s="244"/>
      <c r="WZ79" s="244"/>
      <c r="XA79" s="244"/>
      <c r="XB79" s="244"/>
      <c r="XC79" s="244"/>
      <c r="XD79" s="244"/>
      <c r="XE79" s="244"/>
      <c r="XF79" s="244"/>
      <c r="XG79" s="244"/>
      <c r="XH79" s="244"/>
      <c r="XI79" s="244"/>
      <c r="XJ79" s="244"/>
      <c r="XK79" s="244"/>
      <c r="XL79" s="244"/>
      <c r="XM79" s="244"/>
      <c r="XN79" s="244"/>
      <c r="XO79" s="244"/>
      <c r="XP79" s="244"/>
      <c r="XQ79" s="244"/>
      <c r="XR79" s="244"/>
      <c r="XS79" s="244"/>
      <c r="XT79" s="244"/>
      <c r="XU79" s="244"/>
      <c r="XV79" s="244"/>
      <c r="XW79" s="244"/>
      <c r="XX79" s="244"/>
      <c r="XY79" s="244"/>
      <c r="XZ79" s="244"/>
      <c r="YA79" s="244"/>
      <c r="YB79" s="244"/>
      <c r="YC79" s="244"/>
      <c r="YD79" s="244"/>
      <c r="YE79" s="244"/>
      <c r="YF79" s="244"/>
      <c r="YG79" s="244"/>
      <c r="YH79" s="244"/>
      <c r="YI79" s="244"/>
      <c r="YJ79" s="244"/>
      <c r="YK79" s="244"/>
      <c r="YL79" s="244"/>
      <c r="YM79" s="244"/>
      <c r="YN79" s="244"/>
      <c r="YO79" s="244"/>
      <c r="YP79" s="244"/>
      <c r="YQ79" s="244"/>
      <c r="YR79" s="244"/>
      <c r="YS79" s="244"/>
      <c r="YT79" s="244"/>
      <c r="YU79" s="244"/>
      <c r="YV79" s="244"/>
      <c r="YW79" s="244"/>
      <c r="YX79" s="244"/>
      <c r="YY79" s="244"/>
      <c r="YZ79" s="244"/>
      <c r="ZA79" s="244"/>
      <c r="ZB79" s="244"/>
      <c r="ZC79" s="244"/>
      <c r="ZD79" s="244"/>
      <c r="ZE79" s="244"/>
      <c r="ZF79" s="244"/>
      <c r="ZG79" s="244"/>
      <c r="ZH79" s="244"/>
      <c r="ZI79" s="244"/>
      <c r="ZJ79" s="244"/>
      <c r="ZK79" s="244"/>
      <c r="ZL79" s="244"/>
      <c r="ZM79" s="244"/>
      <c r="ZN79" s="244"/>
      <c r="ZO79" s="244"/>
      <c r="ZP79" s="244"/>
      <c r="ZQ79" s="244"/>
      <c r="ZR79" s="244"/>
      <c r="ZS79" s="244"/>
      <c r="ZT79" s="244"/>
      <c r="ZU79" s="244"/>
      <c r="ZV79" s="244"/>
      <c r="ZW79" s="244"/>
      <c r="ZX79" s="244"/>
      <c r="ZY79" s="244"/>
      <c r="ZZ79" s="244"/>
      <c r="AAA79" s="244"/>
      <c r="AAB79" s="244"/>
      <c r="AAC79" s="244"/>
      <c r="AAD79" s="244"/>
      <c r="AAE79" s="244"/>
      <c r="AAF79" s="244"/>
      <c r="AAG79" s="244"/>
      <c r="AAH79" s="244"/>
      <c r="AAI79" s="244"/>
      <c r="AAJ79" s="244"/>
      <c r="AAK79" s="244"/>
      <c r="AAL79" s="244"/>
      <c r="AAM79" s="244"/>
      <c r="AAN79" s="244"/>
      <c r="AAO79" s="244"/>
      <c r="AAP79" s="244"/>
      <c r="AAQ79" s="244"/>
      <c r="AAR79" s="244"/>
      <c r="AAS79" s="244"/>
      <c r="AAT79" s="244"/>
      <c r="AAU79" s="244"/>
      <c r="AAV79" s="244"/>
      <c r="AAW79" s="244"/>
      <c r="AAX79" s="244"/>
      <c r="AAY79" s="244"/>
      <c r="AAZ79" s="244"/>
      <c r="ABA79" s="244"/>
      <c r="ABB79" s="244"/>
      <c r="ABC79" s="244"/>
      <c r="ABD79" s="244"/>
      <c r="ABE79" s="244"/>
      <c r="ABF79" s="244"/>
      <c r="ABG79" s="244"/>
      <c r="ABH79" s="244"/>
      <c r="ABI79" s="244"/>
      <c r="ABJ79" s="244"/>
      <c r="ABK79" s="244"/>
      <c r="ABL79" s="244"/>
      <c r="ABM79" s="244"/>
      <c r="ABN79" s="244"/>
      <c r="ABO79" s="244"/>
      <c r="ABP79" s="244"/>
      <c r="ABQ79" s="244"/>
      <c r="ABR79" s="244"/>
      <c r="ABS79" s="244"/>
      <c r="ABT79" s="244"/>
      <c r="ABU79" s="244"/>
      <c r="ABV79" s="244"/>
      <c r="ABW79" s="244"/>
      <c r="ABX79" s="244"/>
      <c r="ABY79" s="244"/>
      <c r="ABZ79" s="244"/>
      <c r="ACA79" s="244"/>
      <c r="ACB79" s="244"/>
      <c r="ACC79" s="244"/>
      <c r="ACD79" s="244"/>
      <c r="ACE79" s="244"/>
      <c r="ACF79" s="244"/>
      <c r="ACG79" s="244"/>
      <c r="ACH79" s="244"/>
      <c r="ACI79" s="244"/>
      <c r="ACJ79" s="244"/>
      <c r="ACK79" s="244"/>
      <c r="ACL79" s="244"/>
      <c r="ACM79" s="244"/>
      <c r="ACN79" s="244"/>
      <c r="ACO79" s="244"/>
      <c r="ACP79" s="244"/>
      <c r="ACQ79" s="244"/>
      <c r="ACR79" s="244"/>
      <c r="ACS79" s="244"/>
      <c r="ACT79" s="244"/>
      <c r="ACU79" s="244"/>
      <c r="ACV79" s="244"/>
      <c r="ACW79" s="244"/>
      <c r="ACX79" s="244"/>
      <c r="ACY79" s="244"/>
      <c r="ACZ79" s="244"/>
      <c r="ADA79" s="244"/>
      <c r="ADB79" s="244"/>
      <c r="ADC79" s="244"/>
      <c r="ADD79" s="244"/>
      <c r="ADE79" s="244"/>
      <c r="ADF79" s="244"/>
      <c r="ADG79" s="244"/>
      <c r="ADH79" s="244"/>
      <c r="ADI79" s="244"/>
      <c r="ADJ79" s="244"/>
      <c r="ADK79" s="244"/>
      <c r="ADL79" s="244"/>
      <c r="ADM79" s="244"/>
      <c r="ADN79" s="244"/>
      <c r="ADO79" s="244"/>
      <c r="ADP79" s="244"/>
      <c r="ADQ79" s="244"/>
      <c r="ADR79" s="244"/>
      <c r="ADS79" s="244"/>
      <c r="ADT79" s="244"/>
      <c r="ADU79" s="244"/>
      <c r="ADV79" s="244"/>
      <c r="ADW79" s="244"/>
      <c r="ADX79" s="244"/>
      <c r="ADY79" s="244"/>
      <c r="ADZ79" s="244"/>
      <c r="AEA79" s="244"/>
      <c r="AEB79" s="244"/>
      <c r="AEC79" s="244"/>
      <c r="AED79" s="244"/>
      <c r="AEE79" s="244"/>
      <c r="AEF79" s="244"/>
      <c r="AEG79" s="244"/>
      <c r="AEH79" s="244"/>
      <c r="AEI79" s="244"/>
      <c r="AEJ79" s="244"/>
      <c r="AEK79" s="244"/>
      <c r="AEL79" s="244"/>
      <c r="AEM79" s="244"/>
      <c r="AEN79" s="244"/>
      <c r="AEO79" s="244"/>
      <c r="AEP79" s="244"/>
      <c r="AEQ79" s="244"/>
      <c r="AER79" s="244"/>
      <c r="AES79" s="244"/>
      <c r="AET79" s="244"/>
      <c r="AEU79" s="244"/>
    </row>
    <row r="80" spans="1:827" s="191" customFormat="1" x14ac:dyDescent="0.15">
      <c r="A80" s="182" t="str">
        <f>'Tariffs July 2022'!K49</f>
        <v>Alinta Energy</v>
      </c>
      <c r="B80" s="183" t="str">
        <f>'Tariffs July 2022'!L49</f>
        <v>Home Deal</v>
      </c>
      <c r="C80" s="184">
        <f>IF('Tariffs July 2022'!BP49=0,91*'Tariffs July 2022'!M49/100,(91*'Tariffs July 2022'!M49/100)+'Tariffs July 2022'!BP49/4)</f>
        <v>94.466272727272724</v>
      </c>
      <c r="D80" s="184">
        <f>IF('Tariffs July 2022'!O49="",$C$67*$C$68*'Tariffs July 2022'!N49/100,IF($C$67*$C$68&gt;='Tariffs July 2022'!P49,('Tariffs July 2022'!P49*'Tariffs July 2022'!N49/100),($C$67*$C$68*'Tariffs July 2022'!N49/100)))</f>
        <v>128</v>
      </c>
      <c r="E80" s="184">
        <f>($C$67*$C$69)*'Tariffs July 2022'!AH49/100</f>
        <v>248.89999999999998</v>
      </c>
      <c r="F80" s="184">
        <f>($C$67*$C$70)*'Tariffs July 2022'!W49/100</f>
        <v>92.909090909090921</v>
      </c>
      <c r="G80" s="184">
        <f t="shared" ref="G80" si="83">SUM(C80:F80)</f>
        <v>564.27536363636364</v>
      </c>
      <c r="H80" s="238">
        <f>(G80-C80)*4</f>
        <v>1879.2363636363636</v>
      </c>
      <c r="I80" s="238">
        <f t="shared" ref="I80" si="84">G80*4</f>
        <v>2257.1014545454545</v>
      </c>
      <c r="J80" s="185">
        <f t="shared" ref="J80" si="85">I80*1.1</f>
        <v>2482.8116</v>
      </c>
      <c r="K80" s="188">
        <f>'Tariffs July 2022'!AZ49</f>
        <v>0</v>
      </c>
      <c r="L80" s="188">
        <f>'Tariffs July 2022'!BA49</f>
        <v>0</v>
      </c>
      <c r="M80" s="188">
        <f>'Tariffs July 2022'!BB49</f>
        <v>0</v>
      </c>
      <c r="N80" s="188">
        <f>'Tariffs July 2022'!BC49</f>
        <v>0</v>
      </c>
      <c r="O80" s="186" t="str">
        <f t="shared" ref="O80" si="86">IF(SUM(K80:N80)=0,"No discount",IF(K80&gt;0,"Guaranteed off bill",IF(L80&gt;0,"Guaranteed off usage",IF(M80&gt;0,"Pay-on-time off bill","Pay-on-time off usage"))))</f>
        <v>No discount</v>
      </c>
      <c r="P80" s="187" t="str">
        <f t="shared" ref="P80" si="87">IF(OR(A80="Origin Energy",A80="Red Energy",A80="Powershop"),"Inclusive","Exclusive")</f>
        <v>Exclusive</v>
      </c>
      <c r="Q80" s="241">
        <f t="shared" ref="Q80" si="88">IF(AND(O80="Guaranteed off bill",P80="Inclusive"),((I80*1.1)-((I80*1.1)*K80/100))/1.1,IF(AND(O80="Guaranteed off usage",P80="Inclusive"),((I80*1.1)-((H80*1.1)*L80/100))/1.1,IF(AND(O80="Guaranteed off bill",P80="Exclusive"),I80-(I80*K80/100),IF(AND(O80="Guaranteed off usage",P80="Exclusive"),I80-(H80*L80/100),IF(P80="Inclusive",((I80*1.1))/1.1,I80)))))</f>
        <v>2257.1014545454545</v>
      </c>
      <c r="R80" s="238">
        <f t="shared" ref="R80" si="89">IF(AND(O80="Pay-on-time off bill",P80="Inclusive"),((Q80*1.1)-((Q80*1.1)*M80/100))/1.1,IF(AND(O80="Pay-on-time off usage",P80="Inclusive"),((Q80*1.1)-((H80*1.1)*N80/100))/1.1,IF(AND(O80="Pay-on-time off bill",P80="Exclusive"),Q80-(Q80*M80/100),IF(AND(O80="Pay-on-time off usage",P80="Exclusive"),Q80-(H80*N80/100),IF(P80="Inclusive",((Q80*1.1))/1.1,Q80)))))</f>
        <v>2257.1014545454545</v>
      </c>
      <c r="S80" s="247">
        <f t="shared" ref="S80" si="90">Q80*1.1</f>
        <v>2482.8116</v>
      </c>
      <c r="T80" s="247">
        <f t="shared" ref="T80" si="91">R80*1.1</f>
        <v>2482.8116</v>
      </c>
      <c r="U80" s="188">
        <f>'Tariffs July 2022'!BL49</f>
        <v>0</v>
      </c>
      <c r="V80" s="189" t="str">
        <f>'Tariffs July 2022'!BM49</f>
        <v>n</v>
      </c>
      <c r="W80" s="264"/>
      <c r="X80" s="264"/>
      <c r="Y80" s="264"/>
      <c r="Z80" s="264"/>
      <c r="AA80" s="264"/>
      <c r="AB80" s="264"/>
      <c r="AC80" s="264"/>
      <c r="AD80" s="264"/>
      <c r="AE80" s="264"/>
      <c r="AF80" s="264"/>
      <c r="AG80" s="264"/>
      <c r="AH80" s="264"/>
      <c r="AI80" s="264"/>
      <c r="AJ80" s="264"/>
      <c r="AK80" s="264"/>
      <c r="AL80" s="264"/>
      <c r="AM80" s="264"/>
      <c r="AN80" s="264"/>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s="244"/>
      <c r="QO80" s="244"/>
      <c r="QP80" s="244"/>
      <c r="QQ80" s="244"/>
      <c r="QR80" s="244"/>
      <c r="QS80" s="244"/>
      <c r="QT80" s="244"/>
      <c r="QU80" s="244"/>
      <c r="QV80" s="244"/>
      <c r="QW80" s="244"/>
      <c r="QX80" s="244"/>
      <c r="QY80" s="244"/>
      <c r="QZ80" s="244"/>
      <c r="RA80" s="244"/>
      <c r="RB80" s="244"/>
      <c r="RC80" s="244"/>
      <c r="RD80" s="244"/>
      <c r="RE80" s="244"/>
      <c r="RF80" s="244"/>
      <c r="RG80" s="244"/>
      <c r="RH80" s="244"/>
      <c r="RI80" s="244"/>
      <c r="RJ80" s="244"/>
      <c r="RK80" s="244"/>
      <c r="RL80" s="244"/>
      <c r="RM80" s="244"/>
      <c r="RN80" s="244"/>
      <c r="RO80" s="244"/>
      <c r="RP80" s="244"/>
      <c r="RQ80" s="244"/>
      <c r="RR80" s="244"/>
      <c r="RS80" s="244"/>
      <c r="RT80" s="244"/>
      <c r="RU80" s="244"/>
      <c r="RV80" s="244"/>
      <c r="RW80" s="244"/>
      <c r="RX80" s="244"/>
      <c r="RY80" s="244"/>
      <c r="RZ80" s="244"/>
      <c r="SA80" s="244"/>
      <c r="SB80" s="244"/>
      <c r="SC80" s="244"/>
      <c r="SD80" s="244"/>
      <c r="SE80" s="244"/>
      <c r="SF80" s="244"/>
      <c r="SG80" s="244"/>
      <c r="SH80" s="244"/>
      <c r="SI80" s="244"/>
      <c r="SJ80" s="244"/>
      <c r="SK80" s="244"/>
      <c r="SL80" s="244"/>
      <c r="SM80" s="244"/>
      <c r="SN80" s="244"/>
      <c r="SO80" s="244"/>
      <c r="SP80" s="244"/>
      <c r="SQ80" s="244"/>
      <c r="SR80" s="244"/>
      <c r="SS80" s="244"/>
      <c r="ST80" s="244"/>
      <c r="SU80" s="244"/>
      <c r="SV80" s="244"/>
      <c r="SW80" s="244"/>
      <c r="SX80" s="244"/>
      <c r="SY80" s="244"/>
      <c r="SZ80" s="244"/>
      <c r="TA80" s="244"/>
      <c r="TB80" s="244"/>
      <c r="TC80" s="244"/>
      <c r="TD80" s="244"/>
      <c r="TE80" s="244"/>
      <c r="TF80" s="244"/>
      <c r="TG80" s="244"/>
      <c r="TH80" s="244"/>
      <c r="TI80" s="244"/>
      <c r="TJ80" s="244"/>
      <c r="TK80" s="244"/>
      <c r="TL80" s="244"/>
      <c r="TM80" s="244"/>
      <c r="TN80" s="244"/>
      <c r="TO80" s="244"/>
      <c r="TP80" s="244"/>
      <c r="TQ80" s="244"/>
      <c r="TR80" s="244"/>
      <c r="TS80" s="244"/>
      <c r="TT80" s="244"/>
      <c r="TU80" s="244"/>
      <c r="TV80" s="244"/>
      <c r="TW80" s="244"/>
      <c r="TX80" s="244"/>
      <c r="TY80" s="244"/>
      <c r="TZ80" s="244"/>
      <c r="UA80" s="244"/>
      <c r="UB80" s="244"/>
      <c r="UC80" s="244"/>
      <c r="UD80" s="244"/>
      <c r="UE80" s="244"/>
      <c r="UF80" s="244"/>
      <c r="UG80" s="244"/>
      <c r="UH80" s="244"/>
      <c r="UI80" s="244"/>
      <c r="UJ80" s="244"/>
      <c r="UK80" s="244"/>
      <c r="UL80" s="244"/>
      <c r="UM80" s="244"/>
      <c r="UN80" s="244"/>
      <c r="UO80" s="244"/>
      <c r="UP80" s="244"/>
      <c r="UQ80" s="244"/>
      <c r="UR80" s="244"/>
      <c r="US80" s="244"/>
      <c r="UT80" s="244"/>
      <c r="UU80" s="244"/>
      <c r="UV80" s="244"/>
      <c r="UW80" s="244"/>
      <c r="UX80" s="244"/>
      <c r="UY80" s="244"/>
      <c r="UZ80" s="244"/>
      <c r="VA80" s="244"/>
      <c r="VB80" s="244"/>
      <c r="VC80" s="244"/>
      <c r="VD80" s="244"/>
      <c r="VE80" s="244"/>
      <c r="VF80" s="244"/>
      <c r="VG80" s="244"/>
      <c r="VH80" s="244"/>
      <c r="VI80" s="244"/>
      <c r="VJ80" s="244"/>
      <c r="VK80" s="244"/>
      <c r="VL80" s="244"/>
      <c r="VM80" s="244"/>
      <c r="VN80" s="244"/>
      <c r="VO80" s="244"/>
      <c r="VP80" s="244"/>
      <c r="VQ80" s="244"/>
      <c r="VR80" s="244"/>
      <c r="VS80" s="244"/>
      <c r="VT80" s="244"/>
      <c r="VU80" s="244"/>
      <c r="VV80" s="244"/>
      <c r="VW80" s="244"/>
      <c r="VX80" s="244"/>
      <c r="VY80" s="244"/>
      <c r="VZ80" s="244"/>
      <c r="WA80" s="244"/>
      <c r="WB80" s="244"/>
      <c r="WC80" s="244"/>
      <c r="WD80" s="244"/>
      <c r="WE80" s="244"/>
      <c r="WF80" s="244"/>
      <c r="WG80" s="244"/>
      <c r="WH80" s="244"/>
      <c r="WI80" s="244"/>
      <c r="WJ80" s="244"/>
      <c r="WK80" s="244"/>
      <c r="WL80" s="244"/>
      <c r="WM80" s="244"/>
      <c r="WN80" s="244"/>
      <c r="WO80" s="244"/>
      <c r="WP80" s="244"/>
      <c r="WQ80" s="244"/>
      <c r="WR80" s="244"/>
      <c r="WS80" s="244"/>
      <c r="WT80" s="244"/>
      <c r="WU80" s="244"/>
      <c r="WV80" s="244"/>
      <c r="WW80" s="244"/>
      <c r="WX80" s="244"/>
      <c r="WY80" s="244"/>
      <c r="WZ80" s="244"/>
      <c r="XA80" s="244"/>
      <c r="XB80" s="244"/>
      <c r="XC80" s="244"/>
      <c r="XD80" s="244"/>
      <c r="XE80" s="244"/>
      <c r="XF80" s="244"/>
      <c r="XG80" s="244"/>
      <c r="XH80" s="244"/>
      <c r="XI80" s="244"/>
      <c r="XJ80" s="244"/>
      <c r="XK80" s="244"/>
      <c r="XL80" s="244"/>
      <c r="XM80" s="244"/>
      <c r="XN80" s="244"/>
      <c r="XO80" s="244"/>
      <c r="XP80" s="244"/>
      <c r="XQ80" s="244"/>
      <c r="XR80" s="244"/>
      <c r="XS80" s="244"/>
      <c r="XT80" s="244"/>
      <c r="XU80" s="244"/>
      <c r="XV80" s="244"/>
      <c r="XW80" s="244"/>
      <c r="XX80" s="244"/>
      <c r="XY80" s="244"/>
      <c r="XZ80" s="244"/>
      <c r="YA80" s="244"/>
      <c r="YB80" s="244"/>
      <c r="YC80" s="244"/>
      <c r="YD80" s="244"/>
      <c r="YE80" s="244"/>
      <c r="YF80" s="244"/>
      <c r="YG80" s="244"/>
      <c r="YH80" s="244"/>
      <c r="YI80" s="244"/>
      <c r="YJ80" s="244"/>
      <c r="YK80" s="244"/>
      <c r="YL80" s="244"/>
      <c r="YM80" s="244"/>
      <c r="YN80" s="244"/>
      <c r="YO80" s="244"/>
      <c r="YP80" s="244"/>
      <c r="YQ80" s="244"/>
      <c r="YR80" s="244"/>
      <c r="YS80" s="244"/>
      <c r="YT80" s="244"/>
      <c r="YU80" s="244"/>
      <c r="YV80" s="244"/>
      <c r="YW80" s="244"/>
      <c r="YX80" s="244"/>
      <c r="YY80" s="244"/>
      <c r="YZ80" s="244"/>
      <c r="ZA80" s="244"/>
      <c r="ZB80" s="244"/>
      <c r="ZC80" s="244"/>
      <c r="ZD80" s="244"/>
      <c r="ZE80" s="244"/>
      <c r="ZF80" s="244"/>
      <c r="ZG80" s="244"/>
      <c r="ZH80" s="244"/>
      <c r="ZI80" s="244"/>
      <c r="ZJ80" s="244"/>
      <c r="ZK80" s="244"/>
      <c r="ZL80" s="244"/>
      <c r="ZM80" s="244"/>
      <c r="ZN80" s="244"/>
      <c r="ZO80" s="244"/>
      <c r="ZP80" s="244"/>
      <c r="ZQ80" s="244"/>
      <c r="ZR80" s="244"/>
      <c r="ZS80" s="244"/>
      <c r="ZT80" s="244"/>
      <c r="ZU80" s="244"/>
      <c r="ZV80" s="244"/>
      <c r="ZW80" s="244"/>
      <c r="ZX80" s="244"/>
      <c r="ZY80" s="244"/>
      <c r="ZZ80" s="244"/>
      <c r="AAA80" s="244"/>
      <c r="AAB80" s="244"/>
      <c r="AAC80" s="244"/>
      <c r="AAD80" s="244"/>
      <c r="AAE80" s="244"/>
      <c r="AAF80" s="244"/>
      <c r="AAG80" s="244"/>
      <c r="AAH80" s="244"/>
      <c r="AAI80" s="244"/>
      <c r="AAJ80" s="244"/>
      <c r="AAK80" s="244"/>
      <c r="AAL80" s="244"/>
      <c r="AAM80" s="244"/>
      <c r="AAN80" s="244"/>
      <c r="AAO80" s="244"/>
      <c r="AAP80" s="244"/>
      <c r="AAQ80" s="244"/>
      <c r="AAR80" s="244"/>
      <c r="AAS80" s="244"/>
      <c r="AAT80" s="244"/>
      <c r="AAU80" s="244"/>
      <c r="AAV80" s="244"/>
      <c r="AAW80" s="244"/>
      <c r="AAX80" s="244"/>
      <c r="AAY80" s="244"/>
      <c r="AAZ80" s="244"/>
      <c r="ABA80" s="244"/>
      <c r="ABB80" s="244"/>
      <c r="ABC80" s="244"/>
      <c r="ABD80" s="244"/>
      <c r="ABE80" s="244"/>
      <c r="ABF80" s="244"/>
      <c r="ABG80" s="244"/>
      <c r="ABH80" s="244"/>
      <c r="ABI80" s="244"/>
      <c r="ABJ80" s="244"/>
      <c r="ABK80" s="244"/>
      <c r="ABL80" s="244"/>
      <c r="ABM80" s="244"/>
      <c r="ABN80" s="244"/>
      <c r="ABO80" s="244"/>
      <c r="ABP80" s="244"/>
      <c r="ABQ80" s="244"/>
      <c r="ABR80" s="244"/>
      <c r="ABS80" s="244"/>
      <c r="ABT80" s="244"/>
      <c r="ABU80" s="244"/>
      <c r="ABV80" s="244"/>
      <c r="ABW80" s="244"/>
      <c r="ABX80" s="244"/>
      <c r="ABY80" s="244"/>
      <c r="ABZ80" s="244"/>
      <c r="ACA80" s="244"/>
      <c r="ACB80" s="244"/>
      <c r="ACC80" s="244"/>
      <c r="ACD80" s="244"/>
      <c r="ACE80" s="244"/>
      <c r="ACF80" s="244"/>
      <c r="ACG80" s="244"/>
      <c r="ACH80" s="244"/>
      <c r="ACI80" s="244"/>
      <c r="ACJ80" s="244"/>
      <c r="ACK80" s="244"/>
      <c r="ACL80" s="244"/>
      <c r="ACM80" s="244"/>
      <c r="ACN80" s="244"/>
      <c r="ACO80" s="244"/>
      <c r="ACP80" s="244"/>
      <c r="ACQ80" s="244"/>
      <c r="ACR80" s="244"/>
      <c r="ACS80" s="244"/>
      <c r="ACT80" s="244"/>
      <c r="ACU80" s="244"/>
      <c r="ACV80" s="244"/>
      <c r="ACW80" s="244"/>
      <c r="ACX80" s="244"/>
      <c r="ACY80" s="244"/>
      <c r="ACZ80" s="244"/>
      <c r="ADA80" s="244"/>
      <c r="ADB80" s="244"/>
      <c r="ADC80" s="244"/>
      <c r="ADD80" s="244"/>
      <c r="ADE80" s="244"/>
      <c r="ADF80" s="244"/>
      <c r="ADG80" s="244"/>
      <c r="ADH80" s="244"/>
      <c r="ADI80" s="244"/>
      <c r="ADJ80" s="244"/>
      <c r="ADK80" s="244"/>
      <c r="ADL80" s="244"/>
      <c r="ADM80" s="244"/>
      <c r="ADN80" s="244"/>
      <c r="ADO80" s="244"/>
      <c r="ADP80" s="244"/>
      <c r="ADQ80" s="244"/>
      <c r="ADR80" s="244"/>
      <c r="ADS80" s="244"/>
      <c r="ADT80" s="244"/>
      <c r="ADU80" s="244"/>
      <c r="ADV80" s="244"/>
      <c r="ADW80" s="244"/>
      <c r="ADX80" s="244"/>
      <c r="ADY80" s="244"/>
      <c r="ADZ80" s="244"/>
      <c r="AEA80" s="244"/>
      <c r="AEB80" s="244"/>
      <c r="AEC80" s="244"/>
      <c r="AED80" s="244"/>
      <c r="AEE80" s="244"/>
      <c r="AEF80" s="244"/>
      <c r="AEG80" s="244"/>
      <c r="AEH80" s="244"/>
      <c r="AEI80" s="244"/>
      <c r="AEJ80" s="244"/>
      <c r="AEK80" s="244"/>
      <c r="AEL80" s="244"/>
      <c r="AEM80" s="244"/>
      <c r="AEN80" s="244"/>
      <c r="AEO80" s="244"/>
      <c r="AEP80" s="244"/>
      <c r="AEQ80" s="244"/>
      <c r="AER80" s="244"/>
      <c r="AES80" s="244"/>
      <c r="AET80" s="244"/>
      <c r="AEU80" s="244"/>
    </row>
    <row r="81" spans="1:827" s="191" customFormat="1" x14ac:dyDescent="0.15">
      <c r="A81" s="183" t="str">
        <f>'Tariffs July 2022'!K50</f>
        <v>ReAmped Energy</v>
      </c>
      <c r="B81" s="183" t="str">
        <f>'Tariffs July 2022'!L50</f>
        <v>Advance</v>
      </c>
      <c r="C81" s="184">
        <f>IF('Tariffs July 2022'!BP50=0,91*'Tariffs July 2022'!M50/100,(91*'Tariffs July 2022'!M50/100)+'Tariffs July 2022'!BP50/4)</f>
        <v>99.454727272727268</v>
      </c>
      <c r="D81" s="184">
        <f>IF('Tariffs July 2022'!O50="",$C$67*$C$68*'Tariffs July 2022'!N50/100,IF($C$67*$C$68&gt;='Tariffs July 2022'!P50,('Tariffs July 2022'!P50*'Tariffs July 2022'!N50/100),($C$67*$C$68*'Tariffs July 2022'!N50/100)))</f>
        <v>192.14545454545456</v>
      </c>
      <c r="E81" s="184">
        <f>($C$67*$C$69)*'Tariffs July 2022'!AH50/100</f>
        <v>416.7</v>
      </c>
      <c r="F81" s="184">
        <f>($C$67*$C$70)*'Tariffs July 2022'!W50/100</f>
        <v>176.68181818181816</v>
      </c>
      <c r="G81" s="184">
        <f t="shared" si="73"/>
        <v>884.98199999999986</v>
      </c>
      <c r="H81" s="238">
        <f t="shared" ref="H81:H84" si="92">(G81-C81)*4</f>
        <v>3142.1090909090904</v>
      </c>
      <c r="I81" s="238">
        <f t="shared" si="67"/>
        <v>3539.9279999999994</v>
      </c>
      <c r="J81" s="185">
        <f t="shared" si="65"/>
        <v>3893.9207999999999</v>
      </c>
      <c r="K81" s="188">
        <f>'Tariffs July 2022'!AZ50</f>
        <v>0</v>
      </c>
      <c r="L81" s="188">
        <f>'Tariffs July 2022'!BA50</f>
        <v>0</v>
      </c>
      <c r="M81" s="188">
        <f>'Tariffs July 2022'!BB50</f>
        <v>0</v>
      </c>
      <c r="N81" s="188">
        <f>'Tariffs July 2022'!BC50</f>
        <v>0</v>
      </c>
      <c r="O81" s="186" t="str">
        <f t="shared" si="68"/>
        <v>No discount</v>
      </c>
      <c r="P81" s="187" t="str">
        <f t="shared" si="69"/>
        <v>Exclusive</v>
      </c>
      <c r="Q81" s="241">
        <f t="shared" si="70"/>
        <v>3539.9279999999994</v>
      </c>
      <c r="R81" s="238">
        <f t="shared" si="71"/>
        <v>3539.9279999999994</v>
      </c>
      <c r="S81" s="247">
        <f t="shared" si="72"/>
        <v>3893.9207999999999</v>
      </c>
      <c r="T81" s="247">
        <f t="shared" si="72"/>
        <v>3893.9207999999999</v>
      </c>
      <c r="U81" s="188">
        <f>'Tariffs July 2022'!BL50</f>
        <v>0</v>
      </c>
      <c r="V81" s="189" t="str">
        <f>'Tariffs July 2022'!BM50</f>
        <v>n</v>
      </c>
      <c r="W81" s="264"/>
      <c r="X81" s="264"/>
      <c r="Y81" s="264"/>
      <c r="Z81" s="264"/>
      <c r="AA81" s="264"/>
      <c r="AB81" s="264"/>
      <c r="AC81" s="264"/>
      <c r="AD81" s="264"/>
      <c r="AE81" s="264"/>
      <c r="AF81" s="264"/>
      <c r="AG81" s="264"/>
      <c r="AH81" s="264"/>
      <c r="AI81" s="264"/>
      <c r="AJ81" s="264"/>
      <c r="AK81" s="264"/>
      <c r="AL81" s="264"/>
      <c r="AM81" s="264"/>
      <c r="AN81" s="264"/>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s="244"/>
      <c r="QO81" s="244"/>
      <c r="QP81" s="244"/>
      <c r="QQ81" s="244"/>
      <c r="QR81" s="244"/>
      <c r="QS81" s="244"/>
      <c r="QT81" s="244"/>
      <c r="QU81" s="244"/>
      <c r="QV81" s="244"/>
      <c r="QW81" s="244"/>
      <c r="QX81" s="244"/>
      <c r="QY81" s="244"/>
      <c r="QZ81" s="244"/>
      <c r="RA81" s="244"/>
      <c r="RB81" s="244"/>
      <c r="RC81" s="244"/>
      <c r="RD81" s="244"/>
      <c r="RE81" s="244"/>
      <c r="RF81" s="244"/>
      <c r="RG81" s="244"/>
      <c r="RH81" s="244"/>
      <c r="RI81" s="244"/>
      <c r="RJ81" s="244"/>
      <c r="RK81" s="244"/>
      <c r="RL81" s="244"/>
      <c r="RM81" s="244"/>
      <c r="RN81" s="244"/>
      <c r="RO81" s="244"/>
      <c r="RP81" s="244"/>
      <c r="RQ81" s="244"/>
      <c r="RR81" s="244"/>
      <c r="RS81" s="244"/>
      <c r="RT81" s="244"/>
      <c r="RU81" s="244"/>
      <c r="RV81" s="244"/>
      <c r="RW81" s="244"/>
      <c r="RX81" s="244"/>
      <c r="RY81" s="244"/>
      <c r="RZ81" s="244"/>
      <c r="SA81" s="244"/>
      <c r="SB81" s="244"/>
      <c r="SC81" s="244"/>
      <c r="SD81" s="244"/>
      <c r="SE81" s="244"/>
      <c r="SF81" s="244"/>
      <c r="SG81" s="244"/>
      <c r="SH81" s="244"/>
      <c r="SI81" s="244"/>
      <c r="SJ81" s="244"/>
      <c r="SK81" s="244"/>
      <c r="SL81" s="244"/>
      <c r="SM81" s="244"/>
      <c r="SN81" s="244"/>
      <c r="SO81" s="244"/>
      <c r="SP81" s="244"/>
      <c r="SQ81" s="244"/>
      <c r="SR81" s="244"/>
      <c r="SS81" s="244"/>
      <c r="ST81" s="244"/>
      <c r="SU81" s="244"/>
      <c r="SV81" s="244"/>
      <c r="SW81" s="244"/>
      <c r="SX81" s="244"/>
      <c r="SY81" s="244"/>
      <c r="SZ81" s="244"/>
      <c r="TA81" s="244"/>
      <c r="TB81" s="244"/>
      <c r="TC81" s="244"/>
      <c r="TD81" s="244"/>
      <c r="TE81" s="244"/>
      <c r="TF81" s="244"/>
      <c r="TG81" s="244"/>
      <c r="TH81" s="244"/>
      <c r="TI81" s="244"/>
      <c r="TJ81" s="244"/>
      <c r="TK81" s="244"/>
      <c r="TL81" s="244"/>
      <c r="TM81" s="244"/>
      <c r="TN81" s="244"/>
      <c r="TO81" s="244"/>
      <c r="TP81" s="244"/>
      <c r="TQ81" s="244"/>
      <c r="TR81" s="244"/>
      <c r="TS81" s="244"/>
      <c r="TT81" s="244"/>
      <c r="TU81" s="244"/>
      <c r="TV81" s="244"/>
      <c r="TW81" s="244"/>
      <c r="TX81" s="244"/>
      <c r="TY81" s="244"/>
      <c r="TZ81" s="244"/>
      <c r="UA81" s="244"/>
      <c r="UB81" s="244"/>
      <c r="UC81" s="244"/>
      <c r="UD81" s="244"/>
      <c r="UE81" s="244"/>
      <c r="UF81" s="244"/>
      <c r="UG81" s="244"/>
      <c r="UH81" s="244"/>
      <c r="UI81" s="244"/>
      <c r="UJ81" s="244"/>
      <c r="UK81" s="244"/>
      <c r="UL81" s="244"/>
      <c r="UM81" s="244"/>
      <c r="UN81" s="244"/>
      <c r="UO81" s="244"/>
      <c r="UP81" s="244"/>
      <c r="UQ81" s="244"/>
      <c r="UR81" s="244"/>
      <c r="US81" s="244"/>
      <c r="UT81" s="244"/>
      <c r="UU81" s="244"/>
      <c r="UV81" s="244"/>
      <c r="UW81" s="244"/>
      <c r="UX81" s="244"/>
      <c r="UY81" s="244"/>
      <c r="UZ81" s="244"/>
      <c r="VA81" s="244"/>
      <c r="VB81" s="244"/>
      <c r="VC81" s="244"/>
      <c r="VD81" s="244"/>
      <c r="VE81" s="244"/>
      <c r="VF81" s="244"/>
      <c r="VG81" s="244"/>
      <c r="VH81" s="244"/>
      <c r="VI81" s="244"/>
      <c r="VJ81" s="244"/>
      <c r="VK81" s="244"/>
      <c r="VL81" s="244"/>
      <c r="VM81" s="244"/>
      <c r="VN81" s="244"/>
      <c r="VO81" s="244"/>
      <c r="VP81" s="244"/>
      <c r="VQ81" s="244"/>
      <c r="VR81" s="244"/>
      <c r="VS81" s="244"/>
      <c r="VT81" s="244"/>
      <c r="VU81" s="244"/>
      <c r="VV81" s="244"/>
      <c r="VW81" s="244"/>
      <c r="VX81" s="244"/>
      <c r="VY81" s="244"/>
      <c r="VZ81" s="244"/>
      <c r="WA81" s="244"/>
      <c r="WB81" s="244"/>
      <c r="WC81" s="244"/>
      <c r="WD81" s="244"/>
      <c r="WE81" s="244"/>
      <c r="WF81" s="244"/>
      <c r="WG81" s="244"/>
      <c r="WH81" s="244"/>
      <c r="WI81" s="244"/>
      <c r="WJ81" s="244"/>
      <c r="WK81" s="244"/>
      <c r="WL81" s="244"/>
      <c r="WM81" s="244"/>
      <c r="WN81" s="244"/>
      <c r="WO81" s="244"/>
      <c r="WP81" s="244"/>
      <c r="WQ81" s="244"/>
      <c r="WR81" s="244"/>
      <c r="WS81" s="244"/>
      <c r="WT81" s="244"/>
      <c r="WU81" s="244"/>
      <c r="WV81" s="244"/>
      <c r="WW81" s="244"/>
      <c r="WX81" s="244"/>
      <c r="WY81" s="244"/>
      <c r="WZ81" s="244"/>
      <c r="XA81" s="244"/>
      <c r="XB81" s="244"/>
      <c r="XC81" s="244"/>
      <c r="XD81" s="244"/>
      <c r="XE81" s="244"/>
      <c r="XF81" s="244"/>
      <c r="XG81" s="244"/>
      <c r="XH81" s="244"/>
      <c r="XI81" s="244"/>
      <c r="XJ81" s="244"/>
      <c r="XK81" s="244"/>
      <c r="XL81" s="244"/>
      <c r="XM81" s="244"/>
      <c r="XN81" s="244"/>
      <c r="XO81" s="244"/>
      <c r="XP81" s="244"/>
      <c r="XQ81" s="244"/>
      <c r="XR81" s="244"/>
      <c r="XS81" s="244"/>
      <c r="XT81" s="244"/>
      <c r="XU81" s="244"/>
      <c r="XV81" s="244"/>
      <c r="XW81" s="244"/>
      <c r="XX81" s="244"/>
      <c r="XY81" s="244"/>
      <c r="XZ81" s="244"/>
      <c r="YA81" s="244"/>
      <c r="YB81" s="244"/>
      <c r="YC81" s="244"/>
      <c r="YD81" s="244"/>
      <c r="YE81" s="244"/>
      <c r="YF81" s="244"/>
      <c r="YG81" s="244"/>
      <c r="YH81" s="244"/>
      <c r="YI81" s="244"/>
      <c r="YJ81" s="244"/>
      <c r="YK81" s="244"/>
      <c r="YL81" s="244"/>
      <c r="YM81" s="244"/>
      <c r="YN81" s="244"/>
      <c r="YO81" s="244"/>
      <c r="YP81" s="244"/>
      <c r="YQ81" s="244"/>
      <c r="YR81" s="244"/>
      <c r="YS81" s="244"/>
      <c r="YT81" s="244"/>
      <c r="YU81" s="244"/>
      <c r="YV81" s="244"/>
      <c r="YW81" s="244"/>
      <c r="YX81" s="244"/>
      <c r="YY81" s="244"/>
      <c r="YZ81" s="244"/>
      <c r="ZA81" s="244"/>
      <c r="ZB81" s="244"/>
      <c r="ZC81" s="244"/>
      <c r="ZD81" s="244"/>
      <c r="ZE81" s="244"/>
      <c r="ZF81" s="244"/>
      <c r="ZG81" s="244"/>
      <c r="ZH81" s="244"/>
      <c r="ZI81" s="244"/>
      <c r="ZJ81" s="244"/>
      <c r="ZK81" s="244"/>
      <c r="ZL81" s="244"/>
      <c r="ZM81" s="244"/>
      <c r="ZN81" s="244"/>
      <c r="ZO81" s="244"/>
      <c r="ZP81" s="244"/>
      <c r="ZQ81" s="244"/>
      <c r="ZR81" s="244"/>
      <c r="ZS81" s="244"/>
      <c r="ZT81" s="244"/>
      <c r="ZU81" s="244"/>
      <c r="ZV81" s="244"/>
      <c r="ZW81" s="244"/>
      <c r="ZX81" s="244"/>
      <c r="ZY81" s="244"/>
      <c r="ZZ81" s="244"/>
      <c r="AAA81" s="244"/>
      <c r="AAB81" s="244"/>
      <c r="AAC81" s="244"/>
      <c r="AAD81" s="244"/>
      <c r="AAE81" s="244"/>
      <c r="AAF81" s="244"/>
      <c r="AAG81" s="244"/>
      <c r="AAH81" s="244"/>
      <c r="AAI81" s="244"/>
      <c r="AAJ81" s="244"/>
      <c r="AAK81" s="244"/>
      <c r="AAL81" s="244"/>
      <c r="AAM81" s="244"/>
      <c r="AAN81" s="244"/>
      <c r="AAO81" s="244"/>
      <c r="AAP81" s="244"/>
      <c r="AAQ81" s="244"/>
      <c r="AAR81" s="244"/>
      <c r="AAS81" s="244"/>
      <c r="AAT81" s="244"/>
      <c r="AAU81" s="244"/>
      <c r="AAV81" s="244"/>
      <c r="AAW81" s="244"/>
      <c r="AAX81" s="244"/>
      <c r="AAY81" s="244"/>
      <c r="AAZ81" s="244"/>
      <c r="ABA81" s="244"/>
      <c r="ABB81" s="244"/>
      <c r="ABC81" s="244"/>
      <c r="ABD81" s="244"/>
      <c r="ABE81" s="244"/>
      <c r="ABF81" s="244"/>
      <c r="ABG81" s="244"/>
      <c r="ABH81" s="244"/>
      <c r="ABI81" s="244"/>
      <c r="ABJ81" s="244"/>
      <c r="ABK81" s="244"/>
      <c r="ABL81" s="244"/>
      <c r="ABM81" s="244"/>
      <c r="ABN81" s="244"/>
      <c r="ABO81" s="244"/>
      <c r="ABP81" s="244"/>
      <c r="ABQ81" s="244"/>
      <c r="ABR81" s="244"/>
      <c r="ABS81" s="244"/>
      <c r="ABT81" s="244"/>
      <c r="ABU81" s="244"/>
      <c r="ABV81" s="244"/>
      <c r="ABW81" s="244"/>
      <c r="ABX81" s="244"/>
      <c r="ABY81" s="244"/>
      <c r="ABZ81" s="244"/>
      <c r="ACA81" s="244"/>
      <c r="ACB81" s="244"/>
      <c r="ACC81" s="244"/>
      <c r="ACD81" s="244"/>
      <c r="ACE81" s="244"/>
      <c r="ACF81" s="244"/>
      <c r="ACG81" s="244"/>
      <c r="ACH81" s="244"/>
      <c r="ACI81" s="244"/>
      <c r="ACJ81" s="244"/>
      <c r="ACK81" s="244"/>
      <c r="ACL81" s="244"/>
      <c r="ACM81" s="244"/>
      <c r="ACN81" s="244"/>
      <c r="ACO81" s="244"/>
      <c r="ACP81" s="244"/>
      <c r="ACQ81" s="244"/>
      <c r="ACR81" s="244"/>
      <c r="ACS81" s="244"/>
      <c r="ACT81" s="244"/>
      <c r="ACU81" s="244"/>
      <c r="ACV81" s="244"/>
      <c r="ACW81" s="244"/>
      <c r="ACX81" s="244"/>
      <c r="ACY81" s="244"/>
      <c r="ACZ81" s="244"/>
      <c r="ADA81" s="244"/>
      <c r="ADB81" s="244"/>
      <c r="ADC81" s="244"/>
      <c r="ADD81" s="244"/>
      <c r="ADE81" s="244"/>
      <c r="ADF81" s="244"/>
      <c r="ADG81" s="244"/>
      <c r="ADH81" s="244"/>
      <c r="ADI81" s="244"/>
      <c r="ADJ81" s="244"/>
      <c r="ADK81" s="244"/>
      <c r="ADL81" s="244"/>
      <c r="ADM81" s="244"/>
      <c r="ADN81" s="244"/>
      <c r="ADO81" s="244"/>
      <c r="ADP81" s="244"/>
      <c r="ADQ81" s="244"/>
      <c r="ADR81" s="244"/>
      <c r="ADS81" s="244"/>
      <c r="ADT81" s="244"/>
      <c r="ADU81" s="244"/>
      <c r="ADV81" s="244"/>
      <c r="ADW81" s="244"/>
      <c r="ADX81" s="244"/>
      <c r="ADY81" s="244"/>
      <c r="ADZ81" s="244"/>
      <c r="AEA81" s="244"/>
      <c r="AEB81" s="244"/>
      <c r="AEC81" s="244"/>
      <c r="AED81" s="244"/>
      <c r="AEE81" s="244"/>
      <c r="AEF81" s="244"/>
      <c r="AEG81" s="244"/>
      <c r="AEH81" s="244"/>
      <c r="AEI81" s="244"/>
      <c r="AEJ81" s="244"/>
      <c r="AEK81" s="244"/>
      <c r="AEL81" s="244"/>
      <c r="AEM81" s="244"/>
      <c r="AEN81" s="244"/>
      <c r="AEO81" s="244"/>
      <c r="AEP81" s="244"/>
      <c r="AEQ81" s="244"/>
      <c r="AER81" s="244"/>
      <c r="AES81" s="244"/>
      <c r="AET81" s="244"/>
      <c r="AEU81" s="244"/>
    </row>
    <row r="82" spans="1:827" x14ac:dyDescent="0.15">
      <c r="A82" s="183" t="str">
        <f>'Tariffs July 2022'!K51</f>
        <v>Kogan Energy</v>
      </c>
      <c r="B82" s="183" t="str">
        <f>'Tariffs July 2022'!L51</f>
        <v>Free Kogan First Membership</v>
      </c>
      <c r="C82" s="184">
        <f>IF('Tariffs July 2022'!BP51=0,91*'Tariffs July 2022'!M51/100,(91*'Tariffs July 2022'!M51/100)+'Tariffs July 2022'!BP51/4)</f>
        <v>103.57454545454544</v>
      </c>
      <c r="D82" s="184">
        <f>IF('Tariffs July 2022'!O51="",$C$67*$C$68*'Tariffs July 2022'!N51/100,IF($C$67*$C$68&gt;='Tariffs July 2022'!P51,('Tariffs July 2022'!P51*'Tariffs July 2022'!N51/100),($C$67*$C$68*'Tariffs July 2022'!N51/100)))</f>
        <v>123.16363636363634</v>
      </c>
      <c r="E82" s="184">
        <f>($C$67*$C$69)*'Tariffs July 2022'!AH51/100</f>
        <v>232.49999999999997</v>
      </c>
      <c r="F82" s="184">
        <f>($C$67*$C$70)*'Tariffs July 2022'!W51/100</f>
        <v>98.954545454545439</v>
      </c>
      <c r="G82" s="184">
        <f t="shared" si="73"/>
        <v>558.1927272727271</v>
      </c>
      <c r="H82" s="238">
        <f t="shared" si="92"/>
        <v>1818.4727272727266</v>
      </c>
      <c r="I82" s="238">
        <f t="shared" si="67"/>
        <v>2232.7709090909084</v>
      </c>
      <c r="J82" s="185">
        <f t="shared" si="65"/>
        <v>2456.0479999999993</v>
      </c>
      <c r="K82" s="188">
        <f>'Tariffs July 2022'!AZ51</f>
        <v>0</v>
      </c>
      <c r="L82" s="188">
        <f>'Tariffs July 2022'!BA51</f>
        <v>0</v>
      </c>
      <c r="M82" s="188">
        <f>'Tariffs July 2022'!BB51</f>
        <v>0</v>
      </c>
      <c r="N82" s="188">
        <f>'Tariffs July 2022'!BC51</f>
        <v>0</v>
      </c>
      <c r="O82" s="186" t="str">
        <f t="shared" si="68"/>
        <v>No discount</v>
      </c>
      <c r="P82" s="187" t="str">
        <f t="shared" si="69"/>
        <v>Exclusive</v>
      </c>
      <c r="Q82" s="241">
        <f t="shared" si="70"/>
        <v>2232.7709090909084</v>
      </c>
      <c r="R82" s="238">
        <f t="shared" si="71"/>
        <v>2232.7709090909084</v>
      </c>
      <c r="S82" s="247">
        <f t="shared" si="72"/>
        <v>2456.0479999999993</v>
      </c>
      <c r="T82" s="247">
        <f t="shared" si="72"/>
        <v>2456.0479999999993</v>
      </c>
      <c r="U82" s="188">
        <f>'Tariffs July 2022'!BL51</f>
        <v>0</v>
      </c>
      <c r="V82" s="189" t="str">
        <f>'Tariffs July 2022'!BM51</f>
        <v>n</v>
      </c>
      <c r="W82" s="264"/>
      <c r="X82" s="264"/>
      <c r="Y82" s="264"/>
      <c r="Z82" s="264"/>
      <c r="AA82" s="264"/>
      <c r="AB82" s="264"/>
      <c r="AC82" s="264"/>
      <c r="AD82" s="264"/>
      <c r="AE82" s="264"/>
      <c r="AF82" s="264"/>
      <c r="AG82" s="264"/>
      <c r="AH82" s="264"/>
      <c r="AI82" s="264"/>
      <c r="AJ82" s="264"/>
      <c r="AK82" s="264"/>
      <c r="AL82" s="264"/>
      <c r="AM82" s="264"/>
      <c r="AN82" s="264"/>
    </row>
    <row r="83" spans="1:827" x14ac:dyDescent="0.15">
      <c r="A83" s="183" t="str">
        <f>'Tariffs July 2022'!K52</f>
        <v>GloBird Energy</v>
      </c>
      <c r="B83" s="183" t="str">
        <f>'Tariffs July 2022'!L52</f>
        <v>GloSave</v>
      </c>
      <c r="C83" s="184">
        <f>IF('Tariffs July 2022'!BP52=0,91*'Tariffs July 2022'!M52/100,(91*'Tariffs July 2022'!M52/100)+'Tariffs July 2022'!BP52/4)</f>
        <v>101.00999999999998</v>
      </c>
      <c r="D83" s="184">
        <f>IF('Tariffs July 2022'!O52="",$C$67*$C$68*'Tariffs July 2022'!N52/100,IF($C$67*$C$68&gt;='Tariffs July 2022'!P52,('Tariffs July 2022'!P52*'Tariffs July 2022'!N52/100),($C$67*$C$68*'Tariffs July 2022'!N52/100)))</f>
        <v>280</v>
      </c>
      <c r="E83" s="184">
        <f>($C$67*$C$69)*'Tariffs July 2022'!AH52/100</f>
        <v>643.49999999999989</v>
      </c>
      <c r="F83" s="184">
        <f>($C$67*$C$70)*'Tariffs July 2022'!W52/100</f>
        <v>292.49999999999994</v>
      </c>
      <c r="G83" s="184">
        <f t="shared" si="73"/>
        <v>1317.0099999999998</v>
      </c>
      <c r="H83" s="238">
        <f t="shared" si="92"/>
        <v>4863.9999999999991</v>
      </c>
      <c r="I83" s="238">
        <f t="shared" si="67"/>
        <v>5268.0399999999991</v>
      </c>
      <c r="J83" s="185">
        <f t="shared" si="65"/>
        <v>5794.8439999999991</v>
      </c>
      <c r="K83" s="188">
        <f>'Tariffs July 2022'!AZ52</f>
        <v>0</v>
      </c>
      <c r="L83" s="188">
        <f>'Tariffs July 2022'!BA52</f>
        <v>0</v>
      </c>
      <c r="M83" s="188">
        <f>'Tariffs July 2022'!BB52</f>
        <v>0</v>
      </c>
      <c r="N83" s="188">
        <f>'Tariffs July 2022'!BC52</f>
        <v>0</v>
      </c>
      <c r="O83" s="186" t="str">
        <f t="shared" si="68"/>
        <v>No discount</v>
      </c>
      <c r="P83" s="187" t="str">
        <f t="shared" si="69"/>
        <v>Exclusive</v>
      </c>
      <c r="Q83" s="241">
        <f t="shared" si="70"/>
        <v>5268.0399999999991</v>
      </c>
      <c r="R83" s="238">
        <f t="shared" si="71"/>
        <v>5268.0399999999991</v>
      </c>
      <c r="S83" s="247">
        <f t="shared" ref="S83:T84" si="93">Q83*1.1</f>
        <v>5794.8439999999991</v>
      </c>
      <c r="T83" s="247">
        <f t="shared" si="93"/>
        <v>5794.8439999999991</v>
      </c>
      <c r="U83" s="188">
        <f>'Tariffs July 2022'!BL52</f>
        <v>0</v>
      </c>
      <c r="V83" s="189" t="str">
        <f>'Tariffs July 2022'!BM52</f>
        <v>n</v>
      </c>
      <c r="W83" s="264"/>
      <c r="X83" s="264"/>
      <c r="Y83" s="264"/>
      <c r="Z83" s="264"/>
      <c r="AA83" s="264"/>
      <c r="AB83" s="264"/>
      <c r="AC83" s="264"/>
      <c r="AD83" s="264"/>
      <c r="AE83" s="264"/>
      <c r="AF83" s="264"/>
      <c r="AG83" s="264"/>
      <c r="AH83" s="264"/>
      <c r="AI83" s="264"/>
      <c r="AJ83" s="264"/>
      <c r="AK83" s="264"/>
      <c r="AL83" s="264"/>
      <c r="AM83" s="264"/>
      <c r="AN83" s="264"/>
    </row>
    <row r="84" spans="1:827" x14ac:dyDescent="0.15">
      <c r="A84" s="183" t="str">
        <f>'Tariffs July 2022'!K53</f>
        <v>Sumo Power</v>
      </c>
      <c r="B84" s="183" t="str">
        <f>'Tariffs July 2022'!L53</f>
        <v>Assure</v>
      </c>
      <c r="C84" s="184">
        <f>IF('Tariffs July 2022'!BP53=0,91*'Tariffs July 2022'!M53/100,(91*'Tariffs July 2022'!M53/100)+'Tariffs July 2022'!BP53/4)</f>
        <v>95.549999999999983</v>
      </c>
      <c r="D84" s="184">
        <f>IF('Tariffs July 2022'!O53="",$C$67*$C$68*'Tariffs July 2022'!N53/100,IF($C$67*$C$68&gt;='Tariffs July 2022'!P53,('Tariffs July 2022'!P53*'Tariffs July 2022'!N53/100),($C$67*$C$68*'Tariffs July 2022'!N53/100)))</f>
        <v>132.39999999999998</v>
      </c>
      <c r="E84" s="184">
        <f>($C$67*$C$69)*'Tariffs July 2022'!AH53/100</f>
        <v>238.7</v>
      </c>
      <c r="F84" s="184">
        <f>($C$67*$C$70)*'Tariffs July 2022'!W53/100</f>
        <v>104.5</v>
      </c>
      <c r="G84" s="184">
        <f t="shared" si="73"/>
        <v>571.15</v>
      </c>
      <c r="H84" s="238">
        <f t="shared" si="92"/>
        <v>1902.4</v>
      </c>
      <c r="I84" s="238">
        <f t="shared" si="67"/>
        <v>2284.6</v>
      </c>
      <c r="J84" s="185">
        <f t="shared" si="65"/>
        <v>2513.06</v>
      </c>
      <c r="K84" s="188">
        <f>'Tariffs July 2022'!AZ53</f>
        <v>0</v>
      </c>
      <c r="L84" s="188">
        <f>'Tariffs July 2022'!BA53</f>
        <v>0</v>
      </c>
      <c r="M84" s="188">
        <f>'Tariffs July 2022'!BB53</f>
        <v>0</v>
      </c>
      <c r="N84" s="188">
        <f>'Tariffs July 2022'!BC53</f>
        <v>0</v>
      </c>
      <c r="O84" s="186" t="str">
        <f t="shared" si="68"/>
        <v>No discount</v>
      </c>
      <c r="P84" s="187" t="str">
        <f t="shared" si="69"/>
        <v>Exclusive</v>
      </c>
      <c r="Q84" s="241">
        <f t="shared" si="70"/>
        <v>2284.6</v>
      </c>
      <c r="R84" s="238">
        <f t="shared" si="71"/>
        <v>2284.6</v>
      </c>
      <c r="S84" s="247">
        <f t="shared" si="93"/>
        <v>2513.06</v>
      </c>
      <c r="T84" s="247">
        <f t="shared" si="93"/>
        <v>2513.06</v>
      </c>
      <c r="U84" s="188">
        <f>'Tariffs July 2022'!BL53</f>
        <v>0</v>
      </c>
      <c r="V84" s="189" t="str">
        <f>'Tariffs July 2022'!BM53</f>
        <v>n</v>
      </c>
      <c r="W84" s="264"/>
      <c r="X84" s="264"/>
      <c r="Y84" s="264"/>
      <c r="Z84" s="264"/>
      <c r="AA84" s="264"/>
      <c r="AB84" s="264"/>
      <c r="AC84" s="264"/>
      <c r="AD84" s="264"/>
      <c r="AE84" s="264"/>
      <c r="AF84" s="264"/>
      <c r="AG84" s="264"/>
      <c r="AH84" s="264"/>
      <c r="AI84" s="264"/>
      <c r="AJ84" s="264"/>
      <c r="AK84" s="264"/>
      <c r="AL84" s="264"/>
      <c r="AM84" s="264"/>
      <c r="AN84" s="264"/>
    </row>
    <row r="85" spans="1:827" customFormat="1" ht="13" x14ac:dyDescent="0.15">
      <c r="A85" s="264"/>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64"/>
      <c r="AE85" s="264"/>
      <c r="AF85" s="264"/>
      <c r="AG85" s="264"/>
      <c r="AH85" s="264"/>
      <c r="AI85" s="264"/>
      <c r="AJ85" s="264"/>
      <c r="AK85" s="264"/>
      <c r="AL85" s="264"/>
      <c r="AM85" s="264"/>
      <c r="AN85" s="264"/>
    </row>
    <row r="86" spans="1:827" customFormat="1" ht="13" x14ac:dyDescent="0.15">
      <c r="A86" s="264"/>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264"/>
      <c r="AF86" s="264"/>
      <c r="AG86" s="264"/>
      <c r="AH86" s="264"/>
      <c r="AI86" s="264"/>
      <c r="AJ86" s="264"/>
      <c r="AK86" s="264"/>
      <c r="AL86" s="264"/>
      <c r="AM86" s="264"/>
      <c r="AN86" s="264"/>
    </row>
    <row r="87" spans="1:827" customFormat="1" ht="13" x14ac:dyDescent="0.15">
      <c r="A87" s="264"/>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64"/>
      <c r="AE87" s="264"/>
      <c r="AF87" s="264"/>
      <c r="AG87" s="264"/>
      <c r="AH87" s="264"/>
      <c r="AI87" s="264"/>
      <c r="AJ87" s="264"/>
      <c r="AK87" s="264"/>
      <c r="AL87" s="264"/>
      <c r="AM87" s="264"/>
      <c r="AN87" s="264"/>
    </row>
    <row r="88" spans="1:827" customFormat="1" ht="13" x14ac:dyDescent="0.15">
      <c r="A88" s="264"/>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4"/>
      <c r="AD88" s="264"/>
      <c r="AE88" s="264"/>
      <c r="AF88" s="264"/>
      <c r="AG88" s="264"/>
      <c r="AH88" s="264"/>
      <c r="AI88" s="264"/>
      <c r="AJ88" s="264"/>
      <c r="AK88" s="264"/>
      <c r="AL88" s="264"/>
      <c r="AM88" s="264"/>
      <c r="AN88" s="264"/>
    </row>
    <row r="89" spans="1:827" customFormat="1" ht="13" x14ac:dyDescent="0.15">
      <c r="A89" s="264"/>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264"/>
      <c r="AE89" s="264"/>
      <c r="AF89" s="264"/>
      <c r="AG89" s="264"/>
      <c r="AH89" s="264"/>
      <c r="AI89" s="264"/>
      <c r="AJ89" s="264"/>
      <c r="AK89" s="264"/>
      <c r="AL89" s="264"/>
      <c r="AM89" s="264"/>
      <c r="AN89" s="264"/>
    </row>
    <row r="90" spans="1:827" customFormat="1" ht="13" x14ac:dyDescent="0.15">
      <c r="A90" s="264"/>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64"/>
      <c r="AE90" s="264"/>
      <c r="AF90" s="264"/>
      <c r="AG90" s="264"/>
      <c r="AH90" s="264"/>
      <c r="AI90" s="264"/>
      <c r="AJ90" s="264"/>
      <c r="AK90" s="264"/>
      <c r="AL90" s="264"/>
      <c r="AM90" s="264"/>
      <c r="AN90" s="264"/>
    </row>
    <row r="91" spans="1:827" customFormat="1" ht="13" x14ac:dyDescent="0.15">
      <c r="A91" s="264"/>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64"/>
      <c r="AE91" s="264"/>
      <c r="AF91" s="264"/>
      <c r="AG91" s="264"/>
      <c r="AH91" s="264"/>
      <c r="AI91" s="264"/>
      <c r="AJ91" s="264"/>
      <c r="AK91" s="264"/>
      <c r="AL91" s="264"/>
      <c r="AM91" s="264"/>
      <c r="AN91" s="264"/>
    </row>
    <row r="92" spans="1:827" customFormat="1" ht="13" x14ac:dyDescent="0.15">
      <c r="A92" s="264"/>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64"/>
      <c r="AE92" s="264"/>
      <c r="AF92" s="264"/>
      <c r="AG92" s="264"/>
      <c r="AH92" s="264"/>
      <c r="AI92" s="264"/>
      <c r="AJ92" s="264"/>
      <c r="AK92" s="264"/>
      <c r="AL92" s="264"/>
      <c r="AM92" s="264"/>
      <c r="AN92" s="264"/>
    </row>
    <row r="93" spans="1:827" customFormat="1" ht="13" x14ac:dyDescent="0.15">
      <c r="A93" s="264"/>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64"/>
      <c r="AE93" s="264"/>
      <c r="AF93" s="264"/>
      <c r="AG93" s="264"/>
      <c r="AH93" s="264"/>
      <c r="AI93" s="264"/>
      <c r="AJ93" s="264"/>
      <c r="AK93" s="264"/>
      <c r="AL93" s="264"/>
      <c r="AM93" s="264"/>
      <c r="AN93" s="264"/>
    </row>
    <row r="94" spans="1:827" customFormat="1" ht="13" x14ac:dyDescent="0.15">
      <c r="A94" s="264"/>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64"/>
      <c r="AE94" s="264"/>
      <c r="AF94" s="264"/>
      <c r="AG94" s="264"/>
      <c r="AH94" s="264"/>
      <c r="AI94" s="264"/>
      <c r="AJ94" s="264"/>
      <c r="AK94" s="264"/>
      <c r="AL94" s="264"/>
      <c r="AM94" s="264"/>
      <c r="AN94" s="264"/>
    </row>
    <row r="95" spans="1:827" customFormat="1" ht="13" x14ac:dyDescent="0.15">
      <c r="A95" s="264"/>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row>
    <row r="96" spans="1:827" customFormat="1" ht="13" x14ac:dyDescent="0.15">
      <c r="A96" s="264"/>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4"/>
      <c r="AD96" s="264"/>
      <c r="AE96" s="264"/>
      <c r="AF96" s="264"/>
      <c r="AG96" s="264"/>
      <c r="AH96" s="264"/>
      <c r="AI96" s="264"/>
      <c r="AJ96" s="264"/>
      <c r="AK96" s="264"/>
      <c r="AL96" s="264"/>
      <c r="AM96" s="264"/>
      <c r="AN96" s="264"/>
    </row>
    <row r="97" spans="1:40" customFormat="1" ht="13" x14ac:dyDescent="0.15">
      <c r="A97" s="264"/>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4"/>
      <c r="AD97" s="264"/>
      <c r="AE97" s="264"/>
      <c r="AF97" s="264"/>
      <c r="AG97" s="264"/>
      <c r="AH97" s="264"/>
      <c r="AI97" s="264"/>
      <c r="AJ97" s="264"/>
      <c r="AK97" s="264"/>
      <c r="AL97" s="264"/>
      <c r="AM97" s="264"/>
      <c r="AN97" s="264"/>
    </row>
    <row r="98" spans="1:40" customFormat="1" ht="13" x14ac:dyDescent="0.15">
      <c r="A98" s="264"/>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4"/>
      <c r="AD98" s="264"/>
      <c r="AE98" s="264"/>
      <c r="AF98" s="264"/>
      <c r="AG98" s="264"/>
      <c r="AH98" s="264"/>
      <c r="AI98" s="264"/>
      <c r="AJ98" s="264"/>
      <c r="AK98" s="264"/>
      <c r="AL98" s="264"/>
      <c r="AM98" s="264"/>
      <c r="AN98" s="264"/>
    </row>
    <row r="99" spans="1:40" customFormat="1" ht="13" x14ac:dyDescent="0.15">
      <c r="A99" s="264"/>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64"/>
      <c r="AE99" s="264"/>
      <c r="AF99" s="264"/>
      <c r="AG99" s="264"/>
      <c r="AH99" s="264"/>
      <c r="AI99" s="264"/>
      <c r="AJ99" s="264"/>
      <c r="AK99" s="264"/>
      <c r="AL99" s="264"/>
      <c r="AM99" s="264"/>
      <c r="AN99" s="264"/>
    </row>
    <row r="100" spans="1:40" customFormat="1" ht="13" x14ac:dyDescent="0.15">
      <c r="A100" s="264"/>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4"/>
      <c r="AD100" s="264"/>
      <c r="AE100" s="264"/>
      <c r="AF100" s="264"/>
      <c r="AG100" s="264"/>
      <c r="AH100" s="264"/>
      <c r="AI100" s="264"/>
      <c r="AJ100" s="264"/>
      <c r="AK100" s="264"/>
      <c r="AL100" s="264"/>
      <c r="AM100" s="264"/>
      <c r="AN100" s="264"/>
    </row>
    <row r="101" spans="1:40" customFormat="1" ht="13" x14ac:dyDescent="0.15">
      <c r="A101" s="264"/>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64"/>
      <c r="AE101" s="264"/>
      <c r="AF101" s="264"/>
      <c r="AG101" s="264"/>
      <c r="AH101" s="264"/>
      <c r="AI101" s="264"/>
      <c r="AJ101" s="264"/>
      <c r="AK101" s="264"/>
      <c r="AL101" s="264"/>
      <c r="AM101" s="264"/>
      <c r="AN101" s="264"/>
    </row>
    <row r="102" spans="1:40" customFormat="1" ht="13" x14ac:dyDescent="0.15">
      <c r="A102" s="264"/>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row>
    <row r="103" spans="1:40" customFormat="1" ht="13" x14ac:dyDescent="0.15">
      <c r="A103" s="264"/>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64"/>
      <c r="AE103" s="264"/>
      <c r="AF103" s="264"/>
      <c r="AG103" s="264"/>
      <c r="AH103" s="264"/>
      <c r="AI103" s="264"/>
      <c r="AJ103" s="264"/>
      <c r="AK103" s="264"/>
      <c r="AL103" s="264"/>
      <c r="AM103" s="264"/>
      <c r="AN103" s="264"/>
    </row>
    <row r="104" spans="1:40" customFormat="1" ht="13" x14ac:dyDescent="0.15">
      <c r="A104" s="264"/>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64"/>
      <c r="AE104" s="264"/>
      <c r="AF104" s="264"/>
      <c r="AG104" s="264"/>
      <c r="AH104" s="264"/>
      <c r="AI104" s="264"/>
      <c r="AJ104" s="264"/>
      <c r="AK104" s="264"/>
      <c r="AL104" s="264"/>
      <c r="AM104" s="264"/>
      <c r="AN104" s="264"/>
    </row>
    <row r="105" spans="1:40" customFormat="1" ht="13" x14ac:dyDescent="0.15">
      <c r="A105" s="264"/>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64"/>
      <c r="AE105" s="264"/>
      <c r="AF105" s="264"/>
      <c r="AG105" s="264"/>
      <c r="AH105" s="264"/>
      <c r="AI105" s="264"/>
      <c r="AJ105" s="264"/>
      <c r="AK105" s="264"/>
      <c r="AL105" s="264"/>
      <c r="AM105" s="264"/>
      <c r="AN105" s="264"/>
    </row>
    <row r="106" spans="1:40" customFormat="1" ht="13" x14ac:dyDescent="0.15">
      <c r="A106" s="264"/>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64"/>
      <c r="AE106" s="264"/>
      <c r="AF106" s="264"/>
      <c r="AG106" s="264"/>
      <c r="AH106" s="264"/>
      <c r="AI106" s="264"/>
      <c r="AJ106" s="264"/>
      <c r="AK106" s="264"/>
      <c r="AL106" s="264"/>
      <c r="AM106" s="264"/>
      <c r="AN106" s="264"/>
    </row>
    <row r="107" spans="1:40" customFormat="1" ht="13" x14ac:dyDescent="0.15">
      <c r="A107" s="264"/>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64"/>
      <c r="AE107" s="264"/>
      <c r="AF107" s="264"/>
      <c r="AG107" s="264"/>
      <c r="AH107" s="264"/>
      <c r="AI107" s="264"/>
      <c r="AJ107" s="264"/>
      <c r="AK107" s="264"/>
      <c r="AL107" s="264"/>
      <c r="AM107" s="264"/>
      <c r="AN107" s="264"/>
    </row>
    <row r="108" spans="1:40" customFormat="1" ht="13" x14ac:dyDescent="0.15">
      <c r="A108" s="264"/>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64"/>
      <c r="AE108" s="264"/>
      <c r="AF108" s="264"/>
      <c r="AG108" s="264"/>
      <c r="AH108" s="264"/>
      <c r="AI108" s="264"/>
      <c r="AJ108" s="264"/>
      <c r="AK108" s="264"/>
      <c r="AL108" s="264"/>
      <c r="AM108" s="264"/>
      <c r="AN108" s="264"/>
    </row>
    <row r="109" spans="1:40" customFormat="1" ht="13" x14ac:dyDescent="0.15">
      <c r="A109" s="264"/>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row>
    <row r="110" spans="1:40" customFormat="1" ht="13" x14ac:dyDescent="0.15">
      <c r="A110" s="264"/>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64"/>
      <c r="AE110" s="264"/>
      <c r="AF110" s="264"/>
      <c r="AG110" s="264"/>
      <c r="AH110" s="264"/>
      <c r="AI110" s="264"/>
      <c r="AJ110" s="264"/>
      <c r="AK110" s="264"/>
      <c r="AL110" s="264"/>
      <c r="AM110" s="264"/>
      <c r="AN110" s="264"/>
    </row>
    <row r="111" spans="1:40" customFormat="1" ht="13" x14ac:dyDescent="0.15">
      <c r="A111" s="264"/>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64"/>
      <c r="AE111" s="264"/>
      <c r="AF111" s="264"/>
      <c r="AG111" s="264"/>
      <c r="AH111" s="264"/>
      <c r="AI111" s="264"/>
      <c r="AJ111" s="264"/>
      <c r="AK111" s="264"/>
      <c r="AL111" s="264"/>
      <c r="AM111" s="264"/>
      <c r="AN111" s="264"/>
    </row>
    <row r="112" spans="1:40" customFormat="1" ht="13" x14ac:dyDescent="0.15">
      <c r="A112" s="264"/>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264"/>
      <c r="AE112" s="264"/>
      <c r="AF112" s="264"/>
      <c r="AG112" s="264"/>
      <c r="AH112" s="264"/>
      <c r="AI112" s="264"/>
      <c r="AJ112" s="264"/>
      <c r="AK112" s="264"/>
      <c r="AL112" s="264"/>
      <c r="AM112" s="264"/>
      <c r="AN112" s="264"/>
    </row>
    <row r="113" spans="1:40" customFormat="1" ht="13" x14ac:dyDescent="0.15">
      <c r="A113" s="264"/>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4"/>
      <c r="AD113" s="264"/>
      <c r="AE113" s="264"/>
      <c r="AF113" s="264"/>
      <c r="AG113" s="264"/>
      <c r="AH113" s="264"/>
      <c r="AI113" s="264"/>
      <c r="AJ113" s="264"/>
      <c r="AK113" s="264"/>
      <c r="AL113" s="264"/>
      <c r="AM113" s="264"/>
      <c r="AN113" s="264"/>
    </row>
    <row r="114" spans="1:40" customFormat="1" ht="13" x14ac:dyDescent="0.15">
      <c r="A114" s="264"/>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4"/>
      <c r="AD114" s="264"/>
      <c r="AE114" s="264"/>
      <c r="AF114" s="264"/>
      <c r="AG114" s="264"/>
      <c r="AH114" s="264"/>
      <c r="AI114" s="264"/>
      <c r="AJ114" s="264"/>
      <c r="AK114" s="264"/>
      <c r="AL114" s="264"/>
      <c r="AM114" s="264"/>
      <c r="AN114" s="264"/>
    </row>
    <row r="115" spans="1:40" customFormat="1" ht="13" x14ac:dyDescent="0.15">
      <c r="A115" s="264"/>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64"/>
      <c r="AE115" s="264"/>
      <c r="AF115" s="264"/>
      <c r="AG115" s="264"/>
      <c r="AH115" s="264"/>
      <c r="AI115" s="264"/>
      <c r="AJ115" s="264"/>
      <c r="AK115" s="264"/>
      <c r="AL115" s="264"/>
      <c r="AM115" s="264"/>
      <c r="AN115" s="264"/>
    </row>
    <row r="116" spans="1:40" customFormat="1" ht="13" x14ac:dyDescent="0.15">
      <c r="A116" s="264"/>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64"/>
      <c r="AE116" s="264"/>
      <c r="AF116" s="264"/>
      <c r="AG116" s="264"/>
      <c r="AH116" s="264"/>
      <c r="AI116" s="264"/>
      <c r="AJ116" s="264"/>
      <c r="AK116" s="264"/>
      <c r="AL116" s="264"/>
      <c r="AM116" s="264"/>
      <c r="AN116" s="264"/>
    </row>
    <row r="117" spans="1:40" customFormat="1" ht="13" x14ac:dyDescent="0.15">
      <c r="A117" s="264"/>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64"/>
      <c r="AE117" s="264"/>
      <c r="AF117" s="264"/>
      <c r="AG117" s="264"/>
      <c r="AH117" s="264"/>
      <c r="AI117" s="264"/>
      <c r="AJ117" s="264"/>
      <c r="AK117" s="264"/>
      <c r="AL117" s="264"/>
      <c r="AM117" s="264"/>
      <c r="AN117" s="264"/>
    </row>
    <row r="118" spans="1:40" customFormat="1" ht="13" x14ac:dyDescent="0.15">
      <c r="A118" s="264"/>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64"/>
      <c r="AE118" s="264"/>
      <c r="AF118" s="264"/>
      <c r="AG118" s="264"/>
      <c r="AH118" s="264"/>
      <c r="AI118" s="264"/>
      <c r="AJ118" s="264"/>
      <c r="AK118" s="264"/>
      <c r="AL118" s="264"/>
      <c r="AM118" s="264"/>
      <c r="AN118" s="264"/>
    </row>
    <row r="119" spans="1:40" customFormat="1" ht="13" x14ac:dyDescent="0.15">
      <c r="A119" s="264"/>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64"/>
      <c r="AE119" s="264"/>
      <c r="AF119" s="264"/>
      <c r="AG119" s="264"/>
      <c r="AH119" s="264"/>
      <c r="AI119" s="264"/>
      <c r="AJ119" s="264"/>
      <c r="AK119" s="264"/>
      <c r="AL119" s="264"/>
      <c r="AM119" s="264"/>
      <c r="AN119" s="264"/>
    </row>
    <row r="120" spans="1:40" customFormat="1" ht="13" x14ac:dyDescent="0.15">
      <c r="A120" s="264"/>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4"/>
      <c r="AD120" s="264"/>
      <c r="AE120" s="264"/>
      <c r="AF120" s="264"/>
      <c r="AG120" s="264"/>
      <c r="AH120" s="264"/>
      <c r="AI120" s="264"/>
      <c r="AJ120" s="264"/>
      <c r="AK120" s="264"/>
      <c r="AL120" s="264"/>
      <c r="AM120" s="264"/>
      <c r="AN120" s="264"/>
    </row>
    <row r="121" spans="1:40" customFormat="1" ht="13" x14ac:dyDescent="0.15">
      <c r="A121" s="264"/>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4"/>
      <c r="AD121" s="264"/>
      <c r="AE121" s="264"/>
      <c r="AF121" s="264"/>
      <c r="AG121" s="264"/>
      <c r="AH121" s="264"/>
      <c r="AI121" s="264"/>
      <c r="AJ121" s="264"/>
      <c r="AK121" s="264"/>
      <c r="AL121" s="264"/>
      <c r="AM121" s="264"/>
      <c r="AN121" s="264"/>
    </row>
    <row r="122" spans="1:40" customFormat="1" ht="13" x14ac:dyDescent="0.15">
      <c r="A122" s="264"/>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4"/>
      <c r="AD122" s="264"/>
      <c r="AE122" s="264"/>
      <c r="AF122" s="264"/>
      <c r="AG122" s="264"/>
      <c r="AH122" s="264"/>
      <c r="AI122" s="264"/>
      <c r="AJ122" s="264"/>
      <c r="AK122" s="264"/>
      <c r="AL122" s="264"/>
      <c r="AM122" s="264"/>
      <c r="AN122" s="264"/>
    </row>
    <row r="123" spans="1:40" customFormat="1" ht="13" x14ac:dyDescent="0.15">
      <c r="A123" s="264"/>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4"/>
      <c r="AD123" s="264"/>
      <c r="AE123" s="264"/>
      <c r="AF123" s="264"/>
      <c r="AG123" s="264"/>
      <c r="AH123" s="264"/>
      <c r="AI123" s="264"/>
      <c r="AJ123" s="264"/>
      <c r="AK123" s="264"/>
      <c r="AL123" s="264"/>
      <c r="AM123" s="264"/>
      <c r="AN123" s="264"/>
    </row>
    <row r="124" spans="1:40" customFormat="1" ht="13" x14ac:dyDescent="0.15">
      <c r="A124" s="264"/>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row>
    <row r="125" spans="1:40" customFormat="1" ht="13" x14ac:dyDescent="0.15">
      <c r="A125" s="264"/>
      <c r="B125" s="264"/>
      <c r="C125" s="264"/>
      <c r="D125" s="264"/>
      <c r="E125" s="264"/>
      <c r="F125" s="264"/>
      <c r="G125" s="264"/>
      <c r="H125" s="264"/>
      <c r="I125" s="264"/>
      <c r="J125" s="264"/>
      <c r="K125" s="264"/>
      <c r="L125" s="264"/>
      <c r="M125" s="264"/>
      <c r="N125" s="264"/>
      <c r="O125" s="264"/>
      <c r="P125" s="264"/>
      <c r="Q125" s="264"/>
      <c r="R125" s="264"/>
      <c r="S125" s="264"/>
      <c r="T125" s="264"/>
      <c r="U125" s="264"/>
      <c r="V125" s="264"/>
      <c r="W125" s="264"/>
      <c r="X125" s="264"/>
      <c r="Y125" s="264"/>
      <c r="Z125" s="264"/>
      <c r="AA125" s="264"/>
      <c r="AB125" s="264"/>
      <c r="AC125" s="264"/>
      <c r="AD125" s="264"/>
      <c r="AE125" s="264"/>
      <c r="AF125" s="264"/>
      <c r="AG125" s="264"/>
      <c r="AH125" s="264"/>
      <c r="AI125" s="264"/>
      <c r="AJ125" s="264"/>
      <c r="AK125" s="264"/>
      <c r="AL125" s="264"/>
      <c r="AM125" s="264"/>
      <c r="AN125" s="264"/>
    </row>
    <row r="126" spans="1:40" customFormat="1" ht="13" x14ac:dyDescent="0.15">
      <c r="A126" s="264"/>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c r="AC126" s="264"/>
      <c r="AD126" s="264"/>
      <c r="AE126" s="264"/>
      <c r="AF126" s="264"/>
      <c r="AG126" s="264"/>
      <c r="AH126" s="264"/>
      <c r="AI126" s="264"/>
      <c r="AJ126" s="264"/>
      <c r="AK126" s="264"/>
      <c r="AL126" s="264"/>
      <c r="AM126" s="264"/>
      <c r="AN126" s="264"/>
    </row>
    <row r="127" spans="1:40" customFormat="1" ht="13" x14ac:dyDescent="0.15">
      <c r="A127" s="264"/>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4"/>
      <c r="AD127" s="264"/>
      <c r="AE127" s="264"/>
      <c r="AF127" s="264"/>
      <c r="AG127" s="264"/>
      <c r="AH127" s="264"/>
      <c r="AI127" s="264"/>
      <c r="AJ127" s="264"/>
      <c r="AK127" s="264"/>
      <c r="AL127" s="264"/>
      <c r="AM127" s="264"/>
      <c r="AN127" s="264"/>
    </row>
    <row r="128" spans="1:40" customFormat="1" ht="13" x14ac:dyDescent="0.15">
      <c r="A128" s="264"/>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64"/>
      <c r="AE128" s="264"/>
      <c r="AF128" s="264"/>
      <c r="AG128" s="264"/>
      <c r="AH128" s="264"/>
      <c r="AI128" s="264"/>
      <c r="AJ128" s="264"/>
      <c r="AK128" s="264"/>
      <c r="AL128" s="264"/>
      <c r="AM128" s="264"/>
      <c r="AN128" s="264"/>
    </row>
    <row r="129" spans="1:40" customFormat="1" ht="13" x14ac:dyDescent="0.15">
      <c r="A129" s="264"/>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64"/>
      <c r="AE129" s="264"/>
      <c r="AF129" s="264"/>
      <c r="AG129" s="264"/>
      <c r="AH129" s="264"/>
      <c r="AI129" s="264"/>
      <c r="AJ129" s="264"/>
      <c r="AK129" s="264"/>
      <c r="AL129" s="264"/>
      <c r="AM129" s="264"/>
      <c r="AN129" s="264"/>
    </row>
    <row r="130" spans="1:40" customFormat="1" ht="13" x14ac:dyDescent="0.15">
      <c r="A130" s="264"/>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64"/>
      <c r="AE130" s="264"/>
      <c r="AF130" s="264"/>
      <c r="AG130" s="264"/>
      <c r="AH130" s="264"/>
      <c r="AI130" s="264"/>
      <c r="AJ130" s="264"/>
      <c r="AK130" s="264"/>
      <c r="AL130" s="264"/>
      <c r="AM130" s="264"/>
      <c r="AN130" s="264"/>
    </row>
    <row r="131" spans="1:40" customFormat="1" ht="13" x14ac:dyDescent="0.15">
      <c r="A131" s="264"/>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64"/>
      <c r="AE131" s="264"/>
      <c r="AF131" s="264"/>
      <c r="AG131" s="264"/>
      <c r="AH131" s="264"/>
      <c r="AI131" s="264"/>
      <c r="AJ131" s="264"/>
      <c r="AK131" s="264"/>
      <c r="AL131" s="264"/>
      <c r="AM131" s="264"/>
      <c r="AN131" s="264"/>
    </row>
    <row r="132" spans="1:40" customFormat="1" ht="13" x14ac:dyDescent="0.15">
      <c r="A132" s="264"/>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64"/>
      <c r="AE132" s="264"/>
      <c r="AF132" s="264"/>
      <c r="AG132" s="264"/>
      <c r="AH132" s="264"/>
      <c r="AI132" s="264"/>
      <c r="AJ132" s="264"/>
      <c r="AK132" s="264"/>
      <c r="AL132" s="264"/>
      <c r="AM132" s="264"/>
      <c r="AN132" s="264"/>
    </row>
    <row r="133" spans="1:40" customFormat="1" ht="13" x14ac:dyDescent="0.15">
      <c r="A133" s="264"/>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64"/>
      <c r="AE133" s="264"/>
      <c r="AF133" s="264"/>
      <c r="AG133" s="264"/>
      <c r="AH133" s="264"/>
      <c r="AI133" s="264"/>
      <c r="AJ133" s="264"/>
      <c r="AK133" s="264"/>
      <c r="AL133" s="264"/>
      <c r="AM133" s="264"/>
      <c r="AN133" s="264"/>
    </row>
    <row r="134" spans="1:40" customFormat="1" ht="13" x14ac:dyDescent="0.15">
      <c r="A134" s="264"/>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64"/>
      <c r="AE134" s="264"/>
      <c r="AF134" s="264"/>
      <c r="AG134" s="264"/>
      <c r="AH134" s="264"/>
      <c r="AI134" s="264"/>
      <c r="AJ134" s="264"/>
      <c r="AK134" s="264"/>
      <c r="AL134" s="264"/>
      <c r="AM134" s="264"/>
      <c r="AN134" s="264"/>
    </row>
    <row r="135" spans="1:40" customFormat="1" ht="13" x14ac:dyDescent="0.15">
      <c r="A135" s="264"/>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64"/>
      <c r="AE135" s="264"/>
      <c r="AF135" s="264"/>
      <c r="AG135" s="264"/>
      <c r="AH135" s="264"/>
      <c r="AI135" s="264"/>
      <c r="AJ135" s="264"/>
      <c r="AK135" s="264"/>
      <c r="AL135" s="264"/>
      <c r="AM135" s="264"/>
      <c r="AN135" s="264"/>
    </row>
    <row r="136" spans="1:40" customFormat="1" ht="13" x14ac:dyDescent="0.15">
      <c r="A136" s="264"/>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64"/>
      <c r="AE136" s="264"/>
      <c r="AF136" s="264"/>
      <c r="AG136" s="264"/>
      <c r="AH136" s="264"/>
      <c r="AI136" s="264"/>
      <c r="AJ136" s="264"/>
      <c r="AK136" s="264"/>
      <c r="AL136" s="264"/>
      <c r="AM136" s="264"/>
      <c r="AN136" s="264"/>
    </row>
    <row r="137" spans="1:40" customFormat="1" ht="13" x14ac:dyDescent="0.15">
      <c r="A137" s="264"/>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64"/>
      <c r="AE137" s="264"/>
      <c r="AF137" s="264"/>
      <c r="AG137" s="264"/>
      <c r="AH137" s="264"/>
      <c r="AI137" s="264"/>
      <c r="AJ137" s="264"/>
      <c r="AK137" s="264"/>
      <c r="AL137" s="264"/>
      <c r="AM137" s="264"/>
      <c r="AN137" s="264"/>
    </row>
    <row r="138" spans="1:40" customFormat="1" ht="13" x14ac:dyDescent="0.15">
      <c r="A138" s="264"/>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64"/>
      <c r="AE138" s="264"/>
      <c r="AF138" s="264"/>
      <c r="AG138" s="264"/>
      <c r="AH138" s="264"/>
      <c r="AI138" s="264"/>
      <c r="AJ138" s="264"/>
      <c r="AK138" s="264"/>
      <c r="AL138" s="264"/>
      <c r="AM138" s="264"/>
      <c r="AN138" s="264"/>
    </row>
    <row r="139" spans="1:40" customFormat="1" ht="13" x14ac:dyDescent="0.15">
      <c r="A139" s="264"/>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row>
    <row r="140" spans="1:40" customFormat="1" ht="13" x14ac:dyDescent="0.15">
      <c r="A140" s="264"/>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64"/>
      <c r="AE140" s="264"/>
      <c r="AF140" s="264"/>
      <c r="AG140" s="264"/>
      <c r="AH140" s="264"/>
      <c r="AI140" s="264"/>
      <c r="AJ140" s="264"/>
      <c r="AK140" s="264"/>
      <c r="AL140" s="264"/>
      <c r="AM140" s="264"/>
      <c r="AN140" s="264"/>
    </row>
    <row r="141" spans="1:40" customFormat="1" ht="13" x14ac:dyDescent="0.15">
      <c r="A141" s="264"/>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64"/>
      <c r="AE141" s="264"/>
      <c r="AF141" s="264"/>
      <c r="AG141" s="264"/>
      <c r="AH141" s="264"/>
      <c r="AI141" s="264"/>
      <c r="AJ141" s="264"/>
      <c r="AK141" s="264"/>
      <c r="AL141" s="264"/>
      <c r="AM141" s="264"/>
      <c r="AN141" s="264"/>
    </row>
    <row r="142" spans="1:40" customFormat="1" ht="13" x14ac:dyDescent="0.15">
      <c r="A142" s="264"/>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64"/>
      <c r="AE142" s="264"/>
      <c r="AF142" s="264"/>
      <c r="AG142" s="264"/>
      <c r="AH142" s="264"/>
      <c r="AI142" s="264"/>
      <c r="AJ142" s="264"/>
      <c r="AK142" s="264"/>
      <c r="AL142" s="264"/>
      <c r="AM142" s="264"/>
      <c r="AN142" s="264"/>
    </row>
    <row r="143" spans="1:40" customFormat="1" ht="13" x14ac:dyDescent="0.15">
      <c r="A143" s="264"/>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64"/>
      <c r="AE143" s="264"/>
      <c r="AF143" s="264"/>
      <c r="AG143" s="264"/>
      <c r="AH143" s="264"/>
      <c r="AI143" s="264"/>
      <c r="AJ143" s="264"/>
      <c r="AK143" s="264"/>
      <c r="AL143" s="264"/>
      <c r="AM143" s="264"/>
      <c r="AN143" s="264"/>
    </row>
    <row r="144" spans="1:40" customFormat="1" ht="13" x14ac:dyDescent="0.15"/>
    <row r="145" customFormat="1" ht="13" x14ac:dyDescent="0.15"/>
    <row r="146" customFormat="1" ht="13" x14ac:dyDescent="0.15"/>
    <row r="147" customFormat="1" ht="13" x14ac:dyDescent="0.15"/>
    <row r="148" customFormat="1" ht="13" x14ac:dyDescent="0.15"/>
    <row r="149" customFormat="1" ht="13" x14ac:dyDescent="0.15"/>
    <row r="150" customFormat="1" ht="13" x14ac:dyDescent="0.15"/>
    <row r="151" customFormat="1" ht="13" x14ac:dyDescent="0.15"/>
    <row r="152" customFormat="1" ht="13" x14ac:dyDescent="0.15"/>
    <row r="153" customFormat="1" ht="13" x14ac:dyDescent="0.15"/>
    <row r="154" customFormat="1" ht="13" x14ac:dyDescent="0.15"/>
    <row r="155" customFormat="1" ht="13" x14ac:dyDescent="0.15"/>
    <row r="156" customFormat="1" ht="13" x14ac:dyDescent="0.15"/>
    <row r="157" customFormat="1" ht="13" x14ac:dyDescent="0.15"/>
    <row r="158" customFormat="1" ht="13" x14ac:dyDescent="0.15"/>
    <row r="159" customFormat="1" ht="13" x14ac:dyDescent="0.15"/>
    <row r="160" customFormat="1" ht="13" x14ac:dyDescent="0.15"/>
    <row r="161" customFormat="1" ht="13" x14ac:dyDescent="0.15"/>
    <row r="162" customFormat="1" ht="13" x14ac:dyDescent="0.15"/>
    <row r="163" customFormat="1" ht="13" x14ac:dyDescent="0.15"/>
    <row r="164" customFormat="1" ht="13" x14ac:dyDescent="0.15"/>
    <row r="165" customFormat="1" ht="13" x14ac:dyDescent="0.15"/>
    <row r="166" customFormat="1" ht="13" x14ac:dyDescent="0.15"/>
    <row r="167" customFormat="1" ht="13" x14ac:dyDescent="0.15"/>
    <row r="168" customFormat="1" ht="13" x14ac:dyDescent="0.15"/>
    <row r="169" customFormat="1" ht="13" x14ac:dyDescent="0.15"/>
    <row r="170" customFormat="1" ht="13" x14ac:dyDescent="0.15"/>
    <row r="171" customFormat="1" ht="13" x14ac:dyDescent="0.15"/>
    <row r="172" customFormat="1" ht="13" x14ac:dyDescent="0.15"/>
    <row r="173" customFormat="1" ht="13" x14ac:dyDescent="0.15"/>
    <row r="174" customFormat="1" ht="13" x14ac:dyDescent="0.15"/>
    <row r="175" customFormat="1" ht="13" x14ac:dyDescent="0.15"/>
    <row r="176" customFormat="1" ht="13" x14ac:dyDescent="0.15"/>
    <row r="177" customFormat="1" ht="13" x14ac:dyDescent="0.15"/>
    <row r="178" customFormat="1" ht="13" x14ac:dyDescent="0.15"/>
    <row r="179" customFormat="1" ht="13" x14ac:dyDescent="0.15"/>
    <row r="180" customFormat="1" ht="13" x14ac:dyDescent="0.15"/>
    <row r="181" customFormat="1" ht="13" x14ac:dyDescent="0.15"/>
    <row r="182" customFormat="1" ht="13" x14ac:dyDescent="0.15"/>
    <row r="183" customFormat="1" ht="13" x14ac:dyDescent="0.15"/>
    <row r="184" customFormat="1" ht="13" x14ac:dyDescent="0.15"/>
    <row r="185" customFormat="1" ht="13" x14ac:dyDescent="0.15"/>
    <row r="186" customFormat="1" ht="13" x14ac:dyDescent="0.15"/>
    <row r="187" customFormat="1" ht="13" x14ac:dyDescent="0.15"/>
    <row r="188" customFormat="1" ht="13" x14ac:dyDescent="0.15"/>
    <row r="189" customFormat="1" ht="13" x14ac:dyDescent="0.15"/>
    <row r="190" customFormat="1" ht="13" x14ac:dyDescent="0.15"/>
    <row r="191" customFormat="1" ht="13" x14ac:dyDescent="0.15"/>
    <row r="192" customFormat="1" ht="13" x14ac:dyDescent="0.15"/>
    <row r="193" customFormat="1" ht="13" x14ac:dyDescent="0.15"/>
    <row r="194" customFormat="1" ht="13" x14ac:dyDescent="0.15"/>
    <row r="195" customFormat="1" ht="13" x14ac:dyDescent="0.15"/>
    <row r="196" customFormat="1" ht="13" x14ac:dyDescent="0.15"/>
    <row r="197" customFormat="1" ht="13" x14ac:dyDescent="0.15"/>
    <row r="198" customFormat="1" ht="13" x14ac:dyDescent="0.15"/>
    <row r="199" customFormat="1" ht="13" x14ac:dyDescent="0.15"/>
    <row r="200" customFormat="1" ht="13" x14ac:dyDescent="0.15"/>
    <row r="201" customFormat="1" ht="13" x14ac:dyDescent="0.15"/>
    <row r="202" customFormat="1" ht="13" x14ac:dyDescent="0.15"/>
    <row r="203" customFormat="1" ht="13" x14ac:dyDescent="0.15"/>
    <row r="204" customFormat="1" ht="13" x14ac:dyDescent="0.15"/>
    <row r="205" customFormat="1" ht="13" x14ac:dyDescent="0.15"/>
    <row r="206" customFormat="1" ht="13" x14ac:dyDescent="0.15"/>
    <row r="207" customFormat="1" ht="13" x14ac:dyDescent="0.15"/>
    <row r="208"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row r="3168" customFormat="1" ht="13" x14ac:dyDescent="0.15"/>
    <row r="3169" customFormat="1" ht="13" x14ac:dyDescent="0.15"/>
    <row r="3170" customFormat="1" ht="13" x14ac:dyDescent="0.15"/>
    <row r="3171" customFormat="1" ht="13" x14ac:dyDescent="0.15"/>
    <row r="3172" customFormat="1" ht="13" x14ac:dyDescent="0.15"/>
    <row r="3173" customFormat="1" ht="13" x14ac:dyDescent="0.15"/>
    <row r="3174" customFormat="1" ht="13" x14ac:dyDescent="0.15"/>
    <row r="3175" customFormat="1" ht="13" x14ac:dyDescent="0.15"/>
    <row r="3176" customFormat="1" ht="13" x14ac:dyDescent="0.15"/>
    <row r="3177" customFormat="1" ht="13" x14ac:dyDescent="0.15"/>
    <row r="3178" customFormat="1" ht="13" x14ac:dyDescent="0.15"/>
    <row r="3179" customFormat="1" ht="13" x14ac:dyDescent="0.15"/>
    <row r="3180" customFormat="1" ht="13" x14ac:dyDescent="0.15"/>
    <row r="3181" customFormat="1" ht="13" x14ac:dyDescent="0.15"/>
    <row r="3182" customFormat="1" ht="13" x14ac:dyDescent="0.15"/>
    <row r="3183" customFormat="1" ht="13" x14ac:dyDescent="0.15"/>
    <row r="3184" customFormat="1" ht="13" x14ac:dyDescent="0.15"/>
    <row r="3185" customFormat="1" ht="13" x14ac:dyDescent="0.15"/>
    <row r="3186" customFormat="1" ht="13" x14ac:dyDescent="0.15"/>
    <row r="3187" customFormat="1" ht="13" x14ac:dyDescent="0.15"/>
    <row r="3188" customFormat="1" ht="13" x14ac:dyDescent="0.15"/>
    <row r="3189" customFormat="1" ht="13" x14ac:dyDescent="0.15"/>
    <row r="3190" customFormat="1" ht="13" x14ac:dyDescent="0.15"/>
    <row r="3191" customFormat="1" ht="13" x14ac:dyDescent="0.15"/>
    <row r="3192" customFormat="1" ht="13" x14ac:dyDescent="0.15"/>
    <row r="3193" customFormat="1" ht="13" x14ac:dyDescent="0.15"/>
    <row r="3194" customFormat="1" ht="13" x14ac:dyDescent="0.15"/>
    <row r="3195" customFormat="1" ht="13" x14ac:dyDescent="0.15"/>
    <row r="3196" customFormat="1" ht="13" x14ac:dyDescent="0.15"/>
    <row r="3197" customFormat="1" ht="13" x14ac:dyDescent="0.15"/>
    <row r="3198" customFormat="1" ht="13" x14ac:dyDescent="0.15"/>
    <row r="3199" customFormat="1" ht="13" x14ac:dyDescent="0.15"/>
    <row r="3200" customFormat="1" ht="13" x14ac:dyDescent="0.15"/>
    <row r="3201" customFormat="1" ht="13" x14ac:dyDescent="0.15"/>
    <row r="3202" customFormat="1" ht="13" x14ac:dyDescent="0.15"/>
    <row r="3203" customFormat="1" ht="13" x14ac:dyDescent="0.15"/>
    <row r="3204" customFormat="1" ht="13" x14ac:dyDescent="0.15"/>
    <row r="3205" customFormat="1" ht="13" x14ac:dyDescent="0.15"/>
    <row r="3206" customFormat="1" ht="13" x14ac:dyDescent="0.15"/>
    <row r="3207" customFormat="1" ht="13" x14ac:dyDescent="0.15"/>
    <row r="3208" customFormat="1" ht="13" x14ac:dyDescent="0.15"/>
    <row r="3209" customFormat="1" ht="13" x14ac:dyDescent="0.15"/>
    <row r="3210" customFormat="1" ht="13" x14ac:dyDescent="0.15"/>
    <row r="3211" customFormat="1" ht="13" x14ac:dyDescent="0.15"/>
    <row r="3212" customFormat="1" ht="13" x14ac:dyDescent="0.15"/>
    <row r="3213" customFormat="1" ht="13" x14ac:dyDescent="0.15"/>
    <row r="3214" customFormat="1" ht="13" x14ac:dyDescent="0.15"/>
    <row r="3215" customFormat="1" ht="13" x14ac:dyDescent="0.15"/>
    <row r="3216" customFormat="1" ht="13" x14ac:dyDescent="0.15"/>
    <row r="3217" customFormat="1" ht="13" x14ac:dyDescent="0.15"/>
    <row r="3218" customFormat="1" ht="13" x14ac:dyDescent="0.15"/>
    <row r="3219" customFormat="1" ht="13" x14ac:dyDescent="0.15"/>
    <row r="3220" customFormat="1" ht="13" x14ac:dyDescent="0.15"/>
    <row r="3221" customFormat="1" ht="13" x14ac:dyDescent="0.15"/>
    <row r="3222" customFormat="1" ht="13" x14ac:dyDescent="0.15"/>
    <row r="3223" customFormat="1" ht="13" x14ac:dyDescent="0.15"/>
    <row r="3224" customFormat="1" ht="13" x14ac:dyDescent="0.15"/>
    <row r="3225" customFormat="1" ht="13" x14ac:dyDescent="0.15"/>
    <row r="3226" customFormat="1" ht="13" x14ac:dyDescent="0.15"/>
    <row r="3227" customFormat="1" ht="13" x14ac:dyDescent="0.15"/>
    <row r="3228" customFormat="1" ht="13" x14ac:dyDescent="0.15"/>
    <row r="3229" customFormat="1" ht="13" x14ac:dyDescent="0.15"/>
    <row r="3230" customFormat="1" ht="13" x14ac:dyDescent="0.15"/>
    <row r="3231" customFormat="1" ht="13" x14ac:dyDescent="0.15"/>
    <row r="3232" customFormat="1" ht="13" x14ac:dyDescent="0.15"/>
    <row r="3233" customFormat="1" ht="13" x14ac:dyDescent="0.15"/>
    <row r="3234" customFormat="1" ht="13" x14ac:dyDescent="0.15"/>
    <row r="3235" customFormat="1" ht="13" x14ac:dyDescent="0.15"/>
    <row r="3236" customFormat="1" ht="13" x14ac:dyDescent="0.15"/>
    <row r="3237" customFormat="1" ht="13" x14ac:dyDescent="0.15"/>
    <row r="3238" customFormat="1" ht="13" x14ac:dyDescent="0.15"/>
    <row r="3239" customFormat="1" ht="13" x14ac:dyDescent="0.15"/>
    <row r="3240" customFormat="1" ht="13" x14ac:dyDescent="0.15"/>
    <row r="3241" customFormat="1" ht="13" x14ac:dyDescent="0.15"/>
    <row r="3242" customFormat="1" ht="13" x14ac:dyDescent="0.15"/>
    <row r="3243" customFormat="1" ht="13" x14ac:dyDescent="0.15"/>
    <row r="3244" customFormat="1" ht="13" x14ac:dyDescent="0.15"/>
    <row r="3245" customFormat="1" ht="13" x14ac:dyDescent="0.15"/>
    <row r="3246" customFormat="1" ht="13" x14ac:dyDescent="0.15"/>
    <row r="3247" customFormat="1" ht="13" x14ac:dyDescent="0.15"/>
    <row r="3248" customFormat="1" ht="13" x14ac:dyDescent="0.15"/>
    <row r="3249" customFormat="1" ht="13" x14ac:dyDescent="0.15"/>
    <row r="3250" customFormat="1" ht="13" x14ac:dyDescent="0.15"/>
    <row r="3251" customFormat="1" ht="13" x14ac:dyDescent="0.15"/>
    <row r="3252" customFormat="1" ht="13" x14ac:dyDescent="0.15"/>
    <row r="3253" customFormat="1" ht="13" x14ac:dyDescent="0.15"/>
    <row r="3254" customFormat="1" ht="13" x14ac:dyDescent="0.15"/>
    <row r="3255" customFormat="1" ht="13" x14ac:dyDescent="0.15"/>
    <row r="3256" customFormat="1" ht="13" x14ac:dyDescent="0.15"/>
    <row r="3257" customFormat="1" ht="13" x14ac:dyDescent="0.15"/>
    <row r="3258" customFormat="1" ht="13" x14ac:dyDescent="0.15"/>
    <row r="3259" customFormat="1" ht="13" x14ac:dyDescent="0.15"/>
    <row r="3260" customFormat="1" ht="13" x14ac:dyDescent="0.15"/>
    <row r="3261" customFormat="1" ht="13" x14ac:dyDescent="0.15"/>
    <row r="3262" customFormat="1" ht="13" x14ac:dyDescent="0.15"/>
    <row r="3263" customFormat="1" ht="13" x14ac:dyDescent="0.15"/>
    <row r="3264" customFormat="1" ht="13" x14ac:dyDescent="0.15"/>
    <row r="3265" customFormat="1" ht="13" x14ac:dyDescent="0.15"/>
    <row r="3266" customFormat="1" ht="13" x14ac:dyDescent="0.15"/>
    <row r="3267" customFormat="1" ht="13" x14ac:dyDescent="0.15"/>
    <row r="3268" customFormat="1" ht="13" x14ac:dyDescent="0.15"/>
    <row r="3269" customFormat="1" ht="13" x14ac:dyDescent="0.15"/>
    <row r="3270" customFormat="1" ht="13" x14ac:dyDescent="0.15"/>
    <row r="3271" customFormat="1" ht="13" x14ac:dyDescent="0.15"/>
    <row r="3272" customFormat="1" ht="13" x14ac:dyDescent="0.15"/>
    <row r="3273" customFormat="1" ht="13" x14ac:dyDescent="0.15"/>
    <row r="3274" customFormat="1" ht="13" x14ac:dyDescent="0.15"/>
    <row r="3275" customFormat="1" ht="13" x14ac:dyDescent="0.15"/>
    <row r="3276" customFormat="1" ht="13" x14ac:dyDescent="0.15"/>
    <row r="3277" customFormat="1" ht="13" x14ac:dyDescent="0.15"/>
    <row r="3278" customFormat="1" ht="13" x14ac:dyDescent="0.15"/>
    <row r="3279" customFormat="1" ht="13" x14ac:dyDescent="0.15"/>
    <row r="3280" customFormat="1" ht="13" x14ac:dyDescent="0.15"/>
    <row r="3281" customFormat="1" ht="13" x14ac:dyDescent="0.15"/>
    <row r="3282" customFormat="1" ht="13" x14ac:dyDescent="0.15"/>
    <row r="3283" customFormat="1" ht="13" x14ac:dyDescent="0.15"/>
    <row r="3284" customFormat="1" ht="13" x14ac:dyDescent="0.15"/>
    <row r="3285" customFormat="1" ht="13" x14ac:dyDescent="0.15"/>
    <row r="3286" customFormat="1" ht="13" x14ac:dyDescent="0.15"/>
    <row r="3287" customFormat="1" ht="13" x14ac:dyDescent="0.15"/>
    <row r="3288" customFormat="1" ht="13" x14ac:dyDescent="0.15"/>
    <row r="3289" customFormat="1" ht="13" x14ac:dyDescent="0.15"/>
    <row r="3290" customFormat="1" ht="13" x14ac:dyDescent="0.15"/>
    <row r="3291" customFormat="1" ht="13" x14ac:dyDescent="0.15"/>
    <row r="3292" customFormat="1" ht="13" x14ac:dyDescent="0.15"/>
    <row r="3293" customFormat="1" ht="13" x14ac:dyDescent="0.15"/>
    <row r="3294" customFormat="1" ht="13" x14ac:dyDescent="0.15"/>
    <row r="3295" customFormat="1" ht="13" x14ac:dyDescent="0.15"/>
    <row r="3296" customFormat="1" ht="13" x14ac:dyDescent="0.15"/>
    <row r="3297" customFormat="1" ht="13" x14ac:dyDescent="0.15"/>
    <row r="3298" customFormat="1" ht="13" x14ac:dyDescent="0.15"/>
    <row r="3299" customFormat="1" ht="13" x14ac:dyDescent="0.15"/>
    <row r="3300" customFormat="1" ht="13" x14ac:dyDescent="0.15"/>
    <row r="3301" customFormat="1" ht="13" x14ac:dyDescent="0.15"/>
    <row r="3302" customFormat="1" ht="13" x14ac:dyDescent="0.15"/>
    <row r="3303" customFormat="1" ht="13" x14ac:dyDescent="0.15"/>
    <row r="3304" customFormat="1" ht="13" x14ac:dyDescent="0.15"/>
    <row r="3305" customFormat="1" ht="13" x14ac:dyDescent="0.15"/>
    <row r="3306" customFormat="1" ht="13" x14ac:dyDescent="0.15"/>
    <row r="3307" customFormat="1" ht="13" x14ac:dyDescent="0.15"/>
    <row r="3308" customFormat="1" ht="13" x14ac:dyDescent="0.15"/>
    <row r="3309" customFormat="1" ht="13" x14ac:dyDescent="0.15"/>
    <row r="3310" customFormat="1" ht="13" x14ac:dyDescent="0.15"/>
    <row r="3311" customFormat="1" ht="13" x14ac:dyDescent="0.15"/>
    <row r="3312" customFormat="1" ht="13" x14ac:dyDescent="0.15"/>
    <row r="3313" customFormat="1" ht="13" x14ac:dyDescent="0.15"/>
    <row r="3314" customFormat="1" ht="13" x14ac:dyDescent="0.15"/>
    <row r="3315" customFormat="1" ht="13" x14ac:dyDescent="0.15"/>
    <row r="3316" customFormat="1" ht="13" x14ac:dyDescent="0.15"/>
    <row r="3317" customFormat="1" ht="13" x14ac:dyDescent="0.15"/>
    <row r="3318" customFormat="1" ht="13" x14ac:dyDescent="0.15"/>
    <row r="3319" customFormat="1" ht="13" x14ac:dyDescent="0.15"/>
    <row r="3320" customFormat="1" ht="13" x14ac:dyDescent="0.15"/>
    <row r="3321" customFormat="1" ht="13" x14ac:dyDescent="0.15"/>
    <row r="3322" customFormat="1" ht="13" x14ac:dyDescent="0.15"/>
    <row r="3323" customFormat="1" ht="13" x14ac:dyDescent="0.15"/>
    <row r="3324" customFormat="1" ht="13" x14ac:dyDescent="0.15"/>
    <row r="3325" customFormat="1" ht="13" x14ac:dyDescent="0.15"/>
    <row r="3326" customFormat="1" ht="13" x14ac:dyDescent="0.15"/>
    <row r="3327" customFormat="1" ht="13" x14ac:dyDescent="0.15"/>
    <row r="3328" customFormat="1" ht="13" x14ac:dyDescent="0.15"/>
    <row r="3329" customFormat="1" ht="13" x14ac:dyDescent="0.15"/>
    <row r="3330" customFormat="1" ht="13" x14ac:dyDescent="0.15"/>
    <row r="3331" customFormat="1" ht="13" x14ac:dyDescent="0.15"/>
    <row r="3332" customFormat="1" ht="13" x14ac:dyDescent="0.15"/>
    <row r="3333" customFormat="1" ht="13" x14ac:dyDescent="0.15"/>
    <row r="3334" customFormat="1" ht="13" x14ac:dyDescent="0.15"/>
    <row r="3335" customFormat="1" ht="13" x14ac:dyDescent="0.15"/>
    <row r="3336" customFormat="1" ht="13" x14ac:dyDescent="0.15"/>
    <row r="3337" customFormat="1" ht="13" x14ac:dyDescent="0.15"/>
    <row r="3338" customFormat="1" ht="13" x14ac:dyDescent="0.15"/>
    <row r="3339" customFormat="1" ht="13" x14ac:dyDescent="0.15"/>
    <row r="3340" customFormat="1" ht="13" x14ac:dyDescent="0.15"/>
    <row r="3341" customFormat="1" ht="13" x14ac:dyDescent="0.15"/>
    <row r="3342" customFormat="1" ht="13" x14ac:dyDescent="0.15"/>
    <row r="3343" customFormat="1" ht="13" x14ac:dyDescent="0.15"/>
    <row r="3344" customFormat="1" ht="13" x14ac:dyDescent="0.15"/>
    <row r="3345" customFormat="1" ht="13" x14ac:dyDescent="0.15"/>
    <row r="3346" customFormat="1" ht="13" x14ac:dyDescent="0.15"/>
    <row r="3347" customFormat="1" ht="13" x14ac:dyDescent="0.15"/>
    <row r="3348" customFormat="1" ht="13" x14ac:dyDescent="0.15"/>
    <row r="3349" customFormat="1" ht="13" x14ac:dyDescent="0.15"/>
    <row r="3350" customFormat="1" ht="13" x14ac:dyDescent="0.15"/>
    <row r="3351" customFormat="1" ht="13" x14ac:dyDescent="0.15"/>
    <row r="3352" customFormat="1" ht="13" x14ac:dyDescent="0.15"/>
    <row r="3353" customFormat="1" ht="13" x14ac:dyDescent="0.15"/>
    <row r="3354" customFormat="1" ht="13" x14ac:dyDescent="0.15"/>
    <row r="3355" customFormat="1" ht="13" x14ac:dyDescent="0.15"/>
    <row r="3356" customFormat="1" ht="13" x14ac:dyDescent="0.15"/>
    <row r="3357" customFormat="1" ht="13" x14ac:dyDescent="0.15"/>
    <row r="3358" customFormat="1" ht="13" x14ac:dyDescent="0.15"/>
    <row r="3359" customFormat="1" ht="13" x14ac:dyDescent="0.15"/>
    <row r="3360" customFormat="1" ht="13" x14ac:dyDescent="0.15"/>
    <row r="3361" customFormat="1" ht="13" x14ac:dyDescent="0.15"/>
    <row r="3362" customFormat="1" ht="13" x14ac:dyDescent="0.15"/>
  </sheetData>
  <sheetProtection algorithmName="SHA-512" hashValue="cI/md7TnpYb7TPk1FAUUzNkv/i0COBwqWcpFMHsBC1GEpFxJwYEZurEinL05Pp2tVga0a6Y8kk19Kx2nH0dg1g==" saltValue="LoD/Vz5FTNtgq3S2U+VIRA==" spinCount="100000" sheet="1" objects="1" scenarios="1"/>
  <pageMargins left="0.75" right="0.75" top="1" bottom="1" header="0.5" footer="0.5"/>
  <pageSetup paperSize="9" orientation="portrait" horizontalDpi="0" verticalDpi="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5092-E779-0D4C-B43A-F73B3EE0F18E}">
  <sheetPr codeName="Sheet20"/>
  <dimension ref="A1:AEU3420"/>
  <sheetViews>
    <sheetView zoomScaleNormal="100" workbookViewId="0">
      <selection activeCell="C5" sqref="C5"/>
    </sheetView>
  </sheetViews>
  <sheetFormatPr baseColWidth="10" defaultRowHeight="14" x14ac:dyDescent="0.15"/>
  <cols>
    <col min="1" max="1" width="18.5" style="191" customWidth="1"/>
    <col min="2" max="2" width="21.6640625" style="191" bestFit="1" customWidth="1"/>
    <col min="3" max="7" width="11.83203125" style="191" customWidth="1"/>
    <col min="8" max="8" width="12.6640625" style="191" hidden="1" customWidth="1"/>
    <col min="9" max="9" width="12.1640625" style="191" hidden="1" customWidth="1"/>
    <col min="10" max="14" width="12.1640625" style="191" customWidth="1"/>
    <col min="15" max="18" width="12.1640625" style="191" hidden="1" customWidth="1"/>
    <col min="19" max="22" width="12.1640625" style="191" customWidth="1"/>
    <col min="23" max="455" width="7.5" customWidth="1"/>
    <col min="456" max="827" width="7.5" style="244" customWidth="1"/>
    <col min="828" max="16384" width="10.83203125" style="244"/>
  </cols>
  <sheetData>
    <row r="1" spans="1:827" customFormat="1" ht="13" x14ac:dyDescent="0.15">
      <c r="A1" s="284" t="s">
        <v>784</v>
      </c>
      <c r="B1" s="284"/>
      <c r="C1" s="284"/>
      <c r="D1" s="284"/>
      <c r="E1" s="284"/>
      <c r="F1" s="284"/>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4"/>
    </row>
    <row r="2" spans="1:827" customFormat="1" ht="13" x14ac:dyDescent="0.15">
      <c r="A2" s="284" t="s">
        <v>785</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row>
    <row r="3" spans="1:827" customFormat="1" thickBot="1" x14ac:dyDescent="0.2">
      <c r="A3" s="284"/>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row>
    <row r="4" spans="1:827" s="191" customFormat="1" x14ac:dyDescent="0.15">
      <c r="A4" s="120" t="s">
        <v>786</v>
      </c>
      <c r="B4" s="121"/>
      <c r="C4" s="121"/>
      <c r="D4" s="121"/>
      <c r="E4" s="121"/>
      <c r="F4" s="121"/>
      <c r="G4" s="121"/>
      <c r="H4" s="121"/>
      <c r="I4" s="121"/>
      <c r="J4" s="121"/>
      <c r="K4" s="121"/>
      <c r="L4" s="121"/>
      <c r="M4" s="121"/>
      <c r="N4" s="121"/>
      <c r="O4" s="121"/>
      <c r="P4" s="121"/>
      <c r="Q4" s="121"/>
      <c r="R4" s="121"/>
      <c r="S4" s="121"/>
      <c r="T4" s="121"/>
      <c r="U4" s="121"/>
      <c r="V4" s="122"/>
      <c r="W4" s="284"/>
      <c r="X4" s="284"/>
      <c r="Y4" s="284"/>
      <c r="Z4" s="284"/>
      <c r="AA4" s="284"/>
      <c r="AB4" s="284"/>
      <c r="AC4" s="284"/>
      <c r="AD4" s="284"/>
      <c r="AE4" s="284"/>
      <c r="AF4" s="284"/>
      <c r="AG4" s="284"/>
      <c r="AH4" s="284"/>
      <c r="AI4" s="284"/>
      <c r="AJ4" s="284"/>
      <c r="AK4" s="284"/>
      <c r="AL4" s="284"/>
      <c r="AM4" s="284"/>
      <c r="AN4" s="28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s="244"/>
      <c r="QO4" s="244"/>
      <c r="QP4" s="244"/>
      <c r="QQ4" s="244"/>
      <c r="QR4" s="244"/>
      <c r="QS4" s="244"/>
      <c r="QT4" s="244"/>
      <c r="QU4" s="244"/>
      <c r="QV4" s="244"/>
      <c r="QW4" s="244"/>
      <c r="QX4" s="244"/>
      <c r="QY4" s="244"/>
      <c r="QZ4" s="244"/>
      <c r="RA4" s="244"/>
      <c r="RB4" s="244"/>
      <c r="RC4" s="244"/>
      <c r="RD4" s="244"/>
      <c r="RE4" s="244"/>
      <c r="RF4" s="244"/>
      <c r="RG4" s="244"/>
      <c r="RH4" s="244"/>
      <c r="RI4" s="244"/>
      <c r="RJ4" s="244"/>
      <c r="RK4" s="244"/>
      <c r="RL4" s="244"/>
      <c r="RM4" s="244"/>
      <c r="RN4" s="244"/>
      <c r="RO4" s="244"/>
      <c r="RP4" s="244"/>
      <c r="RQ4" s="244"/>
      <c r="RR4" s="244"/>
      <c r="RS4" s="244"/>
      <c r="RT4" s="244"/>
      <c r="RU4" s="244"/>
      <c r="RV4" s="244"/>
      <c r="RW4" s="244"/>
      <c r="RX4" s="244"/>
      <c r="RY4" s="244"/>
      <c r="RZ4" s="244"/>
      <c r="SA4" s="244"/>
      <c r="SB4" s="244"/>
      <c r="SC4" s="244"/>
      <c r="SD4" s="244"/>
      <c r="SE4" s="244"/>
      <c r="SF4" s="244"/>
      <c r="SG4" s="244"/>
      <c r="SH4" s="244"/>
      <c r="SI4" s="244"/>
      <c r="SJ4" s="244"/>
      <c r="SK4" s="244"/>
      <c r="SL4" s="244"/>
      <c r="SM4" s="244"/>
      <c r="SN4" s="244"/>
      <c r="SO4" s="244"/>
      <c r="SP4" s="244"/>
      <c r="SQ4" s="244"/>
      <c r="SR4" s="244"/>
      <c r="SS4" s="244"/>
      <c r="ST4" s="244"/>
      <c r="SU4" s="244"/>
      <c r="SV4" s="244"/>
      <c r="SW4" s="244"/>
      <c r="SX4" s="244"/>
      <c r="SY4" s="244"/>
      <c r="SZ4" s="244"/>
      <c r="TA4" s="244"/>
      <c r="TB4" s="244"/>
      <c r="TC4" s="244"/>
      <c r="TD4" s="244"/>
      <c r="TE4" s="244"/>
      <c r="TF4" s="244"/>
      <c r="TG4" s="244"/>
      <c r="TH4" s="244"/>
      <c r="TI4" s="244"/>
      <c r="TJ4" s="244"/>
      <c r="TK4" s="244"/>
      <c r="TL4" s="244"/>
      <c r="TM4" s="244"/>
      <c r="TN4" s="244"/>
      <c r="TO4" s="244"/>
      <c r="TP4" s="244"/>
      <c r="TQ4" s="244"/>
      <c r="TR4" s="244"/>
      <c r="TS4" s="244"/>
      <c r="TT4" s="244"/>
      <c r="TU4" s="244"/>
      <c r="TV4" s="244"/>
      <c r="TW4" s="244"/>
      <c r="TX4" s="244"/>
      <c r="TY4" s="244"/>
      <c r="TZ4" s="244"/>
      <c r="UA4" s="244"/>
      <c r="UB4" s="244"/>
      <c r="UC4" s="244"/>
      <c r="UD4" s="244"/>
      <c r="UE4" s="244"/>
      <c r="UF4" s="244"/>
      <c r="UG4" s="244"/>
      <c r="UH4" s="244"/>
      <c r="UI4" s="244"/>
      <c r="UJ4" s="244"/>
      <c r="UK4" s="244"/>
      <c r="UL4" s="244"/>
      <c r="UM4" s="244"/>
      <c r="UN4" s="244"/>
      <c r="UO4" s="244"/>
      <c r="UP4" s="244"/>
      <c r="UQ4" s="244"/>
      <c r="UR4" s="244"/>
      <c r="US4" s="244"/>
      <c r="UT4" s="244"/>
      <c r="UU4" s="244"/>
      <c r="UV4" s="244"/>
      <c r="UW4" s="244"/>
      <c r="UX4" s="244"/>
      <c r="UY4" s="244"/>
      <c r="UZ4" s="244"/>
      <c r="VA4" s="244"/>
      <c r="VB4" s="244"/>
      <c r="VC4" s="244"/>
      <c r="VD4" s="244"/>
      <c r="VE4" s="244"/>
      <c r="VF4" s="244"/>
      <c r="VG4" s="244"/>
      <c r="VH4" s="244"/>
      <c r="VI4" s="244"/>
      <c r="VJ4" s="244"/>
      <c r="VK4" s="244"/>
      <c r="VL4" s="244"/>
      <c r="VM4" s="244"/>
      <c r="VN4" s="244"/>
      <c r="VO4" s="244"/>
      <c r="VP4" s="244"/>
      <c r="VQ4" s="244"/>
      <c r="VR4" s="244"/>
      <c r="VS4" s="244"/>
      <c r="VT4" s="244"/>
      <c r="VU4" s="244"/>
      <c r="VV4" s="244"/>
      <c r="VW4" s="244"/>
      <c r="VX4" s="244"/>
      <c r="VY4" s="244"/>
      <c r="VZ4" s="244"/>
      <c r="WA4" s="244"/>
      <c r="WB4" s="244"/>
      <c r="WC4" s="244"/>
      <c r="WD4" s="244"/>
      <c r="WE4" s="244"/>
      <c r="WF4" s="244"/>
      <c r="WG4" s="244"/>
      <c r="WH4" s="244"/>
      <c r="WI4" s="244"/>
      <c r="WJ4" s="244"/>
      <c r="WK4" s="244"/>
      <c r="WL4" s="244"/>
      <c r="WM4" s="244"/>
      <c r="WN4" s="244"/>
      <c r="WO4" s="244"/>
      <c r="WP4" s="244"/>
      <c r="WQ4" s="244"/>
      <c r="WR4" s="244"/>
      <c r="WS4" s="244"/>
      <c r="WT4" s="244"/>
      <c r="WU4" s="244"/>
      <c r="WV4" s="244"/>
      <c r="WW4" s="244"/>
      <c r="WX4" s="244"/>
      <c r="WY4" s="244"/>
      <c r="WZ4" s="244"/>
      <c r="XA4" s="244"/>
      <c r="XB4" s="244"/>
      <c r="XC4" s="244"/>
      <c r="XD4" s="244"/>
      <c r="XE4" s="244"/>
      <c r="XF4" s="244"/>
      <c r="XG4" s="244"/>
      <c r="XH4" s="244"/>
      <c r="XI4" s="244"/>
      <c r="XJ4" s="244"/>
      <c r="XK4" s="244"/>
      <c r="XL4" s="244"/>
      <c r="XM4" s="244"/>
      <c r="XN4" s="244"/>
      <c r="XO4" s="244"/>
      <c r="XP4" s="244"/>
      <c r="XQ4" s="244"/>
      <c r="XR4" s="244"/>
      <c r="XS4" s="244"/>
      <c r="XT4" s="244"/>
      <c r="XU4" s="244"/>
      <c r="XV4" s="244"/>
      <c r="XW4" s="244"/>
      <c r="XX4" s="244"/>
      <c r="XY4" s="244"/>
      <c r="XZ4" s="244"/>
      <c r="YA4" s="244"/>
      <c r="YB4" s="244"/>
      <c r="YC4" s="244"/>
      <c r="YD4" s="244"/>
      <c r="YE4" s="244"/>
      <c r="YF4" s="244"/>
      <c r="YG4" s="244"/>
      <c r="YH4" s="244"/>
      <c r="YI4" s="244"/>
      <c r="YJ4" s="244"/>
      <c r="YK4" s="244"/>
      <c r="YL4" s="244"/>
      <c r="YM4" s="244"/>
      <c r="YN4" s="244"/>
      <c r="YO4" s="244"/>
      <c r="YP4" s="244"/>
      <c r="YQ4" s="244"/>
      <c r="YR4" s="244"/>
      <c r="YS4" s="244"/>
      <c r="YT4" s="244"/>
      <c r="YU4" s="244"/>
      <c r="YV4" s="244"/>
      <c r="YW4" s="244"/>
      <c r="YX4" s="244"/>
      <c r="YY4" s="244"/>
      <c r="YZ4" s="244"/>
      <c r="ZA4" s="244"/>
      <c r="ZB4" s="244"/>
      <c r="ZC4" s="244"/>
      <c r="ZD4" s="244"/>
      <c r="ZE4" s="244"/>
      <c r="ZF4" s="244"/>
      <c r="ZG4" s="244"/>
      <c r="ZH4" s="244"/>
      <c r="ZI4" s="244"/>
      <c r="ZJ4" s="244"/>
      <c r="ZK4" s="244"/>
      <c r="ZL4" s="244"/>
      <c r="ZM4" s="244"/>
      <c r="ZN4" s="244"/>
      <c r="ZO4" s="244"/>
      <c r="ZP4" s="244"/>
      <c r="ZQ4" s="244"/>
      <c r="ZR4" s="244"/>
      <c r="ZS4" s="244"/>
      <c r="ZT4" s="244"/>
      <c r="ZU4" s="244"/>
      <c r="ZV4" s="244"/>
      <c r="ZW4" s="244"/>
      <c r="ZX4" s="244"/>
      <c r="ZY4" s="244"/>
      <c r="ZZ4" s="244"/>
      <c r="AAA4" s="244"/>
      <c r="AAB4" s="244"/>
      <c r="AAC4" s="244"/>
      <c r="AAD4" s="244"/>
      <c r="AAE4" s="244"/>
      <c r="AAF4" s="244"/>
      <c r="AAG4" s="244"/>
      <c r="AAH4" s="244"/>
      <c r="AAI4" s="244"/>
      <c r="AAJ4" s="244"/>
      <c r="AAK4" s="244"/>
      <c r="AAL4" s="244"/>
      <c r="AAM4" s="244"/>
      <c r="AAN4" s="244"/>
      <c r="AAO4" s="244"/>
      <c r="AAP4" s="244"/>
      <c r="AAQ4" s="244"/>
      <c r="AAR4" s="244"/>
      <c r="AAS4" s="244"/>
      <c r="AAT4" s="244"/>
      <c r="AAU4" s="244"/>
      <c r="AAV4" s="244"/>
      <c r="AAW4" s="244"/>
      <c r="AAX4" s="244"/>
      <c r="AAY4" s="244"/>
      <c r="AAZ4" s="244"/>
      <c r="ABA4" s="244"/>
      <c r="ABB4" s="244"/>
      <c r="ABC4" s="244"/>
      <c r="ABD4" s="244"/>
      <c r="ABE4" s="244"/>
      <c r="ABF4" s="244"/>
      <c r="ABG4" s="244"/>
      <c r="ABH4" s="244"/>
      <c r="ABI4" s="244"/>
      <c r="ABJ4" s="244"/>
      <c r="ABK4" s="244"/>
      <c r="ABL4" s="244"/>
      <c r="ABM4" s="244"/>
      <c r="ABN4" s="244"/>
      <c r="ABO4" s="244"/>
      <c r="ABP4" s="244"/>
      <c r="ABQ4" s="244"/>
      <c r="ABR4" s="244"/>
      <c r="ABS4" s="244"/>
      <c r="ABT4" s="244"/>
      <c r="ABU4" s="244"/>
      <c r="ABV4" s="244"/>
      <c r="ABW4" s="244"/>
      <c r="ABX4" s="244"/>
      <c r="ABY4" s="244"/>
      <c r="ABZ4" s="244"/>
      <c r="ACA4" s="244"/>
      <c r="ACB4" s="244"/>
      <c r="ACC4" s="244"/>
      <c r="ACD4" s="244"/>
      <c r="ACE4" s="244"/>
      <c r="ACF4" s="244"/>
      <c r="ACG4" s="244"/>
      <c r="ACH4" s="244"/>
      <c r="ACI4" s="244"/>
      <c r="ACJ4" s="244"/>
      <c r="ACK4" s="244"/>
      <c r="ACL4" s="244"/>
      <c r="ACM4" s="244"/>
      <c r="ACN4" s="244"/>
      <c r="ACO4" s="244"/>
      <c r="ACP4" s="244"/>
      <c r="ACQ4" s="244"/>
      <c r="ACR4" s="244"/>
      <c r="ACS4" s="244"/>
      <c r="ACT4" s="244"/>
      <c r="ACU4" s="244"/>
      <c r="ACV4" s="244"/>
      <c r="ACW4" s="244"/>
      <c r="ACX4" s="244"/>
      <c r="ACY4" s="244"/>
      <c r="ACZ4" s="244"/>
      <c r="ADA4" s="244"/>
      <c r="ADB4" s="244"/>
      <c r="ADC4" s="244"/>
      <c r="ADD4" s="244"/>
      <c r="ADE4" s="244"/>
      <c r="ADF4" s="244"/>
      <c r="ADG4" s="244"/>
      <c r="ADH4" s="244"/>
      <c r="ADI4" s="244"/>
      <c r="ADJ4" s="244"/>
      <c r="ADK4" s="244"/>
      <c r="ADL4" s="244"/>
      <c r="ADM4" s="244"/>
      <c r="ADN4" s="244"/>
      <c r="ADO4" s="244"/>
      <c r="ADP4" s="244"/>
      <c r="ADQ4" s="244"/>
      <c r="ADR4" s="244"/>
      <c r="ADS4" s="244"/>
      <c r="ADT4" s="244"/>
      <c r="ADU4" s="244"/>
      <c r="ADV4" s="244"/>
      <c r="ADW4" s="244"/>
      <c r="ADX4" s="244"/>
      <c r="ADY4" s="244"/>
      <c r="ADZ4" s="244"/>
      <c r="AEA4" s="244"/>
      <c r="AEB4" s="244"/>
      <c r="AEC4" s="244"/>
      <c r="AED4" s="244"/>
      <c r="AEE4" s="244"/>
      <c r="AEF4" s="244"/>
      <c r="AEG4" s="244"/>
      <c r="AEH4" s="244"/>
      <c r="AEI4" s="244"/>
      <c r="AEJ4" s="244"/>
      <c r="AEK4" s="244"/>
      <c r="AEL4" s="244"/>
      <c r="AEM4" s="244"/>
      <c r="AEN4" s="244"/>
      <c r="AEO4" s="244"/>
      <c r="AEP4" s="244"/>
      <c r="AEQ4" s="244"/>
      <c r="AER4" s="244"/>
      <c r="AES4" s="244"/>
      <c r="AET4" s="244"/>
      <c r="AEU4" s="244"/>
    </row>
    <row r="5" spans="1:827" s="191" customFormat="1" x14ac:dyDescent="0.15">
      <c r="A5" s="123" t="s">
        <v>121</v>
      </c>
      <c r="B5" s="110"/>
      <c r="C5" s="147">
        <v>2000</v>
      </c>
      <c r="D5" s="110"/>
      <c r="E5" s="110"/>
      <c r="F5" s="110"/>
      <c r="G5" s="110"/>
      <c r="H5" s="110"/>
      <c r="I5" s="110"/>
      <c r="J5" s="110"/>
      <c r="K5" s="110"/>
      <c r="L5" s="110"/>
      <c r="M5" s="110"/>
      <c r="N5" s="110"/>
      <c r="O5" s="110"/>
      <c r="P5" s="110"/>
      <c r="Q5" s="110"/>
      <c r="R5" s="110"/>
      <c r="S5" s="110"/>
      <c r="T5" s="110"/>
      <c r="U5" s="110"/>
      <c r="V5" s="124"/>
      <c r="W5" s="284"/>
      <c r="X5" s="284"/>
      <c r="Y5" s="284"/>
      <c r="Z5" s="284"/>
      <c r="AA5" s="284"/>
      <c r="AB5" s="284"/>
      <c r="AC5" s="284"/>
      <c r="AD5" s="284"/>
      <c r="AE5" s="284"/>
      <c r="AF5" s="284"/>
      <c r="AG5" s="284"/>
      <c r="AH5" s="284"/>
      <c r="AI5" s="284"/>
      <c r="AJ5" s="284"/>
      <c r="AK5" s="284"/>
      <c r="AL5" s="284"/>
      <c r="AM5" s="284"/>
      <c r="AN5" s="284"/>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s="244"/>
      <c r="QO5" s="244"/>
      <c r="QP5" s="244"/>
      <c r="QQ5" s="244"/>
      <c r="QR5" s="244"/>
      <c r="QS5" s="244"/>
      <c r="QT5" s="244"/>
      <c r="QU5" s="244"/>
      <c r="QV5" s="244"/>
      <c r="QW5" s="244"/>
      <c r="QX5" s="244"/>
      <c r="QY5" s="244"/>
      <c r="QZ5" s="244"/>
      <c r="RA5" s="244"/>
      <c r="RB5" s="244"/>
      <c r="RC5" s="244"/>
      <c r="RD5" s="244"/>
      <c r="RE5" s="244"/>
      <c r="RF5" s="244"/>
      <c r="RG5" s="244"/>
      <c r="RH5" s="244"/>
      <c r="RI5" s="244"/>
      <c r="RJ5" s="244"/>
      <c r="RK5" s="244"/>
      <c r="RL5" s="244"/>
      <c r="RM5" s="244"/>
      <c r="RN5" s="244"/>
      <c r="RO5" s="244"/>
      <c r="RP5" s="244"/>
      <c r="RQ5" s="244"/>
      <c r="RR5" s="244"/>
      <c r="RS5" s="244"/>
      <c r="RT5" s="244"/>
      <c r="RU5" s="244"/>
      <c r="RV5" s="244"/>
      <c r="RW5" s="244"/>
      <c r="RX5" s="244"/>
      <c r="RY5" s="244"/>
      <c r="RZ5" s="244"/>
      <c r="SA5" s="244"/>
      <c r="SB5" s="244"/>
      <c r="SC5" s="244"/>
      <c r="SD5" s="244"/>
      <c r="SE5" s="244"/>
      <c r="SF5" s="244"/>
      <c r="SG5" s="244"/>
      <c r="SH5" s="244"/>
      <c r="SI5" s="244"/>
      <c r="SJ5" s="244"/>
      <c r="SK5" s="244"/>
      <c r="SL5" s="244"/>
      <c r="SM5" s="244"/>
      <c r="SN5" s="244"/>
      <c r="SO5" s="244"/>
      <c r="SP5" s="244"/>
      <c r="SQ5" s="244"/>
      <c r="SR5" s="244"/>
      <c r="SS5" s="244"/>
      <c r="ST5" s="244"/>
      <c r="SU5" s="244"/>
      <c r="SV5" s="244"/>
      <c r="SW5" s="244"/>
      <c r="SX5" s="244"/>
      <c r="SY5" s="244"/>
      <c r="SZ5" s="244"/>
      <c r="TA5" s="244"/>
      <c r="TB5" s="244"/>
      <c r="TC5" s="244"/>
      <c r="TD5" s="244"/>
      <c r="TE5" s="244"/>
      <c r="TF5" s="244"/>
      <c r="TG5" s="244"/>
      <c r="TH5" s="244"/>
      <c r="TI5" s="244"/>
      <c r="TJ5" s="244"/>
      <c r="TK5" s="244"/>
      <c r="TL5" s="244"/>
      <c r="TM5" s="244"/>
      <c r="TN5" s="244"/>
      <c r="TO5" s="244"/>
      <c r="TP5" s="244"/>
      <c r="TQ5" s="244"/>
      <c r="TR5" s="244"/>
      <c r="TS5" s="244"/>
      <c r="TT5" s="244"/>
      <c r="TU5" s="244"/>
      <c r="TV5" s="244"/>
      <c r="TW5" s="244"/>
      <c r="TX5" s="244"/>
      <c r="TY5" s="244"/>
      <c r="TZ5" s="244"/>
      <c r="UA5" s="244"/>
      <c r="UB5" s="244"/>
      <c r="UC5" s="244"/>
      <c r="UD5" s="244"/>
      <c r="UE5" s="244"/>
      <c r="UF5" s="244"/>
      <c r="UG5" s="244"/>
      <c r="UH5" s="244"/>
      <c r="UI5" s="244"/>
      <c r="UJ5" s="244"/>
      <c r="UK5" s="244"/>
      <c r="UL5" s="244"/>
      <c r="UM5" s="244"/>
      <c r="UN5" s="244"/>
      <c r="UO5" s="244"/>
      <c r="UP5" s="244"/>
      <c r="UQ5" s="244"/>
      <c r="UR5" s="244"/>
      <c r="US5" s="244"/>
      <c r="UT5" s="244"/>
      <c r="UU5" s="244"/>
      <c r="UV5" s="244"/>
      <c r="UW5" s="244"/>
      <c r="UX5" s="244"/>
      <c r="UY5" s="244"/>
      <c r="UZ5" s="244"/>
      <c r="VA5" s="244"/>
      <c r="VB5" s="244"/>
      <c r="VC5" s="244"/>
      <c r="VD5" s="244"/>
      <c r="VE5" s="244"/>
      <c r="VF5" s="244"/>
      <c r="VG5" s="244"/>
      <c r="VH5" s="244"/>
      <c r="VI5" s="244"/>
      <c r="VJ5" s="244"/>
      <c r="VK5" s="244"/>
      <c r="VL5" s="244"/>
      <c r="VM5" s="244"/>
      <c r="VN5" s="244"/>
      <c r="VO5" s="244"/>
      <c r="VP5" s="244"/>
      <c r="VQ5" s="244"/>
      <c r="VR5" s="244"/>
      <c r="VS5" s="244"/>
      <c r="VT5" s="244"/>
      <c r="VU5" s="244"/>
      <c r="VV5" s="244"/>
      <c r="VW5" s="244"/>
      <c r="VX5" s="244"/>
      <c r="VY5" s="244"/>
      <c r="VZ5" s="244"/>
      <c r="WA5" s="244"/>
      <c r="WB5" s="244"/>
      <c r="WC5" s="244"/>
      <c r="WD5" s="244"/>
      <c r="WE5" s="244"/>
      <c r="WF5" s="244"/>
      <c r="WG5" s="244"/>
      <c r="WH5" s="244"/>
      <c r="WI5" s="244"/>
      <c r="WJ5" s="244"/>
      <c r="WK5" s="244"/>
      <c r="WL5" s="244"/>
      <c r="WM5" s="244"/>
      <c r="WN5" s="244"/>
      <c r="WO5" s="244"/>
      <c r="WP5" s="244"/>
      <c r="WQ5" s="244"/>
      <c r="WR5" s="244"/>
      <c r="WS5" s="244"/>
      <c r="WT5" s="244"/>
      <c r="WU5" s="244"/>
      <c r="WV5" s="244"/>
      <c r="WW5" s="244"/>
      <c r="WX5" s="244"/>
      <c r="WY5" s="244"/>
      <c r="WZ5" s="244"/>
      <c r="XA5" s="244"/>
      <c r="XB5" s="244"/>
      <c r="XC5" s="244"/>
      <c r="XD5" s="244"/>
      <c r="XE5" s="244"/>
      <c r="XF5" s="244"/>
      <c r="XG5" s="244"/>
      <c r="XH5" s="244"/>
      <c r="XI5" s="244"/>
      <c r="XJ5" s="244"/>
      <c r="XK5" s="244"/>
      <c r="XL5" s="244"/>
      <c r="XM5" s="244"/>
      <c r="XN5" s="244"/>
      <c r="XO5" s="244"/>
      <c r="XP5" s="244"/>
      <c r="XQ5" s="244"/>
      <c r="XR5" s="244"/>
      <c r="XS5" s="244"/>
      <c r="XT5" s="244"/>
      <c r="XU5" s="244"/>
      <c r="XV5" s="244"/>
      <c r="XW5" s="244"/>
      <c r="XX5" s="244"/>
      <c r="XY5" s="244"/>
      <c r="XZ5" s="244"/>
      <c r="YA5" s="244"/>
      <c r="YB5" s="244"/>
      <c r="YC5" s="244"/>
      <c r="YD5" s="244"/>
      <c r="YE5" s="244"/>
      <c r="YF5" s="244"/>
      <c r="YG5" s="244"/>
      <c r="YH5" s="244"/>
      <c r="YI5" s="244"/>
      <c r="YJ5" s="244"/>
      <c r="YK5" s="244"/>
      <c r="YL5" s="244"/>
      <c r="YM5" s="244"/>
      <c r="YN5" s="244"/>
      <c r="YO5" s="244"/>
      <c r="YP5" s="244"/>
      <c r="YQ5" s="244"/>
      <c r="YR5" s="244"/>
      <c r="YS5" s="244"/>
      <c r="YT5" s="244"/>
      <c r="YU5" s="244"/>
      <c r="YV5" s="244"/>
      <c r="YW5" s="244"/>
      <c r="YX5" s="244"/>
      <c r="YY5" s="244"/>
      <c r="YZ5" s="244"/>
      <c r="ZA5" s="244"/>
      <c r="ZB5" s="244"/>
      <c r="ZC5" s="244"/>
      <c r="ZD5" s="244"/>
      <c r="ZE5" s="244"/>
      <c r="ZF5" s="244"/>
      <c r="ZG5" s="244"/>
      <c r="ZH5" s="244"/>
      <c r="ZI5" s="244"/>
      <c r="ZJ5" s="244"/>
      <c r="ZK5" s="244"/>
      <c r="ZL5" s="244"/>
      <c r="ZM5" s="244"/>
      <c r="ZN5" s="244"/>
      <c r="ZO5" s="244"/>
      <c r="ZP5" s="244"/>
      <c r="ZQ5" s="244"/>
      <c r="ZR5" s="244"/>
      <c r="ZS5" s="244"/>
      <c r="ZT5" s="244"/>
      <c r="ZU5" s="244"/>
      <c r="ZV5" s="244"/>
      <c r="ZW5" s="244"/>
      <c r="ZX5" s="244"/>
      <c r="ZY5" s="244"/>
      <c r="ZZ5" s="244"/>
      <c r="AAA5" s="244"/>
      <c r="AAB5" s="244"/>
      <c r="AAC5" s="244"/>
      <c r="AAD5" s="244"/>
      <c r="AAE5" s="244"/>
      <c r="AAF5" s="244"/>
      <c r="AAG5" s="244"/>
      <c r="AAH5" s="244"/>
      <c r="AAI5" s="244"/>
      <c r="AAJ5" s="244"/>
      <c r="AAK5" s="244"/>
      <c r="AAL5" s="244"/>
      <c r="AAM5" s="244"/>
      <c r="AAN5" s="244"/>
      <c r="AAO5" s="244"/>
      <c r="AAP5" s="244"/>
      <c r="AAQ5" s="244"/>
      <c r="AAR5" s="244"/>
      <c r="AAS5" s="244"/>
      <c r="AAT5" s="244"/>
      <c r="AAU5" s="244"/>
      <c r="AAV5" s="244"/>
      <c r="AAW5" s="244"/>
      <c r="AAX5" s="244"/>
      <c r="AAY5" s="244"/>
      <c r="AAZ5" s="244"/>
      <c r="ABA5" s="244"/>
      <c r="ABB5" s="244"/>
      <c r="ABC5" s="244"/>
      <c r="ABD5" s="244"/>
      <c r="ABE5" s="244"/>
      <c r="ABF5" s="244"/>
      <c r="ABG5" s="244"/>
      <c r="ABH5" s="244"/>
      <c r="ABI5" s="244"/>
      <c r="ABJ5" s="244"/>
      <c r="ABK5" s="244"/>
      <c r="ABL5" s="244"/>
      <c r="ABM5" s="244"/>
      <c r="ABN5" s="244"/>
      <c r="ABO5" s="244"/>
      <c r="ABP5" s="244"/>
      <c r="ABQ5" s="244"/>
      <c r="ABR5" s="244"/>
      <c r="ABS5" s="244"/>
      <c r="ABT5" s="244"/>
      <c r="ABU5" s="244"/>
      <c r="ABV5" s="244"/>
      <c r="ABW5" s="244"/>
      <c r="ABX5" s="244"/>
      <c r="ABY5" s="244"/>
      <c r="ABZ5" s="244"/>
      <c r="ACA5" s="244"/>
      <c r="ACB5" s="244"/>
      <c r="ACC5" s="244"/>
      <c r="ACD5" s="244"/>
      <c r="ACE5" s="244"/>
      <c r="ACF5" s="244"/>
      <c r="ACG5" s="244"/>
      <c r="ACH5" s="244"/>
      <c r="ACI5" s="244"/>
      <c r="ACJ5" s="244"/>
      <c r="ACK5" s="244"/>
      <c r="ACL5" s="244"/>
      <c r="ACM5" s="244"/>
      <c r="ACN5" s="244"/>
      <c r="ACO5" s="244"/>
      <c r="ACP5" s="244"/>
      <c r="ACQ5" s="244"/>
      <c r="ACR5" s="244"/>
      <c r="ACS5" s="244"/>
      <c r="ACT5" s="244"/>
      <c r="ACU5" s="244"/>
      <c r="ACV5" s="244"/>
      <c r="ACW5" s="244"/>
      <c r="ACX5" s="244"/>
      <c r="ACY5" s="244"/>
      <c r="ACZ5" s="244"/>
      <c r="ADA5" s="244"/>
      <c r="ADB5" s="244"/>
      <c r="ADC5" s="244"/>
      <c r="ADD5" s="244"/>
      <c r="ADE5" s="244"/>
      <c r="ADF5" s="244"/>
      <c r="ADG5" s="244"/>
      <c r="ADH5" s="244"/>
      <c r="ADI5" s="244"/>
      <c r="ADJ5" s="244"/>
      <c r="ADK5" s="244"/>
      <c r="ADL5" s="244"/>
      <c r="ADM5" s="244"/>
      <c r="ADN5" s="244"/>
      <c r="ADO5" s="244"/>
      <c r="ADP5" s="244"/>
      <c r="ADQ5" s="244"/>
      <c r="ADR5" s="244"/>
      <c r="ADS5" s="244"/>
      <c r="ADT5" s="244"/>
      <c r="ADU5" s="244"/>
      <c r="ADV5" s="244"/>
      <c r="ADW5" s="244"/>
      <c r="ADX5" s="244"/>
      <c r="ADY5" s="244"/>
      <c r="ADZ5" s="244"/>
      <c r="AEA5" s="244"/>
      <c r="AEB5" s="244"/>
      <c r="AEC5" s="244"/>
      <c r="AED5" s="244"/>
      <c r="AEE5" s="244"/>
      <c r="AEF5" s="244"/>
      <c r="AEG5" s="244"/>
      <c r="AEH5" s="244"/>
      <c r="AEI5" s="244"/>
      <c r="AEJ5" s="244"/>
      <c r="AEK5" s="244"/>
      <c r="AEL5" s="244"/>
      <c r="AEM5" s="244"/>
      <c r="AEN5" s="244"/>
      <c r="AEO5" s="244"/>
      <c r="AEP5" s="244"/>
      <c r="AEQ5" s="244"/>
      <c r="AER5" s="244"/>
      <c r="AES5" s="244"/>
      <c r="AET5" s="244"/>
      <c r="AEU5" s="244"/>
    </row>
    <row r="6" spans="1:827" s="191" customFormat="1" x14ac:dyDescent="0.15">
      <c r="A6" s="123"/>
      <c r="B6" s="110"/>
      <c r="C6" s="110"/>
      <c r="D6" s="110"/>
      <c r="E6" s="110"/>
      <c r="F6" s="110"/>
      <c r="G6" s="110"/>
      <c r="H6" s="110"/>
      <c r="I6" s="110"/>
      <c r="J6" s="110"/>
      <c r="K6" s="110"/>
      <c r="L6" s="110"/>
      <c r="M6" s="110"/>
      <c r="N6" s="110"/>
      <c r="O6" s="110"/>
      <c r="P6" s="110"/>
      <c r="Q6" s="110"/>
      <c r="R6" s="110"/>
      <c r="S6" s="110"/>
      <c r="T6" s="110"/>
      <c r="U6" s="110"/>
      <c r="V6" s="124"/>
      <c r="W6" s="284"/>
      <c r="X6" s="284"/>
      <c r="Y6" s="284"/>
      <c r="Z6" s="284"/>
      <c r="AA6" s="284"/>
      <c r="AB6" s="284"/>
      <c r="AC6" s="284"/>
      <c r="AD6" s="284"/>
      <c r="AE6" s="284"/>
      <c r="AF6" s="284"/>
      <c r="AG6" s="284"/>
      <c r="AH6" s="284"/>
      <c r="AI6" s="284"/>
      <c r="AJ6" s="284"/>
      <c r="AK6" s="284"/>
      <c r="AL6" s="284"/>
      <c r="AM6" s="284"/>
      <c r="AN6" s="284"/>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s="244"/>
      <c r="QO6" s="244"/>
      <c r="QP6" s="244"/>
      <c r="QQ6" s="244"/>
      <c r="QR6" s="244"/>
      <c r="QS6" s="244"/>
      <c r="QT6" s="244"/>
      <c r="QU6" s="244"/>
      <c r="QV6" s="244"/>
      <c r="QW6" s="244"/>
      <c r="QX6" s="244"/>
      <c r="QY6" s="244"/>
      <c r="QZ6" s="244"/>
      <c r="RA6" s="244"/>
      <c r="RB6" s="244"/>
      <c r="RC6" s="244"/>
      <c r="RD6" s="244"/>
      <c r="RE6" s="244"/>
      <c r="RF6" s="244"/>
      <c r="RG6" s="244"/>
      <c r="RH6" s="244"/>
      <c r="RI6" s="244"/>
      <c r="RJ6" s="244"/>
      <c r="RK6" s="244"/>
      <c r="RL6" s="244"/>
      <c r="RM6" s="244"/>
      <c r="RN6" s="244"/>
      <c r="RO6" s="244"/>
      <c r="RP6" s="244"/>
      <c r="RQ6" s="244"/>
      <c r="RR6" s="244"/>
      <c r="RS6" s="244"/>
      <c r="RT6" s="244"/>
      <c r="RU6" s="244"/>
      <c r="RV6" s="244"/>
      <c r="RW6" s="244"/>
      <c r="RX6" s="244"/>
      <c r="RY6" s="244"/>
      <c r="RZ6" s="244"/>
      <c r="SA6" s="244"/>
      <c r="SB6" s="244"/>
      <c r="SC6" s="244"/>
      <c r="SD6" s="244"/>
      <c r="SE6" s="244"/>
      <c r="SF6" s="244"/>
      <c r="SG6" s="244"/>
      <c r="SH6" s="244"/>
      <c r="SI6" s="244"/>
      <c r="SJ6" s="244"/>
      <c r="SK6" s="244"/>
      <c r="SL6" s="244"/>
      <c r="SM6" s="244"/>
      <c r="SN6" s="244"/>
      <c r="SO6" s="244"/>
      <c r="SP6" s="244"/>
      <c r="SQ6" s="244"/>
      <c r="SR6" s="244"/>
      <c r="SS6" s="244"/>
      <c r="ST6" s="244"/>
      <c r="SU6" s="244"/>
      <c r="SV6" s="244"/>
      <c r="SW6" s="244"/>
      <c r="SX6" s="244"/>
      <c r="SY6" s="244"/>
      <c r="SZ6" s="244"/>
      <c r="TA6" s="244"/>
      <c r="TB6" s="244"/>
      <c r="TC6" s="244"/>
      <c r="TD6" s="244"/>
      <c r="TE6" s="244"/>
      <c r="TF6" s="244"/>
      <c r="TG6" s="244"/>
      <c r="TH6" s="244"/>
      <c r="TI6" s="244"/>
      <c r="TJ6" s="244"/>
      <c r="TK6" s="244"/>
      <c r="TL6" s="244"/>
      <c r="TM6" s="244"/>
      <c r="TN6" s="244"/>
      <c r="TO6" s="244"/>
      <c r="TP6" s="244"/>
      <c r="TQ6" s="244"/>
      <c r="TR6" s="244"/>
      <c r="TS6" s="244"/>
      <c r="TT6" s="244"/>
      <c r="TU6" s="244"/>
      <c r="TV6" s="244"/>
      <c r="TW6" s="244"/>
      <c r="TX6" s="244"/>
      <c r="TY6" s="244"/>
      <c r="TZ6" s="244"/>
      <c r="UA6" s="244"/>
      <c r="UB6" s="244"/>
      <c r="UC6" s="244"/>
      <c r="UD6" s="244"/>
      <c r="UE6" s="244"/>
      <c r="UF6" s="244"/>
      <c r="UG6" s="244"/>
      <c r="UH6" s="244"/>
      <c r="UI6" s="244"/>
      <c r="UJ6" s="244"/>
      <c r="UK6" s="244"/>
      <c r="UL6" s="244"/>
      <c r="UM6" s="244"/>
      <c r="UN6" s="244"/>
      <c r="UO6" s="244"/>
      <c r="UP6" s="244"/>
      <c r="UQ6" s="244"/>
      <c r="UR6" s="244"/>
      <c r="US6" s="244"/>
      <c r="UT6" s="244"/>
      <c r="UU6" s="244"/>
      <c r="UV6" s="244"/>
      <c r="UW6" s="244"/>
      <c r="UX6" s="244"/>
      <c r="UY6" s="244"/>
      <c r="UZ6" s="244"/>
      <c r="VA6" s="244"/>
      <c r="VB6" s="244"/>
      <c r="VC6" s="244"/>
      <c r="VD6" s="244"/>
      <c r="VE6" s="244"/>
      <c r="VF6" s="244"/>
      <c r="VG6" s="244"/>
      <c r="VH6" s="244"/>
      <c r="VI6" s="244"/>
      <c r="VJ6" s="244"/>
      <c r="VK6" s="244"/>
      <c r="VL6" s="244"/>
      <c r="VM6" s="244"/>
      <c r="VN6" s="244"/>
      <c r="VO6" s="244"/>
      <c r="VP6" s="244"/>
      <c r="VQ6" s="244"/>
      <c r="VR6" s="244"/>
      <c r="VS6" s="244"/>
      <c r="VT6" s="244"/>
      <c r="VU6" s="244"/>
      <c r="VV6" s="244"/>
      <c r="VW6" s="244"/>
      <c r="VX6" s="244"/>
      <c r="VY6" s="244"/>
      <c r="VZ6" s="244"/>
      <c r="WA6" s="244"/>
      <c r="WB6" s="244"/>
      <c r="WC6" s="244"/>
      <c r="WD6" s="244"/>
      <c r="WE6" s="244"/>
      <c r="WF6" s="244"/>
      <c r="WG6" s="244"/>
      <c r="WH6" s="244"/>
      <c r="WI6" s="244"/>
      <c r="WJ6" s="244"/>
      <c r="WK6" s="244"/>
      <c r="WL6" s="244"/>
      <c r="WM6" s="244"/>
      <c r="WN6" s="244"/>
      <c r="WO6" s="244"/>
      <c r="WP6" s="244"/>
      <c r="WQ6" s="244"/>
      <c r="WR6" s="244"/>
      <c r="WS6" s="244"/>
      <c r="WT6" s="244"/>
      <c r="WU6" s="244"/>
      <c r="WV6" s="244"/>
      <c r="WW6" s="244"/>
      <c r="WX6" s="244"/>
      <c r="WY6" s="244"/>
      <c r="WZ6" s="244"/>
      <c r="XA6" s="244"/>
      <c r="XB6" s="244"/>
      <c r="XC6" s="244"/>
      <c r="XD6" s="244"/>
      <c r="XE6" s="244"/>
      <c r="XF6" s="244"/>
      <c r="XG6" s="244"/>
      <c r="XH6" s="244"/>
      <c r="XI6" s="244"/>
      <c r="XJ6" s="244"/>
      <c r="XK6" s="244"/>
      <c r="XL6" s="244"/>
      <c r="XM6" s="244"/>
      <c r="XN6" s="244"/>
      <c r="XO6" s="244"/>
      <c r="XP6" s="244"/>
      <c r="XQ6" s="244"/>
      <c r="XR6" s="244"/>
      <c r="XS6" s="244"/>
      <c r="XT6" s="244"/>
      <c r="XU6" s="244"/>
      <c r="XV6" s="244"/>
      <c r="XW6" s="244"/>
      <c r="XX6" s="244"/>
      <c r="XY6" s="244"/>
      <c r="XZ6" s="244"/>
      <c r="YA6" s="244"/>
      <c r="YB6" s="244"/>
      <c r="YC6" s="244"/>
      <c r="YD6" s="244"/>
      <c r="YE6" s="244"/>
      <c r="YF6" s="244"/>
      <c r="YG6" s="244"/>
      <c r="YH6" s="244"/>
      <c r="YI6" s="244"/>
      <c r="YJ6" s="244"/>
      <c r="YK6" s="244"/>
      <c r="YL6" s="244"/>
      <c r="YM6" s="244"/>
      <c r="YN6" s="244"/>
      <c r="YO6" s="244"/>
      <c r="YP6" s="244"/>
      <c r="YQ6" s="244"/>
      <c r="YR6" s="244"/>
      <c r="YS6" s="244"/>
      <c r="YT6" s="244"/>
      <c r="YU6" s="244"/>
      <c r="YV6" s="244"/>
      <c r="YW6" s="244"/>
      <c r="YX6" s="244"/>
      <c r="YY6" s="244"/>
      <c r="YZ6" s="244"/>
      <c r="ZA6" s="244"/>
      <c r="ZB6" s="244"/>
      <c r="ZC6" s="244"/>
      <c r="ZD6" s="244"/>
      <c r="ZE6" s="244"/>
      <c r="ZF6" s="244"/>
      <c r="ZG6" s="244"/>
      <c r="ZH6" s="244"/>
      <c r="ZI6" s="244"/>
      <c r="ZJ6" s="244"/>
      <c r="ZK6" s="244"/>
      <c r="ZL6" s="244"/>
      <c r="ZM6" s="244"/>
      <c r="ZN6" s="244"/>
      <c r="ZO6" s="244"/>
      <c r="ZP6" s="244"/>
      <c r="ZQ6" s="244"/>
      <c r="ZR6" s="244"/>
      <c r="ZS6" s="244"/>
      <c r="ZT6" s="244"/>
      <c r="ZU6" s="244"/>
      <c r="ZV6" s="244"/>
      <c r="ZW6" s="244"/>
      <c r="ZX6" s="244"/>
      <c r="ZY6" s="244"/>
      <c r="ZZ6" s="244"/>
      <c r="AAA6" s="244"/>
      <c r="AAB6" s="244"/>
      <c r="AAC6" s="244"/>
      <c r="AAD6" s="244"/>
      <c r="AAE6" s="244"/>
      <c r="AAF6" s="244"/>
      <c r="AAG6" s="244"/>
      <c r="AAH6" s="244"/>
      <c r="AAI6" s="244"/>
      <c r="AAJ6" s="244"/>
      <c r="AAK6" s="244"/>
      <c r="AAL6" s="244"/>
      <c r="AAM6" s="244"/>
      <c r="AAN6" s="244"/>
      <c r="AAO6" s="244"/>
      <c r="AAP6" s="244"/>
      <c r="AAQ6" s="244"/>
      <c r="AAR6" s="244"/>
      <c r="AAS6" s="244"/>
      <c r="AAT6" s="244"/>
      <c r="AAU6" s="244"/>
      <c r="AAV6" s="244"/>
      <c r="AAW6" s="244"/>
      <c r="AAX6" s="244"/>
      <c r="AAY6" s="244"/>
      <c r="AAZ6" s="244"/>
      <c r="ABA6" s="244"/>
      <c r="ABB6" s="244"/>
      <c r="ABC6" s="244"/>
      <c r="ABD6" s="244"/>
      <c r="ABE6" s="244"/>
      <c r="ABF6" s="244"/>
      <c r="ABG6" s="244"/>
      <c r="ABH6" s="244"/>
      <c r="ABI6" s="244"/>
      <c r="ABJ6" s="244"/>
      <c r="ABK6" s="244"/>
      <c r="ABL6" s="244"/>
      <c r="ABM6" s="244"/>
      <c r="ABN6" s="244"/>
      <c r="ABO6" s="244"/>
      <c r="ABP6" s="244"/>
      <c r="ABQ6" s="244"/>
      <c r="ABR6" s="244"/>
      <c r="ABS6" s="244"/>
      <c r="ABT6" s="244"/>
      <c r="ABU6" s="244"/>
      <c r="ABV6" s="244"/>
      <c r="ABW6" s="244"/>
      <c r="ABX6" s="244"/>
      <c r="ABY6" s="244"/>
      <c r="ABZ6" s="244"/>
      <c r="ACA6" s="244"/>
      <c r="ACB6" s="244"/>
      <c r="ACC6" s="244"/>
      <c r="ACD6" s="244"/>
      <c r="ACE6" s="244"/>
      <c r="ACF6" s="244"/>
      <c r="ACG6" s="244"/>
      <c r="ACH6" s="244"/>
      <c r="ACI6" s="244"/>
      <c r="ACJ6" s="244"/>
      <c r="ACK6" s="244"/>
      <c r="ACL6" s="244"/>
      <c r="ACM6" s="244"/>
      <c r="ACN6" s="244"/>
      <c r="ACO6" s="244"/>
      <c r="ACP6" s="244"/>
      <c r="ACQ6" s="244"/>
      <c r="ACR6" s="244"/>
      <c r="ACS6" s="244"/>
      <c r="ACT6" s="244"/>
      <c r="ACU6" s="244"/>
      <c r="ACV6" s="244"/>
      <c r="ACW6" s="244"/>
      <c r="ACX6" s="244"/>
      <c r="ACY6" s="244"/>
      <c r="ACZ6" s="244"/>
      <c r="ADA6" s="244"/>
      <c r="ADB6" s="244"/>
      <c r="ADC6" s="244"/>
      <c r="ADD6" s="244"/>
      <c r="ADE6" s="244"/>
      <c r="ADF6" s="244"/>
      <c r="ADG6" s="244"/>
      <c r="ADH6" s="244"/>
      <c r="ADI6" s="244"/>
      <c r="ADJ6" s="244"/>
      <c r="ADK6" s="244"/>
      <c r="ADL6" s="244"/>
      <c r="ADM6" s="244"/>
      <c r="ADN6" s="244"/>
      <c r="ADO6" s="244"/>
      <c r="ADP6" s="244"/>
      <c r="ADQ6" s="244"/>
      <c r="ADR6" s="244"/>
      <c r="ADS6" s="244"/>
      <c r="ADT6" s="244"/>
      <c r="ADU6" s="244"/>
      <c r="ADV6" s="244"/>
      <c r="ADW6" s="244"/>
      <c r="ADX6" s="244"/>
      <c r="ADY6" s="244"/>
      <c r="ADZ6" s="244"/>
      <c r="AEA6" s="244"/>
      <c r="AEB6" s="244"/>
      <c r="AEC6" s="244"/>
      <c r="AED6" s="244"/>
      <c r="AEE6" s="244"/>
      <c r="AEF6" s="244"/>
      <c r="AEG6" s="244"/>
      <c r="AEH6" s="244"/>
      <c r="AEI6" s="244"/>
      <c r="AEJ6" s="244"/>
      <c r="AEK6" s="244"/>
      <c r="AEL6" s="244"/>
      <c r="AEM6" s="244"/>
      <c r="AEN6" s="244"/>
      <c r="AEO6" s="244"/>
      <c r="AEP6" s="244"/>
      <c r="AEQ6" s="244"/>
      <c r="AER6" s="244"/>
      <c r="AES6" s="244"/>
      <c r="AET6" s="244"/>
      <c r="AEU6" s="244"/>
    </row>
    <row r="7" spans="1:827" s="191" customFormat="1" ht="71" customHeight="1" x14ac:dyDescent="0.15">
      <c r="A7" s="225" t="s">
        <v>168</v>
      </c>
      <c r="B7" s="226" t="s">
        <v>122</v>
      </c>
      <c r="C7" s="227" t="s">
        <v>3</v>
      </c>
      <c r="D7" s="227" t="s">
        <v>787</v>
      </c>
      <c r="E7" s="227" t="s">
        <v>788</v>
      </c>
      <c r="F7" s="227" t="s">
        <v>5</v>
      </c>
      <c r="G7" s="227" t="s">
        <v>298</v>
      </c>
      <c r="H7" s="234" t="s">
        <v>789</v>
      </c>
      <c r="I7" s="235" t="s">
        <v>6</v>
      </c>
      <c r="J7" s="228" t="s">
        <v>790</v>
      </c>
      <c r="K7" s="229" t="s">
        <v>7</v>
      </c>
      <c r="L7" s="229" t="s">
        <v>8</v>
      </c>
      <c r="M7" s="229" t="s">
        <v>9</v>
      </c>
      <c r="N7" s="229" t="s">
        <v>10</v>
      </c>
      <c r="O7" s="236" t="s">
        <v>791</v>
      </c>
      <c r="P7" s="236" t="s">
        <v>792</v>
      </c>
      <c r="Q7" s="237" t="s">
        <v>793</v>
      </c>
      <c r="R7" s="237" t="s">
        <v>794</v>
      </c>
      <c r="S7" s="230" t="s">
        <v>795</v>
      </c>
      <c r="T7" s="230" t="s">
        <v>796</v>
      </c>
      <c r="U7" s="229" t="s">
        <v>135</v>
      </c>
      <c r="V7" s="231" t="s">
        <v>136</v>
      </c>
      <c r="W7" s="284"/>
      <c r="X7" s="284"/>
      <c r="Y7" s="284"/>
      <c r="Z7" s="284"/>
      <c r="AA7" s="284"/>
      <c r="AB7" s="284"/>
      <c r="AC7" s="284"/>
      <c r="AD7" s="284"/>
      <c r="AE7" s="284"/>
      <c r="AF7" s="284"/>
      <c r="AG7" s="284"/>
      <c r="AH7" s="284"/>
      <c r="AI7" s="284"/>
      <c r="AJ7" s="284"/>
      <c r="AK7" s="284"/>
      <c r="AL7" s="284"/>
      <c r="AM7" s="284"/>
      <c r="AN7" s="284"/>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s="244"/>
      <c r="QO7" s="244"/>
      <c r="QP7" s="244"/>
      <c r="QQ7" s="244"/>
      <c r="QR7" s="244"/>
      <c r="QS7" s="244"/>
      <c r="QT7" s="244"/>
      <c r="QU7" s="244"/>
      <c r="QV7" s="244"/>
      <c r="QW7" s="244"/>
      <c r="QX7" s="244"/>
      <c r="QY7" s="244"/>
      <c r="QZ7" s="244"/>
      <c r="RA7" s="244"/>
      <c r="RB7" s="244"/>
      <c r="RC7" s="244"/>
      <c r="RD7" s="244"/>
      <c r="RE7" s="244"/>
      <c r="RF7" s="244"/>
      <c r="RG7" s="244"/>
      <c r="RH7" s="244"/>
      <c r="RI7" s="244"/>
      <c r="RJ7" s="244"/>
      <c r="RK7" s="244"/>
      <c r="RL7" s="244"/>
      <c r="RM7" s="244"/>
      <c r="RN7" s="244"/>
      <c r="RO7" s="244"/>
      <c r="RP7" s="244"/>
      <c r="RQ7" s="244"/>
      <c r="RR7" s="244"/>
      <c r="RS7" s="244"/>
      <c r="RT7" s="244"/>
      <c r="RU7" s="244"/>
      <c r="RV7" s="244"/>
      <c r="RW7" s="244"/>
      <c r="RX7" s="244"/>
      <c r="RY7" s="244"/>
      <c r="RZ7" s="244"/>
      <c r="SA7" s="244"/>
      <c r="SB7" s="244"/>
      <c r="SC7" s="244"/>
      <c r="SD7" s="244"/>
      <c r="SE7" s="244"/>
      <c r="SF7" s="244"/>
      <c r="SG7" s="244"/>
      <c r="SH7" s="244"/>
      <c r="SI7" s="244"/>
      <c r="SJ7" s="244"/>
      <c r="SK7" s="244"/>
      <c r="SL7" s="244"/>
      <c r="SM7" s="244"/>
      <c r="SN7" s="244"/>
      <c r="SO7" s="244"/>
      <c r="SP7" s="244"/>
      <c r="SQ7" s="244"/>
      <c r="SR7" s="244"/>
      <c r="SS7" s="244"/>
      <c r="ST7" s="244"/>
      <c r="SU7" s="244"/>
      <c r="SV7" s="244"/>
      <c r="SW7" s="244"/>
      <c r="SX7" s="244"/>
      <c r="SY7" s="244"/>
      <c r="SZ7" s="244"/>
      <c r="TA7" s="244"/>
      <c r="TB7" s="244"/>
      <c r="TC7" s="244"/>
      <c r="TD7" s="244"/>
      <c r="TE7" s="244"/>
      <c r="TF7" s="244"/>
      <c r="TG7" s="244"/>
      <c r="TH7" s="244"/>
      <c r="TI7" s="244"/>
      <c r="TJ7" s="244"/>
      <c r="TK7" s="244"/>
      <c r="TL7" s="244"/>
      <c r="TM7" s="244"/>
      <c r="TN7" s="244"/>
      <c r="TO7" s="244"/>
      <c r="TP7" s="244"/>
      <c r="TQ7" s="244"/>
      <c r="TR7" s="244"/>
      <c r="TS7" s="244"/>
      <c r="TT7" s="244"/>
      <c r="TU7" s="244"/>
      <c r="TV7" s="244"/>
      <c r="TW7" s="244"/>
      <c r="TX7" s="244"/>
      <c r="TY7" s="244"/>
      <c r="TZ7" s="244"/>
      <c r="UA7" s="244"/>
      <c r="UB7" s="244"/>
      <c r="UC7" s="244"/>
      <c r="UD7" s="244"/>
      <c r="UE7" s="244"/>
      <c r="UF7" s="244"/>
      <c r="UG7" s="244"/>
      <c r="UH7" s="244"/>
      <c r="UI7" s="244"/>
      <c r="UJ7" s="244"/>
      <c r="UK7" s="244"/>
      <c r="UL7" s="244"/>
      <c r="UM7" s="244"/>
      <c r="UN7" s="244"/>
      <c r="UO7" s="244"/>
      <c r="UP7" s="244"/>
      <c r="UQ7" s="244"/>
      <c r="UR7" s="244"/>
      <c r="US7" s="244"/>
      <c r="UT7" s="244"/>
      <c r="UU7" s="244"/>
      <c r="UV7" s="244"/>
      <c r="UW7" s="244"/>
      <c r="UX7" s="244"/>
      <c r="UY7" s="244"/>
      <c r="UZ7" s="244"/>
      <c r="VA7" s="244"/>
      <c r="VB7" s="244"/>
      <c r="VC7" s="244"/>
      <c r="VD7" s="244"/>
      <c r="VE7" s="244"/>
      <c r="VF7" s="244"/>
      <c r="VG7" s="244"/>
      <c r="VH7" s="244"/>
      <c r="VI7" s="244"/>
      <c r="VJ7" s="244"/>
      <c r="VK7" s="244"/>
      <c r="VL7" s="244"/>
      <c r="VM7" s="244"/>
      <c r="VN7" s="244"/>
      <c r="VO7" s="244"/>
      <c r="VP7" s="244"/>
      <c r="VQ7" s="244"/>
      <c r="VR7" s="244"/>
      <c r="VS7" s="244"/>
      <c r="VT7" s="244"/>
      <c r="VU7" s="244"/>
      <c r="VV7" s="244"/>
      <c r="VW7" s="244"/>
      <c r="VX7" s="244"/>
      <c r="VY7" s="244"/>
      <c r="VZ7" s="244"/>
      <c r="WA7" s="244"/>
      <c r="WB7" s="244"/>
      <c r="WC7" s="244"/>
      <c r="WD7" s="244"/>
      <c r="WE7" s="244"/>
      <c r="WF7" s="244"/>
      <c r="WG7" s="244"/>
      <c r="WH7" s="244"/>
      <c r="WI7" s="244"/>
      <c r="WJ7" s="244"/>
      <c r="WK7" s="244"/>
      <c r="WL7" s="244"/>
      <c r="WM7" s="244"/>
      <c r="WN7" s="244"/>
      <c r="WO7" s="244"/>
      <c r="WP7" s="244"/>
      <c r="WQ7" s="244"/>
      <c r="WR7" s="244"/>
      <c r="WS7" s="244"/>
      <c r="WT7" s="244"/>
      <c r="WU7" s="244"/>
      <c r="WV7" s="244"/>
      <c r="WW7" s="244"/>
      <c r="WX7" s="244"/>
      <c r="WY7" s="244"/>
      <c r="WZ7" s="244"/>
      <c r="XA7" s="244"/>
      <c r="XB7" s="244"/>
      <c r="XC7" s="244"/>
      <c r="XD7" s="244"/>
      <c r="XE7" s="244"/>
      <c r="XF7" s="244"/>
      <c r="XG7" s="244"/>
      <c r="XH7" s="244"/>
      <c r="XI7" s="244"/>
      <c r="XJ7" s="244"/>
      <c r="XK7" s="244"/>
      <c r="XL7" s="244"/>
      <c r="XM7" s="244"/>
      <c r="XN7" s="244"/>
      <c r="XO7" s="244"/>
      <c r="XP7" s="244"/>
      <c r="XQ7" s="244"/>
      <c r="XR7" s="244"/>
      <c r="XS7" s="244"/>
      <c r="XT7" s="244"/>
      <c r="XU7" s="244"/>
      <c r="XV7" s="244"/>
      <c r="XW7" s="244"/>
      <c r="XX7" s="244"/>
      <c r="XY7" s="244"/>
      <c r="XZ7" s="244"/>
      <c r="YA7" s="244"/>
      <c r="YB7" s="244"/>
      <c r="YC7" s="244"/>
      <c r="YD7" s="244"/>
      <c r="YE7" s="244"/>
      <c r="YF7" s="244"/>
      <c r="YG7" s="244"/>
      <c r="YH7" s="244"/>
      <c r="YI7" s="244"/>
      <c r="YJ7" s="244"/>
      <c r="YK7" s="244"/>
      <c r="YL7" s="244"/>
      <c r="YM7" s="244"/>
      <c r="YN7" s="244"/>
      <c r="YO7" s="244"/>
      <c r="YP7" s="244"/>
      <c r="YQ7" s="244"/>
      <c r="YR7" s="244"/>
      <c r="YS7" s="244"/>
      <c r="YT7" s="244"/>
      <c r="YU7" s="244"/>
      <c r="YV7" s="244"/>
      <c r="YW7" s="244"/>
      <c r="YX7" s="244"/>
      <c r="YY7" s="244"/>
      <c r="YZ7" s="244"/>
      <c r="ZA7" s="244"/>
      <c r="ZB7" s="244"/>
      <c r="ZC7" s="244"/>
      <c r="ZD7" s="244"/>
      <c r="ZE7" s="244"/>
      <c r="ZF7" s="244"/>
      <c r="ZG7" s="244"/>
      <c r="ZH7" s="244"/>
      <c r="ZI7" s="244"/>
      <c r="ZJ7" s="244"/>
      <c r="ZK7" s="244"/>
      <c r="ZL7" s="244"/>
      <c r="ZM7" s="244"/>
      <c r="ZN7" s="244"/>
      <c r="ZO7" s="244"/>
      <c r="ZP7" s="244"/>
      <c r="ZQ7" s="244"/>
      <c r="ZR7" s="244"/>
      <c r="ZS7" s="244"/>
      <c r="ZT7" s="244"/>
      <c r="ZU7" s="244"/>
      <c r="ZV7" s="244"/>
      <c r="ZW7" s="244"/>
      <c r="ZX7" s="244"/>
      <c r="ZY7" s="244"/>
      <c r="ZZ7" s="244"/>
      <c r="AAA7" s="244"/>
      <c r="AAB7" s="244"/>
      <c r="AAC7" s="244"/>
      <c r="AAD7" s="244"/>
      <c r="AAE7" s="244"/>
      <c r="AAF7" s="244"/>
      <c r="AAG7" s="244"/>
      <c r="AAH7" s="244"/>
      <c r="AAI7" s="244"/>
      <c r="AAJ7" s="244"/>
      <c r="AAK7" s="244"/>
      <c r="AAL7" s="244"/>
      <c r="AAM7" s="244"/>
      <c r="AAN7" s="244"/>
      <c r="AAO7" s="244"/>
      <c r="AAP7" s="244"/>
      <c r="AAQ7" s="244"/>
      <c r="AAR7" s="244"/>
      <c r="AAS7" s="244"/>
      <c r="AAT7" s="244"/>
      <c r="AAU7" s="244"/>
      <c r="AAV7" s="244"/>
      <c r="AAW7" s="244"/>
      <c r="AAX7" s="244"/>
      <c r="AAY7" s="244"/>
      <c r="AAZ7" s="244"/>
      <c r="ABA7" s="244"/>
      <c r="ABB7" s="244"/>
      <c r="ABC7" s="244"/>
      <c r="ABD7" s="244"/>
      <c r="ABE7" s="244"/>
      <c r="ABF7" s="244"/>
      <c r="ABG7" s="244"/>
      <c r="ABH7" s="244"/>
      <c r="ABI7" s="244"/>
      <c r="ABJ7" s="244"/>
      <c r="ABK7" s="244"/>
      <c r="ABL7" s="244"/>
      <c r="ABM7" s="244"/>
      <c r="ABN7" s="244"/>
      <c r="ABO7" s="244"/>
      <c r="ABP7" s="244"/>
      <c r="ABQ7" s="244"/>
      <c r="ABR7" s="244"/>
      <c r="ABS7" s="244"/>
      <c r="ABT7" s="244"/>
      <c r="ABU7" s="244"/>
      <c r="ABV7" s="244"/>
      <c r="ABW7" s="244"/>
      <c r="ABX7" s="244"/>
      <c r="ABY7" s="244"/>
      <c r="ABZ7" s="244"/>
      <c r="ACA7" s="244"/>
      <c r="ACB7" s="244"/>
      <c r="ACC7" s="244"/>
      <c r="ACD7" s="244"/>
      <c r="ACE7" s="244"/>
      <c r="ACF7" s="244"/>
      <c r="ACG7" s="244"/>
      <c r="ACH7" s="244"/>
      <c r="ACI7" s="244"/>
      <c r="ACJ7" s="244"/>
      <c r="ACK7" s="244"/>
      <c r="ACL7" s="244"/>
      <c r="ACM7" s="244"/>
      <c r="ACN7" s="244"/>
      <c r="ACO7" s="244"/>
      <c r="ACP7" s="244"/>
      <c r="ACQ7" s="244"/>
      <c r="ACR7" s="244"/>
      <c r="ACS7" s="244"/>
      <c r="ACT7" s="244"/>
      <c r="ACU7" s="244"/>
      <c r="ACV7" s="244"/>
      <c r="ACW7" s="244"/>
      <c r="ACX7" s="244"/>
      <c r="ACY7" s="244"/>
      <c r="ACZ7" s="244"/>
      <c r="ADA7" s="244"/>
      <c r="ADB7" s="244"/>
      <c r="ADC7" s="244"/>
      <c r="ADD7" s="244"/>
      <c r="ADE7" s="244"/>
      <c r="ADF7" s="244"/>
      <c r="ADG7" s="244"/>
      <c r="ADH7" s="244"/>
      <c r="ADI7" s="244"/>
      <c r="ADJ7" s="244"/>
      <c r="ADK7" s="244"/>
      <c r="ADL7" s="244"/>
      <c r="ADM7" s="244"/>
      <c r="ADN7" s="244"/>
      <c r="ADO7" s="244"/>
      <c r="ADP7" s="244"/>
      <c r="ADQ7" s="244"/>
      <c r="ADR7" s="244"/>
      <c r="ADS7" s="244"/>
      <c r="ADT7" s="244"/>
      <c r="ADU7" s="244"/>
      <c r="ADV7" s="244"/>
      <c r="ADW7" s="244"/>
      <c r="ADX7" s="244"/>
      <c r="ADY7" s="244"/>
      <c r="ADZ7" s="244"/>
      <c r="AEA7" s="244"/>
      <c r="AEB7" s="244"/>
      <c r="AEC7" s="244"/>
      <c r="AED7" s="244"/>
      <c r="AEE7" s="244"/>
      <c r="AEF7" s="244"/>
      <c r="AEG7" s="244"/>
      <c r="AEH7" s="244"/>
      <c r="AEI7" s="244"/>
      <c r="AEJ7" s="244"/>
      <c r="AEK7" s="244"/>
      <c r="AEL7" s="244"/>
      <c r="AEM7" s="244"/>
      <c r="AEN7" s="244"/>
      <c r="AEO7" s="244"/>
      <c r="AEP7" s="244"/>
      <c r="AEQ7" s="244"/>
      <c r="AER7" s="244"/>
      <c r="AES7" s="244"/>
      <c r="AET7" s="244"/>
      <c r="AEU7" s="244"/>
    </row>
    <row r="8" spans="1:827" s="191" customFormat="1" x14ac:dyDescent="0.15">
      <c r="A8" s="182" t="str">
        <f>'Tariffs July 2021'!K2</f>
        <v>AGL</v>
      </c>
      <c r="B8" s="183" t="str">
        <f>'Tariffs July 2021'!L2</f>
        <v>Flexible Saver</v>
      </c>
      <c r="C8" s="184">
        <f>IF('Tariffs July 2021'!BP2=0,91*'Tariffs July 2021'!M2/100,(91*'Tariffs July 2021'!M2/100)+'Tariffs July 2021'!BP2/4)</f>
        <v>81.536000000000001</v>
      </c>
      <c r="D8" s="184">
        <f>IF('Tariffs July 2021'!O2="",$C$5*'Tariffs July 2021'!N2/100,IF($C$5&gt;='Tariffs July 2021'!P2,('Tariffs July 2021'!P2*'Tariffs July 2021'!N2/100),($C$5*'Tariffs July 2021'!N2/100)))</f>
        <v>357.45454545454544</v>
      </c>
      <c r="E8" s="184">
        <f>IF(AND('Tariffs July 2021'!P2&gt;0,'Tariffs July 2021'!R2&gt;0),IF($C$5&lt;'Tariffs July 2021'!P2,0,IF($C$5&lt;=('Tariffs July 2021'!R2+'Tariffs July 2021'!P2),(($C$5-'Tariffs July 2021'!P2)*'Tariffs July 2021'!Q2/100),(('Tariffs July 2021'!R2)*'Tariffs July 2021'!Q2/100))),0)</f>
        <v>0</v>
      </c>
      <c r="F8" s="184">
        <f>IF(AND('Tariffs July 2021'!R2&gt;0,'Tariffs July 2021'!T2&gt;0),IF(($C$5&lt;'Tariffs July 2021'!T2),(0),($C$5-'Tariffs July 2021'!T2)*'Tariffs July 2021'!U2/100),IF(AND('Tariffs July 2021'!R2&gt;0,'Tariffs July 2021'!T2=""),IF(($C$5&lt;'Tariffs July 2021'!R2+'Tariffs July 2021'!P2),(0),(($C$5-('Tariffs July 2021'!R2+'Tariffs July 2021'!P2))*'Tariffs July 2021'!S2/100)),IF(AND('Tariffs July 2021'!P2&gt;0,'Tariffs July 2021'!R2=""&gt;0),IF(($C$5&lt;'Tariffs July 2021'!P2),(0),($C$5-'Tariffs July 2021'!P2)*'Tariffs July 2021'!Q2/100),0)))</f>
        <v>0</v>
      </c>
      <c r="G8" s="184">
        <f>SUM(C8:F8)</f>
        <v>438.99054545454544</v>
      </c>
      <c r="H8" s="238">
        <f>(G8-C8)*4</f>
        <v>1429.8181818181818</v>
      </c>
      <c r="I8" s="238">
        <f>G8*4</f>
        <v>1755.9621818181818</v>
      </c>
      <c r="J8" s="185">
        <f>I8*1.1</f>
        <v>1931.5584000000001</v>
      </c>
      <c r="K8" s="260">
        <f>'Tariffs July 2021'!AZ2</f>
        <v>0</v>
      </c>
      <c r="L8" s="260">
        <f>'Tariffs July 2021'!BA2</f>
        <v>0</v>
      </c>
      <c r="M8" s="260">
        <f>'Tariffs July 2021'!BB2</f>
        <v>0</v>
      </c>
      <c r="N8" s="260">
        <f>'Tariffs July 2021'!BC2</f>
        <v>0</v>
      </c>
      <c r="O8" s="186" t="str">
        <f>IF(SUM(K8:N8)=0,"No discount",IF(K8&gt;0,"Guaranteed off bill",IF(L8&gt;0,"Guaranteed off usage",IF(M8&gt;0,"Pay-on-time off bill","Pay-on-time off usage"))))</f>
        <v>No discount</v>
      </c>
      <c r="P8" s="187" t="str">
        <f>IF(OR(A8="Origin Energy",A8="Red Energy",A8="Powershop"),"Inclusive","Exclusive")</f>
        <v>Exclusive</v>
      </c>
      <c r="Q8" s="240">
        <f>IF(AND(O8="Guaranteed off bill",P8="Inclusive"),((I8*1.1)-((I8*1.1)*K8/100))/1.1,IF(AND(O8="Guaranteed off usage",P8="Inclusive"),((I8*1.1)-((H8*1.1)*L8/100))/1.1,IF(AND(O8="Guaranteed off bill",P8="Exclusive"),I8-(I8*K8/100),IF(AND(O8="Guaranteed off usage",P8="Exclusive"),I8-(H8*L8/100),IF(P8="Inclusive",((I8*1.1))/1.1,I8)))))</f>
        <v>1755.9621818181818</v>
      </c>
      <c r="R8" s="245">
        <f>IF(AND(O8="Pay-on-time off bill",P8="Inclusive"),((Q8*1.1)-((Q8*1.1)*M8/100))/1.1,IF(AND(O8="Pay-on-time off usage",P8="Inclusive"),((Q8*1.1)-((H8*1.1)*N8/100))/1.1,IF(AND(O8="Pay-on-time off bill",P8="Exclusive"),Q8-(Q8*M8/100),IF(AND(O8="Pay-on-time off usage",P8="Exclusive"),Q8-(H8*N8/100),IF(P8="Inclusive",((Q8*1.1))/1.1,Q8)))))</f>
        <v>1755.9621818181818</v>
      </c>
      <c r="S8" s="246">
        <f>Q8*1.1</f>
        <v>1931.5584000000001</v>
      </c>
      <c r="T8" s="246">
        <f>R8*1.1</f>
        <v>1931.5584000000001</v>
      </c>
      <c r="U8" s="188">
        <f>'Tariffs July 2021'!BL2</f>
        <v>0</v>
      </c>
      <c r="V8" s="189" t="str">
        <f>'Tariffs July 2021'!BM2</f>
        <v>n</v>
      </c>
      <c r="W8" s="284"/>
      <c r="X8" s="284"/>
      <c r="Y8" s="284"/>
      <c r="Z8" s="284"/>
      <c r="AA8" s="284"/>
      <c r="AB8" s="284"/>
      <c r="AC8" s="284"/>
      <c r="AD8" s="284"/>
      <c r="AE8" s="284"/>
      <c r="AF8" s="284"/>
      <c r="AG8" s="284"/>
      <c r="AH8" s="284"/>
      <c r="AI8" s="284"/>
      <c r="AJ8" s="284"/>
      <c r="AK8" s="284"/>
      <c r="AL8" s="284"/>
      <c r="AM8" s="284"/>
      <c r="AN8" s="284"/>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s="244"/>
      <c r="QO8" s="244"/>
      <c r="QP8" s="244"/>
      <c r="QQ8" s="244"/>
      <c r="QR8" s="244"/>
      <c r="QS8" s="244"/>
      <c r="QT8" s="244"/>
      <c r="QU8" s="244"/>
      <c r="QV8" s="244"/>
      <c r="QW8" s="244"/>
      <c r="QX8" s="244"/>
      <c r="QY8" s="244"/>
      <c r="QZ8" s="244"/>
      <c r="RA8" s="244"/>
      <c r="RB8" s="244"/>
      <c r="RC8" s="244"/>
      <c r="RD8" s="244"/>
      <c r="RE8" s="244"/>
      <c r="RF8" s="244"/>
      <c r="RG8" s="244"/>
      <c r="RH8" s="244"/>
      <c r="RI8" s="244"/>
      <c r="RJ8" s="244"/>
      <c r="RK8" s="244"/>
      <c r="RL8" s="244"/>
      <c r="RM8" s="244"/>
      <c r="RN8" s="244"/>
      <c r="RO8" s="244"/>
      <c r="RP8" s="244"/>
      <c r="RQ8" s="244"/>
      <c r="RR8" s="244"/>
      <c r="RS8" s="244"/>
      <c r="RT8" s="244"/>
      <c r="RU8" s="244"/>
      <c r="RV8" s="244"/>
      <c r="RW8" s="244"/>
      <c r="RX8" s="244"/>
      <c r="RY8" s="244"/>
      <c r="RZ8" s="244"/>
      <c r="SA8" s="244"/>
      <c r="SB8" s="244"/>
      <c r="SC8" s="244"/>
      <c r="SD8" s="244"/>
      <c r="SE8" s="244"/>
      <c r="SF8" s="244"/>
      <c r="SG8" s="244"/>
      <c r="SH8" s="244"/>
      <c r="SI8" s="244"/>
      <c r="SJ8" s="244"/>
      <c r="SK8" s="244"/>
      <c r="SL8" s="244"/>
      <c r="SM8" s="244"/>
      <c r="SN8" s="244"/>
      <c r="SO8" s="244"/>
      <c r="SP8" s="244"/>
      <c r="SQ8" s="244"/>
      <c r="SR8" s="244"/>
      <c r="SS8" s="244"/>
      <c r="ST8" s="244"/>
      <c r="SU8" s="244"/>
      <c r="SV8" s="244"/>
      <c r="SW8" s="244"/>
      <c r="SX8" s="244"/>
      <c r="SY8" s="244"/>
      <c r="SZ8" s="244"/>
      <c r="TA8" s="244"/>
      <c r="TB8" s="244"/>
      <c r="TC8" s="244"/>
      <c r="TD8" s="244"/>
      <c r="TE8" s="244"/>
      <c r="TF8" s="244"/>
      <c r="TG8" s="244"/>
      <c r="TH8" s="244"/>
      <c r="TI8" s="244"/>
      <c r="TJ8" s="244"/>
      <c r="TK8" s="244"/>
      <c r="TL8" s="244"/>
      <c r="TM8" s="244"/>
      <c r="TN8" s="244"/>
      <c r="TO8" s="244"/>
      <c r="TP8" s="244"/>
      <c r="TQ8" s="244"/>
      <c r="TR8" s="244"/>
      <c r="TS8" s="244"/>
      <c r="TT8" s="244"/>
      <c r="TU8" s="244"/>
      <c r="TV8" s="244"/>
      <c r="TW8" s="244"/>
      <c r="TX8" s="244"/>
      <c r="TY8" s="244"/>
      <c r="TZ8" s="244"/>
      <c r="UA8" s="244"/>
      <c r="UB8" s="244"/>
      <c r="UC8" s="244"/>
      <c r="UD8" s="244"/>
      <c r="UE8" s="244"/>
      <c r="UF8" s="244"/>
      <c r="UG8" s="244"/>
      <c r="UH8" s="244"/>
      <c r="UI8" s="244"/>
      <c r="UJ8" s="244"/>
      <c r="UK8" s="244"/>
      <c r="UL8" s="244"/>
      <c r="UM8" s="244"/>
      <c r="UN8" s="244"/>
      <c r="UO8" s="244"/>
      <c r="UP8" s="244"/>
      <c r="UQ8" s="244"/>
      <c r="UR8" s="244"/>
      <c r="US8" s="244"/>
      <c r="UT8" s="244"/>
      <c r="UU8" s="244"/>
      <c r="UV8" s="244"/>
      <c r="UW8" s="244"/>
      <c r="UX8" s="244"/>
      <c r="UY8" s="244"/>
      <c r="UZ8" s="244"/>
      <c r="VA8" s="244"/>
      <c r="VB8" s="244"/>
      <c r="VC8" s="244"/>
      <c r="VD8" s="244"/>
      <c r="VE8" s="244"/>
      <c r="VF8" s="244"/>
      <c r="VG8" s="244"/>
      <c r="VH8" s="244"/>
      <c r="VI8" s="244"/>
      <c r="VJ8" s="244"/>
      <c r="VK8" s="244"/>
      <c r="VL8" s="244"/>
      <c r="VM8" s="244"/>
      <c r="VN8" s="244"/>
      <c r="VO8" s="244"/>
      <c r="VP8" s="244"/>
      <c r="VQ8" s="244"/>
      <c r="VR8" s="244"/>
      <c r="VS8" s="244"/>
      <c r="VT8" s="244"/>
      <c r="VU8" s="244"/>
      <c r="VV8" s="244"/>
      <c r="VW8" s="244"/>
      <c r="VX8" s="244"/>
      <c r="VY8" s="244"/>
      <c r="VZ8" s="244"/>
      <c r="WA8" s="244"/>
      <c r="WB8" s="244"/>
      <c r="WC8" s="244"/>
      <c r="WD8" s="244"/>
      <c r="WE8" s="244"/>
      <c r="WF8" s="244"/>
      <c r="WG8" s="244"/>
      <c r="WH8" s="244"/>
      <c r="WI8" s="244"/>
      <c r="WJ8" s="244"/>
      <c r="WK8" s="244"/>
      <c r="WL8" s="244"/>
      <c r="WM8" s="244"/>
      <c r="WN8" s="244"/>
      <c r="WO8" s="244"/>
      <c r="WP8" s="244"/>
      <c r="WQ8" s="244"/>
      <c r="WR8" s="244"/>
      <c r="WS8" s="244"/>
      <c r="WT8" s="244"/>
      <c r="WU8" s="244"/>
      <c r="WV8" s="244"/>
      <c r="WW8" s="244"/>
      <c r="WX8" s="244"/>
      <c r="WY8" s="244"/>
      <c r="WZ8" s="244"/>
      <c r="XA8" s="244"/>
      <c r="XB8" s="244"/>
      <c r="XC8" s="244"/>
      <c r="XD8" s="244"/>
      <c r="XE8" s="244"/>
      <c r="XF8" s="244"/>
      <c r="XG8" s="244"/>
      <c r="XH8" s="244"/>
      <c r="XI8" s="244"/>
      <c r="XJ8" s="244"/>
      <c r="XK8" s="244"/>
      <c r="XL8" s="244"/>
      <c r="XM8" s="244"/>
      <c r="XN8" s="244"/>
      <c r="XO8" s="244"/>
      <c r="XP8" s="244"/>
      <c r="XQ8" s="244"/>
      <c r="XR8" s="244"/>
      <c r="XS8" s="244"/>
      <c r="XT8" s="244"/>
      <c r="XU8" s="244"/>
      <c r="XV8" s="244"/>
      <c r="XW8" s="244"/>
      <c r="XX8" s="244"/>
      <c r="XY8" s="244"/>
      <c r="XZ8" s="244"/>
      <c r="YA8" s="244"/>
      <c r="YB8" s="244"/>
      <c r="YC8" s="244"/>
      <c r="YD8" s="244"/>
      <c r="YE8" s="244"/>
      <c r="YF8" s="244"/>
      <c r="YG8" s="244"/>
      <c r="YH8" s="244"/>
      <c r="YI8" s="244"/>
      <c r="YJ8" s="244"/>
      <c r="YK8" s="244"/>
      <c r="YL8" s="244"/>
      <c r="YM8" s="244"/>
      <c r="YN8" s="244"/>
      <c r="YO8" s="244"/>
      <c r="YP8" s="244"/>
      <c r="YQ8" s="244"/>
      <c r="YR8" s="244"/>
      <c r="YS8" s="244"/>
      <c r="YT8" s="244"/>
      <c r="YU8" s="244"/>
      <c r="YV8" s="244"/>
      <c r="YW8" s="244"/>
      <c r="YX8" s="244"/>
      <c r="YY8" s="244"/>
      <c r="YZ8" s="244"/>
      <c r="ZA8" s="244"/>
      <c r="ZB8" s="244"/>
      <c r="ZC8" s="244"/>
      <c r="ZD8" s="244"/>
      <c r="ZE8" s="244"/>
      <c r="ZF8" s="244"/>
      <c r="ZG8" s="244"/>
      <c r="ZH8" s="244"/>
      <c r="ZI8" s="244"/>
      <c r="ZJ8" s="244"/>
      <c r="ZK8" s="244"/>
      <c r="ZL8" s="244"/>
      <c r="ZM8" s="244"/>
      <c r="ZN8" s="244"/>
      <c r="ZO8" s="244"/>
      <c r="ZP8" s="244"/>
      <c r="ZQ8" s="244"/>
      <c r="ZR8" s="244"/>
      <c r="ZS8" s="244"/>
      <c r="ZT8" s="244"/>
      <c r="ZU8" s="244"/>
      <c r="ZV8" s="244"/>
      <c r="ZW8" s="244"/>
      <c r="ZX8" s="244"/>
      <c r="ZY8" s="244"/>
      <c r="ZZ8" s="244"/>
      <c r="AAA8" s="244"/>
      <c r="AAB8" s="244"/>
      <c r="AAC8" s="244"/>
      <c r="AAD8" s="244"/>
      <c r="AAE8" s="244"/>
      <c r="AAF8" s="244"/>
      <c r="AAG8" s="244"/>
      <c r="AAH8" s="244"/>
      <c r="AAI8" s="244"/>
      <c r="AAJ8" s="244"/>
      <c r="AAK8" s="244"/>
      <c r="AAL8" s="244"/>
      <c r="AAM8" s="244"/>
      <c r="AAN8" s="244"/>
      <c r="AAO8" s="244"/>
      <c r="AAP8" s="244"/>
      <c r="AAQ8" s="244"/>
      <c r="AAR8" s="244"/>
      <c r="AAS8" s="244"/>
      <c r="AAT8" s="244"/>
      <c r="AAU8" s="244"/>
      <c r="AAV8" s="244"/>
      <c r="AAW8" s="244"/>
      <c r="AAX8" s="244"/>
      <c r="AAY8" s="244"/>
      <c r="AAZ8" s="244"/>
      <c r="ABA8" s="244"/>
      <c r="ABB8" s="244"/>
      <c r="ABC8" s="244"/>
      <c r="ABD8" s="244"/>
      <c r="ABE8" s="244"/>
      <c r="ABF8" s="244"/>
      <c r="ABG8" s="244"/>
      <c r="ABH8" s="244"/>
      <c r="ABI8" s="244"/>
      <c r="ABJ8" s="244"/>
      <c r="ABK8" s="244"/>
      <c r="ABL8" s="244"/>
      <c r="ABM8" s="244"/>
      <c r="ABN8" s="244"/>
      <c r="ABO8" s="244"/>
      <c r="ABP8" s="244"/>
      <c r="ABQ8" s="244"/>
      <c r="ABR8" s="244"/>
      <c r="ABS8" s="244"/>
      <c r="ABT8" s="244"/>
      <c r="ABU8" s="244"/>
      <c r="ABV8" s="244"/>
      <c r="ABW8" s="244"/>
      <c r="ABX8" s="244"/>
      <c r="ABY8" s="244"/>
      <c r="ABZ8" s="244"/>
      <c r="ACA8" s="244"/>
      <c r="ACB8" s="244"/>
      <c r="ACC8" s="244"/>
      <c r="ACD8" s="244"/>
      <c r="ACE8" s="244"/>
      <c r="ACF8" s="244"/>
      <c r="ACG8" s="244"/>
      <c r="ACH8" s="244"/>
      <c r="ACI8" s="244"/>
      <c r="ACJ8" s="244"/>
      <c r="ACK8" s="244"/>
      <c r="ACL8" s="244"/>
      <c r="ACM8" s="244"/>
      <c r="ACN8" s="244"/>
      <c r="ACO8" s="244"/>
      <c r="ACP8" s="244"/>
      <c r="ACQ8" s="244"/>
      <c r="ACR8" s="244"/>
      <c r="ACS8" s="244"/>
      <c r="ACT8" s="244"/>
      <c r="ACU8" s="244"/>
      <c r="ACV8" s="244"/>
      <c r="ACW8" s="244"/>
      <c r="ACX8" s="244"/>
      <c r="ACY8" s="244"/>
      <c r="ACZ8" s="244"/>
      <c r="ADA8" s="244"/>
      <c r="ADB8" s="244"/>
      <c r="ADC8" s="244"/>
      <c r="ADD8" s="244"/>
      <c r="ADE8" s="244"/>
      <c r="ADF8" s="244"/>
      <c r="ADG8" s="244"/>
      <c r="ADH8" s="244"/>
      <c r="ADI8" s="244"/>
      <c r="ADJ8" s="244"/>
      <c r="ADK8" s="244"/>
      <c r="ADL8" s="244"/>
      <c r="ADM8" s="244"/>
      <c r="ADN8" s="244"/>
      <c r="ADO8" s="244"/>
      <c r="ADP8" s="244"/>
      <c r="ADQ8" s="244"/>
      <c r="ADR8" s="244"/>
      <c r="ADS8" s="244"/>
      <c r="ADT8" s="244"/>
      <c r="ADU8" s="244"/>
      <c r="ADV8" s="244"/>
      <c r="ADW8" s="244"/>
      <c r="ADX8" s="244"/>
      <c r="ADY8" s="244"/>
      <c r="ADZ8" s="244"/>
      <c r="AEA8" s="244"/>
      <c r="AEB8" s="244"/>
      <c r="AEC8" s="244"/>
      <c r="AED8" s="244"/>
      <c r="AEE8" s="244"/>
      <c r="AEF8" s="244"/>
      <c r="AEG8" s="244"/>
      <c r="AEH8" s="244"/>
      <c r="AEI8" s="244"/>
      <c r="AEJ8" s="244"/>
      <c r="AEK8" s="244"/>
      <c r="AEL8" s="244"/>
      <c r="AEM8" s="244"/>
      <c r="AEN8" s="244"/>
      <c r="AEO8" s="244"/>
      <c r="AEP8" s="244"/>
      <c r="AEQ8" s="244"/>
      <c r="AER8" s="244"/>
      <c r="AES8" s="244"/>
      <c r="AET8" s="244"/>
      <c r="AEU8" s="244"/>
    </row>
    <row r="9" spans="1:827" s="191" customFormat="1" x14ac:dyDescent="0.15">
      <c r="A9" s="182" t="str">
        <f>'Tariffs July 2021'!K3</f>
        <v>Diamond Energy</v>
      </c>
      <c r="B9" s="183" t="str">
        <f>'Tariffs July 2021'!L3</f>
        <v>Renewable Saver POT</v>
      </c>
      <c r="C9" s="184">
        <f>IF('Tariffs July 2021'!BP3=0,91*'Tariffs July 2021'!M3/100,(91*'Tariffs July 2021'!M3/100)+'Tariffs July 2021'!BP3/4)</f>
        <v>88.72499999999998</v>
      </c>
      <c r="D9" s="184">
        <f>IF('Tariffs July 2021'!O3="",$C$5*'Tariffs July 2021'!N3/100,IF($C$5&gt;='Tariffs July 2021'!P3,('Tariffs July 2021'!P3*'Tariffs July 2021'!N3/100),($C$5*'Tariffs July 2021'!N3/100)))</f>
        <v>228.01636363636359</v>
      </c>
      <c r="E9" s="184">
        <f>IF(AND('Tariffs July 2021'!P3&gt;0,'Tariffs July 2021'!R3&gt;0),IF($C$5&lt;'Tariffs July 2021'!P3,0,IF($C$5&lt;=('Tariffs July 2021'!R3+'Tariffs July 2021'!P3),(($C$5-'Tariffs July 2021'!P3)*'Tariffs July 2021'!Q3/100),(('Tariffs July 2021'!R3)*'Tariffs July 2021'!Q3/100))),0)</f>
        <v>0</v>
      </c>
      <c r="F9" s="184">
        <f>IF(AND('Tariffs July 2021'!R3&gt;0,'Tariffs July 2021'!T3&gt;0),IF(($C$5&lt;'Tariffs July 2021'!T3),(0),($C$5-'Tariffs July 2021'!T3)*'Tariffs July 2021'!U3/100),IF(AND('Tariffs July 2021'!R3&gt;0,'Tariffs July 2021'!T3=""),IF(($C$5&lt;'Tariffs July 2021'!R3+'Tariffs July 2021'!P3),(0),(($C$5-('Tariffs July 2021'!R3+'Tariffs July 2021'!P3))*'Tariffs July 2021'!S3/100)),IF(AND('Tariffs July 2021'!P3&gt;0,'Tariffs July 2021'!R3=""&gt;0),IF(($C$5&lt;'Tariffs July 2021'!P3),(0),($C$5-'Tariffs July 2021'!P3)*'Tariffs July 2021'!Q3/100),0)))</f>
        <v>254.35454545454544</v>
      </c>
      <c r="G9" s="184">
        <f t="shared" ref="G9:G20" si="0">SUM(C9:F9)</f>
        <v>571.095909090909</v>
      </c>
      <c r="H9" s="238">
        <f t="shared" ref="H9:H32" si="1">(G9-C9)*4</f>
        <v>1929.4836363636362</v>
      </c>
      <c r="I9" s="238">
        <f t="shared" ref="I9:I32" si="2">G9*4</f>
        <v>2284.383636363636</v>
      </c>
      <c r="J9" s="185">
        <f t="shared" ref="J9:J32" si="3">I9*1.1</f>
        <v>2512.8219999999997</v>
      </c>
      <c r="K9" s="260">
        <f>'Tariffs July 2021'!AZ3</f>
        <v>0</v>
      </c>
      <c r="L9" s="260">
        <f>'Tariffs July 2021'!BA3</f>
        <v>0</v>
      </c>
      <c r="M9" s="260">
        <f>'Tariffs July 2021'!BB3</f>
        <v>7</v>
      </c>
      <c r="N9" s="260">
        <f>'Tariffs July 2021'!BC3</f>
        <v>0</v>
      </c>
      <c r="O9" s="186" t="str">
        <f t="shared" ref="O9:O32" si="4">IF(SUM(K9:N9)=0,"No discount",IF(K9&gt;0,"Guaranteed off bill",IF(L9&gt;0,"Guaranteed off usage",IF(M9&gt;0,"Pay-on-time off bill","Pay-on-time off usage"))))</f>
        <v>Pay-on-time off bill</v>
      </c>
      <c r="P9" s="187" t="str">
        <f t="shared" ref="P9:P32" si="5">IF(OR(A9="Origin Energy",A9="Red Energy",A9="Powershop"),"Inclusive","Exclusive")</f>
        <v>Exclusive</v>
      </c>
      <c r="Q9" s="241">
        <f t="shared" ref="Q9:Q32" si="6">IF(AND(O9="Guaranteed off bill",P9="Inclusive"),((I9*1.1)-((I9*1.1)*K9/100))/1.1,IF(AND(O9="Guaranteed off usage",P9="Inclusive"),((I9*1.1)-((H9*1.1)*L9/100))/1.1,IF(AND(O9="Guaranteed off bill",P9="Exclusive"),I9-(I9*K9/100),IF(AND(O9="Guaranteed off usage",P9="Exclusive"),I9-(H9*L9/100),IF(P9="Inclusive",((I9*1.1))/1.1,I9)))))</f>
        <v>2284.383636363636</v>
      </c>
      <c r="R9" s="238">
        <f t="shared" ref="R9:R32" si="7">IF(AND(O9="Pay-on-time off bill",P9="Inclusive"),((Q9*1.1)-((Q9*1.1)*M9/100))/1.1,IF(AND(O9="Pay-on-time off usage",P9="Inclusive"),((Q9*1.1)-((H9*1.1)*N9/100))/1.1,IF(AND(O9="Pay-on-time off bill",P9="Exclusive"),Q9-(Q9*M9/100),IF(AND(O9="Pay-on-time off usage",P9="Exclusive"),Q9-(H9*N9/100),IF(P9="Inclusive",((Q9*1.1))/1.1,Q9)))))</f>
        <v>2124.4767818181817</v>
      </c>
      <c r="S9" s="247">
        <f t="shared" ref="S9:T21" si="8">Q9*1.1</f>
        <v>2512.8219999999997</v>
      </c>
      <c r="T9" s="247">
        <f t="shared" si="8"/>
        <v>2336.9244600000002</v>
      </c>
      <c r="U9" s="188">
        <f>'Tariffs July 2021'!BL3</f>
        <v>0</v>
      </c>
      <c r="V9" s="189" t="str">
        <f>'Tariffs July 2021'!BM3</f>
        <v>n</v>
      </c>
      <c r="W9" s="284"/>
      <c r="X9" s="284"/>
      <c r="Y9" s="284"/>
      <c r="Z9" s="284"/>
      <c r="AA9" s="284"/>
      <c r="AB9" s="284"/>
      <c r="AC9" s="284"/>
      <c r="AD9" s="284"/>
      <c r="AE9" s="284"/>
      <c r="AF9" s="284"/>
      <c r="AG9" s="284"/>
      <c r="AH9" s="284"/>
      <c r="AI9" s="284"/>
      <c r="AJ9" s="284"/>
      <c r="AK9" s="284"/>
      <c r="AL9" s="284"/>
      <c r="AM9" s="284"/>
      <c r="AN9" s="284"/>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s="244"/>
      <c r="QO9" s="244"/>
      <c r="QP9" s="244"/>
      <c r="QQ9" s="244"/>
      <c r="QR9" s="244"/>
      <c r="QS9" s="244"/>
      <c r="QT9" s="244"/>
      <c r="QU9" s="244"/>
      <c r="QV9" s="244"/>
      <c r="QW9" s="244"/>
      <c r="QX9" s="244"/>
      <c r="QY9" s="244"/>
      <c r="QZ9" s="244"/>
      <c r="RA9" s="244"/>
      <c r="RB9" s="244"/>
      <c r="RC9" s="244"/>
      <c r="RD9" s="244"/>
      <c r="RE9" s="244"/>
      <c r="RF9" s="244"/>
      <c r="RG9" s="244"/>
      <c r="RH9" s="244"/>
      <c r="RI9" s="244"/>
      <c r="RJ9" s="244"/>
      <c r="RK9" s="244"/>
      <c r="RL9" s="244"/>
      <c r="RM9" s="244"/>
      <c r="RN9" s="244"/>
      <c r="RO9" s="244"/>
      <c r="RP9" s="244"/>
      <c r="RQ9" s="244"/>
      <c r="RR9" s="244"/>
      <c r="RS9" s="244"/>
      <c r="RT9" s="244"/>
      <c r="RU9" s="244"/>
      <c r="RV9" s="244"/>
      <c r="RW9" s="244"/>
      <c r="RX9" s="244"/>
      <c r="RY9" s="244"/>
      <c r="RZ9" s="244"/>
      <c r="SA9" s="244"/>
      <c r="SB9" s="244"/>
      <c r="SC9" s="244"/>
      <c r="SD9" s="244"/>
      <c r="SE9" s="244"/>
      <c r="SF9" s="244"/>
      <c r="SG9" s="244"/>
      <c r="SH9" s="244"/>
      <c r="SI9" s="244"/>
      <c r="SJ9" s="244"/>
      <c r="SK9" s="244"/>
      <c r="SL9" s="244"/>
      <c r="SM9" s="244"/>
      <c r="SN9" s="244"/>
      <c r="SO9" s="244"/>
      <c r="SP9" s="244"/>
      <c r="SQ9" s="244"/>
      <c r="SR9" s="244"/>
      <c r="SS9" s="244"/>
      <c r="ST9" s="244"/>
      <c r="SU9" s="244"/>
      <c r="SV9" s="244"/>
      <c r="SW9" s="244"/>
      <c r="SX9" s="244"/>
      <c r="SY9" s="244"/>
      <c r="SZ9" s="244"/>
      <c r="TA9" s="244"/>
      <c r="TB9" s="244"/>
      <c r="TC9" s="244"/>
      <c r="TD9" s="244"/>
      <c r="TE9" s="244"/>
      <c r="TF9" s="244"/>
      <c r="TG9" s="244"/>
      <c r="TH9" s="244"/>
      <c r="TI9" s="244"/>
      <c r="TJ9" s="244"/>
      <c r="TK9" s="244"/>
      <c r="TL9" s="244"/>
      <c r="TM9" s="244"/>
      <c r="TN9" s="244"/>
      <c r="TO9" s="244"/>
      <c r="TP9" s="244"/>
      <c r="TQ9" s="244"/>
      <c r="TR9" s="244"/>
      <c r="TS9" s="244"/>
      <c r="TT9" s="244"/>
      <c r="TU9" s="244"/>
      <c r="TV9" s="244"/>
      <c r="TW9" s="244"/>
      <c r="TX9" s="244"/>
      <c r="TY9" s="244"/>
      <c r="TZ9" s="244"/>
      <c r="UA9" s="244"/>
      <c r="UB9" s="244"/>
      <c r="UC9" s="244"/>
      <c r="UD9" s="244"/>
      <c r="UE9" s="244"/>
      <c r="UF9" s="244"/>
      <c r="UG9" s="244"/>
      <c r="UH9" s="244"/>
      <c r="UI9" s="244"/>
      <c r="UJ9" s="244"/>
      <c r="UK9" s="244"/>
      <c r="UL9" s="244"/>
      <c r="UM9" s="244"/>
      <c r="UN9" s="244"/>
      <c r="UO9" s="244"/>
      <c r="UP9" s="244"/>
      <c r="UQ9" s="244"/>
      <c r="UR9" s="244"/>
      <c r="US9" s="244"/>
      <c r="UT9" s="244"/>
      <c r="UU9" s="244"/>
      <c r="UV9" s="244"/>
      <c r="UW9" s="244"/>
      <c r="UX9" s="244"/>
      <c r="UY9" s="244"/>
      <c r="UZ9" s="244"/>
      <c r="VA9" s="244"/>
      <c r="VB9" s="244"/>
      <c r="VC9" s="244"/>
      <c r="VD9" s="244"/>
      <c r="VE9" s="244"/>
      <c r="VF9" s="244"/>
      <c r="VG9" s="244"/>
      <c r="VH9" s="244"/>
      <c r="VI9" s="244"/>
      <c r="VJ9" s="244"/>
      <c r="VK9" s="244"/>
      <c r="VL9" s="244"/>
      <c r="VM9" s="244"/>
      <c r="VN9" s="244"/>
      <c r="VO9" s="244"/>
      <c r="VP9" s="244"/>
      <c r="VQ9" s="244"/>
      <c r="VR9" s="244"/>
      <c r="VS9" s="244"/>
      <c r="VT9" s="244"/>
      <c r="VU9" s="244"/>
      <c r="VV9" s="244"/>
      <c r="VW9" s="244"/>
      <c r="VX9" s="244"/>
      <c r="VY9" s="244"/>
      <c r="VZ9" s="244"/>
      <c r="WA9" s="244"/>
      <c r="WB9" s="244"/>
      <c r="WC9" s="244"/>
      <c r="WD9" s="244"/>
      <c r="WE9" s="244"/>
      <c r="WF9" s="244"/>
      <c r="WG9" s="244"/>
      <c r="WH9" s="244"/>
      <c r="WI9" s="244"/>
      <c r="WJ9" s="244"/>
      <c r="WK9" s="244"/>
      <c r="WL9" s="244"/>
      <c r="WM9" s="244"/>
      <c r="WN9" s="244"/>
      <c r="WO9" s="244"/>
      <c r="WP9" s="244"/>
      <c r="WQ9" s="244"/>
      <c r="WR9" s="244"/>
      <c r="WS9" s="244"/>
      <c r="WT9" s="244"/>
      <c r="WU9" s="244"/>
      <c r="WV9" s="244"/>
      <c r="WW9" s="244"/>
      <c r="WX9" s="244"/>
      <c r="WY9" s="244"/>
      <c r="WZ9" s="244"/>
      <c r="XA9" s="244"/>
      <c r="XB9" s="244"/>
      <c r="XC9" s="244"/>
      <c r="XD9" s="244"/>
      <c r="XE9" s="244"/>
      <c r="XF9" s="244"/>
      <c r="XG9" s="244"/>
      <c r="XH9" s="244"/>
      <c r="XI9" s="244"/>
      <c r="XJ9" s="244"/>
      <c r="XK9" s="244"/>
      <c r="XL9" s="244"/>
      <c r="XM9" s="244"/>
      <c r="XN9" s="244"/>
      <c r="XO9" s="244"/>
      <c r="XP9" s="244"/>
      <c r="XQ9" s="244"/>
      <c r="XR9" s="244"/>
      <c r="XS9" s="244"/>
      <c r="XT9" s="244"/>
      <c r="XU9" s="244"/>
      <c r="XV9" s="244"/>
      <c r="XW9" s="244"/>
      <c r="XX9" s="244"/>
      <c r="XY9" s="244"/>
      <c r="XZ9" s="244"/>
      <c r="YA9" s="244"/>
      <c r="YB9" s="244"/>
      <c r="YC9" s="244"/>
      <c r="YD9" s="244"/>
      <c r="YE9" s="244"/>
      <c r="YF9" s="244"/>
      <c r="YG9" s="244"/>
      <c r="YH9" s="244"/>
      <c r="YI9" s="244"/>
      <c r="YJ9" s="244"/>
      <c r="YK9" s="244"/>
      <c r="YL9" s="244"/>
      <c r="YM9" s="244"/>
      <c r="YN9" s="244"/>
      <c r="YO9" s="244"/>
      <c r="YP9" s="244"/>
      <c r="YQ9" s="244"/>
      <c r="YR9" s="244"/>
      <c r="YS9" s="244"/>
      <c r="YT9" s="244"/>
      <c r="YU9" s="244"/>
      <c r="YV9" s="244"/>
      <c r="YW9" s="244"/>
      <c r="YX9" s="244"/>
      <c r="YY9" s="244"/>
      <c r="YZ9" s="244"/>
      <c r="ZA9" s="244"/>
      <c r="ZB9" s="244"/>
      <c r="ZC9" s="244"/>
      <c r="ZD9" s="244"/>
      <c r="ZE9" s="244"/>
      <c r="ZF9" s="244"/>
      <c r="ZG9" s="244"/>
      <c r="ZH9" s="244"/>
      <c r="ZI9" s="244"/>
      <c r="ZJ9" s="244"/>
      <c r="ZK9" s="244"/>
      <c r="ZL9" s="244"/>
      <c r="ZM9" s="244"/>
      <c r="ZN9" s="244"/>
      <c r="ZO9" s="244"/>
      <c r="ZP9" s="244"/>
      <c r="ZQ9" s="244"/>
      <c r="ZR9" s="244"/>
      <c r="ZS9" s="244"/>
      <c r="ZT9" s="244"/>
      <c r="ZU9" s="244"/>
      <c r="ZV9" s="244"/>
      <c r="ZW9" s="244"/>
      <c r="ZX9" s="244"/>
      <c r="ZY9" s="244"/>
      <c r="ZZ9" s="244"/>
      <c r="AAA9" s="244"/>
      <c r="AAB9" s="244"/>
      <c r="AAC9" s="244"/>
      <c r="AAD9" s="244"/>
      <c r="AAE9" s="244"/>
      <c r="AAF9" s="244"/>
      <c r="AAG9" s="244"/>
      <c r="AAH9" s="244"/>
      <c r="AAI9" s="244"/>
      <c r="AAJ9" s="244"/>
      <c r="AAK9" s="244"/>
      <c r="AAL9" s="244"/>
      <c r="AAM9" s="244"/>
      <c r="AAN9" s="244"/>
      <c r="AAO9" s="244"/>
      <c r="AAP9" s="244"/>
      <c r="AAQ9" s="244"/>
      <c r="AAR9" s="244"/>
      <c r="AAS9" s="244"/>
      <c r="AAT9" s="244"/>
      <c r="AAU9" s="244"/>
      <c r="AAV9" s="244"/>
      <c r="AAW9" s="244"/>
      <c r="AAX9" s="244"/>
      <c r="AAY9" s="244"/>
      <c r="AAZ9" s="244"/>
      <c r="ABA9" s="244"/>
      <c r="ABB9" s="244"/>
      <c r="ABC9" s="244"/>
      <c r="ABD9" s="244"/>
      <c r="ABE9" s="244"/>
      <c r="ABF9" s="244"/>
      <c r="ABG9" s="244"/>
      <c r="ABH9" s="244"/>
      <c r="ABI9" s="244"/>
      <c r="ABJ9" s="244"/>
      <c r="ABK9" s="244"/>
      <c r="ABL9" s="244"/>
      <c r="ABM9" s="244"/>
      <c r="ABN9" s="244"/>
      <c r="ABO9" s="244"/>
      <c r="ABP9" s="244"/>
      <c r="ABQ9" s="244"/>
      <c r="ABR9" s="244"/>
      <c r="ABS9" s="244"/>
      <c r="ABT9" s="244"/>
      <c r="ABU9" s="244"/>
      <c r="ABV9" s="244"/>
      <c r="ABW9" s="244"/>
      <c r="ABX9" s="244"/>
      <c r="ABY9" s="244"/>
      <c r="ABZ9" s="244"/>
      <c r="ACA9" s="244"/>
      <c r="ACB9" s="244"/>
      <c r="ACC9" s="244"/>
      <c r="ACD9" s="244"/>
      <c r="ACE9" s="244"/>
      <c r="ACF9" s="244"/>
      <c r="ACG9" s="244"/>
      <c r="ACH9" s="244"/>
      <c r="ACI9" s="244"/>
      <c r="ACJ9" s="244"/>
      <c r="ACK9" s="244"/>
      <c r="ACL9" s="244"/>
      <c r="ACM9" s="244"/>
      <c r="ACN9" s="244"/>
      <c r="ACO9" s="244"/>
      <c r="ACP9" s="244"/>
      <c r="ACQ9" s="244"/>
      <c r="ACR9" s="244"/>
      <c r="ACS9" s="244"/>
      <c r="ACT9" s="244"/>
      <c r="ACU9" s="244"/>
      <c r="ACV9" s="244"/>
      <c r="ACW9" s="244"/>
      <c r="ACX9" s="244"/>
      <c r="ACY9" s="244"/>
      <c r="ACZ9" s="244"/>
      <c r="ADA9" s="244"/>
      <c r="ADB9" s="244"/>
      <c r="ADC9" s="244"/>
      <c r="ADD9" s="244"/>
      <c r="ADE9" s="244"/>
      <c r="ADF9" s="244"/>
      <c r="ADG9" s="244"/>
      <c r="ADH9" s="244"/>
      <c r="ADI9" s="244"/>
      <c r="ADJ9" s="244"/>
      <c r="ADK9" s="244"/>
      <c r="ADL9" s="244"/>
      <c r="ADM9" s="244"/>
      <c r="ADN9" s="244"/>
      <c r="ADO9" s="244"/>
      <c r="ADP9" s="244"/>
      <c r="ADQ9" s="244"/>
      <c r="ADR9" s="244"/>
      <c r="ADS9" s="244"/>
      <c r="ADT9" s="244"/>
      <c r="ADU9" s="244"/>
      <c r="ADV9" s="244"/>
      <c r="ADW9" s="244"/>
      <c r="ADX9" s="244"/>
      <c r="ADY9" s="244"/>
      <c r="ADZ9" s="244"/>
      <c r="AEA9" s="244"/>
      <c r="AEB9" s="244"/>
      <c r="AEC9" s="244"/>
      <c r="AED9" s="244"/>
      <c r="AEE9" s="244"/>
      <c r="AEF9" s="244"/>
      <c r="AEG9" s="244"/>
      <c r="AEH9" s="244"/>
      <c r="AEI9" s="244"/>
      <c r="AEJ9" s="244"/>
      <c r="AEK9" s="244"/>
      <c r="AEL9" s="244"/>
      <c r="AEM9" s="244"/>
      <c r="AEN9" s="244"/>
      <c r="AEO9" s="244"/>
      <c r="AEP9" s="244"/>
      <c r="AEQ9" s="244"/>
      <c r="AER9" s="244"/>
      <c r="AES9" s="244"/>
      <c r="AET9" s="244"/>
      <c r="AEU9" s="244"/>
    </row>
    <row r="10" spans="1:827" s="191" customFormat="1" x14ac:dyDescent="0.15">
      <c r="A10" s="182" t="str">
        <f>'Tariffs July 2021'!K4</f>
        <v>Dodo Power &amp; Gas</v>
      </c>
      <c r="B10" s="183" t="str">
        <f>'Tariffs July 2021'!L4</f>
        <v>Market offer</v>
      </c>
      <c r="C10" s="184">
        <f>IF('Tariffs July 2021'!BP4=0,91*'Tariffs July 2021'!M4/100,(91*'Tariffs July 2021'!M4/100)+'Tariffs July 2021'!BP4/4)</f>
        <v>72.030636363636347</v>
      </c>
      <c r="D10" s="184">
        <f>IF('Tariffs July 2021'!O4="",$C$5*'Tariffs July 2021'!N4/100,IF($C$5&gt;='Tariffs July 2021'!P4,('Tariffs July 2021'!P4*'Tariffs July 2021'!N4/100),($C$5*'Tariffs July 2021'!N4/100)))</f>
        <v>348.72727272727263</v>
      </c>
      <c r="E10" s="184">
        <f>IF(AND('Tariffs July 2021'!P4&gt;0,'Tariffs July 2021'!R4&gt;0),IF($C$5&lt;'Tariffs July 2021'!P4,0,IF($C$5&lt;=('Tariffs July 2021'!R4+'Tariffs July 2021'!P4),(($C$5-'Tariffs July 2021'!P4)*'Tariffs July 2021'!Q4/100),(('Tariffs July 2021'!R4)*'Tariffs July 2021'!Q4/100))),0)</f>
        <v>0</v>
      </c>
      <c r="F10" s="184">
        <f>IF(AND('Tariffs July 2021'!R4&gt;0,'Tariffs July 2021'!T4&gt;0),IF(($C$5&lt;'Tariffs July 2021'!T4),(0),($C$5-'Tariffs July 2021'!T4)*'Tariffs July 2021'!U4/100),IF(AND('Tariffs July 2021'!R4&gt;0,'Tariffs July 2021'!T4=""),IF(($C$5&lt;'Tariffs July 2021'!R4+'Tariffs July 2021'!P4),(0),(($C$5-('Tariffs July 2021'!R4+'Tariffs July 2021'!P4))*'Tariffs July 2021'!S4/100)),IF(AND('Tariffs July 2021'!P4&gt;0,'Tariffs July 2021'!R4=""&gt;0),IF(($C$5&lt;'Tariffs July 2021'!P4),(0),($C$5-'Tariffs July 2021'!P4)*'Tariffs July 2021'!Q4/100),0)))</f>
        <v>0</v>
      </c>
      <c r="G10" s="184">
        <f t="shared" si="0"/>
        <v>420.75790909090898</v>
      </c>
      <c r="H10" s="238">
        <f t="shared" si="1"/>
        <v>1394.9090909090905</v>
      </c>
      <c r="I10" s="238">
        <f t="shared" si="2"/>
        <v>1683.0316363636359</v>
      </c>
      <c r="J10" s="185">
        <f t="shared" si="3"/>
        <v>1851.3347999999996</v>
      </c>
      <c r="K10" s="260">
        <f>'Tariffs July 2021'!AZ4</f>
        <v>0</v>
      </c>
      <c r="L10" s="260">
        <f>'Tariffs July 2021'!BA4</f>
        <v>0</v>
      </c>
      <c r="M10" s="260">
        <f>'Tariffs July 2021'!BB4</f>
        <v>0</v>
      </c>
      <c r="N10" s="260">
        <f>'Tariffs July 2021'!BC4</f>
        <v>0</v>
      </c>
      <c r="O10" s="186" t="str">
        <f t="shared" si="4"/>
        <v>No discount</v>
      </c>
      <c r="P10" s="187" t="str">
        <f t="shared" si="5"/>
        <v>Exclusive</v>
      </c>
      <c r="Q10" s="241">
        <f t="shared" si="6"/>
        <v>1683.0316363636359</v>
      </c>
      <c r="R10" s="238">
        <f t="shared" si="7"/>
        <v>1683.0316363636359</v>
      </c>
      <c r="S10" s="247">
        <f t="shared" si="8"/>
        <v>1851.3347999999996</v>
      </c>
      <c r="T10" s="247">
        <f t="shared" si="8"/>
        <v>1851.3347999999996</v>
      </c>
      <c r="U10" s="188">
        <f>'Tariffs July 2021'!BL4</f>
        <v>0</v>
      </c>
      <c r="V10" s="189" t="str">
        <f>'Tariffs July 2021'!BM4</f>
        <v>n</v>
      </c>
      <c r="W10" s="284"/>
      <c r="X10" s="284"/>
      <c r="Y10" s="284"/>
      <c r="Z10" s="284"/>
      <c r="AA10" s="284"/>
      <c r="AB10" s="284"/>
      <c r="AC10" s="284"/>
      <c r="AD10" s="284"/>
      <c r="AE10" s="284"/>
      <c r="AF10" s="284"/>
      <c r="AG10" s="284"/>
      <c r="AH10" s="284"/>
      <c r="AI10" s="284"/>
      <c r="AJ10" s="284"/>
      <c r="AK10" s="284"/>
      <c r="AL10" s="284"/>
      <c r="AM10" s="284"/>
      <c r="AN10" s="284"/>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s="244"/>
      <c r="QO10" s="244"/>
      <c r="QP10" s="244"/>
      <c r="QQ10" s="244"/>
      <c r="QR10" s="244"/>
      <c r="QS10" s="244"/>
      <c r="QT10" s="244"/>
      <c r="QU10" s="244"/>
      <c r="QV10" s="244"/>
      <c r="QW10" s="244"/>
      <c r="QX10" s="244"/>
      <c r="QY10" s="244"/>
      <c r="QZ10" s="244"/>
      <c r="RA10" s="244"/>
      <c r="RB10" s="244"/>
      <c r="RC10" s="244"/>
      <c r="RD10" s="244"/>
      <c r="RE10" s="244"/>
      <c r="RF10" s="244"/>
      <c r="RG10" s="244"/>
      <c r="RH10" s="244"/>
      <c r="RI10" s="244"/>
      <c r="RJ10" s="244"/>
      <c r="RK10" s="244"/>
      <c r="RL10" s="244"/>
      <c r="RM10" s="244"/>
      <c r="RN10" s="244"/>
      <c r="RO10" s="244"/>
      <c r="RP10" s="244"/>
      <c r="RQ10" s="244"/>
      <c r="RR10" s="244"/>
      <c r="RS10" s="244"/>
      <c r="RT10" s="244"/>
      <c r="RU10" s="244"/>
      <c r="RV10" s="244"/>
      <c r="RW10" s="244"/>
      <c r="RX10" s="244"/>
      <c r="RY10" s="244"/>
      <c r="RZ10" s="244"/>
      <c r="SA10" s="244"/>
      <c r="SB10" s="244"/>
      <c r="SC10" s="244"/>
      <c r="SD10" s="244"/>
      <c r="SE10" s="244"/>
      <c r="SF10" s="244"/>
      <c r="SG10" s="244"/>
      <c r="SH10" s="244"/>
      <c r="SI10" s="244"/>
      <c r="SJ10" s="244"/>
      <c r="SK10" s="244"/>
      <c r="SL10" s="244"/>
      <c r="SM10" s="244"/>
      <c r="SN10" s="244"/>
      <c r="SO10" s="244"/>
      <c r="SP10" s="244"/>
      <c r="SQ10" s="244"/>
      <c r="SR10" s="244"/>
      <c r="SS10" s="244"/>
      <c r="ST10" s="244"/>
      <c r="SU10" s="244"/>
      <c r="SV10" s="244"/>
      <c r="SW10" s="244"/>
      <c r="SX10" s="244"/>
      <c r="SY10" s="244"/>
      <c r="SZ10" s="244"/>
      <c r="TA10" s="244"/>
      <c r="TB10" s="244"/>
      <c r="TC10" s="244"/>
      <c r="TD10" s="244"/>
      <c r="TE10" s="244"/>
      <c r="TF10" s="244"/>
      <c r="TG10" s="244"/>
      <c r="TH10" s="244"/>
      <c r="TI10" s="244"/>
      <c r="TJ10" s="244"/>
      <c r="TK10" s="244"/>
      <c r="TL10" s="244"/>
      <c r="TM10" s="244"/>
      <c r="TN10" s="244"/>
      <c r="TO10" s="244"/>
      <c r="TP10" s="244"/>
      <c r="TQ10" s="244"/>
      <c r="TR10" s="244"/>
      <c r="TS10" s="244"/>
      <c r="TT10" s="244"/>
      <c r="TU10" s="244"/>
      <c r="TV10" s="244"/>
      <c r="TW10" s="244"/>
      <c r="TX10" s="244"/>
      <c r="TY10" s="244"/>
      <c r="TZ10" s="244"/>
      <c r="UA10" s="244"/>
      <c r="UB10" s="244"/>
      <c r="UC10" s="244"/>
      <c r="UD10" s="244"/>
      <c r="UE10" s="244"/>
      <c r="UF10" s="244"/>
      <c r="UG10" s="244"/>
      <c r="UH10" s="244"/>
      <c r="UI10" s="244"/>
      <c r="UJ10" s="244"/>
      <c r="UK10" s="244"/>
      <c r="UL10" s="244"/>
      <c r="UM10" s="244"/>
      <c r="UN10" s="244"/>
      <c r="UO10" s="244"/>
      <c r="UP10" s="244"/>
      <c r="UQ10" s="244"/>
      <c r="UR10" s="244"/>
      <c r="US10" s="244"/>
      <c r="UT10" s="244"/>
      <c r="UU10" s="244"/>
      <c r="UV10" s="244"/>
      <c r="UW10" s="244"/>
      <c r="UX10" s="244"/>
      <c r="UY10" s="244"/>
      <c r="UZ10" s="244"/>
      <c r="VA10" s="244"/>
      <c r="VB10" s="244"/>
      <c r="VC10" s="244"/>
      <c r="VD10" s="244"/>
      <c r="VE10" s="244"/>
      <c r="VF10" s="244"/>
      <c r="VG10" s="244"/>
      <c r="VH10" s="244"/>
      <c r="VI10" s="244"/>
      <c r="VJ10" s="244"/>
      <c r="VK10" s="244"/>
      <c r="VL10" s="244"/>
      <c r="VM10" s="244"/>
      <c r="VN10" s="244"/>
      <c r="VO10" s="244"/>
      <c r="VP10" s="244"/>
      <c r="VQ10" s="244"/>
      <c r="VR10" s="244"/>
      <c r="VS10" s="244"/>
      <c r="VT10" s="244"/>
      <c r="VU10" s="244"/>
      <c r="VV10" s="244"/>
      <c r="VW10" s="244"/>
      <c r="VX10" s="244"/>
      <c r="VY10" s="244"/>
      <c r="VZ10" s="244"/>
      <c r="WA10" s="244"/>
      <c r="WB10" s="244"/>
      <c r="WC10" s="244"/>
      <c r="WD10" s="244"/>
      <c r="WE10" s="244"/>
      <c r="WF10" s="244"/>
      <c r="WG10" s="244"/>
      <c r="WH10" s="244"/>
      <c r="WI10" s="244"/>
      <c r="WJ10" s="244"/>
      <c r="WK10" s="244"/>
      <c r="WL10" s="244"/>
      <c r="WM10" s="244"/>
      <c r="WN10" s="244"/>
      <c r="WO10" s="244"/>
      <c r="WP10" s="244"/>
      <c r="WQ10" s="244"/>
      <c r="WR10" s="244"/>
      <c r="WS10" s="244"/>
      <c r="WT10" s="244"/>
      <c r="WU10" s="244"/>
      <c r="WV10" s="244"/>
      <c r="WW10" s="244"/>
      <c r="WX10" s="244"/>
      <c r="WY10" s="244"/>
      <c r="WZ10" s="244"/>
      <c r="XA10" s="244"/>
      <c r="XB10" s="244"/>
      <c r="XC10" s="244"/>
      <c r="XD10" s="244"/>
      <c r="XE10" s="244"/>
      <c r="XF10" s="244"/>
      <c r="XG10" s="244"/>
      <c r="XH10" s="244"/>
      <c r="XI10" s="244"/>
      <c r="XJ10" s="244"/>
      <c r="XK10" s="244"/>
      <c r="XL10" s="244"/>
      <c r="XM10" s="244"/>
      <c r="XN10" s="244"/>
      <c r="XO10" s="244"/>
      <c r="XP10" s="244"/>
      <c r="XQ10" s="244"/>
      <c r="XR10" s="244"/>
      <c r="XS10" s="244"/>
      <c r="XT10" s="244"/>
      <c r="XU10" s="244"/>
      <c r="XV10" s="244"/>
      <c r="XW10" s="244"/>
      <c r="XX10" s="244"/>
      <c r="XY10" s="244"/>
      <c r="XZ10" s="244"/>
      <c r="YA10" s="244"/>
      <c r="YB10" s="244"/>
      <c r="YC10" s="244"/>
      <c r="YD10" s="244"/>
      <c r="YE10" s="244"/>
      <c r="YF10" s="244"/>
      <c r="YG10" s="244"/>
      <c r="YH10" s="244"/>
      <c r="YI10" s="244"/>
      <c r="YJ10" s="244"/>
      <c r="YK10" s="244"/>
      <c r="YL10" s="244"/>
      <c r="YM10" s="244"/>
      <c r="YN10" s="244"/>
      <c r="YO10" s="244"/>
      <c r="YP10" s="244"/>
      <c r="YQ10" s="244"/>
      <c r="YR10" s="244"/>
      <c r="YS10" s="244"/>
      <c r="YT10" s="244"/>
      <c r="YU10" s="244"/>
      <c r="YV10" s="244"/>
      <c r="YW10" s="244"/>
      <c r="YX10" s="244"/>
      <c r="YY10" s="244"/>
      <c r="YZ10" s="244"/>
      <c r="ZA10" s="244"/>
      <c r="ZB10" s="244"/>
      <c r="ZC10" s="244"/>
      <c r="ZD10" s="244"/>
      <c r="ZE10" s="244"/>
      <c r="ZF10" s="244"/>
      <c r="ZG10" s="244"/>
      <c r="ZH10" s="244"/>
      <c r="ZI10" s="244"/>
      <c r="ZJ10" s="244"/>
      <c r="ZK10" s="244"/>
      <c r="ZL10" s="244"/>
      <c r="ZM10" s="244"/>
      <c r="ZN10" s="244"/>
      <c r="ZO10" s="244"/>
      <c r="ZP10" s="244"/>
      <c r="ZQ10" s="244"/>
      <c r="ZR10" s="244"/>
      <c r="ZS10" s="244"/>
      <c r="ZT10" s="244"/>
      <c r="ZU10" s="244"/>
      <c r="ZV10" s="244"/>
      <c r="ZW10" s="244"/>
      <c r="ZX10" s="244"/>
      <c r="ZY10" s="244"/>
      <c r="ZZ10" s="244"/>
      <c r="AAA10" s="244"/>
      <c r="AAB10" s="244"/>
      <c r="AAC10" s="244"/>
      <c r="AAD10" s="244"/>
      <c r="AAE10" s="244"/>
      <c r="AAF10" s="244"/>
      <c r="AAG10" s="244"/>
      <c r="AAH10" s="244"/>
      <c r="AAI10" s="244"/>
      <c r="AAJ10" s="244"/>
      <c r="AAK10" s="244"/>
      <c r="AAL10" s="244"/>
      <c r="AAM10" s="244"/>
      <c r="AAN10" s="244"/>
      <c r="AAO10" s="244"/>
      <c r="AAP10" s="244"/>
      <c r="AAQ10" s="244"/>
      <c r="AAR10" s="244"/>
      <c r="AAS10" s="244"/>
      <c r="AAT10" s="244"/>
      <c r="AAU10" s="244"/>
      <c r="AAV10" s="244"/>
      <c r="AAW10" s="244"/>
      <c r="AAX10" s="244"/>
      <c r="AAY10" s="244"/>
      <c r="AAZ10" s="244"/>
      <c r="ABA10" s="244"/>
      <c r="ABB10" s="244"/>
      <c r="ABC10" s="244"/>
      <c r="ABD10" s="244"/>
      <c r="ABE10" s="244"/>
      <c r="ABF10" s="244"/>
      <c r="ABG10" s="244"/>
      <c r="ABH10" s="244"/>
      <c r="ABI10" s="244"/>
      <c r="ABJ10" s="244"/>
      <c r="ABK10" s="244"/>
      <c r="ABL10" s="244"/>
      <c r="ABM10" s="244"/>
      <c r="ABN10" s="244"/>
      <c r="ABO10" s="244"/>
      <c r="ABP10" s="244"/>
      <c r="ABQ10" s="244"/>
      <c r="ABR10" s="244"/>
      <c r="ABS10" s="244"/>
      <c r="ABT10" s="244"/>
      <c r="ABU10" s="244"/>
      <c r="ABV10" s="244"/>
      <c r="ABW10" s="244"/>
      <c r="ABX10" s="244"/>
      <c r="ABY10" s="244"/>
      <c r="ABZ10" s="244"/>
      <c r="ACA10" s="244"/>
      <c r="ACB10" s="244"/>
      <c r="ACC10" s="244"/>
      <c r="ACD10" s="244"/>
      <c r="ACE10" s="244"/>
      <c r="ACF10" s="244"/>
      <c r="ACG10" s="244"/>
      <c r="ACH10" s="244"/>
      <c r="ACI10" s="244"/>
      <c r="ACJ10" s="244"/>
      <c r="ACK10" s="244"/>
      <c r="ACL10" s="244"/>
      <c r="ACM10" s="244"/>
      <c r="ACN10" s="244"/>
      <c r="ACO10" s="244"/>
      <c r="ACP10" s="244"/>
      <c r="ACQ10" s="244"/>
      <c r="ACR10" s="244"/>
      <c r="ACS10" s="244"/>
      <c r="ACT10" s="244"/>
      <c r="ACU10" s="244"/>
      <c r="ACV10" s="244"/>
      <c r="ACW10" s="244"/>
      <c r="ACX10" s="244"/>
      <c r="ACY10" s="244"/>
      <c r="ACZ10" s="244"/>
      <c r="ADA10" s="244"/>
      <c r="ADB10" s="244"/>
      <c r="ADC10" s="244"/>
      <c r="ADD10" s="244"/>
      <c r="ADE10" s="244"/>
      <c r="ADF10" s="244"/>
      <c r="ADG10" s="244"/>
      <c r="ADH10" s="244"/>
      <c r="ADI10" s="244"/>
      <c r="ADJ10" s="244"/>
      <c r="ADK10" s="244"/>
      <c r="ADL10" s="244"/>
      <c r="ADM10" s="244"/>
      <c r="ADN10" s="244"/>
      <c r="ADO10" s="244"/>
      <c r="ADP10" s="244"/>
      <c r="ADQ10" s="244"/>
      <c r="ADR10" s="244"/>
      <c r="ADS10" s="244"/>
      <c r="ADT10" s="244"/>
      <c r="ADU10" s="244"/>
      <c r="ADV10" s="244"/>
      <c r="ADW10" s="244"/>
      <c r="ADX10" s="244"/>
      <c r="ADY10" s="244"/>
      <c r="ADZ10" s="244"/>
      <c r="AEA10" s="244"/>
      <c r="AEB10" s="244"/>
      <c r="AEC10" s="244"/>
      <c r="AED10" s="244"/>
      <c r="AEE10" s="244"/>
      <c r="AEF10" s="244"/>
      <c r="AEG10" s="244"/>
      <c r="AEH10" s="244"/>
      <c r="AEI10" s="244"/>
      <c r="AEJ10" s="244"/>
      <c r="AEK10" s="244"/>
      <c r="AEL10" s="244"/>
      <c r="AEM10" s="244"/>
      <c r="AEN10" s="244"/>
      <c r="AEO10" s="244"/>
      <c r="AEP10" s="244"/>
      <c r="AEQ10" s="244"/>
      <c r="AER10" s="244"/>
      <c r="AES10" s="244"/>
      <c r="AET10" s="244"/>
      <c r="AEU10" s="244"/>
    </row>
    <row r="11" spans="1:827" s="191" customFormat="1" x14ac:dyDescent="0.15">
      <c r="A11" s="182" t="str">
        <f>'Tariffs July 2021'!K5</f>
        <v>EnergyAustralia</v>
      </c>
      <c r="B11" s="183" t="str">
        <f>'Tariffs July 2021'!L5</f>
        <v>Total Plan Home</v>
      </c>
      <c r="C11" s="184">
        <f>IF('Tariffs July 2021'!BP5=0,91*'Tariffs July 2021'!M5/100,(91*'Tariffs July 2021'!M5/100)+'Tariffs July 2021'!BP5/4)</f>
        <v>84.174999999999983</v>
      </c>
      <c r="D11" s="184">
        <f>IF('Tariffs July 2021'!O5="",$C$5*'Tariffs July 2021'!N5/100,IF($C$5&gt;='Tariffs July 2021'!P5,('Tariffs July 2021'!P5*'Tariffs July 2021'!N5/100),($C$5*'Tariffs July 2021'!N5/100)))</f>
        <v>428.36363636363632</v>
      </c>
      <c r="E11" s="184">
        <f>IF(AND('Tariffs July 2021'!P5&gt;0,'Tariffs July 2021'!R5&gt;0),IF($C$5&lt;'Tariffs July 2021'!P5,0,IF($C$5&lt;=('Tariffs July 2021'!R5+'Tariffs July 2021'!P5),(($C$5-'Tariffs July 2021'!P5)*'Tariffs July 2021'!Q5/100),(('Tariffs July 2021'!R5)*'Tariffs July 2021'!Q5/100))),0)</f>
        <v>0</v>
      </c>
      <c r="F11" s="184">
        <f>IF(AND('Tariffs July 2021'!R5&gt;0,'Tariffs July 2021'!T5&gt;0),IF(($C$5&lt;'Tariffs July 2021'!T5),(0),($C$5-'Tariffs July 2021'!T5)*'Tariffs July 2021'!U5/100),IF(AND('Tariffs July 2021'!R5&gt;0,'Tariffs July 2021'!T5=""),IF(($C$5&lt;'Tariffs July 2021'!R5+'Tariffs July 2021'!P5),(0),(($C$5-('Tariffs July 2021'!R5+'Tariffs July 2021'!P5))*'Tariffs July 2021'!S5/100)),IF(AND('Tariffs July 2021'!P5&gt;0,'Tariffs July 2021'!R5=""&gt;0),IF(($C$5&lt;'Tariffs July 2021'!P5),(0),($C$5-'Tariffs July 2021'!P5)*'Tariffs July 2021'!Q5/100),0)))</f>
        <v>0</v>
      </c>
      <c r="G11" s="184">
        <f t="shared" si="0"/>
        <v>512.53863636363633</v>
      </c>
      <c r="H11" s="238">
        <f t="shared" si="1"/>
        <v>1713.4545454545455</v>
      </c>
      <c r="I11" s="238">
        <f t="shared" si="2"/>
        <v>2050.1545454545453</v>
      </c>
      <c r="J11" s="185">
        <f t="shared" si="3"/>
        <v>2255.17</v>
      </c>
      <c r="K11" s="260">
        <f>'Tariffs July 2021'!AZ5</f>
        <v>14</v>
      </c>
      <c r="L11" s="260">
        <f>'Tariffs July 2021'!BA5</f>
        <v>0</v>
      </c>
      <c r="M11" s="260">
        <f>'Tariffs July 2021'!BB5</f>
        <v>0</v>
      </c>
      <c r="N11" s="260">
        <f>'Tariffs July 2021'!BC5</f>
        <v>0</v>
      </c>
      <c r="O11" s="186" t="str">
        <f t="shared" si="4"/>
        <v>Guaranteed off bill</v>
      </c>
      <c r="P11" s="187" t="str">
        <f t="shared" si="5"/>
        <v>Exclusive</v>
      </c>
      <c r="Q11" s="241">
        <f t="shared" si="6"/>
        <v>1763.1329090909089</v>
      </c>
      <c r="R11" s="238">
        <f t="shared" si="7"/>
        <v>1763.1329090909089</v>
      </c>
      <c r="S11" s="247">
        <f t="shared" si="8"/>
        <v>1939.4461999999999</v>
      </c>
      <c r="T11" s="247">
        <f t="shared" si="8"/>
        <v>1939.4461999999999</v>
      </c>
      <c r="U11" s="188">
        <f>'Tariffs July 2021'!BL5</f>
        <v>0</v>
      </c>
      <c r="V11" s="189" t="str">
        <f>'Tariffs July 2021'!BM5</f>
        <v>n</v>
      </c>
      <c r="W11" s="284"/>
      <c r="X11" s="284"/>
      <c r="Y11" s="284"/>
      <c r="Z11" s="284"/>
      <c r="AA11" s="284"/>
      <c r="AB11" s="284"/>
      <c r="AC11" s="284"/>
      <c r="AD11" s="284"/>
      <c r="AE11" s="284"/>
      <c r="AF11" s="284"/>
      <c r="AG11" s="284"/>
      <c r="AH11" s="284"/>
      <c r="AI11" s="284"/>
      <c r="AJ11" s="284"/>
      <c r="AK11" s="284"/>
      <c r="AL11" s="284"/>
      <c r="AM11" s="284"/>
      <c r="AN11" s="284"/>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s="244"/>
      <c r="QO11" s="244"/>
      <c r="QP11" s="244"/>
      <c r="QQ11" s="244"/>
      <c r="QR11" s="244"/>
      <c r="QS11" s="244"/>
      <c r="QT11" s="244"/>
      <c r="QU11" s="244"/>
      <c r="QV11" s="244"/>
      <c r="QW11" s="244"/>
      <c r="QX11" s="244"/>
      <c r="QY11" s="244"/>
      <c r="QZ11" s="244"/>
      <c r="RA11" s="244"/>
      <c r="RB11" s="244"/>
      <c r="RC11" s="244"/>
      <c r="RD11" s="244"/>
      <c r="RE11" s="244"/>
      <c r="RF11" s="244"/>
      <c r="RG11" s="244"/>
      <c r="RH11" s="244"/>
      <c r="RI11" s="244"/>
      <c r="RJ11" s="244"/>
      <c r="RK11" s="244"/>
      <c r="RL11" s="244"/>
      <c r="RM11" s="244"/>
      <c r="RN11" s="244"/>
      <c r="RO11" s="244"/>
      <c r="RP11" s="244"/>
      <c r="RQ11" s="244"/>
      <c r="RR11" s="244"/>
      <c r="RS11" s="244"/>
      <c r="RT11" s="244"/>
      <c r="RU11" s="244"/>
      <c r="RV11" s="244"/>
      <c r="RW11" s="244"/>
      <c r="RX11" s="244"/>
      <c r="RY11" s="244"/>
      <c r="RZ11" s="244"/>
      <c r="SA11" s="244"/>
      <c r="SB11" s="244"/>
      <c r="SC11" s="244"/>
      <c r="SD11" s="244"/>
      <c r="SE11" s="244"/>
      <c r="SF11" s="244"/>
      <c r="SG11" s="244"/>
      <c r="SH11" s="244"/>
      <c r="SI11" s="244"/>
      <c r="SJ11" s="244"/>
      <c r="SK11" s="244"/>
      <c r="SL11" s="244"/>
      <c r="SM11" s="244"/>
      <c r="SN11" s="244"/>
      <c r="SO11" s="244"/>
      <c r="SP11" s="244"/>
      <c r="SQ11" s="244"/>
      <c r="SR11" s="244"/>
      <c r="SS11" s="244"/>
      <c r="ST11" s="244"/>
      <c r="SU11" s="244"/>
      <c r="SV11" s="244"/>
      <c r="SW11" s="244"/>
      <c r="SX11" s="244"/>
      <c r="SY11" s="244"/>
      <c r="SZ11" s="244"/>
      <c r="TA11" s="244"/>
      <c r="TB11" s="244"/>
      <c r="TC11" s="244"/>
      <c r="TD11" s="244"/>
      <c r="TE11" s="244"/>
      <c r="TF11" s="244"/>
      <c r="TG11" s="244"/>
      <c r="TH11" s="244"/>
      <c r="TI11" s="244"/>
      <c r="TJ11" s="244"/>
      <c r="TK11" s="244"/>
      <c r="TL11" s="244"/>
      <c r="TM11" s="244"/>
      <c r="TN11" s="244"/>
      <c r="TO11" s="244"/>
      <c r="TP11" s="244"/>
      <c r="TQ11" s="244"/>
      <c r="TR11" s="244"/>
      <c r="TS11" s="244"/>
      <c r="TT11" s="244"/>
      <c r="TU11" s="244"/>
      <c r="TV11" s="244"/>
      <c r="TW11" s="244"/>
      <c r="TX11" s="244"/>
      <c r="TY11" s="244"/>
      <c r="TZ11" s="244"/>
      <c r="UA11" s="244"/>
      <c r="UB11" s="244"/>
      <c r="UC11" s="244"/>
      <c r="UD11" s="244"/>
      <c r="UE11" s="244"/>
      <c r="UF11" s="244"/>
      <c r="UG11" s="244"/>
      <c r="UH11" s="244"/>
      <c r="UI11" s="244"/>
      <c r="UJ11" s="244"/>
      <c r="UK11" s="244"/>
      <c r="UL11" s="244"/>
      <c r="UM11" s="244"/>
      <c r="UN11" s="244"/>
      <c r="UO11" s="244"/>
      <c r="UP11" s="244"/>
      <c r="UQ11" s="244"/>
      <c r="UR11" s="244"/>
      <c r="US11" s="244"/>
      <c r="UT11" s="244"/>
      <c r="UU11" s="244"/>
      <c r="UV11" s="244"/>
      <c r="UW11" s="244"/>
      <c r="UX11" s="244"/>
      <c r="UY11" s="244"/>
      <c r="UZ11" s="244"/>
      <c r="VA11" s="244"/>
      <c r="VB11" s="244"/>
      <c r="VC11" s="244"/>
      <c r="VD11" s="244"/>
      <c r="VE11" s="244"/>
      <c r="VF11" s="244"/>
      <c r="VG11" s="244"/>
      <c r="VH11" s="244"/>
      <c r="VI11" s="244"/>
      <c r="VJ11" s="244"/>
      <c r="VK11" s="244"/>
      <c r="VL11" s="244"/>
      <c r="VM11" s="244"/>
      <c r="VN11" s="244"/>
      <c r="VO11" s="244"/>
      <c r="VP11" s="244"/>
      <c r="VQ11" s="244"/>
      <c r="VR11" s="244"/>
      <c r="VS11" s="244"/>
      <c r="VT11" s="244"/>
      <c r="VU11" s="244"/>
      <c r="VV11" s="244"/>
      <c r="VW11" s="244"/>
      <c r="VX11" s="244"/>
      <c r="VY11" s="244"/>
      <c r="VZ11" s="244"/>
      <c r="WA11" s="244"/>
      <c r="WB11" s="244"/>
      <c r="WC11" s="244"/>
      <c r="WD11" s="244"/>
      <c r="WE11" s="244"/>
      <c r="WF11" s="244"/>
      <c r="WG11" s="244"/>
      <c r="WH11" s="244"/>
      <c r="WI11" s="244"/>
      <c r="WJ11" s="244"/>
      <c r="WK11" s="244"/>
      <c r="WL11" s="244"/>
      <c r="WM11" s="244"/>
      <c r="WN11" s="244"/>
      <c r="WO11" s="244"/>
      <c r="WP11" s="244"/>
      <c r="WQ11" s="244"/>
      <c r="WR11" s="244"/>
      <c r="WS11" s="244"/>
      <c r="WT11" s="244"/>
      <c r="WU11" s="244"/>
      <c r="WV11" s="244"/>
      <c r="WW11" s="244"/>
      <c r="WX11" s="244"/>
      <c r="WY11" s="244"/>
      <c r="WZ11" s="244"/>
      <c r="XA11" s="244"/>
      <c r="XB11" s="244"/>
      <c r="XC11" s="244"/>
      <c r="XD11" s="244"/>
      <c r="XE11" s="244"/>
      <c r="XF11" s="244"/>
      <c r="XG11" s="244"/>
      <c r="XH11" s="244"/>
      <c r="XI11" s="244"/>
      <c r="XJ11" s="244"/>
      <c r="XK11" s="244"/>
      <c r="XL11" s="244"/>
      <c r="XM11" s="244"/>
      <c r="XN11" s="244"/>
      <c r="XO11" s="244"/>
      <c r="XP11" s="244"/>
      <c r="XQ11" s="244"/>
      <c r="XR11" s="244"/>
      <c r="XS11" s="244"/>
      <c r="XT11" s="244"/>
      <c r="XU11" s="244"/>
      <c r="XV11" s="244"/>
      <c r="XW11" s="244"/>
      <c r="XX11" s="244"/>
      <c r="XY11" s="244"/>
      <c r="XZ11" s="244"/>
      <c r="YA11" s="244"/>
      <c r="YB11" s="244"/>
      <c r="YC11" s="244"/>
      <c r="YD11" s="244"/>
      <c r="YE11" s="244"/>
      <c r="YF11" s="244"/>
      <c r="YG11" s="244"/>
      <c r="YH11" s="244"/>
      <c r="YI11" s="244"/>
      <c r="YJ11" s="244"/>
      <c r="YK11" s="244"/>
      <c r="YL11" s="244"/>
      <c r="YM11" s="244"/>
      <c r="YN11" s="244"/>
      <c r="YO11" s="244"/>
      <c r="YP11" s="244"/>
      <c r="YQ11" s="244"/>
      <c r="YR11" s="244"/>
      <c r="YS11" s="244"/>
      <c r="YT11" s="244"/>
      <c r="YU11" s="244"/>
      <c r="YV11" s="244"/>
      <c r="YW11" s="244"/>
      <c r="YX11" s="244"/>
      <c r="YY11" s="244"/>
      <c r="YZ11" s="244"/>
      <c r="ZA11" s="244"/>
      <c r="ZB11" s="244"/>
      <c r="ZC11" s="244"/>
      <c r="ZD11" s="244"/>
      <c r="ZE11" s="244"/>
      <c r="ZF11" s="244"/>
      <c r="ZG11" s="244"/>
      <c r="ZH11" s="244"/>
      <c r="ZI11" s="244"/>
      <c r="ZJ11" s="244"/>
      <c r="ZK11" s="244"/>
      <c r="ZL11" s="244"/>
      <c r="ZM11" s="244"/>
      <c r="ZN11" s="244"/>
      <c r="ZO11" s="244"/>
      <c r="ZP11" s="244"/>
      <c r="ZQ11" s="244"/>
      <c r="ZR11" s="244"/>
      <c r="ZS11" s="244"/>
      <c r="ZT11" s="244"/>
      <c r="ZU11" s="244"/>
      <c r="ZV11" s="244"/>
      <c r="ZW11" s="244"/>
      <c r="ZX11" s="244"/>
      <c r="ZY11" s="244"/>
      <c r="ZZ11" s="244"/>
      <c r="AAA11" s="244"/>
      <c r="AAB11" s="244"/>
      <c r="AAC11" s="244"/>
      <c r="AAD11" s="244"/>
      <c r="AAE11" s="244"/>
      <c r="AAF11" s="244"/>
      <c r="AAG11" s="244"/>
      <c r="AAH11" s="244"/>
      <c r="AAI11" s="244"/>
      <c r="AAJ11" s="244"/>
      <c r="AAK11" s="244"/>
      <c r="AAL11" s="244"/>
      <c r="AAM11" s="244"/>
      <c r="AAN11" s="244"/>
      <c r="AAO11" s="244"/>
      <c r="AAP11" s="244"/>
      <c r="AAQ11" s="244"/>
      <c r="AAR11" s="244"/>
      <c r="AAS11" s="244"/>
      <c r="AAT11" s="244"/>
      <c r="AAU11" s="244"/>
      <c r="AAV11" s="244"/>
      <c r="AAW11" s="244"/>
      <c r="AAX11" s="244"/>
      <c r="AAY11" s="244"/>
      <c r="AAZ11" s="244"/>
      <c r="ABA11" s="244"/>
      <c r="ABB11" s="244"/>
      <c r="ABC11" s="244"/>
      <c r="ABD11" s="244"/>
      <c r="ABE11" s="244"/>
      <c r="ABF11" s="244"/>
      <c r="ABG11" s="244"/>
      <c r="ABH11" s="244"/>
      <c r="ABI11" s="244"/>
      <c r="ABJ11" s="244"/>
      <c r="ABK11" s="244"/>
      <c r="ABL11" s="244"/>
      <c r="ABM11" s="244"/>
      <c r="ABN11" s="244"/>
      <c r="ABO11" s="244"/>
      <c r="ABP11" s="244"/>
      <c r="ABQ11" s="244"/>
      <c r="ABR11" s="244"/>
      <c r="ABS11" s="244"/>
      <c r="ABT11" s="244"/>
      <c r="ABU11" s="244"/>
      <c r="ABV11" s="244"/>
      <c r="ABW11" s="244"/>
      <c r="ABX11" s="244"/>
      <c r="ABY11" s="244"/>
      <c r="ABZ11" s="244"/>
      <c r="ACA11" s="244"/>
      <c r="ACB11" s="244"/>
      <c r="ACC11" s="244"/>
      <c r="ACD11" s="244"/>
      <c r="ACE11" s="244"/>
      <c r="ACF11" s="244"/>
      <c r="ACG11" s="244"/>
      <c r="ACH11" s="244"/>
      <c r="ACI11" s="244"/>
      <c r="ACJ11" s="244"/>
      <c r="ACK11" s="244"/>
      <c r="ACL11" s="244"/>
      <c r="ACM11" s="244"/>
      <c r="ACN11" s="244"/>
      <c r="ACO11" s="244"/>
      <c r="ACP11" s="244"/>
      <c r="ACQ11" s="244"/>
      <c r="ACR11" s="244"/>
      <c r="ACS11" s="244"/>
      <c r="ACT11" s="244"/>
      <c r="ACU11" s="244"/>
      <c r="ACV11" s="244"/>
      <c r="ACW11" s="244"/>
      <c r="ACX11" s="244"/>
      <c r="ACY11" s="244"/>
      <c r="ACZ11" s="244"/>
      <c r="ADA11" s="244"/>
      <c r="ADB11" s="244"/>
      <c r="ADC11" s="244"/>
      <c r="ADD11" s="244"/>
      <c r="ADE11" s="244"/>
      <c r="ADF11" s="244"/>
      <c r="ADG11" s="244"/>
      <c r="ADH11" s="244"/>
      <c r="ADI11" s="244"/>
      <c r="ADJ11" s="244"/>
      <c r="ADK11" s="244"/>
      <c r="ADL11" s="244"/>
      <c r="ADM11" s="244"/>
      <c r="ADN11" s="244"/>
      <c r="ADO11" s="244"/>
      <c r="ADP11" s="244"/>
      <c r="ADQ11" s="244"/>
      <c r="ADR11" s="244"/>
      <c r="ADS11" s="244"/>
      <c r="ADT11" s="244"/>
      <c r="ADU11" s="244"/>
      <c r="ADV11" s="244"/>
      <c r="ADW11" s="244"/>
      <c r="ADX11" s="244"/>
      <c r="ADY11" s="244"/>
      <c r="ADZ11" s="244"/>
      <c r="AEA11" s="244"/>
      <c r="AEB11" s="244"/>
      <c r="AEC11" s="244"/>
      <c r="AED11" s="244"/>
      <c r="AEE11" s="244"/>
      <c r="AEF11" s="244"/>
      <c r="AEG11" s="244"/>
      <c r="AEH11" s="244"/>
      <c r="AEI11" s="244"/>
      <c r="AEJ11" s="244"/>
      <c r="AEK11" s="244"/>
      <c r="AEL11" s="244"/>
      <c r="AEM11" s="244"/>
      <c r="AEN11" s="244"/>
      <c r="AEO11" s="244"/>
      <c r="AEP11" s="244"/>
      <c r="AEQ11" s="244"/>
      <c r="AER11" s="244"/>
      <c r="AES11" s="244"/>
      <c r="AET11" s="244"/>
      <c r="AEU11" s="244"/>
    </row>
    <row r="12" spans="1:827" s="191" customFormat="1" x14ac:dyDescent="0.15">
      <c r="A12" s="182" t="str">
        <f>'Tariffs July 2021'!K6</f>
        <v>Energy Locals</v>
      </c>
      <c r="B12" s="183" t="str">
        <f>'Tariffs July 2021'!L6</f>
        <v>Online Member</v>
      </c>
      <c r="C12" s="184">
        <f>IF('Tariffs July 2021'!BP6=0,91*'Tariffs July 2021'!M6/100,(91*'Tariffs July 2021'!M6/100)+'Tariffs July 2021'!BP6/4)</f>
        <v>84.009090909090901</v>
      </c>
      <c r="D12" s="184">
        <f>IF('Tariffs July 2021'!O6="",$C$5*'Tariffs July 2021'!N6/100,IF($C$5&gt;='Tariffs July 2021'!P6,('Tariffs July 2021'!P6*'Tariffs July 2021'!N6/100),($C$5*'Tariffs July 2021'!N6/100)))</f>
        <v>345.45454545454538</v>
      </c>
      <c r="E12" s="184">
        <f>IF(AND('Tariffs July 2021'!P6&gt;0,'Tariffs July 2021'!R6&gt;0),IF($C$5&lt;'Tariffs July 2021'!P6,0,IF($C$5&lt;=('Tariffs July 2021'!R6+'Tariffs July 2021'!P6),(($C$5-'Tariffs July 2021'!P6)*'Tariffs July 2021'!Q6/100),(('Tariffs July 2021'!R6)*'Tariffs July 2021'!Q6/100))),0)</f>
        <v>0</v>
      </c>
      <c r="F12" s="184">
        <f>IF(AND('Tariffs July 2021'!R6&gt;0,'Tariffs July 2021'!T6&gt;0),IF(($C$5&lt;'Tariffs July 2021'!T6),(0),($C$5-'Tariffs July 2021'!T6)*'Tariffs July 2021'!U6/100),IF(AND('Tariffs July 2021'!R6&gt;0,'Tariffs July 2021'!T6=""),IF(($C$5&lt;'Tariffs July 2021'!R6+'Tariffs July 2021'!P6),(0),(($C$5-('Tariffs July 2021'!R6+'Tariffs July 2021'!P6))*'Tariffs July 2021'!S6/100)),IF(AND('Tariffs July 2021'!P6&gt;0,'Tariffs July 2021'!R6=""&gt;0),IF(($C$5&lt;'Tariffs July 2021'!P6),(0),($C$5-'Tariffs July 2021'!P6)*'Tariffs July 2021'!Q6/100),0)))</f>
        <v>0</v>
      </c>
      <c r="G12" s="184">
        <f t="shared" si="0"/>
        <v>429.46363636363628</v>
      </c>
      <c r="H12" s="238">
        <f t="shared" si="1"/>
        <v>1381.8181818181815</v>
      </c>
      <c r="I12" s="238">
        <f t="shared" si="2"/>
        <v>1717.8545454545451</v>
      </c>
      <c r="J12" s="185">
        <f t="shared" si="3"/>
        <v>1889.6399999999999</v>
      </c>
      <c r="K12" s="260">
        <f>'Tariffs July 2021'!AZ6</f>
        <v>0</v>
      </c>
      <c r="L12" s="260">
        <f>'Tariffs July 2021'!BA6</f>
        <v>0</v>
      </c>
      <c r="M12" s="260">
        <f>'Tariffs July 2021'!BB6</f>
        <v>0</v>
      </c>
      <c r="N12" s="260">
        <f>'Tariffs July 2021'!BC6</f>
        <v>0</v>
      </c>
      <c r="O12" s="186" t="str">
        <f t="shared" si="4"/>
        <v>No discount</v>
      </c>
      <c r="P12" s="187" t="str">
        <f t="shared" si="5"/>
        <v>Exclusive</v>
      </c>
      <c r="Q12" s="241">
        <f t="shared" si="6"/>
        <v>1717.8545454545451</v>
      </c>
      <c r="R12" s="238">
        <f t="shared" si="7"/>
        <v>1717.8545454545451</v>
      </c>
      <c r="S12" s="247">
        <f t="shared" si="8"/>
        <v>1889.6399999999999</v>
      </c>
      <c r="T12" s="247">
        <f t="shared" si="8"/>
        <v>1889.6399999999999</v>
      </c>
      <c r="U12" s="188">
        <f>'Tariffs July 2021'!BL6</f>
        <v>0</v>
      </c>
      <c r="V12" s="189" t="str">
        <f>'Tariffs July 2021'!BM6</f>
        <v>n</v>
      </c>
      <c r="W12" s="284"/>
      <c r="X12" s="284"/>
      <c r="Y12" s="284"/>
      <c r="Z12" s="284"/>
      <c r="AA12" s="284"/>
      <c r="AB12" s="284"/>
      <c r="AC12" s="284"/>
      <c r="AD12" s="284"/>
      <c r="AE12" s="284"/>
      <c r="AF12" s="284"/>
      <c r="AG12" s="284"/>
      <c r="AH12" s="284"/>
      <c r="AI12" s="284"/>
      <c r="AJ12" s="284"/>
      <c r="AK12" s="284"/>
      <c r="AL12" s="284"/>
      <c r="AM12" s="284"/>
      <c r="AN12" s="284"/>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s="244"/>
      <c r="QO12" s="244"/>
      <c r="QP12" s="244"/>
      <c r="QQ12" s="244"/>
      <c r="QR12" s="244"/>
      <c r="QS12" s="244"/>
      <c r="QT12" s="244"/>
      <c r="QU12" s="244"/>
      <c r="QV12" s="244"/>
      <c r="QW12" s="244"/>
      <c r="QX12" s="244"/>
      <c r="QY12" s="244"/>
      <c r="QZ12" s="244"/>
      <c r="RA12" s="244"/>
      <c r="RB12" s="244"/>
      <c r="RC12" s="244"/>
      <c r="RD12" s="244"/>
      <c r="RE12" s="244"/>
      <c r="RF12" s="244"/>
      <c r="RG12" s="244"/>
      <c r="RH12" s="244"/>
      <c r="RI12" s="244"/>
      <c r="RJ12" s="244"/>
      <c r="RK12" s="244"/>
      <c r="RL12" s="244"/>
      <c r="RM12" s="244"/>
      <c r="RN12" s="244"/>
      <c r="RO12" s="244"/>
      <c r="RP12" s="244"/>
      <c r="RQ12" s="244"/>
      <c r="RR12" s="244"/>
      <c r="RS12" s="244"/>
      <c r="RT12" s="244"/>
      <c r="RU12" s="244"/>
      <c r="RV12" s="244"/>
      <c r="RW12" s="244"/>
      <c r="RX12" s="244"/>
      <c r="RY12" s="244"/>
      <c r="RZ12" s="244"/>
      <c r="SA12" s="244"/>
      <c r="SB12" s="244"/>
      <c r="SC12" s="244"/>
      <c r="SD12" s="244"/>
      <c r="SE12" s="244"/>
      <c r="SF12" s="244"/>
      <c r="SG12" s="244"/>
      <c r="SH12" s="244"/>
      <c r="SI12" s="244"/>
      <c r="SJ12" s="244"/>
      <c r="SK12" s="244"/>
      <c r="SL12" s="244"/>
      <c r="SM12" s="244"/>
      <c r="SN12" s="244"/>
      <c r="SO12" s="244"/>
      <c r="SP12" s="244"/>
      <c r="SQ12" s="244"/>
      <c r="SR12" s="244"/>
      <c r="SS12" s="244"/>
      <c r="ST12" s="244"/>
      <c r="SU12" s="244"/>
      <c r="SV12" s="244"/>
      <c r="SW12" s="244"/>
      <c r="SX12" s="244"/>
      <c r="SY12" s="244"/>
      <c r="SZ12" s="244"/>
      <c r="TA12" s="244"/>
      <c r="TB12" s="244"/>
      <c r="TC12" s="244"/>
      <c r="TD12" s="244"/>
      <c r="TE12" s="244"/>
      <c r="TF12" s="244"/>
      <c r="TG12" s="244"/>
      <c r="TH12" s="244"/>
      <c r="TI12" s="244"/>
      <c r="TJ12" s="244"/>
      <c r="TK12" s="244"/>
      <c r="TL12" s="244"/>
      <c r="TM12" s="244"/>
      <c r="TN12" s="244"/>
      <c r="TO12" s="244"/>
      <c r="TP12" s="244"/>
      <c r="TQ12" s="244"/>
      <c r="TR12" s="244"/>
      <c r="TS12" s="244"/>
      <c r="TT12" s="244"/>
      <c r="TU12" s="244"/>
      <c r="TV12" s="244"/>
      <c r="TW12" s="244"/>
      <c r="TX12" s="244"/>
      <c r="TY12" s="244"/>
      <c r="TZ12" s="244"/>
      <c r="UA12" s="244"/>
      <c r="UB12" s="244"/>
      <c r="UC12" s="244"/>
      <c r="UD12" s="244"/>
      <c r="UE12" s="244"/>
      <c r="UF12" s="244"/>
      <c r="UG12" s="244"/>
      <c r="UH12" s="244"/>
      <c r="UI12" s="244"/>
      <c r="UJ12" s="244"/>
      <c r="UK12" s="244"/>
      <c r="UL12" s="244"/>
      <c r="UM12" s="244"/>
      <c r="UN12" s="244"/>
      <c r="UO12" s="244"/>
      <c r="UP12" s="244"/>
      <c r="UQ12" s="244"/>
      <c r="UR12" s="244"/>
      <c r="US12" s="244"/>
      <c r="UT12" s="244"/>
      <c r="UU12" s="244"/>
      <c r="UV12" s="244"/>
      <c r="UW12" s="244"/>
      <c r="UX12" s="244"/>
      <c r="UY12" s="244"/>
      <c r="UZ12" s="244"/>
      <c r="VA12" s="244"/>
      <c r="VB12" s="244"/>
      <c r="VC12" s="244"/>
      <c r="VD12" s="244"/>
      <c r="VE12" s="244"/>
      <c r="VF12" s="244"/>
      <c r="VG12" s="244"/>
      <c r="VH12" s="244"/>
      <c r="VI12" s="244"/>
      <c r="VJ12" s="244"/>
      <c r="VK12" s="244"/>
      <c r="VL12" s="244"/>
      <c r="VM12" s="244"/>
      <c r="VN12" s="244"/>
      <c r="VO12" s="244"/>
      <c r="VP12" s="244"/>
      <c r="VQ12" s="244"/>
      <c r="VR12" s="244"/>
      <c r="VS12" s="244"/>
      <c r="VT12" s="244"/>
      <c r="VU12" s="244"/>
      <c r="VV12" s="244"/>
      <c r="VW12" s="244"/>
      <c r="VX12" s="244"/>
      <c r="VY12" s="244"/>
      <c r="VZ12" s="244"/>
      <c r="WA12" s="244"/>
      <c r="WB12" s="244"/>
      <c r="WC12" s="244"/>
      <c r="WD12" s="244"/>
      <c r="WE12" s="244"/>
      <c r="WF12" s="244"/>
      <c r="WG12" s="244"/>
      <c r="WH12" s="244"/>
      <c r="WI12" s="244"/>
      <c r="WJ12" s="244"/>
      <c r="WK12" s="244"/>
      <c r="WL12" s="244"/>
      <c r="WM12" s="244"/>
      <c r="WN12" s="244"/>
      <c r="WO12" s="244"/>
      <c r="WP12" s="244"/>
      <c r="WQ12" s="244"/>
      <c r="WR12" s="244"/>
      <c r="WS12" s="244"/>
      <c r="WT12" s="244"/>
      <c r="WU12" s="244"/>
      <c r="WV12" s="244"/>
      <c r="WW12" s="244"/>
      <c r="WX12" s="244"/>
      <c r="WY12" s="244"/>
      <c r="WZ12" s="244"/>
      <c r="XA12" s="244"/>
      <c r="XB12" s="244"/>
      <c r="XC12" s="244"/>
      <c r="XD12" s="244"/>
      <c r="XE12" s="244"/>
      <c r="XF12" s="244"/>
      <c r="XG12" s="244"/>
      <c r="XH12" s="244"/>
      <c r="XI12" s="244"/>
      <c r="XJ12" s="244"/>
      <c r="XK12" s="244"/>
      <c r="XL12" s="244"/>
      <c r="XM12" s="244"/>
      <c r="XN12" s="244"/>
      <c r="XO12" s="244"/>
      <c r="XP12" s="244"/>
      <c r="XQ12" s="244"/>
      <c r="XR12" s="244"/>
      <c r="XS12" s="244"/>
      <c r="XT12" s="244"/>
      <c r="XU12" s="244"/>
      <c r="XV12" s="244"/>
      <c r="XW12" s="244"/>
      <c r="XX12" s="244"/>
      <c r="XY12" s="244"/>
      <c r="XZ12" s="244"/>
      <c r="YA12" s="244"/>
      <c r="YB12" s="244"/>
      <c r="YC12" s="244"/>
      <c r="YD12" s="244"/>
      <c r="YE12" s="244"/>
      <c r="YF12" s="244"/>
      <c r="YG12" s="244"/>
      <c r="YH12" s="244"/>
      <c r="YI12" s="244"/>
      <c r="YJ12" s="244"/>
      <c r="YK12" s="244"/>
      <c r="YL12" s="244"/>
      <c r="YM12" s="244"/>
      <c r="YN12" s="244"/>
      <c r="YO12" s="244"/>
      <c r="YP12" s="244"/>
      <c r="YQ12" s="244"/>
      <c r="YR12" s="244"/>
      <c r="YS12" s="244"/>
      <c r="YT12" s="244"/>
      <c r="YU12" s="244"/>
      <c r="YV12" s="244"/>
      <c r="YW12" s="244"/>
      <c r="YX12" s="244"/>
      <c r="YY12" s="244"/>
      <c r="YZ12" s="244"/>
      <c r="ZA12" s="244"/>
      <c r="ZB12" s="244"/>
      <c r="ZC12" s="244"/>
      <c r="ZD12" s="244"/>
      <c r="ZE12" s="244"/>
      <c r="ZF12" s="244"/>
      <c r="ZG12" s="244"/>
      <c r="ZH12" s="244"/>
      <c r="ZI12" s="244"/>
      <c r="ZJ12" s="244"/>
      <c r="ZK12" s="244"/>
      <c r="ZL12" s="244"/>
      <c r="ZM12" s="244"/>
      <c r="ZN12" s="244"/>
      <c r="ZO12" s="244"/>
      <c r="ZP12" s="244"/>
      <c r="ZQ12" s="244"/>
      <c r="ZR12" s="244"/>
      <c r="ZS12" s="244"/>
      <c r="ZT12" s="244"/>
      <c r="ZU12" s="244"/>
      <c r="ZV12" s="244"/>
      <c r="ZW12" s="244"/>
      <c r="ZX12" s="244"/>
      <c r="ZY12" s="244"/>
      <c r="ZZ12" s="244"/>
      <c r="AAA12" s="244"/>
      <c r="AAB12" s="244"/>
      <c r="AAC12" s="244"/>
      <c r="AAD12" s="244"/>
      <c r="AAE12" s="244"/>
      <c r="AAF12" s="244"/>
      <c r="AAG12" s="244"/>
      <c r="AAH12" s="244"/>
      <c r="AAI12" s="244"/>
      <c r="AAJ12" s="244"/>
      <c r="AAK12" s="244"/>
      <c r="AAL12" s="244"/>
      <c r="AAM12" s="244"/>
      <c r="AAN12" s="244"/>
      <c r="AAO12" s="244"/>
      <c r="AAP12" s="244"/>
      <c r="AAQ12" s="244"/>
      <c r="AAR12" s="244"/>
      <c r="AAS12" s="244"/>
      <c r="AAT12" s="244"/>
      <c r="AAU12" s="244"/>
      <c r="AAV12" s="244"/>
      <c r="AAW12" s="244"/>
      <c r="AAX12" s="244"/>
      <c r="AAY12" s="244"/>
      <c r="AAZ12" s="244"/>
      <c r="ABA12" s="244"/>
      <c r="ABB12" s="244"/>
      <c r="ABC12" s="244"/>
      <c r="ABD12" s="244"/>
      <c r="ABE12" s="244"/>
      <c r="ABF12" s="244"/>
      <c r="ABG12" s="244"/>
      <c r="ABH12" s="244"/>
      <c r="ABI12" s="244"/>
      <c r="ABJ12" s="244"/>
      <c r="ABK12" s="244"/>
      <c r="ABL12" s="244"/>
      <c r="ABM12" s="244"/>
      <c r="ABN12" s="244"/>
      <c r="ABO12" s="244"/>
      <c r="ABP12" s="244"/>
      <c r="ABQ12" s="244"/>
      <c r="ABR12" s="244"/>
      <c r="ABS12" s="244"/>
      <c r="ABT12" s="244"/>
      <c r="ABU12" s="244"/>
      <c r="ABV12" s="244"/>
      <c r="ABW12" s="244"/>
      <c r="ABX12" s="244"/>
      <c r="ABY12" s="244"/>
      <c r="ABZ12" s="244"/>
      <c r="ACA12" s="244"/>
      <c r="ACB12" s="244"/>
      <c r="ACC12" s="244"/>
      <c r="ACD12" s="244"/>
      <c r="ACE12" s="244"/>
      <c r="ACF12" s="244"/>
      <c r="ACG12" s="244"/>
      <c r="ACH12" s="244"/>
      <c r="ACI12" s="244"/>
      <c r="ACJ12" s="244"/>
      <c r="ACK12" s="244"/>
      <c r="ACL12" s="244"/>
      <c r="ACM12" s="244"/>
      <c r="ACN12" s="244"/>
      <c r="ACO12" s="244"/>
      <c r="ACP12" s="244"/>
      <c r="ACQ12" s="244"/>
      <c r="ACR12" s="244"/>
      <c r="ACS12" s="244"/>
      <c r="ACT12" s="244"/>
      <c r="ACU12" s="244"/>
      <c r="ACV12" s="244"/>
      <c r="ACW12" s="244"/>
      <c r="ACX12" s="244"/>
      <c r="ACY12" s="244"/>
      <c r="ACZ12" s="244"/>
      <c r="ADA12" s="244"/>
      <c r="ADB12" s="244"/>
      <c r="ADC12" s="244"/>
      <c r="ADD12" s="244"/>
      <c r="ADE12" s="244"/>
      <c r="ADF12" s="244"/>
      <c r="ADG12" s="244"/>
      <c r="ADH12" s="244"/>
      <c r="ADI12" s="244"/>
      <c r="ADJ12" s="244"/>
      <c r="ADK12" s="244"/>
      <c r="ADL12" s="244"/>
      <c r="ADM12" s="244"/>
      <c r="ADN12" s="244"/>
      <c r="ADO12" s="244"/>
      <c r="ADP12" s="244"/>
      <c r="ADQ12" s="244"/>
      <c r="ADR12" s="244"/>
      <c r="ADS12" s="244"/>
      <c r="ADT12" s="244"/>
      <c r="ADU12" s="244"/>
      <c r="ADV12" s="244"/>
      <c r="ADW12" s="244"/>
      <c r="ADX12" s="244"/>
      <c r="ADY12" s="244"/>
      <c r="ADZ12" s="244"/>
      <c r="AEA12" s="244"/>
      <c r="AEB12" s="244"/>
      <c r="AEC12" s="244"/>
      <c r="AED12" s="244"/>
      <c r="AEE12" s="244"/>
      <c r="AEF12" s="244"/>
      <c r="AEG12" s="244"/>
      <c r="AEH12" s="244"/>
      <c r="AEI12" s="244"/>
      <c r="AEJ12" s="244"/>
      <c r="AEK12" s="244"/>
      <c r="AEL12" s="244"/>
      <c r="AEM12" s="244"/>
      <c r="AEN12" s="244"/>
      <c r="AEO12" s="244"/>
      <c r="AEP12" s="244"/>
      <c r="AEQ12" s="244"/>
      <c r="AER12" s="244"/>
      <c r="AES12" s="244"/>
      <c r="AET12" s="244"/>
      <c r="AEU12" s="244"/>
    </row>
    <row r="13" spans="1:827" s="191" customFormat="1" x14ac:dyDescent="0.15">
      <c r="A13" s="182" t="str">
        <f>'Tariffs July 2021'!K7</f>
        <v>Origin Energy</v>
      </c>
      <c r="B13" s="183" t="str">
        <f>'Tariffs July 2021'!L7</f>
        <v>Go Variable</v>
      </c>
      <c r="C13" s="184">
        <f>IF('Tariffs July 2021'!BP7=0,91*'Tariffs July 2021'!M7/100,(91*'Tariffs July 2021'!M7/100)+'Tariffs July 2021'!BP7/4)</f>
        <v>84.059181818181798</v>
      </c>
      <c r="D13" s="184">
        <f>IF('Tariffs July 2021'!O7="",$C$5*'Tariffs July 2021'!N7/100,IF($C$5&gt;='Tariffs July 2021'!P7,('Tariffs July 2021'!P7*'Tariffs July 2021'!N7/100),($C$5*'Tariffs July 2021'!N7/100)))</f>
        <v>370.90909090909088</v>
      </c>
      <c r="E13" s="184">
        <f>IF(AND('Tariffs July 2021'!P7&gt;0,'Tariffs July 2021'!R7&gt;0),IF($C$5&lt;'Tariffs July 2021'!P7,0,IF($C$5&lt;=('Tariffs July 2021'!R7+'Tariffs July 2021'!P7),(($C$5-'Tariffs July 2021'!P7)*'Tariffs July 2021'!Q7/100),(('Tariffs July 2021'!R7)*'Tariffs July 2021'!Q7/100))),0)</f>
        <v>0</v>
      </c>
      <c r="F13" s="184">
        <f>IF(AND('Tariffs July 2021'!R7&gt;0,'Tariffs July 2021'!T7&gt;0),IF(($C$5&lt;'Tariffs July 2021'!T7),(0),($C$5-'Tariffs July 2021'!T7)*'Tariffs July 2021'!U7/100),IF(AND('Tariffs July 2021'!R7&gt;0,'Tariffs July 2021'!T7=""),IF(($C$5&lt;'Tariffs July 2021'!R7+'Tariffs July 2021'!P7),(0),(($C$5-('Tariffs July 2021'!R7+'Tariffs July 2021'!P7))*'Tariffs July 2021'!S7/100)),IF(AND('Tariffs July 2021'!P7&gt;0,'Tariffs July 2021'!R7=""&gt;0),IF(($C$5&lt;'Tariffs July 2021'!P7),(0),($C$5-'Tariffs July 2021'!P7)*'Tariffs July 2021'!Q7/100),0)))</f>
        <v>0</v>
      </c>
      <c r="G13" s="184">
        <f t="shared" si="0"/>
        <v>454.96827272727268</v>
      </c>
      <c r="H13" s="238">
        <f t="shared" si="1"/>
        <v>1483.6363636363635</v>
      </c>
      <c r="I13" s="238">
        <f t="shared" si="2"/>
        <v>1819.8730909090907</v>
      </c>
      <c r="J13" s="185">
        <f t="shared" si="3"/>
        <v>2001.8604</v>
      </c>
      <c r="K13" s="260">
        <f>'Tariffs July 2021'!AZ7</f>
        <v>0</v>
      </c>
      <c r="L13" s="260">
        <f>'Tariffs July 2021'!BA7</f>
        <v>0</v>
      </c>
      <c r="M13" s="260">
        <f>'Tariffs July 2021'!BB7</f>
        <v>0</v>
      </c>
      <c r="N13" s="260">
        <f>'Tariffs July 2021'!BC7</f>
        <v>0</v>
      </c>
      <c r="O13" s="186" t="str">
        <f t="shared" si="4"/>
        <v>No discount</v>
      </c>
      <c r="P13" s="187" t="str">
        <f t="shared" si="5"/>
        <v>Inclusive</v>
      </c>
      <c r="Q13" s="241">
        <f t="shared" si="6"/>
        <v>1819.8730909090907</v>
      </c>
      <c r="R13" s="238">
        <f t="shared" si="7"/>
        <v>1819.8730909090907</v>
      </c>
      <c r="S13" s="247">
        <f t="shared" si="8"/>
        <v>2001.8604</v>
      </c>
      <c r="T13" s="247">
        <f t="shared" si="8"/>
        <v>2001.8604</v>
      </c>
      <c r="U13" s="188">
        <f>'Tariffs July 2021'!BL7</f>
        <v>0</v>
      </c>
      <c r="V13" s="189" t="str">
        <f>'Tariffs July 2021'!BM7</f>
        <v>n</v>
      </c>
      <c r="W13" s="284"/>
      <c r="X13" s="284"/>
      <c r="Y13" s="284"/>
      <c r="Z13" s="284"/>
      <c r="AA13" s="284"/>
      <c r="AB13" s="284"/>
      <c r="AC13" s="284"/>
      <c r="AD13" s="284"/>
      <c r="AE13" s="284"/>
      <c r="AF13" s="284"/>
      <c r="AG13" s="284"/>
      <c r="AH13" s="284"/>
      <c r="AI13" s="284"/>
      <c r="AJ13" s="284"/>
      <c r="AK13" s="284"/>
      <c r="AL13" s="284"/>
      <c r="AM13" s="284"/>
      <c r="AN13" s="284"/>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s="244"/>
      <c r="QO13" s="244"/>
      <c r="QP13" s="244"/>
      <c r="QQ13" s="244"/>
      <c r="QR13" s="244"/>
      <c r="QS13" s="244"/>
      <c r="QT13" s="244"/>
      <c r="QU13" s="244"/>
      <c r="QV13" s="244"/>
      <c r="QW13" s="244"/>
      <c r="QX13" s="244"/>
      <c r="QY13" s="244"/>
      <c r="QZ13" s="244"/>
      <c r="RA13" s="244"/>
      <c r="RB13" s="244"/>
      <c r="RC13" s="244"/>
      <c r="RD13" s="244"/>
      <c r="RE13" s="244"/>
      <c r="RF13" s="244"/>
      <c r="RG13" s="244"/>
      <c r="RH13" s="244"/>
      <c r="RI13" s="244"/>
      <c r="RJ13" s="244"/>
      <c r="RK13" s="244"/>
      <c r="RL13" s="244"/>
      <c r="RM13" s="244"/>
      <c r="RN13" s="244"/>
      <c r="RO13" s="244"/>
      <c r="RP13" s="244"/>
      <c r="RQ13" s="244"/>
      <c r="RR13" s="244"/>
      <c r="RS13" s="244"/>
      <c r="RT13" s="244"/>
      <c r="RU13" s="244"/>
      <c r="RV13" s="244"/>
      <c r="RW13" s="244"/>
      <c r="RX13" s="244"/>
      <c r="RY13" s="244"/>
      <c r="RZ13" s="244"/>
      <c r="SA13" s="244"/>
      <c r="SB13" s="244"/>
      <c r="SC13" s="244"/>
      <c r="SD13" s="244"/>
      <c r="SE13" s="244"/>
      <c r="SF13" s="244"/>
      <c r="SG13" s="244"/>
      <c r="SH13" s="244"/>
      <c r="SI13" s="244"/>
      <c r="SJ13" s="244"/>
      <c r="SK13" s="244"/>
      <c r="SL13" s="244"/>
      <c r="SM13" s="244"/>
      <c r="SN13" s="244"/>
      <c r="SO13" s="244"/>
      <c r="SP13" s="244"/>
      <c r="SQ13" s="244"/>
      <c r="SR13" s="244"/>
      <c r="SS13" s="244"/>
      <c r="ST13" s="244"/>
      <c r="SU13" s="244"/>
      <c r="SV13" s="244"/>
      <c r="SW13" s="244"/>
      <c r="SX13" s="244"/>
      <c r="SY13" s="244"/>
      <c r="SZ13" s="244"/>
      <c r="TA13" s="244"/>
      <c r="TB13" s="244"/>
      <c r="TC13" s="244"/>
      <c r="TD13" s="244"/>
      <c r="TE13" s="244"/>
      <c r="TF13" s="244"/>
      <c r="TG13" s="244"/>
      <c r="TH13" s="244"/>
      <c r="TI13" s="244"/>
      <c r="TJ13" s="244"/>
      <c r="TK13" s="244"/>
      <c r="TL13" s="244"/>
      <c r="TM13" s="244"/>
      <c r="TN13" s="244"/>
      <c r="TO13" s="244"/>
      <c r="TP13" s="244"/>
      <c r="TQ13" s="244"/>
      <c r="TR13" s="244"/>
      <c r="TS13" s="244"/>
      <c r="TT13" s="244"/>
      <c r="TU13" s="244"/>
      <c r="TV13" s="244"/>
      <c r="TW13" s="244"/>
      <c r="TX13" s="244"/>
      <c r="TY13" s="244"/>
      <c r="TZ13" s="244"/>
      <c r="UA13" s="244"/>
      <c r="UB13" s="244"/>
      <c r="UC13" s="244"/>
      <c r="UD13" s="244"/>
      <c r="UE13" s="244"/>
      <c r="UF13" s="244"/>
      <c r="UG13" s="244"/>
      <c r="UH13" s="244"/>
      <c r="UI13" s="244"/>
      <c r="UJ13" s="244"/>
      <c r="UK13" s="244"/>
      <c r="UL13" s="244"/>
      <c r="UM13" s="244"/>
      <c r="UN13" s="244"/>
      <c r="UO13" s="244"/>
      <c r="UP13" s="244"/>
      <c r="UQ13" s="244"/>
      <c r="UR13" s="244"/>
      <c r="US13" s="244"/>
      <c r="UT13" s="244"/>
      <c r="UU13" s="244"/>
      <c r="UV13" s="244"/>
      <c r="UW13" s="244"/>
      <c r="UX13" s="244"/>
      <c r="UY13" s="244"/>
      <c r="UZ13" s="244"/>
      <c r="VA13" s="244"/>
      <c r="VB13" s="244"/>
      <c r="VC13" s="244"/>
      <c r="VD13" s="244"/>
      <c r="VE13" s="244"/>
      <c r="VF13" s="244"/>
      <c r="VG13" s="244"/>
      <c r="VH13" s="244"/>
      <c r="VI13" s="244"/>
      <c r="VJ13" s="244"/>
      <c r="VK13" s="244"/>
      <c r="VL13" s="244"/>
      <c r="VM13" s="244"/>
      <c r="VN13" s="244"/>
      <c r="VO13" s="244"/>
      <c r="VP13" s="244"/>
      <c r="VQ13" s="244"/>
      <c r="VR13" s="244"/>
      <c r="VS13" s="244"/>
      <c r="VT13" s="244"/>
      <c r="VU13" s="244"/>
      <c r="VV13" s="244"/>
      <c r="VW13" s="244"/>
      <c r="VX13" s="244"/>
      <c r="VY13" s="244"/>
      <c r="VZ13" s="244"/>
      <c r="WA13" s="244"/>
      <c r="WB13" s="244"/>
      <c r="WC13" s="244"/>
      <c r="WD13" s="244"/>
      <c r="WE13" s="244"/>
      <c r="WF13" s="244"/>
      <c r="WG13" s="244"/>
      <c r="WH13" s="244"/>
      <c r="WI13" s="244"/>
      <c r="WJ13" s="244"/>
      <c r="WK13" s="244"/>
      <c r="WL13" s="244"/>
      <c r="WM13" s="244"/>
      <c r="WN13" s="244"/>
      <c r="WO13" s="244"/>
      <c r="WP13" s="244"/>
      <c r="WQ13" s="244"/>
      <c r="WR13" s="244"/>
      <c r="WS13" s="244"/>
      <c r="WT13" s="244"/>
      <c r="WU13" s="244"/>
      <c r="WV13" s="244"/>
      <c r="WW13" s="244"/>
      <c r="WX13" s="244"/>
      <c r="WY13" s="244"/>
      <c r="WZ13" s="244"/>
      <c r="XA13" s="244"/>
      <c r="XB13" s="244"/>
      <c r="XC13" s="244"/>
      <c r="XD13" s="244"/>
      <c r="XE13" s="244"/>
      <c r="XF13" s="244"/>
      <c r="XG13" s="244"/>
      <c r="XH13" s="244"/>
      <c r="XI13" s="244"/>
      <c r="XJ13" s="244"/>
      <c r="XK13" s="244"/>
      <c r="XL13" s="244"/>
      <c r="XM13" s="244"/>
      <c r="XN13" s="244"/>
      <c r="XO13" s="244"/>
      <c r="XP13" s="244"/>
      <c r="XQ13" s="244"/>
      <c r="XR13" s="244"/>
      <c r="XS13" s="244"/>
      <c r="XT13" s="244"/>
      <c r="XU13" s="244"/>
      <c r="XV13" s="244"/>
      <c r="XW13" s="244"/>
      <c r="XX13" s="244"/>
      <c r="XY13" s="244"/>
      <c r="XZ13" s="244"/>
      <c r="YA13" s="244"/>
      <c r="YB13" s="244"/>
      <c r="YC13" s="244"/>
      <c r="YD13" s="244"/>
      <c r="YE13" s="244"/>
      <c r="YF13" s="244"/>
      <c r="YG13" s="244"/>
      <c r="YH13" s="244"/>
      <c r="YI13" s="244"/>
      <c r="YJ13" s="244"/>
      <c r="YK13" s="244"/>
      <c r="YL13" s="244"/>
      <c r="YM13" s="244"/>
      <c r="YN13" s="244"/>
      <c r="YO13" s="244"/>
      <c r="YP13" s="244"/>
      <c r="YQ13" s="244"/>
      <c r="YR13" s="244"/>
      <c r="YS13" s="244"/>
      <c r="YT13" s="244"/>
      <c r="YU13" s="244"/>
      <c r="YV13" s="244"/>
      <c r="YW13" s="244"/>
      <c r="YX13" s="244"/>
      <c r="YY13" s="244"/>
      <c r="YZ13" s="244"/>
      <c r="ZA13" s="244"/>
      <c r="ZB13" s="244"/>
      <c r="ZC13" s="244"/>
      <c r="ZD13" s="244"/>
      <c r="ZE13" s="244"/>
      <c r="ZF13" s="244"/>
      <c r="ZG13" s="244"/>
      <c r="ZH13" s="244"/>
      <c r="ZI13" s="244"/>
      <c r="ZJ13" s="244"/>
      <c r="ZK13" s="244"/>
      <c r="ZL13" s="244"/>
      <c r="ZM13" s="244"/>
      <c r="ZN13" s="244"/>
      <c r="ZO13" s="244"/>
      <c r="ZP13" s="244"/>
      <c r="ZQ13" s="244"/>
      <c r="ZR13" s="244"/>
      <c r="ZS13" s="244"/>
      <c r="ZT13" s="244"/>
      <c r="ZU13" s="244"/>
      <c r="ZV13" s="244"/>
      <c r="ZW13" s="244"/>
      <c r="ZX13" s="244"/>
      <c r="ZY13" s="244"/>
      <c r="ZZ13" s="244"/>
      <c r="AAA13" s="244"/>
      <c r="AAB13" s="244"/>
      <c r="AAC13" s="244"/>
      <c r="AAD13" s="244"/>
      <c r="AAE13" s="244"/>
      <c r="AAF13" s="244"/>
      <c r="AAG13" s="244"/>
      <c r="AAH13" s="244"/>
      <c r="AAI13" s="244"/>
      <c r="AAJ13" s="244"/>
      <c r="AAK13" s="244"/>
      <c r="AAL13" s="244"/>
      <c r="AAM13" s="244"/>
      <c r="AAN13" s="244"/>
      <c r="AAO13" s="244"/>
      <c r="AAP13" s="244"/>
      <c r="AAQ13" s="244"/>
      <c r="AAR13" s="244"/>
      <c r="AAS13" s="244"/>
      <c r="AAT13" s="244"/>
      <c r="AAU13" s="244"/>
      <c r="AAV13" s="244"/>
      <c r="AAW13" s="244"/>
      <c r="AAX13" s="244"/>
      <c r="AAY13" s="244"/>
      <c r="AAZ13" s="244"/>
      <c r="ABA13" s="244"/>
      <c r="ABB13" s="244"/>
      <c r="ABC13" s="244"/>
      <c r="ABD13" s="244"/>
      <c r="ABE13" s="244"/>
      <c r="ABF13" s="244"/>
      <c r="ABG13" s="244"/>
      <c r="ABH13" s="244"/>
      <c r="ABI13" s="244"/>
      <c r="ABJ13" s="244"/>
      <c r="ABK13" s="244"/>
      <c r="ABL13" s="244"/>
      <c r="ABM13" s="244"/>
      <c r="ABN13" s="244"/>
      <c r="ABO13" s="244"/>
      <c r="ABP13" s="244"/>
      <c r="ABQ13" s="244"/>
      <c r="ABR13" s="244"/>
      <c r="ABS13" s="244"/>
      <c r="ABT13" s="244"/>
      <c r="ABU13" s="244"/>
      <c r="ABV13" s="244"/>
      <c r="ABW13" s="244"/>
      <c r="ABX13" s="244"/>
      <c r="ABY13" s="244"/>
      <c r="ABZ13" s="244"/>
      <c r="ACA13" s="244"/>
      <c r="ACB13" s="244"/>
      <c r="ACC13" s="244"/>
      <c r="ACD13" s="244"/>
      <c r="ACE13" s="244"/>
      <c r="ACF13" s="244"/>
      <c r="ACG13" s="244"/>
      <c r="ACH13" s="244"/>
      <c r="ACI13" s="244"/>
      <c r="ACJ13" s="244"/>
      <c r="ACK13" s="244"/>
      <c r="ACL13" s="244"/>
      <c r="ACM13" s="244"/>
      <c r="ACN13" s="244"/>
      <c r="ACO13" s="244"/>
      <c r="ACP13" s="244"/>
      <c r="ACQ13" s="244"/>
      <c r="ACR13" s="244"/>
      <c r="ACS13" s="244"/>
      <c r="ACT13" s="244"/>
      <c r="ACU13" s="244"/>
      <c r="ACV13" s="244"/>
      <c r="ACW13" s="244"/>
      <c r="ACX13" s="244"/>
      <c r="ACY13" s="244"/>
      <c r="ACZ13" s="244"/>
      <c r="ADA13" s="244"/>
      <c r="ADB13" s="244"/>
      <c r="ADC13" s="244"/>
      <c r="ADD13" s="244"/>
      <c r="ADE13" s="244"/>
      <c r="ADF13" s="244"/>
      <c r="ADG13" s="244"/>
      <c r="ADH13" s="244"/>
      <c r="ADI13" s="244"/>
      <c r="ADJ13" s="244"/>
      <c r="ADK13" s="244"/>
      <c r="ADL13" s="244"/>
      <c r="ADM13" s="244"/>
      <c r="ADN13" s="244"/>
      <c r="ADO13" s="244"/>
      <c r="ADP13" s="244"/>
      <c r="ADQ13" s="244"/>
      <c r="ADR13" s="244"/>
      <c r="ADS13" s="244"/>
      <c r="ADT13" s="244"/>
      <c r="ADU13" s="244"/>
      <c r="ADV13" s="244"/>
      <c r="ADW13" s="244"/>
      <c r="ADX13" s="244"/>
      <c r="ADY13" s="244"/>
      <c r="ADZ13" s="244"/>
      <c r="AEA13" s="244"/>
      <c r="AEB13" s="244"/>
      <c r="AEC13" s="244"/>
      <c r="AED13" s="244"/>
      <c r="AEE13" s="244"/>
      <c r="AEF13" s="244"/>
      <c r="AEG13" s="244"/>
      <c r="AEH13" s="244"/>
      <c r="AEI13" s="244"/>
      <c r="AEJ13" s="244"/>
      <c r="AEK13" s="244"/>
      <c r="AEL13" s="244"/>
      <c r="AEM13" s="244"/>
      <c r="AEN13" s="244"/>
      <c r="AEO13" s="244"/>
      <c r="AEP13" s="244"/>
      <c r="AEQ13" s="244"/>
      <c r="AER13" s="244"/>
      <c r="AES13" s="244"/>
      <c r="AET13" s="244"/>
      <c r="AEU13" s="244"/>
    </row>
    <row r="14" spans="1:827" s="191" customFormat="1" x14ac:dyDescent="0.15">
      <c r="A14" s="182" t="str">
        <f>'Tariffs July 2021'!K8</f>
        <v>Powerdirect</v>
      </c>
      <c r="B14" s="183" t="str">
        <f>'Tariffs July 2021'!L8</f>
        <v>Rate Saver</v>
      </c>
      <c r="C14" s="184">
        <f>IF('Tariffs July 2021'!BP8=0,91*'Tariffs July 2021'!M8/100,(91*'Tariffs July 2021'!M8/100)+'Tariffs July 2021'!BP8/4)</f>
        <v>61.640090909090901</v>
      </c>
      <c r="D14" s="184">
        <f>IF('Tariffs July 2021'!O8="",$C$5*'Tariffs July 2021'!N8/100,IF($C$5&gt;='Tariffs July 2021'!P8,('Tariffs July 2021'!P8*'Tariffs July 2021'!N8/100),($C$5*'Tariffs July 2021'!N8/100)))</f>
        <v>357.45454545454544</v>
      </c>
      <c r="E14" s="184">
        <f>IF(AND('Tariffs July 2021'!P8&gt;0,'Tariffs July 2021'!R8&gt;0),IF($C$5&lt;'Tariffs July 2021'!P8,0,IF($C$5&lt;=('Tariffs July 2021'!R8+'Tariffs July 2021'!P8),(($C$5-'Tariffs July 2021'!P8)*'Tariffs July 2021'!Q8/100),(('Tariffs July 2021'!R8)*'Tariffs July 2021'!Q8/100))),0)</f>
        <v>0</v>
      </c>
      <c r="F14" s="184">
        <f>IF(AND('Tariffs July 2021'!R8&gt;0,'Tariffs July 2021'!T8&gt;0),IF(($C$5&lt;'Tariffs July 2021'!T8),(0),($C$5-'Tariffs July 2021'!T8)*'Tariffs July 2021'!U8/100),IF(AND('Tariffs July 2021'!R8&gt;0,'Tariffs July 2021'!T8=""),IF(($C$5&lt;'Tariffs July 2021'!R8+'Tariffs July 2021'!P8),(0),(($C$5-('Tariffs July 2021'!R8+'Tariffs July 2021'!P8))*'Tariffs July 2021'!S8/100)),IF(AND('Tariffs July 2021'!P8&gt;0,'Tariffs July 2021'!R8=""&gt;0),IF(($C$5&lt;'Tariffs July 2021'!P8),(0),($C$5-'Tariffs July 2021'!P8)*'Tariffs July 2021'!Q8/100),0)))</f>
        <v>0</v>
      </c>
      <c r="G14" s="184">
        <f t="shared" si="0"/>
        <v>419.09463636363637</v>
      </c>
      <c r="H14" s="238">
        <f t="shared" si="1"/>
        <v>1429.818181818182</v>
      </c>
      <c r="I14" s="238">
        <f t="shared" si="2"/>
        <v>1676.3785454545455</v>
      </c>
      <c r="J14" s="185">
        <f t="shared" si="3"/>
        <v>1844.0164000000002</v>
      </c>
      <c r="K14" s="260">
        <f>'Tariffs July 2021'!AZ8</f>
        <v>0</v>
      </c>
      <c r="L14" s="260">
        <f>'Tariffs July 2021'!BA8</f>
        <v>0</v>
      </c>
      <c r="M14" s="260">
        <f>'Tariffs July 2021'!BB8</f>
        <v>0</v>
      </c>
      <c r="N14" s="260">
        <f>'Tariffs July 2021'!BC8</f>
        <v>0</v>
      </c>
      <c r="O14" s="186" t="str">
        <f t="shared" si="4"/>
        <v>No discount</v>
      </c>
      <c r="P14" s="187" t="str">
        <f t="shared" si="5"/>
        <v>Exclusive</v>
      </c>
      <c r="Q14" s="241">
        <f t="shared" si="6"/>
        <v>1676.3785454545455</v>
      </c>
      <c r="R14" s="238">
        <f t="shared" si="7"/>
        <v>1676.3785454545455</v>
      </c>
      <c r="S14" s="247">
        <f t="shared" si="8"/>
        <v>1844.0164000000002</v>
      </c>
      <c r="T14" s="247">
        <f t="shared" si="8"/>
        <v>1844.0164000000002</v>
      </c>
      <c r="U14" s="188">
        <f>'Tariffs July 2021'!BL8</f>
        <v>0</v>
      </c>
      <c r="V14" s="189" t="str">
        <f>'Tariffs July 2021'!BM8</f>
        <v>n</v>
      </c>
      <c r="W14" s="284"/>
      <c r="X14" s="284"/>
      <c r="Y14" s="284"/>
      <c r="Z14" s="284"/>
      <c r="AA14" s="284"/>
      <c r="AB14" s="284"/>
      <c r="AC14" s="284"/>
      <c r="AD14" s="284"/>
      <c r="AE14" s="284"/>
      <c r="AF14" s="284"/>
      <c r="AG14" s="284"/>
      <c r="AH14" s="284"/>
      <c r="AI14" s="284"/>
      <c r="AJ14" s="284"/>
      <c r="AK14" s="284"/>
      <c r="AL14" s="284"/>
      <c r="AM14" s="284"/>
      <c r="AN14" s="28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s="244"/>
      <c r="QO14" s="244"/>
      <c r="QP14" s="244"/>
      <c r="QQ14" s="244"/>
      <c r="QR14" s="244"/>
      <c r="QS14" s="244"/>
      <c r="QT14" s="244"/>
      <c r="QU14" s="244"/>
      <c r="QV14" s="244"/>
      <c r="QW14" s="244"/>
      <c r="QX14" s="244"/>
      <c r="QY14" s="244"/>
      <c r="QZ14" s="244"/>
      <c r="RA14" s="244"/>
      <c r="RB14" s="244"/>
      <c r="RC14" s="244"/>
      <c r="RD14" s="244"/>
      <c r="RE14" s="244"/>
      <c r="RF14" s="244"/>
      <c r="RG14" s="244"/>
      <c r="RH14" s="244"/>
      <c r="RI14" s="244"/>
      <c r="RJ14" s="244"/>
      <c r="RK14" s="244"/>
      <c r="RL14" s="244"/>
      <c r="RM14" s="244"/>
      <c r="RN14" s="244"/>
      <c r="RO14" s="244"/>
      <c r="RP14" s="244"/>
      <c r="RQ14" s="244"/>
      <c r="RR14" s="244"/>
      <c r="RS14" s="244"/>
      <c r="RT14" s="244"/>
      <c r="RU14" s="244"/>
      <c r="RV14" s="244"/>
      <c r="RW14" s="244"/>
      <c r="RX14" s="244"/>
      <c r="RY14" s="244"/>
      <c r="RZ14" s="244"/>
      <c r="SA14" s="244"/>
      <c r="SB14" s="244"/>
      <c r="SC14" s="244"/>
      <c r="SD14" s="244"/>
      <c r="SE14" s="244"/>
      <c r="SF14" s="244"/>
      <c r="SG14" s="244"/>
      <c r="SH14" s="244"/>
      <c r="SI14" s="244"/>
      <c r="SJ14" s="244"/>
      <c r="SK14" s="244"/>
      <c r="SL14" s="244"/>
      <c r="SM14" s="244"/>
      <c r="SN14" s="244"/>
      <c r="SO14" s="244"/>
      <c r="SP14" s="244"/>
      <c r="SQ14" s="244"/>
      <c r="SR14" s="244"/>
      <c r="SS14" s="244"/>
      <c r="ST14" s="244"/>
      <c r="SU14" s="244"/>
      <c r="SV14" s="244"/>
      <c r="SW14" s="244"/>
      <c r="SX14" s="244"/>
      <c r="SY14" s="244"/>
      <c r="SZ14" s="244"/>
      <c r="TA14" s="244"/>
      <c r="TB14" s="244"/>
      <c r="TC14" s="244"/>
      <c r="TD14" s="244"/>
      <c r="TE14" s="244"/>
      <c r="TF14" s="244"/>
      <c r="TG14" s="244"/>
      <c r="TH14" s="244"/>
      <c r="TI14" s="244"/>
      <c r="TJ14" s="244"/>
      <c r="TK14" s="244"/>
      <c r="TL14" s="244"/>
      <c r="TM14" s="244"/>
      <c r="TN14" s="244"/>
      <c r="TO14" s="244"/>
      <c r="TP14" s="244"/>
      <c r="TQ14" s="244"/>
      <c r="TR14" s="244"/>
      <c r="TS14" s="244"/>
      <c r="TT14" s="244"/>
      <c r="TU14" s="244"/>
      <c r="TV14" s="244"/>
      <c r="TW14" s="244"/>
      <c r="TX14" s="244"/>
      <c r="TY14" s="244"/>
      <c r="TZ14" s="244"/>
      <c r="UA14" s="244"/>
      <c r="UB14" s="244"/>
      <c r="UC14" s="244"/>
      <c r="UD14" s="244"/>
      <c r="UE14" s="244"/>
      <c r="UF14" s="244"/>
      <c r="UG14" s="244"/>
      <c r="UH14" s="244"/>
      <c r="UI14" s="244"/>
      <c r="UJ14" s="244"/>
      <c r="UK14" s="244"/>
      <c r="UL14" s="244"/>
      <c r="UM14" s="244"/>
      <c r="UN14" s="244"/>
      <c r="UO14" s="244"/>
      <c r="UP14" s="244"/>
      <c r="UQ14" s="244"/>
      <c r="UR14" s="244"/>
      <c r="US14" s="244"/>
      <c r="UT14" s="244"/>
      <c r="UU14" s="244"/>
      <c r="UV14" s="244"/>
      <c r="UW14" s="244"/>
      <c r="UX14" s="244"/>
      <c r="UY14" s="244"/>
      <c r="UZ14" s="244"/>
      <c r="VA14" s="244"/>
      <c r="VB14" s="244"/>
      <c r="VC14" s="244"/>
      <c r="VD14" s="244"/>
      <c r="VE14" s="244"/>
      <c r="VF14" s="244"/>
      <c r="VG14" s="244"/>
      <c r="VH14" s="244"/>
      <c r="VI14" s="244"/>
      <c r="VJ14" s="244"/>
      <c r="VK14" s="244"/>
      <c r="VL14" s="244"/>
      <c r="VM14" s="244"/>
      <c r="VN14" s="244"/>
      <c r="VO14" s="244"/>
      <c r="VP14" s="244"/>
      <c r="VQ14" s="244"/>
      <c r="VR14" s="244"/>
      <c r="VS14" s="244"/>
      <c r="VT14" s="244"/>
      <c r="VU14" s="244"/>
      <c r="VV14" s="244"/>
      <c r="VW14" s="244"/>
      <c r="VX14" s="244"/>
      <c r="VY14" s="244"/>
      <c r="VZ14" s="244"/>
      <c r="WA14" s="244"/>
      <c r="WB14" s="244"/>
      <c r="WC14" s="244"/>
      <c r="WD14" s="244"/>
      <c r="WE14" s="244"/>
      <c r="WF14" s="244"/>
      <c r="WG14" s="244"/>
      <c r="WH14" s="244"/>
      <c r="WI14" s="244"/>
      <c r="WJ14" s="244"/>
      <c r="WK14" s="244"/>
      <c r="WL14" s="244"/>
      <c r="WM14" s="244"/>
      <c r="WN14" s="244"/>
      <c r="WO14" s="244"/>
      <c r="WP14" s="244"/>
      <c r="WQ14" s="244"/>
      <c r="WR14" s="244"/>
      <c r="WS14" s="244"/>
      <c r="WT14" s="244"/>
      <c r="WU14" s="244"/>
      <c r="WV14" s="244"/>
      <c r="WW14" s="244"/>
      <c r="WX14" s="244"/>
      <c r="WY14" s="244"/>
      <c r="WZ14" s="244"/>
      <c r="XA14" s="244"/>
      <c r="XB14" s="244"/>
      <c r="XC14" s="244"/>
      <c r="XD14" s="244"/>
      <c r="XE14" s="244"/>
      <c r="XF14" s="244"/>
      <c r="XG14" s="244"/>
      <c r="XH14" s="244"/>
      <c r="XI14" s="244"/>
      <c r="XJ14" s="244"/>
      <c r="XK14" s="244"/>
      <c r="XL14" s="244"/>
      <c r="XM14" s="244"/>
      <c r="XN14" s="244"/>
      <c r="XO14" s="244"/>
      <c r="XP14" s="244"/>
      <c r="XQ14" s="244"/>
      <c r="XR14" s="244"/>
      <c r="XS14" s="244"/>
      <c r="XT14" s="244"/>
      <c r="XU14" s="244"/>
      <c r="XV14" s="244"/>
      <c r="XW14" s="244"/>
      <c r="XX14" s="244"/>
      <c r="XY14" s="244"/>
      <c r="XZ14" s="244"/>
      <c r="YA14" s="244"/>
      <c r="YB14" s="244"/>
      <c r="YC14" s="244"/>
      <c r="YD14" s="244"/>
      <c r="YE14" s="244"/>
      <c r="YF14" s="244"/>
      <c r="YG14" s="244"/>
      <c r="YH14" s="244"/>
      <c r="YI14" s="244"/>
      <c r="YJ14" s="244"/>
      <c r="YK14" s="244"/>
      <c r="YL14" s="244"/>
      <c r="YM14" s="244"/>
      <c r="YN14" s="244"/>
      <c r="YO14" s="244"/>
      <c r="YP14" s="244"/>
      <c r="YQ14" s="244"/>
      <c r="YR14" s="244"/>
      <c r="YS14" s="244"/>
      <c r="YT14" s="244"/>
      <c r="YU14" s="244"/>
      <c r="YV14" s="244"/>
      <c r="YW14" s="244"/>
      <c r="YX14" s="244"/>
      <c r="YY14" s="244"/>
      <c r="YZ14" s="244"/>
      <c r="ZA14" s="244"/>
      <c r="ZB14" s="244"/>
      <c r="ZC14" s="244"/>
      <c r="ZD14" s="244"/>
      <c r="ZE14" s="244"/>
      <c r="ZF14" s="244"/>
      <c r="ZG14" s="244"/>
      <c r="ZH14" s="244"/>
      <c r="ZI14" s="244"/>
      <c r="ZJ14" s="244"/>
      <c r="ZK14" s="244"/>
      <c r="ZL14" s="244"/>
      <c r="ZM14" s="244"/>
      <c r="ZN14" s="244"/>
      <c r="ZO14" s="244"/>
      <c r="ZP14" s="244"/>
      <c r="ZQ14" s="244"/>
      <c r="ZR14" s="244"/>
      <c r="ZS14" s="244"/>
      <c r="ZT14" s="244"/>
      <c r="ZU14" s="244"/>
      <c r="ZV14" s="244"/>
      <c r="ZW14" s="244"/>
      <c r="ZX14" s="244"/>
      <c r="ZY14" s="244"/>
      <c r="ZZ14" s="244"/>
      <c r="AAA14" s="244"/>
      <c r="AAB14" s="244"/>
      <c r="AAC14" s="244"/>
      <c r="AAD14" s="244"/>
      <c r="AAE14" s="244"/>
      <c r="AAF14" s="244"/>
      <c r="AAG14" s="244"/>
      <c r="AAH14" s="244"/>
      <c r="AAI14" s="244"/>
      <c r="AAJ14" s="244"/>
      <c r="AAK14" s="244"/>
      <c r="AAL14" s="244"/>
      <c r="AAM14" s="244"/>
      <c r="AAN14" s="244"/>
      <c r="AAO14" s="244"/>
      <c r="AAP14" s="244"/>
      <c r="AAQ14" s="244"/>
      <c r="AAR14" s="244"/>
      <c r="AAS14" s="244"/>
      <c r="AAT14" s="244"/>
      <c r="AAU14" s="244"/>
      <c r="AAV14" s="244"/>
      <c r="AAW14" s="244"/>
      <c r="AAX14" s="244"/>
      <c r="AAY14" s="244"/>
      <c r="AAZ14" s="244"/>
      <c r="ABA14" s="244"/>
      <c r="ABB14" s="244"/>
      <c r="ABC14" s="244"/>
      <c r="ABD14" s="244"/>
      <c r="ABE14" s="244"/>
      <c r="ABF14" s="244"/>
      <c r="ABG14" s="244"/>
      <c r="ABH14" s="244"/>
      <c r="ABI14" s="244"/>
      <c r="ABJ14" s="244"/>
      <c r="ABK14" s="244"/>
      <c r="ABL14" s="244"/>
      <c r="ABM14" s="244"/>
      <c r="ABN14" s="244"/>
      <c r="ABO14" s="244"/>
      <c r="ABP14" s="244"/>
      <c r="ABQ14" s="244"/>
      <c r="ABR14" s="244"/>
      <c r="ABS14" s="244"/>
      <c r="ABT14" s="244"/>
      <c r="ABU14" s="244"/>
      <c r="ABV14" s="244"/>
      <c r="ABW14" s="244"/>
      <c r="ABX14" s="244"/>
      <c r="ABY14" s="244"/>
      <c r="ABZ14" s="244"/>
      <c r="ACA14" s="244"/>
      <c r="ACB14" s="244"/>
      <c r="ACC14" s="244"/>
      <c r="ACD14" s="244"/>
      <c r="ACE14" s="244"/>
      <c r="ACF14" s="244"/>
      <c r="ACG14" s="244"/>
      <c r="ACH14" s="244"/>
      <c r="ACI14" s="244"/>
      <c r="ACJ14" s="244"/>
      <c r="ACK14" s="244"/>
      <c r="ACL14" s="244"/>
      <c r="ACM14" s="244"/>
      <c r="ACN14" s="244"/>
      <c r="ACO14" s="244"/>
      <c r="ACP14" s="244"/>
      <c r="ACQ14" s="244"/>
      <c r="ACR14" s="244"/>
      <c r="ACS14" s="244"/>
      <c r="ACT14" s="244"/>
      <c r="ACU14" s="244"/>
      <c r="ACV14" s="244"/>
      <c r="ACW14" s="244"/>
      <c r="ACX14" s="244"/>
      <c r="ACY14" s="244"/>
      <c r="ACZ14" s="244"/>
      <c r="ADA14" s="244"/>
      <c r="ADB14" s="244"/>
      <c r="ADC14" s="244"/>
      <c r="ADD14" s="244"/>
      <c r="ADE14" s="244"/>
      <c r="ADF14" s="244"/>
      <c r="ADG14" s="244"/>
      <c r="ADH14" s="244"/>
      <c r="ADI14" s="244"/>
      <c r="ADJ14" s="244"/>
      <c r="ADK14" s="244"/>
      <c r="ADL14" s="244"/>
      <c r="ADM14" s="244"/>
      <c r="ADN14" s="244"/>
      <c r="ADO14" s="244"/>
      <c r="ADP14" s="244"/>
      <c r="ADQ14" s="244"/>
      <c r="ADR14" s="244"/>
      <c r="ADS14" s="244"/>
      <c r="ADT14" s="244"/>
      <c r="ADU14" s="244"/>
      <c r="ADV14" s="244"/>
      <c r="ADW14" s="244"/>
      <c r="ADX14" s="244"/>
      <c r="ADY14" s="244"/>
      <c r="ADZ14" s="244"/>
      <c r="AEA14" s="244"/>
      <c r="AEB14" s="244"/>
      <c r="AEC14" s="244"/>
      <c r="AED14" s="244"/>
      <c r="AEE14" s="244"/>
      <c r="AEF14" s="244"/>
      <c r="AEG14" s="244"/>
      <c r="AEH14" s="244"/>
      <c r="AEI14" s="244"/>
      <c r="AEJ14" s="244"/>
      <c r="AEK14" s="244"/>
      <c r="AEL14" s="244"/>
      <c r="AEM14" s="244"/>
      <c r="AEN14" s="244"/>
      <c r="AEO14" s="244"/>
      <c r="AEP14" s="244"/>
      <c r="AEQ14" s="244"/>
      <c r="AER14" s="244"/>
      <c r="AES14" s="244"/>
      <c r="AET14" s="244"/>
      <c r="AEU14" s="244"/>
    </row>
    <row r="15" spans="1:827" s="191" customFormat="1" x14ac:dyDescent="0.15">
      <c r="A15" s="182" t="str">
        <f>'Tariffs July 2021'!K9</f>
        <v>Simply Energy</v>
      </c>
      <c r="B15" s="183" t="str">
        <f>'Tariffs July 2021'!L9</f>
        <v>Energy Saver</v>
      </c>
      <c r="C15" s="184">
        <f>IF('Tariffs July 2021'!BP9=0,91*'Tariffs July 2021'!M9/100,(91*'Tariffs July 2021'!M9/100)+'Tariffs July 2021'!BP9/4)</f>
        <v>81.899999999999991</v>
      </c>
      <c r="D15" s="184">
        <f>IF('Tariffs July 2021'!O9="",$C$5*'Tariffs July 2021'!N9/100,IF($C$5&gt;='Tariffs July 2021'!P9,('Tariffs July 2021'!P9*'Tariffs July 2021'!N9/100),($C$5*'Tariffs July 2021'!N9/100)))</f>
        <v>255.63554545454542</v>
      </c>
      <c r="E15" s="184">
        <f>IF(AND('Tariffs July 2021'!P9&gt;0,'Tariffs July 2021'!R9&gt;0),IF($C$5&lt;'Tariffs July 2021'!P9,0,IF($C$5&lt;=('Tariffs July 2021'!R9+'Tariffs July 2021'!P9),(($C$5-'Tariffs July 2021'!P9)*'Tariffs July 2021'!Q9/100),(('Tariffs July 2021'!R9)*'Tariffs July 2021'!Q9/100))),0)</f>
        <v>0</v>
      </c>
      <c r="F15" s="184">
        <f>IF(AND('Tariffs July 2021'!R9&gt;0,'Tariffs July 2021'!T9&gt;0),IF(($C$5&lt;'Tariffs July 2021'!T9),(0),($C$5-'Tariffs July 2021'!T9)*'Tariffs July 2021'!U9/100),IF(AND('Tariffs July 2021'!R9&gt;0,'Tariffs July 2021'!T9=""),IF(($C$5&lt;'Tariffs July 2021'!R9+'Tariffs July 2021'!P9),(0),(($C$5-('Tariffs July 2021'!R9+'Tariffs July 2021'!P9))*'Tariffs July 2021'!S9/100)),IF(AND('Tariffs July 2021'!P9&gt;0,'Tariffs July 2021'!R9=""&gt;0),IF(($C$5&lt;'Tariffs July 2021'!P9),(0),($C$5-'Tariffs July 2021'!P9)*'Tariffs July 2021'!Q9/100),0)))</f>
        <v>183.45363636363635</v>
      </c>
      <c r="G15" s="184">
        <f t="shared" si="0"/>
        <v>520.98918181818181</v>
      </c>
      <c r="H15" s="238">
        <f t="shared" si="1"/>
        <v>1756.3567272727273</v>
      </c>
      <c r="I15" s="238">
        <f t="shared" si="2"/>
        <v>2083.9567272727272</v>
      </c>
      <c r="J15" s="185">
        <f t="shared" si="3"/>
        <v>2292.3524000000002</v>
      </c>
      <c r="K15" s="260">
        <f>'Tariffs July 2021'!AZ9</f>
        <v>15</v>
      </c>
      <c r="L15" s="260">
        <f>'Tariffs July 2021'!BA9</f>
        <v>0</v>
      </c>
      <c r="M15" s="260">
        <f>'Tariffs July 2021'!BB9</f>
        <v>0</v>
      </c>
      <c r="N15" s="260">
        <f>'Tariffs July 2021'!BC9</f>
        <v>0</v>
      </c>
      <c r="O15" s="186" t="str">
        <f t="shared" si="4"/>
        <v>Guaranteed off bill</v>
      </c>
      <c r="P15" s="187" t="str">
        <f t="shared" si="5"/>
        <v>Exclusive</v>
      </c>
      <c r="Q15" s="241">
        <f t="shared" si="6"/>
        <v>1771.3632181818182</v>
      </c>
      <c r="R15" s="238">
        <f t="shared" si="7"/>
        <v>1771.3632181818182</v>
      </c>
      <c r="S15" s="247">
        <f t="shared" si="8"/>
        <v>1948.4995400000003</v>
      </c>
      <c r="T15" s="247">
        <f t="shared" si="8"/>
        <v>1948.4995400000003</v>
      </c>
      <c r="U15" s="188">
        <f>'Tariffs July 2021'!BL9</f>
        <v>0</v>
      </c>
      <c r="V15" s="189" t="str">
        <f>'Tariffs July 2021'!BM9</f>
        <v>n</v>
      </c>
      <c r="W15" s="284"/>
      <c r="X15" s="284"/>
      <c r="Y15" s="284"/>
      <c r="Z15" s="284"/>
      <c r="AA15" s="284"/>
      <c r="AB15" s="284"/>
      <c r="AC15" s="284"/>
      <c r="AD15" s="284"/>
      <c r="AE15" s="284"/>
      <c r="AF15" s="284"/>
      <c r="AG15" s="284"/>
      <c r="AH15" s="284"/>
      <c r="AI15" s="284"/>
      <c r="AJ15" s="284"/>
      <c r="AK15" s="284"/>
      <c r="AL15" s="284"/>
      <c r="AM15" s="284"/>
      <c r="AN15" s="284"/>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s="244"/>
      <c r="QO15" s="244"/>
      <c r="QP15" s="244"/>
      <c r="QQ15" s="244"/>
      <c r="QR15" s="244"/>
      <c r="QS15" s="244"/>
      <c r="QT15" s="244"/>
      <c r="QU15" s="244"/>
      <c r="QV15" s="244"/>
      <c r="QW15" s="244"/>
      <c r="QX15" s="244"/>
      <c r="QY15" s="244"/>
      <c r="QZ15" s="244"/>
      <c r="RA15" s="244"/>
      <c r="RB15" s="244"/>
      <c r="RC15" s="244"/>
      <c r="RD15" s="244"/>
      <c r="RE15" s="244"/>
      <c r="RF15" s="244"/>
      <c r="RG15" s="244"/>
      <c r="RH15" s="244"/>
      <c r="RI15" s="244"/>
      <c r="RJ15" s="244"/>
      <c r="RK15" s="244"/>
      <c r="RL15" s="244"/>
      <c r="RM15" s="244"/>
      <c r="RN15" s="244"/>
      <c r="RO15" s="244"/>
      <c r="RP15" s="244"/>
      <c r="RQ15" s="244"/>
      <c r="RR15" s="244"/>
      <c r="RS15" s="244"/>
      <c r="RT15" s="244"/>
      <c r="RU15" s="244"/>
      <c r="RV15" s="244"/>
      <c r="RW15" s="244"/>
      <c r="RX15" s="244"/>
      <c r="RY15" s="244"/>
      <c r="RZ15" s="244"/>
      <c r="SA15" s="244"/>
      <c r="SB15" s="244"/>
      <c r="SC15" s="244"/>
      <c r="SD15" s="244"/>
      <c r="SE15" s="244"/>
      <c r="SF15" s="244"/>
      <c r="SG15" s="244"/>
      <c r="SH15" s="244"/>
      <c r="SI15" s="244"/>
      <c r="SJ15" s="244"/>
      <c r="SK15" s="244"/>
      <c r="SL15" s="244"/>
      <c r="SM15" s="244"/>
      <c r="SN15" s="244"/>
      <c r="SO15" s="244"/>
      <c r="SP15" s="244"/>
      <c r="SQ15" s="244"/>
      <c r="SR15" s="244"/>
      <c r="SS15" s="244"/>
      <c r="ST15" s="244"/>
      <c r="SU15" s="244"/>
      <c r="SV15" s="244"/>
      <c r="SW15" s="244"/>
      <c r="SX15" s="244"/>
      <c r="SY15" s="244"/>
      <c r="SZ15" s="244"/>
      <c r="TA15" s="244"/>
      <c r="TB15" s="244"/>
      <c r="TC15" s="244"/>
      <c r="TD15" s="244"/>
      <c r="TE15" s="244"/>
      <c r="TF15" s="244"/>
      <c r="TG15" s="244"/>
      <c r="TH15" s="244"/>
      <c r="TI15" s="244"/>
      <c r="TJ15" s="244"/>
      <c r="TK15" s="244"/>
      <c r="TL15" s="244"/>
      <c r="TM15" s="244"/>
      <c r="TN15" s="244"/>
      <c r="TO15" s="244"/>
      <c r="TP15" s="244"/>
      <c r="TQ15" s="244"/>
      <c r="TR15" s="244"/>
      <c r="TS15" s="244"/>
      <c r="TT15" s="244"/>
      <c r="TU15" s="244"/>
      <c r="TV15" s="244"/>
      <c r="TW15" s="244"/>
      <c r="TX15" s="244"/>
      <c r="TY15" s="244"/>
      <c r="TZ15" s="244"/>
      <c r="UA15" s="244"/>
      <c r="UB15" s="244"/>
      <c r="UC15" s="244"/>
      <c r="UD15" s="244"/>
      <c r="UE15" s="244"/>
      <c r="UF15" s="244"/>
      <c r="UG15" s="244"/>
      <c r="UH15" s="244"/>
      <c r="UI15" s="244"/>
      <c r="UJ15" s="244"/>
      <c r="UK15" s="244"/>
      <c r="UL15" s="244"/>
      <c r="UM15" s="244"/>
      <c r="UN15" s="244"/>
      <c r="UO15" s="244"/>
      <c r="UP15" s="244"/>
      <c r="UQ15" s="244"/>
      <c r="UR15" s="244"/>
      <c r="US15" s="244"/>
      <c r="UT15" s="244"/>
      <c r="UU15" s="244"/>
      <c r="UV15" s="244"/>
      <c r="UW15" s="244"/>
      <c r="UX15" s="244"/>
      <c r="UY15" s="244"/>
      <c r="UZ15" s="244"/>
      <c r="VA15" s="244"/>
      <c r="VB15" s="244"/>
      <c r="VC15" s="244"/>
      <c r="VD15" s="244"/>
      <c r="VE15" s="244"/>
      <c r="VF15" s="244"/>
      <c r="VG15" s="244"/>
      <c r="VH15" s="244"/>
      <c r="VI15" s="244"/>
      <c r="VJ15" s="244"/>
      <c r="VK15" s="244"/>
      <c r="VL15" s="244"/>
      <c r="VM15" s="244"/>
      <c r="VN15" s="244"/>
      <c r="VO15" s="244"/>
      <c r="VP15" s="244"/>
      <c r="VQ15" s="244"/>
      <c r="VR15" s="244"/>
      <c r="VS15" s="244"/>
      <c r="VT15" s="244"/>
      <c r="VU15" s="244"/>
      <c r="VV15" s="244"/>
      <c r="VW15" s="244"/>
      <c r="VX15" s="244"/>
      <c r="VY15" s="244"/>
      <c r="VZ15" s="244"/>
      <c r="WA15" s="244"/>
      <c r="WB15" s="244"/>
      <c r="WC15" s="244"/>
      <c r="WD15" s="244"/>
      <c r="WE15" s="244"/>
      <c r="WF15" s="244"/>
      <c r="WG15" s="244"/>
      <c r="WH15" s="244"/>
      <c r="WI15" s="244"/>
      <c r="WJ15" s="244"/>
      <c r="WK15" s="244"/>
      <c r="WL15" s="244"/>
      <c r="WM15" s="244"/>
      <c r="WN15" s="244"/>
      <c r="WO15" s="244"/>
      <c r="WP15" s="244"/>
      <c r="WQ15" s="244"/>
      <c r="WR15" s="244"/>
      <c r="WS15" s="244"/>
      <c r="WT15" s="244"/>
      <c r="WU15" s="244"/>
      <c r="WV15" s="244"/>
      <c r="WW15" s="244"/>
      <c r="WX15" s="244"/>
      <c r="WY15" s="244"/>
      <c r="WZ15" s="244"/>
      <c r="XA15" s="244"/>
      <c r="XB15" s="244"/>
      <c r="XC15" s="244"/>
      <c r="XD15" s="244"/>
      <c r="XE15" s="244"/>
      <c r="XF15" s="244"/>
      <c r="XG15" s="244"/>
      <c r="XH15" s="244"/>
      <c r="XI15" s="244"/>
      <c r="XJ15" s="244"/>
      <c r="XK15" s="244"/>
      <c r="XL15" s="244"/>
      <c r="XM15" s="244"/>
      <c r="XN15" s="244"/>
      <c r="XO15" s="244"/>
      <c r="XP15" s="244"/>
      <c r="XQ15" s="244"/>
      <c r="XR15" s="244"/>
      <c r="XS15" s="244"/>
      <c r="XT15" s="244"/>
      <c r="XU15" s="244"/>
      <c r="XV15" s="244"/>
      <c r="XW15" s="244"/>
      <c r="XX15" s="244"/>
      <c r="XY15" s="244"/>
      <c r="XZ15" s="244"/>
      <c r="YA15" s="244"/>
      <c r="YB15" s="244"/>
      <c r="YC15" s="244"/>
      <c r="YD15" s="244"/>
      <c r="YE15" s="244"/>
      <c r="YF15" s="244"/>
      <c r="YG15" s="244"/>
      <c r="YH15" s="244"/>
      <c r="YI15" s="244"/>
      <c r="YJ15" s="244"/>
      <c r="YK15" s="244"/>
      <c r="YL15" s="244"/>
      <c r="YM15" s="244"/>
      <c r="YN15" s="244"/>
      <c r="YO15" s="244"/>
      <c r="YP15" s="244"/>
      <c r="YQ15" s="244"/>
      <c r="YR15" s="244"/>
      <c r="YS15" s="244"/>
      <c r="YT15" s="244"/>
      <c r="YU15" s="244"/>
      <c r="YV15" s="244"/>
      <c r="YW15" s="244"/>
      <c r="YX15" s="244"/>
      <c r="YY15" s="244"/>
      <c r="YZ15" s="244"/>
      <c r="ZA15" s="244"/>
      <c r="ZB15" s="244"/>
      <c r="ZC15" s="244"/>
      <c r="ZD15" s="244"/>
      <c r="ZE15" s="244"/>
      <c r="ZF15" s="244"/>
      <c r="ZG15" s="244"/>
      <c r="ZH15" s="244"/>
      <c r="ZI15" s="244"/>
      <c r="ZJ15" s="244"/>
      <c r="ZK15" s="244"/>
      <c r="ZL15" s="244"/>
      <c r="ZM15" s="244"/>
      <c r="ZN15" s="244"/>
      <c r="ZO15" s="244"/>
      <c r="ZP15" s="244"/>
      <c r="ZQ15" s="244"/>
      <c r="ZR15" s="244"/>
      <c r="ZS15" s="244"/>
      <c r="ZT15" s="244"/>
      <c r="ZU15" s="244"/>
      <c r="ZV15" s="244"/>
      <c r="ZW15" s="244"/>
      <c r="ZX15" s="244"/>
      <c r="ZY15" s="244"/>
      <c r="ZZ15" s="244"/>
      <c r="AAA15" s="244"/>
      <c r="AAB15" s="244"/>
      <c r="AAC15" s="244"/>
      <c r="AAD15" s="244"/>
      <c r="AAE15" s="244"/>
      <c r="AAF15" s="244"/>
      <c r="AAG15" s="244"/>
      <c r="AAH15" s="244"/>
      <c r="AAI15" s="244"/>
      <c r="AAJ15" s="244"/>
      <c r="AAK15" s="244"/>
      <c r="AAL15" s="244"/>
      <c r="AAM15" s="244"/>
      <c r="AAN15" s="244"/>
      <c r="AAO15" s="244"/>
      <c r="AAP15" s="244"/>
      <c r="AAQ15" s="244"/>
      <c r="AAR15" s="244"/>
      <c r="AAS15" s="244"/>
      <c r="AAT15" s="244"/>
      <c r="AAU15" s="244"/>
      <c r="AAV15" s="244"/>
      <c r="AAW15" s="244"/>
      <c r="AAX15" s="244"/>
      <c r="AAY15" s="244"/>
      <c r="AAZ15" s="244"/>
      <c r="ABA15" s="244"/>
      <c r="ABB15" s="244"/>
      <c r="ABC15" s="244"/>
      <c r="ABD15" s="244"/>
      <c r="ABE15" s="244"/>
      <c r="ABF15" s="244"/>
      <c r="ABG15" s="244"/>
      <c r="ABH15" s="244"/>
      <c r="ABI15" s="244"/>
      <c r="ABJ15" s="244"/>
      <c r="ABK15" s="244"/>
      <c r="ABL15" s="244"/>
      <c r="ABM15" s="244"/>
      <c r="ABN15" s="244"/>
      <c r="ABO15" s="244"/>
      <c r="ABP15" s="244"/>
      <c r="ABQ15" s="244"/>
      <c r="ABR15" s="244"/>
      <c r="ABS15" s="244"/>
      <c r="ABT15" s="244"/>
      <c r="ABU15" s="244"/>
      <c r="ABV15" s="244"/>
      <c r="ABW15" s="244"/>
      <c r="ABX15" s="244"/>
      <c r="ABY15" s="244"/>
      <c r="ABZ15" s="244"/>
      <c r="ACA15" s="244"/>
      <c r="ACB15" s="244"/>
      <c r="ACC15" s="244"/>
      <c r="ACD15" s="244"/>
      <c r="ACE15" s="244"/>
      <c r="ACF15" s="244"/>
      <c r="ACG15" s="244"/>
      <c r="ACH15" s="244"/>
      <c r="ACI15" s="244"/>
      <c r="ACJ15" s="244"/>
      <c r="ACK15" s="244"/>
      <c r="ACL15" s="244"/>
      <c r="ACM15" s="244"/>
      <c r="ACN15" s="244"/>
      <c r="ACO15" s="244"/>
      <c r="ACP15" s="244"/>
      <c r="ACQ15" s="244"/>
      <c r="ACR15" s="244"/>
      <c r="ACS15" s="244"/>
      <c r="ACT15" s="244"/>
      <c r="ACU15" s="244"/>
      <c r="ACV15" s="244"/>
      <c r="ACW15" s="244"/>
      <c r="ACX15" s="244"/>
      <c r="ACY15" s="244"/>
      <c r="ACZ15" s="244"/>
      <c r="ADA15" s="244"/>
      <c r="ADB15" s="244"/>
      <c r="ADC15" s="244"/>
      <c r="ADD15" s="244"/>
      <c r="ADE15" s="244"/>
      <c r="ADF15" s="244"/>
      <c r="ADG15" s="244"/>
      <c r="ADH15" s="244"/>
      <c r="ADI15" s="244"/>
      <c r="ADJ15" s="244"/>
      <c r="ADK15" s="244"/>
      <c r="ADL15" s="244"/>
      <c r="ADM15" s="244"/>
      <c r="ADN15" s="244"/>
      <c r="ADO15" s="244"/>
      <c r="ADP15" s="244"/>
      <c r="ADQ15" s="244"/>
      <c r="ADR15" s="244"/>
      <c r="ADS15" s="244"/>
      <c r="ADT15" s="244"/>
      <c r="ADU15" s="244"/>
      <c r="ADV15" s="244"/>
      <c r="ADW15" s="244"/>
      <c r="ADX15" s="244"/>
      <c r="ADY15" s="244"/>
      <c r="ADZ15" s="244"/>
      <c r="AEA15" s="244"/>
      <c r="AEB15" s="244"/>
      <c r="AEC15" s="244"/>
      <c r="AED15" s="244"/>
      <c r="AEE15" s="244"/>
      <c r="AEF15" s="244"/>
      <c r="AEG15" s="244"/>
      <c r="AEH15" s="244"/>
      <c r="AEI15" s="244"/>
      <c r="AEJ15" s="244"/>
      <c r="AEK15" s="244"/>
      <c r="AEL15" s="244"/>
      <c r="AEM15" s="244"/>
      <c r="AEN15" s="244"/>
      <c r="AEO15" s="244"/>
      <c r="AEP15" s="244"/>
      <c r="AEQ15" s="244"/>
      <c r="AER15" s="244"/>
      <c r="AES15" s="244"/>
      <c r="AET15" s="244"/>
      <c r="AEU15" s="244"/>
    </row>
    <row r="16" spans="1:827" s="191" customFormat="1" x14ac:dyDescent="0.15">
      <c r="A16" s="182" t="str">
        <f>'Tariffs July 2021'!K10</f>
        <v>Mojo Power</v>
      </c>
      <c r="B16" s="183" t="str">
        <f>'Tariffs July 2021'!L10</f>
        <v>All Day Breakfast</v>
      </c>
      <c r="C16" s="184">
        <f>IF('Tariffs July 2021'!BP10=0,91*'Tariffs July 2021'!M10/100,(91*'Tariffs July 2021'!M10/100)+'Tariffs July 2021'!BP10/4)</f>
        <v>61.879999999999988</v>
      </c>
      <c r="D16" s="184">
        <f>IF('Tariffs July 2021'!O10="",$C$5*'Tariffs July 2021'!N10/100,IF($C$5&gt;='Tariffs July 2021'!P10,('Tariffs July 2021'!P10*'Tariffs July 2021'!N10/100),($C$5*'Tariffs July 2021'!N10/100)))</f>
        <v>320</v>
      </c>
      <c r="E16" s="184">
        <f>IF(AND('Tariffs July 2021'!P10&gt;0,'Tariffs July 2021'!R10&gt;0),IF($C$5&lt;'Tariffs July 2021'!P10,0,IF($C$5&lt;=('Tariffs July 2021'!R10+'Tariffs July 2021'!P10),(($C$5-'Tariffs July 2021'!P10)*'Tariffs July 2021'!Q10/100),(('Tariffs July 2021'!R10)*'Tariffs July 2021'!Q10/100))),0)</f>
        <v>0</v>
      </c>
      <c r="F16" s="184">
        <f>IF(AND('Tariffs July 2021'!R10&gt;0,'Tariffs July 2021'!T10&gt;0),IF(($C$5&lt;'Tariffs July 2021'!T10),(0),($C$5-'Tariffs July 2021'!T10)*'Tariffs July 2021'!U10/100),IF(AND('Tariffs July 2021'!R10&gt;0,'Tariffs July 2021'!T10=""),IF(($C$5&lt;'Tariffs July 2021'!R10+'Tariffs July 2021'!P10),(0),(($C$5-('Tariffs July 2021'!R10+'Tariffs July 2021'!P10))*'Tariffs July 2021'!S10/100)),IF(AND('Tariffs July 2021'!P10&gt;0,'Tariffs July 2021'!R10=""&gt;0),IF(($C$5&lt;'Tariffs July 2021'!P10),(0),($C$5-'Tariffs July 2021'!P10)*'Tariffs July 2021'!Q10/100),0)))</f>
        <v>0</v>
      </c>
      <c r="G16" s="184">
        <f t="shared" si="0"/>
        <v>381.88</v>
      </c>
      <c r="H16" s="238">
        <f t="shared" si="1"/>
        <v>1280</v>
      </c>
      <c r="I16" s="238">
        <f t="shared" si="2"/>
        <v>1527.52</v>
      </c>
      <c r="J16" s="185">
        <f t="shared" si="3"/>
        <v>1680.2720000000002</v>
      </c>
      <c r="K16" s="260">
        <f>'Tariffs July 2021'!AZ10</f>
        <v>0</v>
      </c>
      <c r="L16" s="260">
        <f>'Tariffs July 2021'!BA10</f>
        <v>0</v>
      </c>
      <c r="M16" s="260">
        <f>'Tariffs July 2021'!BB10</f>
        <v>0</v>
      </c>
      <c r="N16" s="260">
        <f>'Tariffs July 2021'!BC10</f>
        <v>0</v>
      </c>
      <c r="O16" s="186" t="str">
        <f t="shared" si="4"/>
        <v>No discount</v>
      </c>
      <c r="P16" s="187" t="str">
        <f t="shared" si="5"/>
        <v>Exclusive</v>
      </c>
      <c r="Q16" s="241">
        <f t="shared" si="6"/>
        <v>1527.52</v>
      </c>
      <c r="R16" s="238">
        <f t="shared" si="7"/>
        <v>1527.52</v>
      </c>
      <c r="S16" s="247">
        <f t="shared" si="8"/>
        <v>1680.2720000000002</v>
      </c>
      <c r="T16" s="247">
        <f t="shared" si="8"/>
        <v>1680.2720000000002</v>
      </c>
      <c r="U16" s="188">
        <f>'Tariffs July 2021'!BL10</f>
        <v>0</v>
      </c>
      <c r="V16" s="189" t="str">
        <f>'Tariffs July 2021'!BM10</f>
        <v>n</v>
      </c>
      <c r="W16" s="284"/>
      <c r="X16" s="284"/>
      <c r="Y16" s="284"/>
      <c r="Z16" s="284"/>
      <c r="AA16" s="284"/>
      <c r="AB16" s="284"/>
      <c r="AC16" s="284"/>
      <c r="AD16" s="284"/>
      <c r="AE16" s="284"/>
      <c r="AF16" s="284"/>
      <c r="AG16" s="284"/>
      <c r="AH16" s="284"/>
      <c r="AI16" s="284"/>
      <c r="AJ16" s="284"/>
      <c r="AK16" s="284"/>
      <c r="AL16" s="284"/>
      <c r="AM16" s="284"/>
      <c r="AN16" s="284"/>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s="244"/>
      <c r="QO16" s="244"/>
      <c r="QP16" s="244"/>
      <c r="QQ16" s="244"/>
      <c r="QR16" s="244"/>
      <c r="QS16" s="244"/>
      <c r="QT16" s="244"/>
      <c r="QU16" s="244"/>
      <c r="QV16" s="244"/>
      <c r="QW16" s="244"/>
      <c r="QX16" s="244"/>
      <c r="QY16" s="244"/>
      <c r="QZ16" s="244"/>
      <c r="RA16" s="244"/>
      <c r="RB16" s="244"/>
      <c r="RC16" s="244"/>
      <c r="RD16" s="244"/>
      <c r="RE16" s="244"/>
      <c r="RF16" s="244"/>
      <c r="RG16" s="244"/>
      <c r="RH16" s="244"/>
      <c r="RI16" s="244"/>
      <c r="RJ16" s="244"/>
      <c r="RK16" s="244"/>
      <c r="RL16" s="244"/>
      <c r="RM16" s="244"/>
      <c r="RN16" s="244"/>
      <c r="RO16" s="244"/>
      <c r="RP16" s="244"/>
      <c r="RQ16" s="244"/>
      <c r="RR16" s="244"/>
      <c r="RS16" s="244"/>
      <c r="RT16" s="244"/>
      <c r="RU16" s="244"/>
      <c r="RV16" s="244"/>
      <c r="RW16" s="244"/>
      <c r="RX16" s="244"/>
      <c r="RY16" s="244"/>
      <c r="RZ16" s="244"/>
      <c r="SA16" s="244"/>
      <c r="SB16" s="244"/>
      <c r="SC16" s="244"/>
      <c r="SD16" s="244"/>
      <c r="SE16" s="244"/>
      <c r="SF16" s="244"/>
      <c r="SG16" s="244"/>
      <c r="SH16" s="244"/>
      <c r="SI16" s="244"/>
      <c r="SJ16" s="244"/>
      <c r="SK16" s="244"/>
      <c r="SL16" s="244"/>
      <c r="SM16" s="244"/>
      <c r="SN16" s="244"/>
      <c r="SO16" s="244"/>
      <c r="SP16" s="244"/>
      <c r="SQ16" s="244"/>
      <c r="SR16" s="244"/>
      <c r="SS16" s="244"/>
      <c r="ST16" s="244"/>
      <c r="SU16" s="244"/>
      <c r="SV16" s="244"/>
      <c r="SW16" s="244"/>
      <c r="SX16" s="244"/>
      <c r="SY16" s="244"/>
      <c r="SZ16" s="244"/>
      <c r="TA16" s="244"/>
      <c r="TB16" s="244"/>
      <c r="TC16" s="244"/>
      <c r="TD16" s="244"/>
      <c r="TE16" s="244"/>
      <c r="TF16" s="244"/>
      <c r="TG16" s="244"/>
      <c r="TH16" s="244"/>
      <c r="TI16" s="244"/>
      <c r="TJ16" s="244"/>
      <c r="TK16" s="244"/>
      <c r="TL16" s="244"/>
      <c r="TM16" s="244"/>
      <c r="TN16" s="244"/>
      <c r="TO16" s="244"/>
      <c r="TP16" s="244"/>
      <c r="TQ16" s="244"/>
      <c r="TR16" s="244"/>
      <c r="TS16" s="244"/>
      <c r="TT16" s="244"/>
      <c r="TU16" s="244"/>
      <c r="TV16" s="244"/>
      <c r="TW16" s="244"/>
      <c r="TX16" s="244"/>
      <c r="TY16" s="244"/>
      <c r="TZ16" s="244"/>
      <c r="UA16" s="244"/>
      <c r="UB16" s="244"/>
      <c r="UC16" s="244"/>
      <c r="UD16" s="244"/>
      <c r="UE16" s="244"/>
      <c r="UF16" s="244"/>
      <c r="UG16" s="244"/>
      <c r="UH16" s="244"/>
      <c r="UI16" s="244"/>
      <c r="UJ16" s="244"/>
      <c r="UK16" s="244"/>
      <c r="UL16" s="244"/>
      <c r="UM16" s="244"/>
      <c r="UN16" s="244"/>
      <c r="UO16" s="244"/>
      <c r="UP16" s="244"/>
      <c r="UQ16" s="244"/>
      <c r="UR16" s="244"/>
      <c r="US16" s="244"/>
      <c r="UT16" s="244"/>
      <c r="UU16" s="244"/>
      <c r="UV16" s="244"/>
      <c r="UW16" s="244"/>
      <c r="UX16" s="244"/>
      <c r="UY16" s="244"/>
      <c r="UZ16" s="244"/>
      <c r="VA16" s="244"/>
      <c r="VB16" s="244"/>
      <c r="VC16" s="244"/>
      <c r="VD16" s="244"/>
      <c r="VE16" s="244"/>
      <c r="VF16" s="244"/>
      <c r="VG16" s="244"/>
      <c r="VH16" s="244"/>
      <c r="VI16" s="244"/>
      <c r="VJ16" s="244"/>
      <c r="VK16" s="244"/>
      <c r="VL16" s="244"/>
      <c r="VM16" s="244"/>
      <c r="VN16" s="244"/>
      <c r="VO16" s="244"/>
      <c r="VP16" s="244"/>
      <c r="VQ16" s="244"/>
      <c r="VR16" s="244"/>
      <c r="VS16" s="244"/>
      <c r="VT16" s="244"/>
      <c r="VU16" s="244"/>
      <c r="VV16" s="244"/>
      <c r="VW16" s="244"/>
      <c r="VX16" s="244"/>
      <c r="VY16" s="244"/>
      <c r="VZ16" s="244"/>
      <c r="WA16" s="244"/>
      <c r="WB16" s="244"/>
      <c r="WC16" s="244"/>
      <c r="WD16" s="244"/>
      <c r="WE16" s="244"/>
      <c r="WF16" s="244"/>
      <c r="WG16" s="244"/>
      <c r="WH16" s="244"/>
      <c r="WI16" s="244"/>
      <c r="WJ16" s="244"/>
      <c r="WK16" s="244"/>
      <c r="WL16" s="244"/>
      <c r="WM16" s="244"/>
      <c r="WN16" s="244"/>
      <c r="WO16" s="244"/>
      <c r="WP16" s="244"/>
      <c r="WQ16" s="244"/>
      <c r="WR16" s="244"/>
      <c r="WS16" s="244"/>
      <c r="WT16" s="244"/>
      <c r="WU16" s="244"/>
      <c r="WV16" s="244"/>
      <c r="WW16" s="244"/>
      <c r="WX16" s="244"/>
      <c r="WY16" s="244"/>
      <c r="WZ16" s="244"/>
      <c r="XA16" s="244"/>
      <c r="XB16" s="244"/>
      <c r="XC16" s="244"/>
      <c r="XD16" s="244"/>
      <c r="XE16" s="244"/>
      <c r="XF16" s="244"/>
      <c r="XG16" s="244"/>
      <c r="XH16" s="244"/>
      <c r="XI16" s="244"/>
      <c r="XJ16" s="244"/>
      <c r="XK16" s="244"/>
      <c r="XL16" s="244"/>
      <c r="XM16" s="244"/>
      <c r="XN16" s="244"/>
      <c r="XO16" s="244"/>
      <c r="XP16" s="244"/>
      <c r="XQ16" s="244"/>
      <c r="XR16" s="244"/>
      <c r="XS16" s="244"/>
      <c r="XT16" s="244"/>
      <c r="XU16" s="244"/>
      <c r="XV16" s="244"/>
      <c r="XW16" s="244"/>
      <c r="XX16" s="244"/>
      <c r="XY16" s="244"/>
      <c r="XZ16" s="244"/>
      <c r="YA16" s="244"/>
      <c r="YB16" s="244"/>
      <c r="YC16" s="244"/>
      <c r="YD16" s="244"/>
      <c r="YE16" s="244"/>
      <c r="YF16" s="244"/>
      <c r="YG16" s="244"/>
      <c r="YH16" s="244"/>
      <c r="YI16" s="244"/>
      <c r="YJ16" s="244"/>
      <c r="YK16" s="244"/>
      <c r="YL16" s="244"/>
      <c r="YM16" s="244"/>
      <c r="YN16" s="244"/>
      <c r="YO16" s="244"/>
      <c r="YP16" s="244"/>
      <c r="YQ16" s="244"/>
      <c r="YR16" s="244"/>
      <c r="YS16" s="244"/>
      <c r="YT16" s="244"/>
      <c r="YU16" s="244"/>
      <c r="YV16" s="244"/>
      <c r="YW16" s="244"/>
      <c r="YX16" s="244"/>
      <c r="YY16" s="244"/>
      <c r="YZ16" s="244"/>
      <c r="ZA16" s="244"/>
      <c r="ZB16" s="244"/>
      <c r="ZC16" s="244"/>
      <c r="ZD16" s="244"/>
      <c r="ZE16" s="244"/>
      <c r="ZF16" s="244"/>
      <c r="ZG16" s="244"/>
      <c r="ZH16" s="244"/>
      <c r="ZI16" s="244"/>
      <c r="ZJ16" s="244"/>
      <c r="ZK16" s="244"/>
      <c r="ZL16" s="244"/>
      <c r="ZM16" s="244"/>
      <c r="ZN16" s="244"/>
      <c r="ZO16" s="244"/>
      <c r="ZP16" s="244"/>
      <c r="ZQ16" s="244"/>
      <c r="ZR16" s="244"/>
      <c r="ZS16" s="244"/>
      <c r="ZT16" s="244"/>
      <c r="ZU16" s="244"/>
      <c r="ZV16" s="244"/>
      <c r="ZW16" s="244"/>
      <c r="ZX16" s="244"/>
      <c r="ZY16" s="244"/>
      <c r="ZZ16" s="244"/>
      <c r="AAA16" s="244"/>
      <c r="AAB16" s="244"/>
      <c r="AAC16" s="244"/>
      <c r="AAD16" s="244"/>
      <c r="AAE16" s="244"/>
      <c r="AAF16" s="244"/>
      <c r="AAG16" s="244"/>
      <c r="AAH16" s="244"/>
      <c r="AAI16" s="244"/>
      <c r="AAJ16" s="244"/>
      <c r="AAK16" s="244"/>
      <c r="AAL16" s="244"/>
      <c r="AAM16" s="244"/>
      <c r="AAN16" s="244"/>
      <c r="AAO16" s="244"/>
      <c r="AAP16" s="244"/>
      <c r="AAQ16" s="244"/>
      <c r="AAR16" s="244"/>
      <c r="AAS16" s="244"/>
      <c r="AAT16" s="244"/>
      <c r="AAU16" s="244"/>
      <c r="AAV16" s="244"/>
      <c r="AAW16" s="244"/>
      <c r="AAX16" s="244"/>
      <c r="AAY16" s="244"/>
      <c r="AAZ16" s="244"/>
      <c r="ABA16" s="244"/>
      <c r="ABB16" s="244"/>
      <c r="ABC16" s="244"/>
      <c r="ABD16" s="244"/>
      <c r="ABE16" s="244"/>
      <c r="ABF16" s="244"/>
      <c r="ABG16" s="244"/>
      <c r="ABH16" s="244"/>
      <c r="ABI16" s="244"/>
      <c r="ABJ16" s="244"/>
      <c r="ABK16" s="244"/>
      <c r="ABL16" s="244"/>
      <c r="ABM16" s="244"/>
      <c r="ABN16" s="244"/>
      <c r="ABO16" s="244"/>
      <c r="ABP16" s="244"/>
      <c r="ABQ16" s="244"/>
      <c r="ABR16" s="244"/>
      <c r="ABS16" s="244"/>
      <c r="ABT16" s="244"/>
      <c r="ABU16" s="244"/>
      <c r="ABV16" s="244"/>
      <c r="ABW16" s="244"/>
      <c r="ABX16" s="244"/>
      <c r="ABY16" s="244"/>
      <c r="ABZ16" s="244"/>
      <c r="ACA16" s="244"/>
      <c r="ACB16" s="244"/>
      <c r="ACC16" s="244"/>
      <c r="ACD16" s="244"/>
      <c r="ACE16" s="244"/>
      <c r="ACF16" s="244"/>
      <c r="ACG16" s="244"/>
      <c r="ACH16" s="244"/>
      <c r="ACI16" s="244"/>
      <c r="ACJ16" s="244"/>
      <c r="ACK16" s="244"/>
      <c r="ACL16" s="244"/>
      <c r="ACM16" s="244"/>
      <c r="ACN16" s="244"/>
      <c r="ACO16" s="244"/>
      <c r="ACP16" s="244"/>
      <c r="ACQ16" s="244"/>
      <c r="ACR16" s="244"/>
      <c r="ACS16" s="244"/>
      <c r="ACT16" s="244"/>
      <c r="ACU16" s="244"/>
      <c r="ACV16" s="244"/>
      <c r="ACW16" s="244"/>
      <c r="ACX16" s="244"/>
      <c r="ACY16" s="244"/>
      <c r="ACZ16" s="244"/>
      <c r="ADA16" s="244"/>
      <c r="ADB16" s="244"/>
      <c r="ADC16" s="244"/>
      <c r="ADD16" s="244"/>
      <c r="ADE16" s="244"/>
      <c r="ADF16" s="244"/>
      <c r="ADG16" s="244"/>
      <c r="ADH16" s="244"/>
      <c r="ADI16" s="244"/>
      <c r="ADJ16" s="244"/>
      <c r="ADK16" s="244"/>
      <c r="ADL16" s="244"/>
      <c r="ADM16" s="244"/>
      <c r="ADN16" s="244"/>
      <c r="ADO16" s="244"/>
      <c r="ADP16" s="244"/>
      <c r="ADQ16" s="244"/>
      <c r="ADR16" s="244"/>
      <c r="ADS16" s="244"/>
      <c r="ADT16" s="244"/>
      <c r="ADU16" s="244"/>
      <c r="ADV16" s="244"/>
      <c r="ADW16" s="244"/>
      <c r="ADX16" s="244"/>
      <c r="ADY16" s="244"/>
      <c r="ADZ16" s="244"/>
      <c r="AEA16" s="244"/>
      <c r="AEB16" s="244"/>
      <c r="AEC16" s="244"/>
      <c r="AED16" s="244"/>
      <c r="AEE16" s="244"/>
      <c r="AEF16" s="244"/>
      <c r="AEG16" s="244"/>
      <c r="AEH16" s="244"/>
      <c r="AEI16" s="244"/>
      <c r="AEJ16" s="244"/>
      <c r="AEK16" s="244"/>
      <c r="AEL16" s="244"/>
      <c r="AEM16" s="244"/>
      <c r="AEN16" s="244"/>
      <c r="AEO16" s="244"/>
      <c r="AEP16" s="244"/>
      <c r="AEQ16" s="244"/>
      <c r="AER16" s="244"/>
      <c r="AES16" s="244"/>
      <c r="AET16" s="244"/>
      <c r="AEU16" s="244"/>
    </row>
    <row r="17" spans="1:827" s="191" customFormat="1" x14ac:dyDescent="0.15">
      <c r="A17" s="182" t="str">
        <f>'Tariffs July 2021'!K11</f>
        <v>Powershop</v>
      </c>
      <c r="B17" s="183" t="str">
        <f>'Tariffs July 2021'!L11</f>
        <v>Carbon neutral</v>
      </c>
      <c r="C17" s="184">
        <f>IF('Tariffs July 2021'!BP11=0,91*'Tariffs July 2021'!M11/100,(91*'Tariffs July 2021'!M11/100)+'Tariffs July 2021'!BP11/4)</f>
        <v>81.899999999999991</v>
      </c>
      <c r="D17" s="184">
        <f>IF('Tariffs July 2021'!O11="",$C$5*'Tariffs July 2021'!N11/100,IF($C$5&gt;='Tariffs July 2021'!P11,('Tariffs July 2021'!P11*'Tariffs July 2021'!N11/100),($C$5*'Tariffs July 2021'!N11/100)))</f>
        <v>364</v>
      </c>
      <c r="E17" s="184">
        <f>IF(AND('Tariffs July 2021'!P11&gt;0,'Tariffs July 2021'!R11&gt;0),IF($C$5&lt;'Tariffs July 2021'!P11,0,IF($C$5&lt;=('Tariffs July 2021'!R11+'Tariffs July 2021'!P11),(($C$5-'Tariffs July 2021'!P11)*'Tariffs July 2021'!Q11/100),(('Tariffs July 2021'!R11)*'Tariffs July 2021'!Q11/100))),0)</f>
        <v>0</v>
      </c>
      <c r="F17" s="184">
        <f>IF(AND('Tariffs July 2021'!R11&gt;0,'Tariffs July 2021'!T11&gt;0),IF(($C$5&lt;'Tariffs July 2021'!T11),(0),($C$5-'Tariffs July 2021'!T11)*'Tariffs July 2021'!U11/100),IF(AND('Tariffs July 2021'!R11&gt;0,'Tariffs July 2021'!T11=""),IF(($C$5&lt;'Tariffs July 2021'!R11+'Tariffs July 2021'!P11),(0),(($C$5-('Tariffs July 2021'!R11+'Tariffs July 2021'!P11))*'Tariffs July 2021'!S11/100)),IF(AND('Tariffs July 2021'!P11&gt;0,'Tariffs July 2021'!R11=""&gt;0),IF(($C$5&lt;'Tariffs July 2021'!P11),(0),($C$5-'Tariffs July 2021'!P11)*'Tariffs July 2021'!Q11/100),0)))</f>
        <v>0</v>
      </c>
      <c r="G17" s="184">
        <f t="shared" si="0"/>
        <v>445.9</v>
      </c>
      <c r="H17" s="238">
        <f t="shared" si="1"/>
        <v>1456</v>
      </c>
      <c r="I17" s="238">
        <f t="shared" si="2"/>
        <v>1783.6</v>
      </c>
      <c r="J17" s="185">
        <f t="shared" si="3"/>
        <v>1961.96</v>
      </c>
      <c r="K17" s="260">
        <f>'Tariffs July 2021'!AZ11</f>
        <v>0</v>
      </c>
      <c r="L17" s="260">
        <f>'Tariffs July 2021'!BA11</f>
        <v>0</v>
      </c>
      <c r="M17" s="260">
        <f>'Tariffs July 2021'!BB11</f>
        <v>0</v>
      </c>
      <c r="N17" s="260">
        <f>'Tariffs July 2021'!BC11</f>
        <v>0</v>
      </c>
      <c r="O17" s="186" t="str">
        <f t="shared" si="4"/>
        <v>No discount</v>
      </c>
      <c r="P17" s="187" t="str">
        <f t="shared" si="5"/>
        <v>Inclusive</v>
      </c>
      <c r="Q17" s="241">
        <f t="shared" si="6"/>
        <v>1783.6</v>
      </c>
      <c r="R17" s="238">
        <f t="shared" si="7"/>
        <v>1783.6</v>
      </c>
      <c r="S17" s="247">
        <f t="shared" si="8"/>
        <v>1961.96</v>
      </c>
      <c r="T17" s="247">
        <f t="shared" si="8"/>
        <v>1961.96</v>
      </c>
      <c r="U17" s="188">
        <f>'Tariffs July 2021'!BL11</f>
        <v>0</v>
      </c>
      <c r="V17" s="189" t="str">
        <f>'Tariffs July 2021'!BM11</f>
        <v>n</v>
      </c>
      <c r="W17" s="284"/>
      <c r="X17" s="284"/>
      <c r="Y17" s="284"/>
      <c r="Z17" s="284"/>
      <c r="AA17" s="284"/>
      <c r="AB17" s="284"/>
      <c r="AC17" s="284"/>
      <c r="AD17" s="284"/>
      <c r="AE17" s="284"/>
      <c r="AF17" s="284"/>
      <c r="AG17" s="284"/>
      <c r="AH17" s="284"/>
      <c r="AI17" s="284"/>
      <c r="AJ17" s="284"/>
      <c r="AK17" s="284"/>
      <c r="AL17" s="284"/>
      <c r="AM17" s="284"/>
      <c r="AN17" s="284"/>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s="244"/>
      <c r="QO17" s="244"/>
      <c r="QP17" s="244"/>
      <c r="QQ17" s="244"/>
      <c r="QR17" s="244"/>
      <c r="QS17" s="244"/>
      <c r="QT17" s="244"/>
      <c r="QU17" s="244"/>
      <c r="QV17" s="244"/>
      <c r="QW17" s="244"/>
      <c r="QX17" s="244"/>
      <c r="QY17" s="244"/>
      <c r="QZ17" s="244"/>
      <c r="RA17" s="244"/>
      <c r="RB17" s="244"/>
      <c r="RC17" s="244"/>
      <c r="RD17" s="244"/>
      <c r="RE17" s="244"/>
      <c r="RF17" s="244"/>
      <c r="RG17" s="244"/>
      <c r="RH17" s="244"/>
      <c r="RI17" s="244"/>
      <c r="RJ17" s="244"/>
      <c r="RK17" s="244"/>
      <c r="RL17" s="244"/>
      <c r="RM17" s="244"/>
      <c r="RN17" s="244"/>
      <c r="RO17" s="244"/>
      <c r="RP17" s="244"/>
      <c r="RQ17" s="244"/>
      <c r="RR17" s="244"/>
      <c r="RS17" s="244"/>
      <c r="RT17" s="244"/>
      <c r="RU17" s="244"/>
      <c r="RV17" s="244"/>
      <c r="RW17" s="244"/>
      <c r="RX17" s="244"/>
      <c r="RY17" s="244"/>
      <c r="RZ17" s="244"/>
      <c r="SA17" s="244"/>
      <c r="SB17" s="244"/>
      <c r="SC17" s="244"/>
      <c r="SD17" s="244"/>
      <c r="SE17" s="244"/>
      <c r="SF17" s="244"/>
      <c r="SG17" s="244"/>
      <c r="SH17" s="244"/>
      <c r="SI17" s="244"/>
      <c r="SJ17" s="244"/>
      <c r="SK17" s="244"/>
      <c r="SL17" s="244"/>
      <c r="SM17" s="244"/>
      <c r="SN17" s="244"/>
      <c r="SO17" s="244"/>
      <c r="SP17" s="244"/>
      <c r="SQ17" s="244"/>
      <c r="SR17" s="244"/>
      <c r="SS17" s="244"/>
      <c r="ST17" s="244"/>
      <c r="SU17" s="244"/>
      <c r="SV17" s="244"/>
      <c r="SW17" s="244"/>
      <c r="SX17" s="244"/>
      <c r="SY17" s="244"/>
      <c r="SZ17" s="244"/>
      <c r="TA17" s="244"/>
      <c r="TB17" s="244"/>
      <c r="TC17" s="244"/>
      <c r="TD17" s="244"/>
      <c r="TE17" s="244"/>
      <c r="TF17" s="244"/>
      <c r="TG17" s="244"/>
      <c r="TH17" s="244"/>
      <c r="TI17" s="244"/>
      <c r="TJ17" s="244"/>
      <c r="TK17" s="244"/>
      <c r="TL17" s="244"/>
      <c r="TM17" s="244"/>
      <c r="TN17" s="244"/>
      <c r="TO17" s="244"/>
      <c r="TP17" s="244"/>
      <c r="TQ17" s="244"/>
      <c r="TR17" s="244"/>
      <c r="TS17" s="244"/>
      <c r="TT17" s="244"/>
      <c r="TU17" s="244"/>
      <c r="TV17" s="244"/>
      <c r="TW17" s="244"/>
      <c r="TX17" s="244"/>
      <c r="TY17" s="244"/>
      <c r="TZ17" s="244"/>
      <c r="UA17" s="244"/>
      <c r="UB17" s="244"/>
      <c r="UC17" s="244"/>
      <c r="UD17" s="244"/>
      <c r="UE17" s="244"/>
      <c r="UF17" s="244"/>
      <c r="UG17" s="244"/>
      <c r="UH17" s="244"/>
      <c r="UI17" s="244"/>
      <c r="UJ17" s="244"/>
      <c r="UK17" s="244"/>
      <c r="UL17" s="244"/>
      <c r="UM17" s="244"/>
      <c r="UN17" s="244"/>
      <c r="UO17" s="244"/>
      <c r="UP17" s="244"/>
      <c r="UQ17" s="244"/>
      <c r="UR17" s="244"/>
      <c r="US17" s="244"/>
      <c r="UT17" s="244"/>
      <c r="UU17" s="244"/>
      <c r="UV17" s="244"/>
      <c r="UW17" s="244"/>
      <c r="UX17" s="244"/>
      <c r="UY17" s="244"/>
      <c r="UZ17" s="244"/>
      <c r="VA17" s="244"/>
      <c r="VB17" s="244"/>
      <c r="VC17" s="244"/>
      <c r="VD17" s="244"/>
      <c r="VE17" s="244"/>
      <c r="VF17" s="244"/>
      <c r="VG17" s="244"/>
      <c r="VH17" s="244"/>
      <c r="VI17" s="244"/>
      <c r="VJ17" s="244"/>
      <c r="VK17" s="244"/>
      <c r="VL17" s="244"/>
      <c r="VM17" s="244"/>
      <c r="VN17" s="244"/>
      <c r="VO17" s="244"/>
      <c r="VP17" s="244"/>
      <c r="VQ17" s="244"/>
      <c r="VR17" s="244"/>
      <c r="VS17" s="244"/>
      <c r="VT17" s="244"/>
      <c r="VU17" s="244"/>
      <c r="VV17" s="244"/>
      <c r="VW17" s="244"/>
      <c r="VX17" s="244"/>
      <c r="VY17" s="244"/>
      <c r="VZ17" s="244"/>
      <c r="WA17" s="244"/>
      <c r="WB17" s="244"/>
      <c r="WC17" s="244"/>
      <c r="WD17" s="244"/>
      <c r="WE17" s="244"/>
      <c r="WF17" s="244"/>
      <c r="WG17" s="244"/>
      <c r="WH17" s="244"/>
      <c r="WI17" s="244"/>
      <c r="WJ17" s="244"/>
      <c r="WK17" s="244"/>
      <c r="WL17" s="244"/>
      <c r="WM17" s="244"/>
      <c r="WN17" s="244"/>
      <c r="WO17" s="244"/>
      <c r="WP17" s="244"/>
      <c r="WQ17" s="244"/>
      <c r="WR17" s="244"/>
      <c r="WS17" s="244"/>
      <c r="WT17" s="244"/>
      <c r="WU17" s="244"/>
      <c r="WV17" s="244"/>
      <c r="WW17" s="244"/>
      <c r="WX17" s="244"/>
      <c r="WY17" s="244"/>
      <c r="WZ17" s="244"/>
      <c r="XA17" s="244"/>
      <c r="XB17" s="244"/>
      <c r="XC17" s="244"/>
      <c r="XD17" s="244"/>
      <c r="XE17" s="244"/>
      <c r="XF17" s="244"/>
      <c r="XG17" s="244"/>
      <c r="XH17" s="244"/>
      <c r="XI17" s="244"/>
      <c r="XJ17" s="244"/>
      <c r="XK17" s="244"/>
      <c r="XL17" s="244"/>
      <c r="XM17" s="244"/>
      <c r="XN17" s="244"/>
      <c r="XO17" s="244"/>
      <c r="XP17" s="244"/>
      <c r="XQ17" s="244"/>
      <c r="XR17" s="244"/>
      <c r="XS17" s="244"/>
      <c r="XT17" s="244"/>
      <c r="XU17" s="244"/>
      <c r="XV17" s="244"/>
      <c r="XW17" s="244"/>
      <c r="XX17" s="244"/>
      <c r="XY17" s="244"/>
      <c r="XZ17" s="244"/>
      <c r="YA17" s="244"/>
      <c r="YB17" s="244"/>
      <c r="YC17" s="244"/>
      <c r="YD17" s="244"/>
      <c r="YE17" s="244"/>
      <c r="YF17" s="244"/>
      <c r="YG17" s="244"/>
      <c r="YH17" s="244"/>
      <c r="YI17" s="244"/>
      <c r="YJ17" s="244"/>
      <c r="YK17" s="244"/>
      <c r="YL17" s="244"/>
      <c r="YM17" s="244"/>
      <c r="YN17" s="244"/>
      <c r="YO17" s="244"/>
      <c r="YP17" s="244"/>
      <c r="YQ17" s="244"/>
      <c r="YR17" s="244"/>
      <c r="YS17" s="244"/>
      <c r="YT17" s="244"/>
      <c r="YU17" s="244"/>
      <c r="YV17" s="244"/>
      <c r="YW17" s="244"/>
      <c r="YX17" s="244"/>
      <c r="YY17" s="244"/>
      <c r="YZ17" s="244"/>
      <c r="ZA17" s="244"/>
      <c r="ZB17" s="244"/>
      <c r="ZC17" s="244"/>
      <c r="ZD17" s="244"/>
      <c r="ZE17" s="244"/>
      <c r="ZF17" s="244"/>
      <c r="ZG17" s="244"/>
      <c r="ZH17" s="244"/>
      <c r="ZI17" s="244"/>
      <c r="ZJ17" s="244"/>
      <c r="ZK17" s="244"/>
      <c r="ZL17" s="244"/>
      <c r="ZM17" s="244"/>
      <c r="ZN17" s="244"/>
      <c r="ZO17" s="244"/>
      <c r="ZP17" s="244"/>
      <c r="ZQ17" s="244"/>
      <c r="ZR17" s="244"/>
      <c r="ZS17" s="244"/>
      <c r="ZT17" s="244"/>
      <c r="ZU17" s="244"/>
      <c r="ZV17" s="244"/>
      <c r="ZW17" s="244"/>
      <c r="ZX17" s="244"/>
      <c r="ZY17" s="244"/>
      <c r="ZZ17" s="244"/>
      <c r="AAA17" s="244"/>
      <c r="AAB17" s="244"/>
      <c r="AAC17" s="244"/>
      <c r="AAD17" s="244"/>
      <c r="AAE17" s="244"/>
      <c r="AAF17" s="244"/>
      <c r="AAG17" s="244"/>
      <c r="AAH17" s="244"/>
      <c r="AAI17" s="244"/>
      <c r="AAJ17" s="244"/>
      <c r="AAK17" s="244"/>
      <c r="AAL17" s="244"/>
      <c r="AAM17" s="244"/>
      <c r="AAN17" s="244"/>
      <c r="AAO17" s="244"/>
      <c r="AAP17" s="244"/>
      <c r="AAQ17" s="244"/>
      <c r="AAR17" s="244"/>
      <c r="AAS17" s="244"/>
      <c r="AAT17" s="244"/>
      <c r="AAU17" s="244"/>
      <c r="AAV17" s="244"/>
      <c r="AAW17" s="244"/>
      <c r="AAX17" s="244"/>
      <c r="AAY17" s="244"/>
      <c r="AAZ17" s="244"/>
      <c r="ABA17" s="244"/>
      <c r="ABB17" s="244"/>
      <c r="ABC17" s="244"/>
      <c r="ABD17" s="244"/>
      <c r="ABE17" s="244"/>
      <c r="ABF17" s="244"/>
      <c r="ABG17" s="244"/>
      <c r="ABH17" s="244"/>
      <c r="ABI17" s="244"/>
      <c r="ABJ17" s="244"/>
      <c r="ABK17" s="244"/>
      <c r="ABL17" s="244"/>
      <c r="ABM17" s="244"/>
      <c r="ABN17" s="244"/>
      <c r="ABO17" s="244"/>
      <c r="ABP17" s="244"/>
      <c r="ABQ17" s="244"/>
      <c r="ABR17" s="244"/>
      <c r="ABS17" s="244"/>
      <c r="ABT17" s="244"/>
      <c r="ABU17" s="244"/>
      <c r="ABV17" s="244"/>
      <c r="ABW17" s="244"/>
      <c r="ABX17" s="244"/>
      <c r="ABY17" s="244"/>
      <c r="ABZ17" s="244"/>
      <c r="ACA17" s="244"/>
      <c r="ACB17" s="244"/>
      <c r="ACC17" s="244"/>
      <c r="ACD17" s="244"/>
      <c r="ACE17" s="244"/>
      <c r="ACF17" s="244"/>
      <c r="ACG17" s="244"/>
      <c r="ACH17" s="244"/>
      <c r="ACI17" s="244"/>
      <c r="ACJ17" s="244"/>
      <c r="ACK17" s="244"/>
      <c r="ACL17" s="244"/>
      <c r="ACM17" s="244"/>
      <c r="ACN17" s="244"/>
      <c r="ACO17" s="244"/>
      <c r="ACP17" s="244"/>
      <c r="ACQ17" s="244"/>
      <c r="ACR17" s="244"/>
      <c r="ACS17" s="244"/>
      <c r="ACT17" s="244"/>
      <c r="ACU17" s="244"/>
      <c r="ACV17" s="244"/>
      <c r="ACW17" s="244"/>
      <c r="ACX17" s="244"/>
      <c r="ACY17" s="244"/>
      <c r="ACZ17" s="244"/>
      <c r="ADA17" s="244"/>
      <c r="ADB17" s="244"/>
      <c r="ADC17" s="244"/>
      <c r="ADD17" s="244"/>
      <c r="ADE17" s="244"/>
      <c r="ADF17" s="244"/>
      <c r="ADG17" s="244"/>
      <c r="ADH17" s="244"/>
      <c r="ADI17" s="244"/>
      <c r="ADJ17" s="244"/>
      <c r="ADK17" s="244"/>
      <c r="ADL17" s="244"/>
      <c r="ADM17" s="244"/>
      <c r="ADN17" s="244"/>
      <c r="ADO17" s="244"/>
      <c r="ADP17" s="244"/>
      <c r="ADQ17" s="244"/>
      <c r="ADR17" s="244"/>
      <c r="ADS17" s="244"/>
      <c r="ADT17" s="244"/>
      <c r="ADU17" s="244"/>
      <c r="ADV17" s="244"/>
      <c r="ADW17" s="244"/>
      <c r="ADX17" s="244"/>
      <c r="ADY17" s="244"/>
      <c r="ADZ17" s="244"/>
      <c r="AEA17" s="244"/>
      <c r="AEB17" s="244"/>
      <c r="AEC17" s="244"/>
      <c r="AED17" s="244"/>
      <c r="AEE17" s="244"/>
      <c r="AEF17" s="244"/>
      <c r="AEG17" s="244"/>
      <c r="AEH17" s="244"/>
      <c r="AEI17" s="244"/>
      <c r="AEJ17" s="244"/>
      <c r="AEK17" s="244"/>
      <c r="AEL17" s="244"/>
      <c r="AEM17" s="244"/>
      <c r="AEN17" s="244"/>
      <c r="AEO17" s="244"/>
      <c r="AEP17" s="244"/>
      <c r="AEQ17" s="244"/>
      <c r="AER17" s="244"/>
      <c r="AES17" s="244"/>
      <c r="AET17" s="244"/>
      <c r="AEU17" s="244"/>
    </row>
    <row r="18" spans="1:827" s="191" customFormat="1" x14ac:dyDescent="0.15">
      <c r="A18" s="182" t="str">
        <f>'Tariffs July 2021'!K12</f>
        <v>Red Energy</v>
      </c>
      <c r="B18" s="183" t="str">
        <f>'Tariffs July 2021'!L12</f>
        <v>Living Energy Saver</v>
      </c>
      <c r="C18" s="184">
        <f>IF('Tariffs July 2021'!BP12=0,91*'Tariffs July 2021'!M12/100,(91*'Tariffs July 2021'!M12/100)+'Tariffs July 2021'!BP12/4)</f>
        <v>77.349999999999994</v>
      </c>
      <c r="D18" s="184">
        <f>IF('Tariffs July 2021'!O12="",$C$5*'Tariffs July 2021'!N12/100,IF($C$5&gt;='Tariffs July 2021'!P12,('Tariffs July 2021'!P12*'Tariffs July 2021'!N12/100),($C$5*'Tariffs July 2021'!N12/100)))</f>
        <v>379.63636363636363</v>
      </c>
      <c r="E18" s="184">
        <f>IF(AND('Tariffs July 2021'!P12&gt;0,'Tariffs July 2021'!R12&gt;0),IF($C$5&lt;'Tariffs July 2021'!P12,0,IF($C$5&lt;=('Tariffs July 2021'!R12+'Tariffs July 2021'!P12),(($C$5-'Tariffs July 2021'!P12)*'Tariffs July 2021'!Q12/100),(('Tariffs July 2021'!R12)*'Tariffs July 2021'!Q12/100))),0)</f>
        <v>0</v>
      </c>
      <c r="F18" s="184">
        <f>IF(AND('Tariffs July 2021'!R12&gt;0,'Tariffs July 2021'!T12&gt;0),IF(($C$5&lt;'Tariffs July 2021'!T12),(0),($C$5-'Tariffs July 2021'!T12)*'Tariffs July 2021'!U12/100),IF(AND('Tariffs July 2021'!R12&gt;0,'Tariffs July 2021'!T12=""),IF(($C$5&lt;'Tariffs July 2021'!R12+'Tariffs July 2021'!P12),(0),(($C$5-('Tariffs July 2021'!R12+'Tariffs July 2021'!P12))*'Tariffs July 2021'!S12/100)),IF(AND('Tariffs July 2021'!P12&gt;0,'Tariffs July 2021'!R12=""&gt;0),IF(($C$5&lt;'Tariffs July 2021'!P12),(0),($C$5-'Tariffs July 2021'!P12)*'Tariffs July 2021'!Q12/100),0)))</f>
        <v>0</v>
      </c>
      <c r="G18" s="184">
        <f t="shared" si="0"/>
        <v>456.98636363636365</v>
      </c>
      <c r="H18" s="238">
        <f t="shared" si="1"/>
        <v>1518.5454545454545</v>
      </c>
      <c r="I18" s="238">
        <f t="shared" si="2"/>
        <v>1827.9454545454546</v>
      </c>
      <c r="J18" s="185">
        <f t="shared" si="3"/>
        <v>2010.7400000000002</v>
      </c>
      <c r="K18" s="260">
        <f>'Tariffs July 2021'!AZ12</f>
        <v>0</v>
      </c>
      <c r="L18" s="260">
        <f>'Tariffs July 2021'!BA12</f>
        <v>0</v>
      </c>
      <c r="M18" s="260">
        <f>'Tariffs July 2021'!BB12</f>
        <v>0</v>
      </c>
      <c r="N18" s="260">
        <f>'Tariffs July 2021'!BC12</f>
        <v>0</v>
      </c>
      <c r="O18" s="186" t="str">
        <f t="shared" si="4"/>
        <v>No discount</v>
      </c>
      <c r="P18" s="187" t="str">
        <f t="shared" si="5"/>
        <v>Inclusive</v>
      </c>
      <c r="Q18" s="241">
        <f t="shared" si="6"/>
        <v>1827.9454545454546</v>
      </c>
      <c r="R18" s="238">
        <f t="shared" si="7"/>
        <v>1827.9454545454546</v>
      </c>
      <c r="S18" s="247">
        <f t="shared" si="8"/>
        <v>2010.7400000000002</v>
      </c>
      <c r="T18" s="247">
        <f t="shared" si="8"/>
        <v>2010.7400000000002</v>
      </c>
      <c r="U18" s="188">
        <f>'Tariffs July 2021'!BL12</f>
        <v>0</v>
      </c>
      <c r="V18" s="189" t="str">
        <f>'Tariffs July 2021'!BM12</f>
        <v>n</v>
      </c>
      <c r="W18" s="284"/>
      <c r="X18" s="284"/>
      <c r="Y18" s="284"/>
      <c r="Z18" s="284"/>
      <c r="AA18" s="284"/>
      <c r="AB18" s="284"/>
      <c r="AC18" s="284"/>
      <c r="AD18" s="284"/>
      <c r="AE18" s="284"/>
      <c r="AF18" s="284"/>
      <c r="AG18" s="284"/>
      <c r="AH18" s="284"/>
      <c r="AI18" s="284"/>
      <c r="AJ18" s="284"/>
      <c r="AK18" s="284"/>
      <c r="AL18" s="284"/>
      <c r="AM18" s="284"/>
      <c r="AN18" s="284"/>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s="244"/>
      <c r="QO18" s="244"/>
      <c r="QP18" s="244"/>
      <c r="QQ18" s="244"/>
      <c r="QR18" s="244"/>
      <c r="QS18" s="244"/>
      <c r="QT18" s="244"/>
      <c r="QU18" s="244"/>
      <c r="QV18" s="244"/>
      <c r="QW18" s="244"/>
      <c r="QX18" s="244"/>
      <c r="QY18" s="244"/>
      <c r="QZ18" s="244"/>
      <c r="RA18" s="244"/>
      <c r="RB18" s="244"/>
      <c r="RC18" s="244"/>
      <c r="RD18" s="244"/>
      <c r="RE18" s="244"/>
      <c r="RF18" s="244"/>
      <c r="RG18" s="244"/>
      <c r="RH18" s="244"/>
      <c r="RI18" s="244"/>
      <c r="RJ18" s="244"/>
      <c r="RK18" s="244"/>
      <c r="RL18" s="244"/>
      <c r="RM18" s="244"/>
      <c r="RN18" s="244"/>
      <c r="RO18" s="244"/>
      <c r="RP18" s="244"/>
      <c r="RQ18" s="244"/>
      <c r="RR18" s="244"/>
      <c r="RS18" s="244"/>
      <c r="RT18" s="244"/>
      <c r="RU18" s="244"/>
      <c r="RV18" s="244"/>
      <c r="RW18" s="244"/>
      <c r="RX18" s="244"/>
      <c r="RY18" s="244"/>
      <c r="RZ18" s="244"/>
      <c r="SA18" s="244"/>
      <c r="SB18" s="244"/>
      <c r="SC18" s="244"/>
      <c r="SD18" s="244"/>
      <c r="SE18" s="244"/>
      <c r="SF18" s="244"/>
      <c r="SG18" s="244"/>
      <c r="SH18" s="244"/>
      <c r="SI18" s="244"/>
      <c r="SJ18" s="244"/>
      <c r="SK18" s="244"/>
      <c r="SL18" s="244"/>
      <c r="SM18" s="244"/>
      <c r="SN18" s="244"/>
      <c r="SO18" s="244"/>
      <c r="SP18" s="244"/>
      <c r="SQ18" s="244"/>
      <c r="SR18" s="244"/>
      <c r="SS18" s="244"/>
      <c r="ST18" s="244"/>
      <c r="SU18" s="244"/>
      <c r="SV18" s="244"/>
      <c r="SW18" s="244"/>
      <c r="SX18" s="244"/>
      <c r="SY18" s="244"/>
      <c r="SZ18" s="244"/>
      <c r="TA18" s="244"/>
      <c r="TB18" s="244"/>
      <c r="TC18" s="244"/>
      <c r="TD18" s="244"/>
      <c r="TE18" s="244"/>
      <c r="TF18" s="244"/>
      <c r="TG18" s="244"/>
      <c r="TH18" s="244"/>
      <c r="TI18" s="244"/>
      <c r="TJ18" s="244"/>
      <c r="TK18" s="244"/>
      <c r="TL18" s="244"/>
      <c r="TM18" s="244"/>
      <c r="TN18" s="244"/>
      <c r="TO18" s="244"/>
      <c r="TP18" s="244"/>
      <c r="TQ18" s="244"/>
      <c r="TR18" s="244"/>
      <c r="TS18" s="244"/>
      <c r="TT18" s="244"/>
      <c r="TU18" s="244"/>
      <c r="TV18" s="244"/>
      <c r="TW18" s="244"/>
      <c r="TX18" s="244"/>
      <c r="TY18" s="244"/>
      <c r="TZ18" s="244"/>
      <c r="UA18" s="244"/>
      <c r="UB18" s="244"/>
      <c r="UC18" s="244"/>
      <c r="UD18" s="244"/>
      <c r="UE18" s="244"/>
      <c r="UF18" s="244"/>
      <c r="UG18" s="244"/>
      <c r="UH18" s="244"/>
      <c r="UI18" s="244"/>
      <c r="UJ18" s="244"/>
      <c r="UK18" s="244"/>
      <c r="UL18" s="244"/>
      <c r="UM18" s="244"/>
      <c r="UN18" s="244"/>
      <c r="UO18" s="244"/>
      <c r="UP18" s="244"/>
      <c r="UQ18" s="244"/>
      <c r="UR18" s="244"/>
      <c r="US18" s="244"/>
      <c r="UT18" s="244"/>
      <c r="UU18" s="244"/>
      <c r="UV18" s="244"/>
      <c r="UW18" s="244"/>
      <c r="UX18" s="244"/>
      <c r="UY18" s="244"/>
      <c r="UZ18" s="244"/>
      <c r="VA18" s="244"/>
      <c r="VB18" s="244"/>
      <c r="VC18" s="244"/>
      <c r="VD18" s="244"/>
      <c r="VE18" s="244"/>
      <c r="VF18" s="244"/>
      <c r="VG18" s="244"/>
      <c r="VH18" s="244"/>
      <c r="VI18" s="244"/>
      <c r="VJ18" s="244"/>
      <c r="VK18" s="244"/>
      <c r="VL18" s="244"/>
      <c r="VM18" s="244"/>
      <c r="VN18" s="244"/>
      <c r="VO18" s="244"/>
      <c r="VP18" s="244"/>
      <c r="VQ18" s="244"/>
      <c r="VR18" s="244"/>
      <c r="VS18" s="244"/>
      <c r="VT18" s="244"/>
      <c r="VU18" s="244"/>
      <c r="VV18" s="244"/>
      <c r="VW18" s="244"/>
      <c r="VX18" s="244"/>
      <c r="VY18" s="244"/>
      <c r="VZ18" s="244"/>
      <c r="WA18" s="244"/>
      <c r="WB18" s="244"/>
      <c r="WC18" s="244"/>
      <c r="WD18" s="244"/>
      <c r="WE18" s="244"/>
      <c r="WF18" s="244"/>
      <c r="WG18" s="244"/>
      <c r="WH18" s="244"/>
      <c r="WI18" s="244"/>
      <c r="WJ18" s="244"/>
      <c r="WK18" s="244"/>
      <c r="WL18" s="244"/>
      <c r="WM18" s="244"/>
      <c r="WN18" s="244"/>
      <c r="WO18" s="244"/>
      <c r="WP18" s="244"/>
      <c r="WQ18" s="244"/>
      <c r="WR18" s="244"/>
      <c r="WS18" s="244"/>
      <c r="WT18" s="244"/>
      <c r="WU18" s="244"/>
      <c r="WV18" s="244"/>
      <c r="WW18" s="244"/>
      <c r="WX18" s="244"/>
      <c r="WY18" s="244"/>
      <c r="WZ18" s="244"/>
      <c r="XA18" s="244"/>
      <c r="XB18" s="244"/>
      <c r="XC18" s="244"/>
      <c r="XD18" s="244"/>
      <c r="XE18" s="244"/>
      <c r="XF18" s="244"/>
      <c r="XG18" s="244"/>
      <c r="XH18" s="244"/>
      <c r="XI18" s="244"/>
      <c r="XJ18" s="244"/>
      <c r="XK18" s="244"/>
      <c r="XL18" s="244"/>
      <c r="XM18" s="244"/>
      <c r="XN18" s="244"/>
      <c r="XO18" s="244"/>
      <c r="XP18" s="244"/>
      <c r="XQ18" s="244"/>
      <c r="XR18" s="244"/>
      <c r="XS18" s="244"/>
      <c r="XT18" s="244"/>
      <c r="XU18" s="244"/>
      <c r="XV18" s="244"/>
      <c r="XW18" s="244"/>
      <c r="XX18" s="244"/>
      <c r="XY18" s="244"/>
      <c r="XZ18" s="244"/>
      <c r="YA18" s="244"/>
      <c r="YB18" s="244"/>
      <c r="YC18" s="244"/>
      <c r="YD18" s="244"/>
      <c r="YE18" s="244"/>
      <c r="YF18" s="244"/>
      <c r="YG18" s="244"/>
      <c r="YH18" s="244"/>
      <c r="YI18" s="244"/>
      <c r="YJ18" s="244"/>
      <c r="YK18" s="244"/>
      <c r="YL18" s="244"/>
      <c r="YM18" s="244"/>
      <c r="YN18" s="244"/>
      <c r="YO18" s="244"/>
      <c r="YP18" s="244"/>
      <c r="YQ18" s="244"/>
      <c r="YR18" s="244"/>
      <c r="YS18" s="244"/>
      <c r="YT18" s="244"/>
      <c r="YU18" s="244"/>
      <c r="YV18" s="244"/>
      <c r="YW18" s="244"/>
      <c r="YX18" s="244"/>
      <c r="YY18" s="244"/>
      <c r="YZ18" s="244"/>
      <c r="ZA18" s="244"/>
      <c r="ZB18" s="244"/>
      <c r="ZC18" s="244"/>
      <c r="ZD18" s="244"/>
      <c r="ZE18" s="244"/>
      <c r="ZF18" s="244"/>
      <c r="ZG18" s="244"/>
      <c r="ZH18" s="244"/>
      <c r="ZI18" s="244"/>
      <c r="ZJ18" s="244"/>
      <c r="ZK18" s="244"/>
      <c r="ZL18" s="244"/>
      <c r="ZM18" s="244"/>
      <c r="ZN18" s="244"/>
      <c r="ZO18" s="244"/>
      <c r="ZP18" s="244"/>
      <c r="ZQ18" s="244"/>
      <c r="ZR18" s="244"/>
      <c r="ZS18" s="244"/>
      <c r="ZT18" s="244"/>
      <c r="ZU18" s="244"/>
      <c r="ZV18" s="244"/>
      <c r="ZW18" s="244"/>
      <c r="ZX18" s="244"/>
      <c r="ZY18" s="244"/>
      <c r="ZZ18" s="244"/>
      <c r="AAA18" s="244"/>
      <c r="AAB18" s="244"/>
      <c r="AAC18" s="244"/>
      <c r="AAD18" s="244"/>
      <c r="AAE18" s="244"/>
      <c r="AAF18" s="244"/>
      <c r="AAG18" s="244"/>
      <c r="AAH18" s="244"/>
      <c r="AAI18" s="244"/>
      <c r="AAJ18" s="244"/>
      <c r="AAK18" s="244"/>
      <c r="AAL18" s="244"/>
      <c r="AAM18" s="244"/>
      <c r="AAN18" s="244"/>
      <c r="AAO18" s="244"/>
      <c r="AAP18" s="244"/>
      <c r="AAQ18" s="244"/>
      <c r="AAR18" s="244"/>
      <c r="AAS18" s="244"/>
      <c r="AAT18" s="244"/>
      <c r="AAU18" s="244"/>
      <c r="AAV18" s="244"/>
      <c r="AAW18" s="244"/>
      <c r="AAX18" s="244"/>
      <c r="AAY18" s="244"/>
      <c r="AAZ18" s="244"/>
      <c r="ABA18" s="244"/>
      <c r="ABB18" s="244"/>
      <c r="ABC18" s="244"/>
      <c r="ABD18" s="244"/>
      <c r="ABE18" s="244"/>
      <c r="ABF18" s="244"/>
      <c r="ABG18" s="244"/>
      <c r="ABH18" s="244"/>
      <c r="ABI18" s="244"/>
      <c r="ABJ18" s="244"/>
      <c r="ABK18" s="244"/>
      <c r="ABL18" s="244"/>
      <c r="ABM18" s="244"/>
      <c r="ABN18" s="244"/>
      <c r="ABO18" s="244"/>
      <c r="ABP18" s="244"/>
      <c r="ABQ18" s="244"/>
      <c r="ABR18" s="244"/>
      <c r="ABS18" s="244"/>
      <c r="ABT18" s="244"/>
      <c r="ABU18" s="244"/>
      <c r="ABV18" s="244"/>
      <c r="ABW18" s="244"/>
      <c r="ABX18" s="244"/>
      <c r="ABY18" s="244"/>
      <c r="ABZ18" s="244"/>
      <c r="ACA18" s="244"/>
      <c r="ACB18" s="244"/>
      <c r="ACC18" s="244"/>
      <c r="ACD18" s="244"/>
      <c r="ACE18" s="244"/>
      <c r="ACF18" s="244"/>
      <c r="ACG18" s="244"/>
      <c r="ACH18" s="244"/>
      <c r="ACI18" s="244"/>
      <c r="ACJ18" s="244"/>
      <c r="ACK18" s="244"/>
      <c r="ACL18" s="244"/>
      <c r="ACM18" s="244"/>
      <c r="ACN18" s="244"/>
      <c r="ACO18" s="244"/>
      <c r="ACP18" s="244"/>
      <c r="ACQ18" s="244"/>
      <c r="ACR18" s="244"/>
      <c r="ACS18" s="244"/>
      <c r="ACT18" s="244"/>
      <c r="ACU18" s="244"/>
      <c r="ACV18" s="244"/>
      <c r="ACW18" s="244"/>
      <c r="ACX18" s="244"/>
      <c r="ACY18" s="244"/>
      <c r="ACZ18" s="244"/>
      <c r="ADA18" s="244"/>
      <c r="ADB18" s="244"/>
      <c r="ADC18" s="244"/>
      <c r="ADD18" s="244"/>
      <c r="ADE18" s="244"/>
      <c r="ADF18" s="244"/>
      <c r="ADG18" s="244"/>
      <c r="ADH18" s="244"/>
      <c r="ADI18" s="244"/>
      <c r="ADJ18" s="244"/>
      <c r="ADK18" s="244"/>
      <c r="ADL18" s="244"/>
      <c r="ADM18" s="244"/>
      <c r="ADN18" s="244"/>
      <c r="ADO18" s="244"/>
      <c r="ADP18" s="244"/>
      <c r="ADQ18" s="244"/>
      <c r="ADR18" s="244"/>
      <c r="ADS18" s="244"/>
      <c r="ADT18" s="244"/>
      <c r="ADU18" s="244"/>
      <c r="ADV18" s="244"/>
      <c r="ADW18" s="244"/>
      <c r="ADX18" s="244"/>
      <c r="ADY18" s="244"/>
      <c r="ADZ18" s="244"/>
      <c r="AEA18" s="244"/>
      <c r="AEB18" s="244"/>
      <c r="AEC18" s="244"/>
      <c r="AED18" s="244"/>
      <c r="AEE18" s="244"/>
      <c r="AEF18" s="244"/>
      <c r="AEG18" s="244"/>
      <c r="AEH18" s="244"/>
      <c r="AEI18" s="244"/>
      <c r="AEJ18" s="244"/>
      <c r="AEK18" s="244"/>
      <c r="AEL18" s="244"/>
      <c r="AEM18" s="244"/>
      <c r="AEN18" s="244"/>
      <c r="AEO18" s="244"/>
      <c r="AEP18" s="244"/>
      <c r="AEQ18" s="244"/>
      <c r="AER18" s="244"/>
      <c r="AES18" s="244"/>
      <c r="AET18" s="244"/>
      <c r="AEU18" s="244"/>
    </row>
    <row r="19" spans="1:827" s="191" customFormat="1" x14ac:dyDescent="0.15">
      <c r="A19" s="183" t="str">
        <f>'Tariffs July 2021'!K13</f>
        <v>Alinta Energy</v>
      </c>
      <c r="B19" s="183" t="str">
        <f>'Tariffs July 2021'!L13</f>
        <v>Home Deal</v>
      </c>
      <c r="C19" s="184">
        <f>IF('Tariffs July 2021'!BP13=0,91*'Tariffs July 2021'!M13/100,(91*'Tariffs July 2021'!M13/100)+'Tariffs July 2021'!BP13/4)</f>
        <v>80.989999999999995</v>
      </c>
      <c r="D19" s="184">
        <f>IF('Tariffs July 2021'!O13="",$C$5*'Tariffs July 2021'!N13/100,IF($C$5&gt;='Tariffs July 2021'!P13,('Tariffs July 2021'!P13*'Tariffs July 2021'!N13/100),($C$5*'Tariffs July 2021'!N13/100)))</f>
        <v>350.54545454545456</v>
      </c>
      <c r="E19" s="184">
        <f>IF(AND('Tariffs July 2021'!P13&gt;0,'Tariffs July 2021'!R13&gt;0),IF($C$5&lt;'Tariffs July 2021'!P13,0,IF($C$5&lt;=('Tariffs July 2021'!R13+'Tariffs July 2021'!P13),(($C$5-'Tariffs July 2021'!P13)*'Tariffs July 2021'!Q13/100),(('Tariffs July 2021'!R13)*'Tariffs July 2021'!Q13/100))),0)</f>
        <v>0</v>
      </c>
      <c r="F19" s="184">
        <f>IF(AND('Tariffs July 2021'!R13&gt;0,'Tariffs July 2021'!T13&gt;0),IF(($C$5&lt;'Tariffs July 2021'!T13),(0),($C$5-'Tariffs July 2021'!T13)*'Tariffs July 2021'!U13/100),IF(AND('Tariffs July 2021'!R13&gt;0,'Tariffs July 2021'!T13=""),IF(($C$5&lt;'Tariffs July 2021'!R13+'Tariffs July 2021'!P13),(0),(($C$5-('Tariffs July 2021'!R13+'Tariffs July 2021'!P13))*'Tariffs July 2021'!S13/100)),IF(AND('Tariffs July 2021'!P13&gt;0,'Tariffs July 2021'!R13=""&gt;0),IF(($C$5&lt;'Tariffs July 2021'!P13),(0),($C$5-'Tariffs July 2021'!P13)*'Tariffs July 2021'!Q13/100),0)))</f>
        <v>0</v>
      </c>
      <c r="G19" s="184">
        <f t="shared" si="0"/>
        <v>431.53545454545457</v>
      </c>
      <c r="H19" s="238">
        <f t="shared" si="1"/>
        <v>1402.1818181818182</v>
      </c>
      <c r="I19" s="238">
        <f t="shared" si="2"/>
        <v>1726.1418181818183</v>
      </c>
      <c r="J19" s="185">
        <f t="shared" si="3"/>
        <v>1898.7560000000003</v>
      </c>
      <c r="K19" s="260">
        <f>'Tariffs July 2021'!AZ13</f>
        <v>0</v>
      </c>
      <c r="L19" s="260">
        <f>'Tariffs July 2021'!BA13</f>
        <v>0</v>
      </c>
      <c r="M19" s="260">
        <f>'Tariffs July 2021'!BB13</f>
        <v>0</v>
      </c>
      <c r="N19" s="260">
        <f>'Tariffs July 2021'!BC13</f>
        <v>0</v>
      </c>
      <c r="O19" s="186" t="str">
        <f t="shared" si="4"/>
        <v>No discount</v>
      </c>
      <c r="P19" s="187" t="str">
        <f t="shared" si="5"/>
        <v>Exclusive</v>
      </c>
      <c r="Q19" s="241">
        <f t="shared" si="6"/>
        <v>1726.1418181818183</v>
      </c>
      <c r="R19" s="238">
        <f t="shared" si="7"/>
        <v>1726.1418181818183</v>
      </c>
      <c r="S19" s="247">
        <f t="shared" si="8"/>
        <v>1898.7560000000003</v>
      </c>
      <c r="T19" s="247">
        <f t="shared" si="8"/>
        <v>1898.7560000000003</v>
      </c>
      <c r="U19" s="188">
        <f>'Tariffs July 2021'!BL13</f>
        <v>0</v>
      </c>
      <c r="V19" s="189" t="str">
        <f>'Tariffs July 2021'!BM13</f>
        <v>n</v>
      </c>
      <c r="W19" s="284"/>
      <c r="X19" s="284"/>
      <c r="Y19" s="284"/>
      <c r="Z19" s="284"/>
      <c r="AA19" s="284"/>
      <c r="AB19" s="284"/>
      <c r="AC19" s="284"/>
      <c r="AD19" s="284"/>
      <c r="AE19" s="284"/>
      <c r="AF19" s="284"/>
      <c r="AG19" s="284"/>
      <c r="AH19" s="284"/>
      <c r="AI19" s="284"/>
      <c r="AJ19" s="284"/>
      <c r="AK19" s="284"/>
      <c r="AL19" s="284"/>
      <c r="AM19" s="284"/>
      <c r="AN19" s="284"/>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s="244"/>
      <c r="QO19" s="244"/>
      <c r="QP19" s="244"/>
      <c r="QQ19" s="244"/>
      <c r="QR19" s="244"/>
      <c r="QS19" s="244"/>
      <c r="QT19" s="244"/>
      <c r="QU19" s="244"/>
      <c r="QV19" s="244"/>
      <c r="QW19" s="244"/>
      <c r="QX19" s="244"/>
      <c r="QY19" s="244"/>
      <c r="QZ19" s="244"/>
      <c r="RA19" s="244"/>
      <c r="RB19" s="244"/>
      <c r="RC19" s="244"/>
      <c r="RD19" s="244"/>
      <c r="RE19" s="244"/>
      <c r="RF19" s="244"/>
      <c r="RG19" s="244"/>
      <c r="RH19" s="244"/>
      <c r="RI19" s="244"/>
      <c r="RJ19" s="244"/>
      <c r="RK19" s="244"/>
      <c r="RL19" s="244"/>
      <c r="RM19" s="244"/>
      <c r="RN19" s="244"/>
      <c r="RO19" s="244"/>
      <c r="RP19" s="244"/>
      <c r="RQ19" s="244"/>
      <c r="RR19" s="244"/>
      <c r="RS19" s="244"/>
      <c r="RT19" s="244"/>
      <c r="RU19" s="244"/>
      <c r="RV19" s="244"/>
      <c r="RW19" s="244"/>
      <c r="RX19" s="244"/>
      <c r="RY19" s="244"/>
      <c r="RZ19" s="244"/>
      <c r="SA19" s="244"/>
      <c r="SB19" s="244"/>
      <c r="SC19" s="244"/>
      <c r="SD19" s="244"/>
      <c r="SE19" s="244"/>
      <c r="SF19" s="244"/>
      <c r="SG19" s="244"/>
      <c r="SH19" s="244"/>
      <c r="SI19" s="244"/>
      <c r="SJ19" s="244"/>
      <c r="SK19" s="244"/>
      <c r="SL19" s="244"/>
      <c r="SM19" s="244"/>
      <c r="SN19" s="244"/>
      <c r="SO19" s="244"/>
      <c r="SP19" s="244"/>
      <c r="SQ19" s="244"/>
      <c r="SR19" s="244"/>
      <c r="SS19" s="244"/>
      <c r="ST19" s="244"/>
      <c r="SU19" s="244"/>
      <c r="SV19" s="244"/>
      <c r="SW19" s="244"/>
      <c r="SX19" s="244"/>
      <c r="SY19" s="244"/>
      <c r="SZ19" s="244"/>
      <c r="TA19" s="244"/>
      <c r="TB19" s="244"/>
      <c r="TC19" s="244"/>
      <c r="TD19" s="244"/>
      <c r="TE19" s="244"/>
      <c r="TF19" s="244"/>
      <c r="TG19" s="244"/>
      <c r="TH19" s="244"/>
      <c r="TI19" s="244"/>
      <c r="TJ19" s="244"/>
      <c r="TK19" s="244"/>
      <c r="TL19" s="244"/>
      <c r="TM19" s="244"/>
      <c r="TN19" s="244"/>
      <c r="TO19" s="244"/>
      <c r="TP19" s="244"/>
      <c r="TQ19" s="244"/>
      <c r="TR19" s="244"/>
      <c r="TS19" s="244"/>
      <c r="TT19" s="244"/>
      <c r="TU19" s="244"/>
      <c r="TV19" s="244"/>
      <c r="TW19" s="244"/>
      <c r="TX19" s="244"/>
      <c r="TY19" s="244"/>
      <c r="TZ19" s="244"/>
      <c r="UA19" s="244"/>
      <c r="UB19" s="244"/>
      <c r="UC19" s="244"/>
      <c r="UD19" s="244"/>
      <c r="UE19" s="244"/>
      <c r="UF19" s="244"/>
      <c r="UG19" s="244"/>
      <c r="UH19" s="244"/>
      <c r="UI19" s="244"/>
      <c r="UJ19" s="244"/>
      <c r="UK19" s="244"/>
      <c r="UL19" s="244"/>
      <c r="UM19" s="244"/>
      <c r="UN19" s="244"/>
      <c r="UO19" s="244"/>
      <c r="UP19" s="244"/>
      <c r="UQ19" s="244"/>
      <c r="UR19" s="244"/>
      <c r="US19" s="244"/>
      <c r="UT19" s="244"/>
      <c r="UU19" s="244"/>
      <c r="UV19" s="244"/>
      <c r="UW19" s="244"/>
      <c r="UX19" s="244"/>
      <c r="UY19" s="244"/>
      <c r="UZ19" s="244"/>
      <c r="VA19" s="244"/>
      <c r="VB19" s="244"/>
      <c r="VC19" s="244"/>
      <c r="VD19" s="244"/>
      <c r="VE19" s="244"/>
      <c r="VF19" s="244"/>
      <c r="VG19" s="244"/>
      <c r="VH19" s="244"/>
      <c r="VI19" s="244"/>
      <c r="VJ19" s="244"/>
      <c r="VK19" s="244"/>
      <c r="VL19" s="244"/>
      <c r="VM19" s="244"/>
      <c r="VN19" s="244"/>
      <c r="VO19" s="244"/>
      <c r="VP19" s="244"/>
      <c r="VQ19" s="244"/>
      <c r="VR19" s="244"/>
      <c r="VS19" s="244"/>
      <c r="VT19" s="244"/>
      <c r="VU19" s="244"/>
      <c r="VV19" s="244"/>
      <c r="VW19" s="244"/>
      <c r="VX19" s="244"/>
      <c r="VY19" s="244"/>
      <c r="VZ19" s="244"/>
      <c r="WA19" s="244"/>
      <c r="WB19" s="244"/>
      <c r="WC19" s="244"/>
      <c r="WD19" s="244"/>
      <c r="WE19" s="244"/>
      <c r="WF19" s="244"/>
      <c r="WG19" s="244"/>
      <c r="WH19" s="244"/>
      <c r="WI19" s="244"/>
      <c r="WJ19" s="244"/>
      <c r="WK19" s="244"/>
      <c r="WL19" s="244"/>
      <c r="WM19" s="244"/>
      <c r="WN19" s="244"/>
      <c r="WO19" s="244"/>
      <c r="WP19" s="244"/>
      <c r="WQ19" s="244"/>
      <c r="WR19" s="244"/>
      <c r="WS19" s="244"/>
      <c r="WT19" s="244"/>
      <c r="WU19" s="244"/>
      <c r="WV19" s="244"/>
      <c r="WW19" s="244"/>
      <c r="WX19" s="244"/>
      <c r="WY19" s="244"/>
      <c r="WZ19" s="244"/>
      <c r="XA19" s="244"/>
      <c r="XB19" s="244"/>
      <c r="XC19" s="244"/>
      <c r="XD19" s="244"/>
      <c r="XE19" s="244"/>
      <c r="XF19" s="244"/>
      <c r="XG19" s="244"/>
      <c r="XH19" s="244"/>
      <c r="XI19" s="244"/>
      <c r="XJ19" s="244"/>
      <c r="XK19" s="244"/>
      <c r="XL19" s="244"/>
      <c r="XM19" s="244"/>
      <c r="XN19" s="244"/>
      <c r="XO19" s="244"/>
      <c r="XP19" s="244"/>
      <c r="XQ19" s="244"/>
      <c r="XR19" s="244"/>
      <c r="XS19" s="244"/>
      <c r="XT19" s="244"/>
      <c r="XU19" s="244"/>
      <c r="XV19" s="244"/>
      <c r="XW19" s="244"/>
      <c r="XX19" s="244"/>
      <c r="XY19" s="244"/>
      <c r="XZ19" s="244"/>
      <c r="YA19" s="244"/>
      <c r="YB19" s="244"/>
      <c r="YC19" s="244"/>
      <c r="YD19" s="244"/>
      <c r="YE19" s="244"/>
      <c r="YF19" s="244"/>
      <c r="YG19" s="244"/>
      <c r="YH19" s="244"/>
      <c r="YI19" s="244"/>
      <c r="YJ19" s="244"/>
      <c r="YK19" s="244"/>
      <c r="YL19" s="244"/>
      <c r="YM19" s="244"/>
      <c r="YN19" s="244"/>
      <c r="YO19" s="244"/>
      <c r="YP19" s="244"/>
      <c r="YQ19" s="244"/>
      <c r="YR19" s="244"/>
      <c r="YS19" s="244"/>
      <c r="YT19" s="244"/>
      <c r="YU19" s="244"/>
      <c r="YV19" s="244"/>
      <c r="YW19" s="244"/>
      <c r="YX19" s="244"/>
      <c r="YY19" s="244"/>
      <c r="YZ19" s="244"/>
      <c r="ZA19" s="244"/>
      <c r="ZB19" s="244"/>
      <c r="ZC19" s="244"/>
      <c r="ZD19" s="244"/>
      <c r="ZE19" s="244"/>
      <c r="ZF19" s="244"/>
      <c r="ZG19" s="244"/>
      <c r="ZH19" s="244"/>
      <c r="ZI19" s="244"/>
      <c r="ZJ19" s="244"/>
      <c r="ZK19" s="244"/>
      <c r="ZL19" s="244"/>
      <c r="ZM19" s="244"/>
      <c r="ZN19" s="244"/>
      <c r="ZO19" s="244"/>
      <c r="ZP19" s="244"/>
      <c r="ZQ19" s="244"/>
      <c r="ZR19" s="244"/>
      <c r="ZS19" s="244"/>
      <c r="ZT19" s="244"/>
      <c r="ZU19" s="244"/>
      <c r="ZV19" s="244"/>
      <c r="ZW19" s="244"/>
      <c r="ZX19" s="244"/>
      <c r="ZY19" s="244"/>
      <c r="ZZ19" s="244"/>
      <c r="AAA19" s="244"/>
      <c r="AAB19" s="244"/>
      <c r="AAC19" s="244"/>
      <c r="AAD19" s="244"/>
      <c r="AAE19" s="244"/>
      <c r="AAF19" s="244"/>
      <c r="AAG19" s="244"/>
      <c r="AAH19" s="244"/>
      <c r="AAI19" s="244"/>
      <c r="AAJ19" s="244"/>
      <c r="AAK19" s="244"/>
      <c r="AAL19" s="244"/>
      <c r="AAM19" s="244"/>
      <c r="AAN19" s="244"/>
      <c r="AAO19" s="244"/>
      <c r="AAP19" s="244"/>
      <c r="AAQ19" s="244"/>
      <c r="AAR19" s="244"/>
      <c r="AAS19" s="244"/>
      <c r="AAT19" s="244"/>
      <c r="AAU19" s="244"/>
      <c r="AAV19" s="244"/>
      <c r="AAW19" s="244"/>
      <c r="AAX19" s="244"/>
      <c r="AAY19" s="244"/>
      <c r="AAZ19" s="244"/>
      <c r="ABA19" s="244"/>
      <c r="ABB19" s="244"/>
      <c r="ABC19" s="244"/>
      <c r="ABD19" s="244"/>
      <c r="ABE19" s="244"/>
      <c r="ABF19" s="244"/>
      <c r="ABG19" s="244"/>
      <c r="ABH19" s="244"/>
      <c r="ABI19" s="244"/>
      <c r="ABJ19" s="244"/>
      <c r="ABK19" s="244"/>
      <c r="ABL19" s="244"/>
      <c r="ABM19" s="244"/>
      <c r="ABN19" s="244"/>
      <c r="ABO19" s="244"/>
      <c r="ABP19" s="244"/>
      <c r="ABQ19" s="244"/>
      <c r="ABR19" s="244"/>
      <c r="ABS19" s="244"/>
      <c r="ABT19" s="244"/>
      <c r="ABU19" s="244"/>
      <c r="ABV19" s="244"/>
      <c r="ABW19" s="244"/>
      <c r="ABX19" s="244"/>
      <c r="ABY19" s="244"/>
      <c r="ABZ19" s="244"/>
      <c r="ACA19" s="244"/>
      <c r="ACB19" s="244"/>
      <c r="ACC19" s="244"/>
      <c r="ACD19" s="244"/>
      <c r="ACE19" s="244"/>
      <c r="ACF19" s="244"/>
      <c r="ACG19" s="244"/>
      <c r="ACH19" s="244"/>
      <c r="ACI19" s="244"/>
      <c r="ACJ19" s="244"/>
      <c r="ACK19" s="244"/>
      <c r="ACL19" s="244"/>
      <c r="ACM19" s="244"/>
      <c r="ACN19" s="244"/>
      <c r="ACO19" s="244"/>
      <c r="ACP19" s="244"/>
      <c r="ACQ19" s="244"/>
      <c r="ACR19" s="244"/>
      <c r="ACS19" s="244"/>
      <c r="ACT19" s="244"/>
      <c r="ACU19" s="244"/>
      <c r="ACV19" s="244"/>
      <c r="ACW19" s="244"/>
      <c r="ACX19" s="244"/>
      <c r="ACY19" s="244"/>
      <c r="ACZ19" s="244"/>
      <c r="ADA19" s="244"/>
      <c r="ADB19" s="244"/>
      <c r="ADC19" s="244"/>
      <c r="ADD19" s="244"/>
      <c r="ADE19" s="244"/>
      <c r="ADF19" s="244"/>
      <c r="ADG19" s="244"/>
      <c r="ADH19" s="244"/>
      <c r="ADI19" s="244"/>
      <c r="ADJ19" s="244"/>
      <c r="ADK19" s="244"/>
      <c r="ADL19" s="244"/>
      <c r="ADM19" s="244"/>
      <c r="ADN19" s="244"/>
      <c r="ADO19" s="244"/>
      <c r="ADP19" s="244"/>
      <c r="ADQ19" s="244"/>
      <c r="ADR19" s="244"/>
      <c r="ADS19" s="244"/>
      <c r="ADT19" s="244"/>
      <c r="ADU19" s="244"/>
      <c r="ADV19" s="244"/>
      <c r="ADW19" s="244"/>
      <c r="ADX19" s="244"/>
      <c r="ADY19" s="244"/>
      <c r="ADZ19" s="244"/>
      <c r="AEA19" s="244"/>
      <c r="AEB19" s="244"/>
      <c r="AEC19" s="244"/>
      <c r="AED19" s="244"/>
      <c r="AEE19" s="244"/>
      <c r="AEF19" s="244"/>
      <c r="AEG19" s="244"/>
      <c r="AEH19" s="244"/>
      <c r="AEI19" s="244"/>
      <c r="AEJ19" s="244"/>
      <c r="AEK19" s="244"/>
      <c r="AEL19" s="244"/>
      <c r="AEM19" s="244"/>
      <c r="AEN19" s="244"/>
      <c r="AEO19" s="244"/>
      <c r="AEP19" s="244"/>
      <c r="AEQ19" s="244"/>
      <c r="AER19" s="244"/>
      <c r="AES19" s="244"/>
      <c r="AET19" s="244"/>
      <c r="AEU19" s="244"/>
    </row>
    <row r="20" spans="1:827" s="191" customFormat="1" x14ac:dyDescent="0.15">
      <c r="A20" s="183" t="str">
        <f>'Tariffs July 2021'!K14</f>
        <v>1st Energy</v>
      </c>
      <c r="B20" s="183" t="str">
        <f>'Tariffs July 2021'!L14</f>
        <v>1st Saver</v>
      </c>
      <c r="C20" s="184">
        <f>IF('Tariffs July 2021'!BP14=0,91*'Tariffs July 2021'!M14/100,(91*'Tariffs July 2021'!M14/100)+'Tariffs July 2021'!BP14/4)</f>
        <v>103.74</v>
      </c>
      <c r="D20" s="184">
        <f>IF('Tariffs July 2021'!O14="",$C$5*'Tariffs July 2021'!N14/100,IF($C$5&gt;='Tariffs July 2021'!P14,('Tariffs July 2021'!P14*'Tariffs July 2021'!N14/100),($C$5*'Tariffs July 2021'!N14/100)))</f>
        <v>263.00454545454545</v>
      </c>
      <c r="E20" s="184">
        <f>IF(AND('Tariffs July 2021'!P14&gt;0,'Tariffs July 2021'!R14&gt;0),IF($C$5&lt;'Tariffs July 2021'!P14,0,IF($C$5&lt;=('Tariffs July 2021'!R14+'Tariffs July 2021'!P14),(($C$5-'Tariffs July 2021'!P14)*'Tariffs July 2021'!Q14/100),(('Tariffs July 2021'!R14)*'Tariffs July 2021'!Q14/100))),0)</f>
        <v>0</v>
      </c>
      <c r="F20" s="184">
        <f>IF(AND('Tariffs July 2021'!R14&gt;0,'Tariffs July 2021'!T14&gt;0),IF(($C$5&lt;'Tariffs July 2021'!T14),(0),($C$5-'Tariffs July 2021'!T14)*'Tariffs July 2021'!U14/100),IF(AND('Tariffs July 2021'!R14&gt;0,'Tariffs July 2021'!T14=""),IF(($C$5&lt;'Tariffs July 2021'!R14+'Tariffs July 2021'!P14),(0),(($C$5-('Tariffs July 2021'!R14+'Tariffs July 2021'!P14))*'Tariffs July 2021'!S14/100)),IF(AND('Tariffs July 2021'!P14&gt;0,'Tariffs July 2021'!R14=""&gt;0),IF(($C$5&lt;'Tariffs July 2021'!P14),(0),($C$5-'Tariffs July 2021'!P14)*'Tariffs July 2021'!Q14/100),0)))</f>
        <v>148.67272727272726</v>
      </c>
      <c r="G20" s="184">
        <f t="shared" si="0"/>
        <v>515.41727272727269</v>
      </c>
      <c r="H20" s="238">
        <f t="shared" si="1"/>
        <v>1646.7090909090907</v>
      </c>
      <c r="I20" s="238">
        <f t="shared" si="2"/>
        <v>2061.6690909090908</v>
      </c>
      <c r="J20" s="185">
        <f t="shared" si="3"/>
        <v>2267.8360000000002</v>
      </c>
      <c r="K20" s="260">
        <f>'Tariffs July 2021'!AZ14</f>
        <v>0</v>
      </c>
      <c r="L20" s="260">
        <f>'Tariffs July 2021'!BA14</f>
        <v>0</v>
      </c>
      <c r="M20" s="260">
        <f>'Tariffs July 2021'!BB14</f>
        <v>7</v>
      </c>
      <c r="N20" s="260">
        <f>'Tariffs July 2021'!BC14</f>
        <v>0</v>
      </c>
      <c r="O20" s="186" t="str">
        <f t="shared" si="4"/>
        <v>Pay-on-time off bill</v>
      </c>
      <c r="P20" s="187" t="str">
        <f t="shared" si="5"/>
        <v>Exclusive</v>
      </c>
      <c r="Q20" s="241">
        <f t="shared" si="6"/>
        <v>2061.6690909090908</v>
      </c>
      <c r="R20" s="238">
        <f t="shared" si="7"/>
        <v>1917.3522545454543</v>
      </c>
      <c r="S20" s="247">
        <f t="shared" si="8"/>
        <v>2267.8360000000002</v>
      </c>
      <c r="T20" s="247">
        <f t="shared" si="8"/>
        <v>2109.0874800000001</v>
      </c>
      <c r="U20" s="188">
        <f>'Tariffs July 2021'!BL14</f>
        <v>0</v>
      </c>
      <c r="V20" s="189" t="str">
        <f>'Tariffs July 2021'!BM14</f>
        <v>n</v>
      </c>
      <c r="W20" s="284"/>
      <c r="X20" s="284"/>
      <c r="Y20" s="284"/>
      <c r="Z20" s="284"/>
      <c r="AA20" s="284"/>
      <c r="AB20" s="284"/>
      <c r="AC20" s="284"/>
      <c r="AD20" s="284"/>
      <c r="AE20" s="284"/>
      <c r="AF20" s="284"/>
      <c r="AG20" s="284"/>
      <c r="AH20" s="284"/>
      <c r="AI20" s="284"/>
      <c r="AJ20" s="284"/>
      <c r="AK20" s="284"/>
      <c r="AL20" s="284"/>
      <c r="AM20" s="284"/>
      <c r="AN20" s="284"/>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s="244"/>
      <c r="QO20" s="244"/>
      <c r="QP20" s="244"/>
      <c r="QQ20" s="244"/>
      <c r="QR20" s="244"/>
      <c r="QS20" s="244"/>
      <c r="QT20" s="244"/>
      <c r="QU20" s="244"/>
      <c r="QV20" s="244"/>
      <c r="QW20" s="244"/>
      <c r="QX20" s="244"/>
      <c r="QY20" s="244"/>
      <c r="QZ20" s="244"/>
      <c r="RA20" s="244"/>
      <c r="RB20" s="244"/>
      <c r="RC20" s="244"/>
      <c r="RD20" s="244"/>
      <c r="RE20" s="244"/>
      <c r="RF20" s="244"/>
      <c r="RG20" s="244"/>
      <c r="RH20" s="244"/>
      <c r="RI20" s="244"/>
      <c r="RJ20" s="244"/>
      <c r="RK20" s="244"/>
      <c r="RL20" s="244"/>
      <c r="RM20" s="244"/>
      <c r="RN20" s="244"/>
      <c r="RO20" s="244"/>
      <c r="RP20" s="244"/>
      <c r="RQ20" s="244"/>
      <c r="RR20" s="244"/>
      <c r="RS20" s="244"/>
      <c r="RT20" s="244"/>
      <c r="RU20" s="244"/>
      <c r="RV20" s="244"/>
      <c r="RW20" s="244"/>
      <c r="RX20" s="244"/>
      <c r="RY20" s="244"/>
      <c r="RZ20" s="244"/>
      <c r="SA20" s="244"/>
      <c r="SB20" s="244"/>
      <c r="SC20" s="244"/>
      <c r="SD20" s="244"/>
      <c r="SE20" s="244"/>
      <c r="SF20" s="244"/>
      <c r="SG20" s="244"/>
      <c r="SH20" s="244"/>
      <c r="SI20" s="244"/>
      <c r="SJ20" s="244"/>
      <c r="SK20" s="244"/>
      <c r="SL20" s="244"/>
      <c r="SM20" s="244"/>
      <c r="SN20" s="244"/>
      <c r="SO20" s="244"/>
      <c r="SP20" s="244"/>
      <c r="SQ20" s="244"/>
      <c r="SR20" s="244"/>
      <c r="SS20" s="244"/>
      <c r="ST20" s="244"/>
      <c r="SU20" s="244"/>
      <c r="SV20" s="244"/>
      <c r="SW20" s="244"/>
      <c r="SX20" s="244"/>
      <c r="SY20" s="244"/>
      <c r="SZ20" s="244"/>
      <c r="TA20" s="244"/>
      <c r="TB20" s="244"/>
      <c r="TC20" s="244"/>
      <c r="TD20" s="244"/>
      <c r="TE20" s="244"/>
      <c r="TF20" s="244"/>
      <c r="TG20" s="244"/>
      <c r="TH20" s="244"/>
      <c r="TI20" s="244"/>
      <c r="TJ20" s="244"/>
      <c r="TK20" s="244"/>
      <c r="TL20" s="244"/>
      <c r="TM20" s="244"/>
      <c r="TN20" s="244"/>
      <c r="TO20" s="244"/>
      <c r="TP20" s="244"/>
      <c r="TQ20" s="244"/>
      <c r="TR20" s="244"/>
      <c r="TS20" s="244"/>
      <c r="TT20" s="244"/>
      <c r="TU20" s="244"/>
      <c r="TV20" s="244"/>
      <c r="TW20" s="244"/>
      <c r="TX20" s="244"/>
      <c r="TY20" s="244"/>
      <c r="TZ20" s="244"/>
      <c r="UA20" s="244"/>
      <c r="UB20" s="244"/>
      <c r="UC20" s="244"/>
      <c r="UD20" s="244"/>
      <c r="UE20" s="244"/>
      <c r="UF20" s="244"/>
      <c r="UG20" s="244"/>
      <c r="UH20" s="244"/>
      <c r="UI20" s="244"/>
      <c r="UJ20" s="244"/>
      <c r="UK20" s="244"/>
      <c r="UL20" s="244"/>
      <c r="UM20" s="244"/>
      <c r="UN20" s="244"/>
      <c r="UO20" s="244"/>
      <c r="UP20" s="244"/>
      <c r="UQ20" s="244"/>
      <c r="UR20" s="244"/>
      <c r="US20" s="244"/>
      <c r="UT20" s="244"/>
      <c r="UU20" s="244"/>
      <c r="UV20" s="244"/>
      <c r="UW20" s="244"/>
      <c r="UX20" s="244"/>
      <c r="UY20" s="244"/>
      <c r="UZ20" s="244"/>
      <c r="VA20" s="244"/>
      <c r="VB20" s="244"/>
      <c r="VC20" s="244"/>
      <c r="VD20" s="244"/>
      <c r="VE20" s="244"/>
      <c r="VF20" s="244"/>
      <c r="VG20" s="244"/>
      <c r="VH20" s="244"/>
      <c r="VI20" s="244"/>
      <c r="VJ20" s="244"/>
      <c r="VK20" s="244"/>
      <c r="VL20" s="244"/>
      <c r="VM20" s="244"/>
      <c r="VN20" s="244"/>
      <c r="VO20" s="244"/>
      <c r="VP20" s="244"/>
      <c r="VQ20" s="244"/>
      <c r="VR20" s="244"/>
      <c r="VS20" s="244"/>
      <c r="VT20" s="244"/>
      <c r="VU20" s="244"/>
      <c r="VV20" s="244"/>
      <c r="VW20" s="244"/>
      <c r="VX20" s="244"/>
      <c r="VY20" s="244"/>
      <c r="VZ20" s="244"/>
      <c r="WA20" s="244"/>
      <c r="WB20" s="244"/>
      <c r="WC20" s="244"/>
      <c r="WD20" s="244"/>
      <c r="WE20" s="244"/>
      <c r="WF20" s="244"/>
      <c r="WG20" s="244"/>
      <c r="WH20" s="244"/>
      <c r="WI20" s="244"/>
      <c r="WJ20" s="244"/>
      <c r="WK20" s="244"/>
      <c r="WL20" s="244"/>
      <c r="WM20" s="244"/>
      <c r="WN20" s="244"/>
      <c r="WO20" s="244"/>
      <c r="WP20" s="244"/>
      <c r="WQ20" s="244"/>
      <c r="WR20" s="244"/>
      <c r="WS20" s="244"/>
      <c r="WT20" s="244"/>
      <c r="WU20" s="244"/>
      <c r="WV20" s="244"/>
      <c r="WW20" s="244"/>
      <c r="WX20" s="244"/>
      <c r="WY20" s="244"/>
      <c r="WZ20" s="244"/>
      <c r="XA20" s="244"/>
      <c r="XB20" s="244"/>
      <c r="XC20" s="244"/>
      <c r="XD20" s="244"/>
      <c r="XE20" s="244"/>
      <c r="XF20" s="244"/>
      <c r="XG20" s="244"/>
      <c r="XH20" s="244"/>
      <c r="XI20" s="244"/>
      <c r="XJ20" s="244"/>
      <c r="XK20" s="244"/>
      <c r="XL20" s="244"/>
      <c r="XM20" s="244"/>
      <c r="XN20" s="244"/>
      <c r="XO20" s="244"/>
      <c r="XP20" s="244"/>
      <c r="XQ20" s="244"/>
      <c r="XR20" s="244"/>
      <c r="XS20" s="244"/>
      <c r="XT20" s="244"/>
      <c r="XU20" s="244"/>
      <c r="XV20" s="244"/>
      <c r="XW20" s="244"/>
      <c r="XX20" s="244"/>
      <c r="XY20" s="244"/>
      <c r="XZ20" s="244"/>
      <c r="YA20" s="244"/>
      <c r="YB20" s="244"/>
      <c r="YC20" s="244"/>
      <c r="YD20" s="244"/>
      <c r="YE20" s="244"/>
      <c r="YF20" s="244"/>
      <c r="YG20" s="244"/>
      <c r="YH20" s="244"/>
      <c r="YI20" s="244"/>
      <c r="YJ20" s="244"/>
      <c r="YK20" s="244"/>
      <c r="YL20" s="244"/>
      <c r="YM20" s="244"/>
      <c r="YN20" s="244"/>
      <c r="YO20" s="244"/>
      <c r="YP20" s="244"/>
      <c r="YQ20" s="244"/>
      <c r="YR20" s="244"/>
      <c r="YS20" s="244"/>
      <c r="YT20" s="244"/>
      <c r="YU20" s="244"/>
      <c r="YV20" s="244"/>
      <c r="YW20" s="244"/>
      <c r="YX20" s="244"/>
      <c r="YY20" s="244"/>
      <c r="YZ20" s="244"/>
      <c r="ZA20" s="244"/>
      <c r="ZB20" s="244"/>
      <c r="ZC20" s="244"/>
      <c r="ZD20" s="244"/>
      <c r="ZE20" s="244"/>
      <c r="ZF20" s="244"/>
      <c r="ZG20" s="244"/>
      <c r="ZH20" s="244"/>
      <c r="ZI20" s="244"/>
      <c r="ZJ20" s="244"/>
      <c r="ZK20" s="244"/>
      <c r="ZL20" s="244"/>
      <c r="ZM20" s="244"/>
      <c r="ZN20" s="244"/>
      <c r="ZO20" s="244"/>
      <c r="ZP20" s="244"/>
      <c r="ZQ20" s="244"/>
      <c r="ZR20" s="244"/>
      <c r="ZS20" s="244"/>
      <c r="ZT20" s="244"/>
      <c r="ZU20" s="244"/>
      <c r="ZV20" s="244"/>
      <c r="ZW20" s="244"/>
      <c r="ZX20" s="244"/>
      <c r="ZY20" s="244"/>
      <c r="ZZ20" s="244"/>
      <c r="AAA20" s="244"/>
      <c r="AAB20" s="244"/>
      <c r="AAC20" s="244"/>
      <c r="AAD20" s="244"/>
      <c r="AAE20" s="244"/>
      <c r="AAF20" s="244"/>
      <c r="AAG20" s="244"/>
      <c r="AAH20" s="244"/>
      <c r="AAI20" s="244"/>
      <c r="AAJ20" s="244"/>
      <c r="AAK20" s="244"/>
      <c r="AAL20" s="244"/>
      <c r="AAM20" s="244"/>
      <c r="AAN20" s="244"/>
      <c r="AAO20" s="244"/>
      <c r="AAP20" s="244"/>
      <c r="AAQ20" s="244"/>
      <c r="AAR20" s="244"/>
      <c r="AAS20" s="244"/>
      <c r="AAT20" s="244"/>
      <c r="AAU20" s="244"/>
      <c r="AAV20" s="244"/>
      <c r="AAW20" s="244"/>
      <c r="AAX20" s="244"/>
      <c r="AAY20" s="244"/>
      <c r="AAZ20" s="244"/>
      <c r="ABA20" s="244"/>
      <c r="ABB20" s="244"/>
      <c r="ABC20" s="244"/>
      <c r="ABD20" s="244"/>
      <c r="ABE20" s="244"/>
      <c r="ABF20" s="244"/>
      <c r="ABG20" s="244"/>
      <c r="ABH20" s="244"/>
      <c r="ABI20" s="244"/>
      <c r="ABJ20" s="244"/>
      <c r="ABK20" s="244"/>
      <c r="ABL20" s="244"/>
      <c r="ABM20" s="244"/>
      <c r="ABN20" s="244"/>
      <c r="ABO20" s="244"/>
      <c r="ABP20" s="244"/>
      <c r="ABQ20" s="244"/>
      <c r="ABR20" s="244"/>
      <c r="ABS20" s="244"/>
      <c r="ABT20" s="244"/>
      <c r="ABU20" s="244"/>
      <c r="ABV20" s="244"/>
      <c r="ABW20" s="244"/>
      <c r="ABX20" s="244"/>
      <c r="ABY20" s="244"/>
      <c r="ABZ20" s="244"/>
      <c r="ACA20" s="244"/>
      <c r="ACB20" s="244"/>
      <c r="ACC20" s="244"/>
      <c r="ACD20" s="244"/>
      <c r="ACE20" s="244"/>
      <c r="ACF20" s="244"/>
      <c r="ACG20" s="244"/>
      <c r="ACH20" s="244"/>
      <c r="ACI20" s="244"/>
      <c r="ACJ20" s="244"/>
      <c r="ACK20" s="244"/>
      <c r="ACL20" s="244"/>
      <c r="ACM20" s="244"/>
      <c r="ACN20" s="244"/>
      <c r="ACO20" s="244"/>
      <c r="ACP20" s="244"/>
      <c r="ACQ20" s="244"/>
      <c r="ACR20" s="244"/>
      <c r="ACS20" s="244"/>
      <c r="ACT20" s="244"/>
      <c r="ACU20" s="244"/>
      <c r="ACV20" s="244"/>
      <c r="ACW20" s="244"/>
      <c r="ACX20" s="244"/>
      <c r="ACY20" s="244"/>
      <c r="ACZ20" s="244"/>
      <c r="ADA20" s="244"/>
      <c r="ADB20" s="244"/>
      <c r="ADC20" s="244"/>
      <c r="ADD20" s="244"/>
      <c r="ADE20" s="244"/>
      <c r="ADF20" s="244"/>
      <c r="ADG20" s="244"/>
      <c r="ADH20" s="244"/>
      <c r="ADI20" s="244"/>
      <c r="ADJ20" s="244"/>
      <c r="ADK20" s="244"/>
      <c r="ADL20" s="244"/>
      <c r="ADM20" s="244"/>
      <c r="ADN20" s="244"/>
      <c r="ADO20" s="244"/>
      <c r="ADP20" s="244"/>
      <c r="ADQ20" s="244"/>
      <c r="ADR20" s="244"/>
      <c r="ADS20" s="244"/>
      <c r="ADT20" s="244"/>
      <c r="ADU20" s="244"/>
      <c r="ADV20" s="244"/>
      <c r="ADW20" s="244"/>
      <c r="ADX20" s="244"/>
      <c r="ADY20" s="244"/>
      <c r="ADZ20" s="244"/>
      <c r="AEA20" s="244"/>
      <c r="AEB20" s="244"/>
      <c r="AEC20" s="244"/>
      <c r="AED20" s="244"/>
      <c r="AEE20" s="244"/>
      <c r="AEF20" s="244"/>
      <c r="AEG20" s="244"/>
      <c r="AEH20" s="244"/>
      <c r="AEI20" s="244"/>
      <c r="AEJ20" s="244"/>
      <c r="AEK20" s="244"/>
      <c r="AEL20" s="244"/>
      <c r="AEM20" s="244"/>
      <c r="AEN20" s="244"/>
      <c r="AEO20" s="244"/>
      <c r="AEP20" s="244"/>
      <c r="AEQ20" s="244"/>
      <c r="AER20" s="244"/>
      <c r="AES20" s="244"/>
      <c r="AET20" s="244"/>
      <c r="AEU20" s="244"/>
    </row>
    <row r="21" spans="1:827" s="191" customFormat="1" x14ac:dyDescent="0.15">
      <c r="A21" s="183" t="str">
        <f>'Tariffs July 2021'!K15</f>
        <v>ReAmped Energy</v>
      </c>
      <c r="B21" s="183" t="str">
        <f>'Tariffs July 2021'!L15</f>
        <v>Advance</v>
      </c>
      <c r="C21" s="184">
        <f>IF('Tariffs July 2021'!BP15=0,91*'Tariffs July 2021'!M15/100,(91*'Tariffs July 2021'!M15/100)+'Tariffs July 2021'!BP15/4)</f>
        <v>61.317454545454538</v>
      </c>
      <c r="D21" s="184">
        <f>IF('Tariffs July 2021'!O15="",$C$5*'Tariffs July 2021'!N15/100,IF($C$5&gt;='Tariffs July 2021'!P15,('Tariffs July 2021'!P15*'Tariffs July 2021'!N15/100),($C$5*'Tariffs July 2021'!N15/100)))</f>
        <v>319.81818181818181</v>
      </c>
      <c r="E21" s="184">
        <f>IF(AND('Tariffs July 2021'!P15&gt;0,'Tariffs July 2021'!R15&gt;0),IF($C$5&lt;'Tariffs July 2021'!P15,0,IF($C$5&lt;=('Tariffs July 2021'!R15+'Tariffs July 2021'!P15),(($C$5-'Tariffs July 2021'!P15)*'Tariffs July 2021'!Q15/100),(('Tariffs July 2021'!R15)*'Tariffs July 2021'!Q15/100))),0)</f>
        <v>0</v>
      </c>
      <c r="F21" s="184">
        <f>IF(AND('Tariffs July 2021'!R15&gt;0,'Tariffs July 2021'!T15&gt;0),IF(($C$5&lt;'Tariffs July 2021'!T15),(0),($C$5-'Tariffs July 2021'!T15)*'Tariffs July 2021'!U15/100),IF(AND('Tariffs July 2021'!R15&gt;0,'Tariffs July 2021'!T15=""),IF(($C$5&lt;'Tariffs July 2021'!R15+'Tariffs July 2021'!P15),(0),(($C$5-('Tariffs July 2021'!R15+'Tariffs July 2021'!P15))*'Tariffs July 2021'!S15/100)),IF(AND('Tariffs July 2021'!P15&gt;0,'Tariffs July 2021'!R15=""&gt;0),IF(($C$5&lt;'Tariffs July 2021'!P15),(0),($C$5-'Tariffs July 2021'!P15)*'Tariffs July 2021'!Q15/100),0)))</f>
        <v>0</v>
      </c>
      <c r="G21" s="184">
        <f t="shared" ref="G21:G22" si="9">SUM(C21:F21)</f>
        <v>381.13563636363637</v>
      </c>
      <c r="H21" s="238">
        <f t="shared" si="1"/>
        <v>1279.2727272727273</v>
      </c>
      <c r="I21" s="238">
        <f t="shared" si="2"/>
        <v>1524.5425454545455</v>
      </c>
      <c r="J21" s="185">
        <f t="shared" si="3"/>
        <v>1676.9968000000001</v>
      </c>
      <c r="K21" s="260">
        <f>'Tariffs July 2021'!AZ15</f>
        <v>0</v>
      </c>
      <c r="L21" s="260">
        <f>'Tariffs July 2021'!BA15</f>
        <v>0</v>
      </c>
      <c r="M21" s="260">
        <f>'Tariffs July 2021'!BB15</f>
        <v>0</v>
      </c>
      <c r="N21" s="260">
        <f>'Tariffs July 2021'!BC15</f>
        <v>0</v>
      </c>
      <c r="O21" s="186" t="str">
        <f t="shared" si="4"/>
        <v>No discount</v>
      </c>
      <c r="P21" s="187" t="str">
        <f t="shared" si="5"/>
        <v>Exclusive</v>
      </c>
      <c r="Q21" s="241">
        <f t="shared" si="6"/>
        <v>1524.5425454545455</v>
      </c>
      <c r="R21" s="238">
        <f t="shared" si="7"/>
        <v>1524.5425454545455</v>
      </c>
      <c r="S21" s="247">
        <f t="shared" si="8"/>
        <v>1676.9968000000001</v>
      </c>
      <c r="T21" s="247">
        <f t="shared" si="8"/>
        <v>1676.9968000000001</v>
      </c>
      <c r="U21" s="188">
        <f>'Tariffs July 2021'!BL15</f>
        <v>0</v>
      </c>
      <c r="V21" s="189" t="str">
        <f>'Tariffs July 2021'!BM15</f>
        <v>n</v>
      </c>
      <c r="W21" s="284"/>
      <c r="X21" s="284"/>
      <c r="Y21" s="284"/>
      <c r="Z21" s="284"/>
      <c r="AA21" s="284"/>
      <c r="AB21" s="284"/>
      <c r="AC21" s="284"/>
      <c r="AD21" s="284"/>
      <c r="AE21" s="284"/>
      <c r="AF21" s="284"/>
      <c r="AG21" s="284"/>
      <c r="AH21" s="284"/>
      <c r="AI21" s="284"/>
      <c r="AJ21" s="284"/>
      <c r="AK21" s="284"/>
      <c r="AL21" s="284"/>
      <c r="AM21" s="284"/>
      <c r="AN21" s="284"/>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s="244"/>
      <c r="QO21" s="244"/>
      <c r="QP21" s="244"/>
      <c r="QQ21" s="244"/>
      <c r="QR21" s="244"/>
      <c r="QS21" s="244"/>
      <c r="QT21" s="244"/>
      <c r="QU21" s="244"/>
      <c r="QV21" s="244"/>
      <c r="QW21" s="244"/>
      <c r="QX21" s="244"/>
      <c r="QY21" s="244"/>
      <c r="QZ21" s="244"/>
      <c r="RA21" s="244"/>
      <c r="RB21" s="244"/>
      <c r="RC21" s="244"/>
      <c r="RD21" s="244"/>
      <c r="RE21" s="244"/>
      <c r="RF21" s="244"/>
      <c r="RG21" s="244"/>
      <c r="RH21" s="244"/>
      <c r="RI21" s="244"/>
      <c r="RJ21" s="244"/>
      <c r="RK21" s="244"/>
      <c r="RL21" s="244"/>
      <c r="RM21" s="244"/>
      <c r="RN21" s="244"/>
      <c r="RO21" s="244"/>
      <c r="RP21" s="244"/>
      <c r="RQ21" s="244"/>
      <c r="RR21" s="244"/>
      <c r="RS21" s="244"/>
      <c r="RT21" s="244"/>
      <c r="RU21" s="244"/>
      <c r="RV21" s="244"/>
      <c r="RW21" s="244"/>
      <c r="RX21" s="244"/>
      <c r="RY21" s="244"/>
      <c r="RZ21" s="244"/>
      <c r="SA21" s="244"/>
      <c r="SB21" s="244"/>
      <c r="SC21" s="244"/>
      <c r="SD21" s="244"/>
      <c r="SE21" s="244"/>
      <c r="SF21" s="244"/>
      <c r="SG21" s="244"/>
      <c r="SH21" s="244"/>
      <c r="SI21" s="244"/>
      <c r="SJ21" s="244"/>
      <c r="SK21" s="244"/>
      <c r="SL21" s="244"/>
      <c r="SM21" s="244"/>
      <c r="SN21" s="244"/>
      <c r="SO21" s="244"/>
      <c r="SP21" s="244"/>
      <c r="SQ21" s="244"/>
      <c r="SR21" s="244"/>
      <c r="SS21" s="244"/>
      <c r="ST21" s="244"/>
      <c r="SU21" s="244"/>
      <c r="SV21" s="244"/>
      <c r="SW21" s="244"/>
      <c r="SX21" s="244"/>
      <c r="SY21" s="244"/>
      <c r="SZ21" s="244"/>
      <c r="TA21" s="244"/>
      <c r="TB21" s="244"/>
      <c r="TC21" s="244"/>
      <c r="TD21" s="244"/>
      <c r="TE21" s="244"/>
      <c r="TF21" s="244"/>
      <c r="TG21" s="244"/>
      <c r="TH21" s="244"/>
      <c r="TI21" s="244"/>
      <c r="TJ21" s="244"/>
      <c r="TK21" s="244"/>
      <c r="TL21" s="244"/>
      <c r="TM21" s="244"/>
      <c r="TN21" s="244"/>
      <c r="TO21" s="244"/>
      <c r="TP21" s="244"/>
      <c r="TQ21" s="244"/>
      <c r="TR21" s="244"/>
      <c r="TS21" s="244"/>
      <c r="TT21" s="244"/>
      <c r="TU21" s="244"/>
      <c r="TV21" s="244"/>
      <c r="TW21" s="244"/>
      <c r="TX21" s="244"/>
      <c r="TY21" s="244"/>
      <c r="TZ21" s="244"/>
      <c r="UA21" s="244"/>
      <c r="UB21" s="244"/>
      <c r="UC21" s="244"/>
      <c r="UD21" s="244"/>
      <c r="UE21" s="244"/>
      <c r="UF21" s="244"/>
      <c r="UG21" s="244"/>
      <c r="UH21" s="244"/>
      <c r="UI21" s="244"/>
      <c r="UJ21" s="244"/>
      <c r="UK21" s="244"/>
      <c r="UL21" s="244"/>
      <c r="UM21" s="244"/>
      <c r="UN21" s="244"/>
      <c r="UO21" s="244"/>
      <c r="UP21" s="244"/>
      <c r="UQ21" s="244"/>
      <c r="UR21" s="244"/>
      <c r="US21" s="244"/>
      <c r="UT21" s="244"/>
      <c r="UU21" s="244"/>
      <c r="UV21" s="244"/>
      <c r="UW21" s="244"/>
      <c r="UX21" s="244"/>
      <c r="UY21" s="244"/>
      <c r="UZ21" s="244"/>
      <c r="VA21" s="244"/>
      <c r="VB21" s="244"/>
      <c r="VC21" s="244"/>
      <c r="VD21" s="244"/>
      <c r="VE21" s="244"/>
      <c r="VF21" s="244"/>
      <c r="VG21" s="244"/>
      <c r="VH21" s="244"/>
      <c r="VI21" s="244"/>
      <c r="VJ21" s="244"/>
      <c r="VK21" s="244"/>
      <c r="VL21" s="244"/>
      <c r="VM21" s="244"/>
      <c r="VN21" s="244"/>
      <c r="VO21" s="244"/>
      <c r="VP21" s="244"/>
      <c r="VQ21" s="244"/>
      <c r="VR21" s="244"/>
      <c r="VS21" s="244"/>
      <c r="VT21" s="244"/>
      <c r="VU21" s="244"/>
      <c r="VV21" s="244"/>
      <c r="VW21" s="244"/>
      <c r="VX21" s="244"/>
      <c r="VY21" s="244"/>
      <c r="VZ21" s="244"/>
      <c r="WA21" s="244"/>
      <c r="WB21" s="244"/>
      <c r="WC21" s="244"/>
      <c r="WD21" s="244"/>
      <c r="WE21" s="244"/>
      <c r="WF21" s="244"/>
      <c r="WG21" s="244"/>
      <c r="WH21" s="244"/>
      <c r="WI21" s="244"/>
      <c r="WJ21" s="244"/>
      <c r="WK21" s="244"/>
      <c r="WL21" s="244"/>
      <c r="WM21" s="244"/>
      <c r="WN21" s="244"/>
      <c r="WO21" s="244"/>
      <c r="WP21" s="244"/>
      <c r="WQ21" s="244"/>
      <c r="WR21" s="244"/>
      <c r="WS21" s="244"/>
      <c r="WT21" s="244"/>
      <c r="WU21" s="244"/>
      <c r="WV21" s="244"/>
      <c r="WW21" s="244"/>
      <c r="WX21" s="244"/>
      <c r="WY21" s="244"/>
      <c r="WZ21" s="244"/>
      <c r="XA21" s="244"/>
      <c r="XB21" s="244"/>
      <c r="XC21" s="244"/>
      <c r="XD21" s="244"/>
      <c r="XE21" s="244"/>
      <c r="XF21" s="244"/>
      <c r="XG21" s="244"/>
      <c r="XH21" s="244"/>
      <c r="XI21" s="244"/>
      <c r="XJ21" s="244"/>
      <c r="XK21" s="244"/>
      <c r="XL21" s="244"/>
      <c r="XM21" s="244"/>
      <c r="XN21" s="244"/>
      <c r="XO21" s="244"/>
      <c r="XP21" s="244"/>
      <c r="XQ21" s="244"/>
      <c r="XR21" s="244"/>
      <c r="XS21" s="244"/>
      <c r="XT21" s="244"/>
      <c r="XU21" s="244"/>
      <c r="XV21" s="244"/>
      <c r="XW21" s="244"/>
      <c r="XX21" s="244"/>
      <c r="XY21" s="244"/>
      <c r="XZ21" s="244"/>
      <c r="YA21" s="244"/>
      <c r="YB21" s="244"/>
      <c r="YC21" s="244"/>
      <c r="YD21" s="244"/>
      <c r="YE21" s="244"/>
      <c r="YF21" s="244"/>
      <c r="YG21" s="244"/>
      <c r="YH21" s="244"/>
      <c r="YI21" s="244"/>
      <c r="YJ21" s="244"/>
      <c r="YK21" s="244"/>
      <c r="YL21" s="244"/>
      <c r="YM21" s="244"/>
      <c r="YN21" s="244"/>
      <c r="YO21" s="244"/>
      <c r="YP21" s="244"/>
      <c r="YQ21" s="244"/>
      <c r="YR21" s="244"/>
      <c r="YS21" s="244"/>
      <c r="YT21" s="244"/>
      <c r="YU21" s="244"/>
      <c r="YV21" s="244"/>
      <c r="YW21" s="244"/>
      <c r="YX21" s="244"/>
      <c r="YY21" s="244"/>
      <c r="YZ21" s="244"/>
      <c r="ZA21" s="244"/>
      <c r="ZB21" s="244"/>
      <c r="ZC21" s="244"/>
      <c r="ZD21" s="244"/>
      <c r="ZE21" s="244"/>
      <c r="ZF21" s="244"/>
      <c r="ZG21" s="244"/>
      <c r="ZH21" s="244"/>
      <c r="ZI21" s="244"/>
      <c r="ZJ21" s="244"/>
      <c r="ZK21" s="244"/>
      <c r="ZL21" s="244"/>
      <c r="ZM21" s="244"/>
      <c r="ZN21" s="244"/>
      <c r="ZO21" s="244"/>
      <c r="ZP21" s="244"/>
      <c r="ZQ21" s="244"/>
      <c r="ZR21" s="244"/>
      <c r="ZS21" s="244"/>
      <c r="ZT21" s="244"/>
      <c r="ZU21" s="244"/>
      <c r="ZV21" s="244"/>
      <c r="ZW21" s="244"/>
      <c r="ZX21" s="244"/>
      <c r="ZY21" s="244"/>
      <c r="ZZ21" s="244"/>
      <c r="AAA21" s="244"/>
      <c r="AAB21" s="244"/>
      <c r="AAC21" s="244"/>
      <c r="AAD21" s="244"/>
      <c r="AAE21" s="244"/>
      <c r="AAF21" s="244"/>
      <c r="AAG21" s="244"/>
      <c r="AAH21" s="244"/>
      <c r="AAI21" s="244"/>
      <c r="AAJ21" s="244"/>
      <c r="AAK21" s="244"/>
      <c r="AAL21" s="244"/>
      <c r="AAM21" s="244"/>
      <c r="AAN21" s="244"/>
      <c r="AAO21" s="244"/>
      <c r="AAP21" s="244"/>
      <c r="AAQ21" s="244"/>
      <c r="AAR21" s="244"/>
      <c r="AAS21" s="244"/>
      <c r="AAT21" s="244"/>
      <c r="AAU21" s="244"/>
      <c r="AAV21" s="244"/>
      <c r="AAW21" s="244"/>
      <c r="AAX21" s="244"/>
      <c r="AAY21" s="244"/>
      <c r="AAZ21" s="244"/>
      <c r="ABA21" s="244"/>
      <c r="ABB21" s="244"/>
      <c r="ABC21" s="244"/>
      <c r="ABD21" s="244"/>
      <c r="ABE21" s="244"/>
      <c r="ABF21" s="244"/>
      <c r="ABG21" s="244"/>
      <c r="ABH21" s="244"/>
      <c r="ABI21" s="244"/>
      <c r="ABJ21" s="244"/>
      <c r="ABK21" s="244"/>
      <c r="ABL21" s="244"/>
      <c r="ABM21" s="244"/>
      <c r="ABN21" s="244"/>
      <c r="ABO21" s="244"/>
      <c r="ABP21" s="244"/>
      <c r="ABQ21" s="244"/>
      <c r="ABR21" s="244"/>
      <c r="ABS21" s="244"/>
      <c r="ABT21" s="244"/>
      <c r="ABU21" s="244"/>
      <c r="ABV21" s="244"/>
      <c r="ABW21" s="244"/>
      <c r="ABX21" s="244"/>
      <c r="ABY21" s="244"/>
      <c r="ABZ21" s="244"/>
      <c r="ACA21" s="244"/>
      <c r="ACB21" s="244"/>
      <c r="ACC21" s="244"/>
      <c r="ACD21" s="244"/>
      <c r="ACE21" s="244"/>
      <c r="ACF21" s="244"/>
      <c r="ACG21" s="244"/>
      <c r="ACH21" s="244"/>
      <c r="ACI21" s="244"/>
      <c r="ACJ21" s="244"/>
      <c r="ACK21" s="244"/>
      <c r="ACL21" s="244"/>
      <c r="ACM21" s="244"/>
      <c r="ACN21" s="244"/>
      <c r="ACO21" s="244"/>
      <c r="ACP21" s="244"/>
      <c r="ACQ21" s="244"/>
      <c r="ACR21" s="244"/>
      <c r="ACS21" s="244"/>
      <c r="ACT21" s="244"/>
      <c r="ACU21" s="244"/>
      <c r="ACV21" s="244"/>
      <c r="ACW21" s="244"/>
      <c r="ACX21" s="244"/>
      <c r="ACY21" s="244"/>
      <c r="ACZ21" s="244"/>
      <c r="ADA21" s="244"/>
      <c r="ADB21" s="244"/>
      <c r="ADC21" s="244"/>
      <c r="ADD21" s="244"/>
      <c r="ADE21" s="244"/>
      <c r="ADF21" s="244"/>
      <c r="ADG21" s="244"/>
      <c r="ADH21" s="244"/>
      <c r="ADI21" s="244"/>
      <c r="ADJ21" s="244"/>
      <c r="ADK21" s="244"/>
      <c r="ADL21" s="244"/>
      <c r="ADM21" s="244"/>
      <c r="ADN21" s="244"/>
      <c r="ADO21" s="244"/>
      <c r="ADP21" s="244"/>
      <c r="ADQ21" s="244"/>
      <c r="ADR21" s="244"/>
      <c r="ADS21" s="244"/>
      <c r="ADT21" s="244"/>
      <c r="ADU21" s="244"/>
      <c r="ADV21" s="244"/>
      <c r="ADW21" s="244"/>
      <c r="ADX21" s="244"/>
      <c r="ADY21" s="244"/>
      <c r="ADZ21" s="244"/>
      <c r="AEA21" s="244"/>
      <c r="AEB21" s="244"/>
      <c r="AEC21" s="244"/>
      <c r="AED21" s="244"/>
      <c r="AEE21" s="244"/>
      <c r="AEF21" s="244"/>
      <c r="AEG21" s="244"/>
      <c r="AEH21" s="244"/>
      <c r="AEI21" s="244"/>
      <c r="AEJ21" s="244"/>
      <c r="AEK21" s="244"/>
      <c r="AEL21" s="244"/>
      <c r="AEM21" s="244"/>
      <c r="AEN21" s="244"/>
      <c r="AEO21" s="244"/>
      <c r="AEP21" s="244"/>
      <c r="AEQ21" s="244"/>
      <c r="AER21" s="244"/>
      <c r="AES21" s="244"/>
      <c r="AET21" s="244"/>
      <c r="AEU21" s="244"/>
    </row>
    <row r="22" spans="1:827" s="191" customFormat="1" x14ac:dyDescent="0.15">
      <c r="A22" s="183" t="str">
        <f>'Tariffs July 2021'!K16</f>
        <v>Powerclub</v>
      </c>
      <c r="B22" s="183" t="str">
        <f>'Tariffs July 2021'!L16</f>
        <v>Powerbank Home</v>
      </c>
      <c r="C22" s="184">
        <f>IF('Tariffs July 2021'!BP16=0,91*'Tariffs July 2021'!M16/100,(91*'Tariffs July 2021'!M16/100)+'Tariffs July 2021'!BP16/4)</f>
        <v>88.215636363636349</v>
      </c>
      <c r="D22" s="184">
        <f>IF('Tariffs July 2021'!O16="",$C$5*'Tariffs July 2021'!N16/100,IF($C$5&gt;='Tariffs July 2021'!P16,('Tariffs July 2021'!P16*'Tariffs July 2021'!N16/100),($C$5*'Tariffs July 2021'!N16/100)))</f>
        <v>336.36363636363632</v>
      </c>
      <c r="E22" s="184">
        <f>IF(AND('Tariffs July 2021'!P16&gt;0,'Tariffs July 2021'!R16&gt;0),IF($C$5&lt;'Tariffs July 2021'!P16,0,IF($C$5&lt;=('Tariffs July 2021'!R16+'Tariffs July 2021'!P16),(($C$5-'Tariffs July 2021'!P16)*'Tariffs July 2021'!Q16/100),(('Tariffs July 2021'!R16)*'Tariffs July 2021'!Q16/100))),0)</f>
        <v>0</v>
      </c>
      <c r="F22" s="184">
        <f>IF(AND('Tariffs July 2021'!R16&gt;0,'Tariffs July 2021'!T16&gt;0),IF(($C$5&lt;'Tariffs July 2021'!T16),(0),($C$5-'Tariffs July 2021'!T16)*'Tariffs July 2021'!U16/100),IF(AND('Tariffs July 2021'!R16&gt;0,'Tariffs July 2021'!T16=""),IF(($C$5&lt;'Tariffs July 2021'!R16+'Tariffs July 2021'!P16),(0),(($C$5-('Tariffs July 2021'!R16+'Tariffs July 2021'!P16))*'Tariffs July 2021'!S16/100)),IF(AND('Tariffs July 2021'!P16&gt;0,'Tariffs July 2021'!R16=""&gt;0),IF(($C$5&lt;'Tariffs July 2021'!P16),(0),($C$5-'Tariffs July 2021'!P16)*'Tariffs July 2021'!Q16/100),0)))</f>
        <v>0</v>
      </c>
      <c r="G22" s="184">
        <f t="shared" si="9"/>
        <v>424.57927272727267</v>
      </c>
      <c r="H22" s="238">
        <f t="shared" si="1"/>
        <v>1345.4545454545453</v>
      </c>
      <c r="I22" s="238">
        <f t="shared" si="2"/>
        <v>1698.3170909090907</v>
      </c>
      <c r="J22" s="185">
        <f t="shared" si="3"/>
        <v>1868.1487999999999</v>
      </c>
      <c r="K22" s="260">
        <f>'Tariffs July 2021'!AZ16</f>
        <v>0</v>
      </c>
      <c r="L22" s="260">
        <f>'Tariffs July 2021'!BA16</f>
        <v>0</v>
      </c>
      <c r="M22" s="260">
        <f>'Tariffs July 2021'!BB16</f>
        <v>0</v>
      </c>
      <c r="N22" s="260">
        <f>'Tariffs July 2021'!BC16</f>
        <v>0</v>
      </c>
      <c r="O22" s="186" t="str">
        <f t="shared" si="4"/>
        <v>No discount</v>
      </c>
      <c r="P22" s="187" t="str">
        <f t="shared" si="5"/>
        <v>Exclusive</v>
      </c>
      <c r="Q22" s="241">
        <f t="shared" si="6"/>
        <v>1698.3170909090907</v>
      </c>
      <c r="R22" s="238">
        <f t="shared" si="7"/>
        <v>1698.3170909090907</v>
      </c>
      <c r="S22" s="247">
        <f t="shared" ref="S22:T32" si="10">Q22*1.1</f>
        <v>1868.1487999999999</v>
      </c>
      <c r="T22" s="247">
        <f t="shared" si="10"/>
        <v>1868.1487999999999</v>
      </c>
      <c r="U22" s="188">
        <f>'Tariffs July 2021'!BL16</f>
        <v>0</v>
      </c>
      <c r="V22" s="189" t="str">
        <f>'Tariffs July 2021'!BM16</f>
        <v>n</v>
      </c>
      <c r="W22" s="284"/>
      <c r="X22" s="284"/>
      <c r="Y22" s="284"/>
      <c r="Z22" s="284"/>
      <c r="AA22" s="284"/>
      <c r="AB22" s="284"/>
      <c r="AC22" s="284"/>
      <c r="AD22" s="284"/>
      <c r="AE22" s="284"/>
      <c r="AF22" s="284"/>
      <c r="AG22" s="284"/>
      <c r="AH22" s="284"/>
      <c r="AI22" s="284"/>
      <c r="AJ22" s="284"/>
      <c r="AK22" s="284"/>
      <c r="AL22" s="284"/>
      <c r="AM22" s="284"/>
      <c r="AN22" s="284"/>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s="244"/>
      <c r="QO22" s="244"/>
      <c r="QP22" s="244"/>
      <c r="QQ22" s="244"/>
      <c r="QR22" s="244"/>
      <c r="QS22" s="244"/>
      <c r="QT22" s="244"/>
      <c r="QU22" s="244"/>
      <c r="QV22" s="244"/>
      <c r="QW22" s="244"/>
      <c r="QX22" s="244"/>
      <c r="QY22" s="244"/>
      <c r="QZ22" s="244"/>
      <c r="RA22" s="244"/>
      <c r="RB22" s="244"/>
      <c r="RC22" s="244"/>
      <c r="RD22" s="244"/>
      <c r="RE22" s="244"/>
      <c r="RF22" s="244"/>
      <c r="RG22" s="244"/>
      <c r="RH22" s="244"/>
      <c r="RI22" s="244"/>
      <c r="RJ22" s="244"/>
      <c r="RK22" s="244"/>
      <c r="RL22" s="244"/>
      <c r="RM22" s="244"/>
      <c r="RN22" s="244"/>
      <c r="RO22" s="244"/>
      <c r="RP22" s="244"/>
      <c r="RQ22" s="244"/>
      <c r="RR22" s="244"/>
      <c r="RS22" s="244"/>
      <c r="RT22" s="244"/>
      <c r="RU22" s="244"/>
      <c r="RV22" s="244"/>
      <c r="RW22" s="244"/>
      <c r="RX22" s="244"/>
      <c r="RY22" s="244"/>
      <c r="RZ22" s="244"/>
      <c r="SA22" s="244"/>
      <c r="SB22" s="244"/>
      <c r="SC22" s="244"/>
      <c r="SD22" s="244"/>
      <c r="SE22" s="244"/>
      <c r="SF22" s="244"/>
      <c r="SG22" s="244"/>
      <c r="SH22" s="244"/>
      <c r="SI22" s="244"/>
      <c r="SJ22" s="244"/>
      <c r="SK22" s="244"/>
      <c r="SL22" s="244"/>
      <c r="SM22" s="244"/>
      <c r="SN22" s="244"/>
      <c r="SO22" s="244"/>
      <c r="SP22" s="244"/>
      <c r="SQ22" s="244"/>
      <c r="SR22" s="244"/>
      <c r="SS22" s="244"/>
      <c r="ST22" s="244"/>
      <c r="SU22" s="244"/>
      <c r="SV22" s="244"/>
      <c r="SW22" s="244"/>
      <c r="SX22" s="244"/>
      <c r="SY22" s="244"/>
      <c r="SZ22" s="244"/>
      <c r="TA22" s="244"/>
      <c r="TB22" s="244"/>
      <c r="TC22" s="244"/>
      <c r="TD22" s="244"/>
      <c r="TE22" s="244"/>
      <c r="TF22" s="244"/>
      <c r="TG22" s="244"/>
      <c r="TH22" s="244"/>
      <c r="TI22" s="244"/>
      <c r="TJ22" s="244"/>
      <c r="TK22" s="244"/>
      <c r="TL22" s="244"/>
      <c r="TM22" s="244"/>
      <c r="TN22" s="244"/>
      <c r="TO22" s="244"/>
      <c r="TP22" s="244"/>
      <c r="TQ22" s="244"/>
      <c r="TR22" s="244"/>
      <c r="TS22" s="244"/>
      <c r="TT22" s="244"/>
      <c r="TU22" s="244"/>
      <c r="TV22" s="244"/>
      <c r="TW22" s="244"/>
      <c r="TX22" s="244"/>
      <c r="TY22" s="244"/>
      <c r="TZ22" s="244"/>
      <c r="UA22" s="244"/>
      <c r="UB22" s="244"/>
      <c r="UC22" s="244"/>
      <c r="UD22" s="244"/>
      <c r="UE22" s="244"/>
      <c r="UF22" s="244"/>
      <c r="UG22" s="244"/>
      <c r="UH22" s="244"/>
      <c r="UI22" s="244"/>
      <c r="UJ22" s="244"/>
      <c r="UK22" s="244"/>
      <c r="UL22" s="244"/>
      <c r="UM22" s="244"/>
      <c r="UN22" s="244"/>
      <c r="UO22" s="244"/>
      <c r="UP22" s="244"/>
      <c r="UQ22" s="244"/>
      <c r="UR22" s="244"/>
      <c r="US22" s="244"/>
      <c r="UT22" s="244"/>
      <c r="UU22" s="244"/>
      <c r="UV22" s="244"/>
      <c r="UW22" s="244"/>
      <c r="UX22" s="244"/>
      <c r="UY22" s="244"/>
      <c r="UZ22" s="244"/>
      <c r="VA22" s="244"/>
      <c r="VB22" s="244"/>
      <c r="VC22" s="244"/>
      <c r="VD22" s="244"/>
      <c r="VE22" s="244"/>
      <c r="VF22" s="244"/>
      <c r="VG22" s="244"/>
      <c r="VH22" s="244"/>
      <c r="VI22" s="244"/>
      <c r="VJ22" s="244"/>
      <c r="VK22" s="244"/>
      <c r="VL22" s="244"/>
      <c r="VM22" s="244"/>
      <c r="VN22" s="244"/>
      <c r="VO22" s="244"/>
      <c r="VP22" s="244"/>
      <c r="VQ22" s="244"/>
      <c r="VR22" s="244"/>
      <c r="VS22" s="244"/>
      <c r="VT22" s="244"/>
      <c r="VU22" s="244"/>
      <c r="VV22" s="244"/>
      <c r="VW22" s="244"/>
      <c r="VX22" s="244"/>
      <c r="VY22" s="244"/>
      <c r="VZ22" s="244"/>
      <c r="WA22" s="244"/>
      <c r="WB22" s="244"/>
      <c r="WC22" s="244"/>
      <c r="WD22" s="244"/>
      <c r="WE22" s="244"/>
      <c r="WF22" s="244"/>
      <c r="WG22" s="244"/>
      <c r="WH22" s="244"/>
      <c r="WI22" s="244"/>
      <c r="WJ22" s="244"/>
      <c r="WK22" s="244"/>
      <c r="WL22" s="244"/>
      <c r="WM22" s="244"/>
      <c r="WN22" s="244"/>
      <c r="WO22" s="244"/>
      <c r="WP22" s="244"/>
      <c r="WQ22" s="244"/>
      <c r="WR22" s="244"/>
      <c r="WS22" s="244"/>
      <c r="WT22" s="244"/>
      <c r="WU22" s="244"/>
      <c r="WV22" s="244"/>
      <c r="WW22" s="244"/>
      <c r="WX22" s="244"/>
      <c r="WY22" s="244"/>
      <c r="WZ22" s="244"/>
      <c r="XA22" s="244"/>
      <c r="XB22" s="244"/>
      <c r="XC22" s="244"/>
      <c r="XD22" s="244"/>
      <c r="XE22" s="244"/>
      <c r="XF22" s="244"/>
      <c r="XG22" s="244"/>
      <c r="XH22" s="244"/>
      <c r="XI22" s="244"/>
      <c r="XJ22" s="244"/>
      <c r="XK22" s="244"/>
      <c r="XL22" s="244"/>
      <c r="XM22" s="244"/>
      <c r="XN22" s="244"/>
      <c r="XO22" s="244"/>
      <c r="XP22" s="244"/>
      <c r="XQ22" s="244"/>
      <c r="XR22" s="244"/>
      <c r="XS22" s="244"/>
      <c r="XT22" s="244"/>
      <c r="XU22" s="244"/>
      <c r="XV22" s="244"/>
      <c r="XW22" s="244"/>
      <c r="XX22" s="244"/>
      <c r="XY22" s="244"/>
      <c r="XZ22" s="244"/>
      <c r="YA22" s="244"/>
      <c r="YB22" s="244"/>
      <c r="YC22" s="244"/>
      <c r="YD22" s="244"/>
      <c r="YE22" s="244"/>
      <c r="YF22" s="244"/>
      <c r="YG22" s="244"/>
      <c r="YH22" s="244"/>
      <c r="YI22" s="244"/>
      <c r="YJ22" s="244"/>
      <c r="YK22" s="244"/>
      <c r="YL22" s="244"/>
      <c r="YM22" s="244"/>
      <c r="YN22" s="244"/>
      <c r="YO22" s="244"/>
      <c r="YP22" s="244"/>
      <c r="YQ22" s="244"/>
      <c r="YR22" s="244"/>
      <c r="YS22" s="244"/>
      <c r="YT22" s="244"/>
      <c r="YU22" s="244"/>
      <c r="YV22" s="244"/>
      <c r="YW22" s="244"/>
      <c r="YX22" s="244"/>
      <c r="YY22" s="244"/>
      <c r="YZ22" s="244"/>
      <c r="ZA22" s="244"/>
      <c r="ZB22" s="244"/>
      <c r="ZC22" s="244"/>
      <c r="ZD22" s="244"/>
      <c r="ZE22" s="244"/>
      <c r="ZF22" s="244"/>
      <c r="ZG22" s="244"/>
      <c r="ZH22" s="244"/>
      <c r="ZI22" s="244"/>
      <c r="ZJ22" s="244"/>
      <c r="ZK22" s="244"/>
      <c r="ZL22" s="244"/>
      <c r="ZM22" s="244"/>
      <c r="ZN22" s="244"/>
      <c r="ZO22" s="244"/>
      <c r="ZP22" s="244"/>
      <c r="ZQ22" s="244"/>
      <c r="ZR22" s="244"/>
      <c r="ZS22" s="244"/>
      <c r="ZT22" s="244"/>
      <c r="ZU22" s="244"/>
      <c r="ZV22" s="244"/>
      <c r="ZW22" s="244"/>
      <c r="ZX22" s="244"/>
      <c r="ZY22" s="244"/>
      <c r="ZZ22" s="244"/>
      <c r="AAA22" s="244"/>
      <c r="AAB22" s="244"/>
      <c r="AAC22" s="244"/>
      <c r="AAD22" s="244"/>
      <c r="AAE22" s="244"/>
      <c r="AAF22" s="244"/>
      <c r="AAG22" s="244"/>
      <c r="AAH22" s="244"/>
      <c r="AAI22" s="244"/>
      <c r="AAJ22" s="244"/>
      <c r="AAK22" s="244"/>
      <c r="AAL22" s="244"/>
      <c r="AAM22" s="244"/>
      <c r="AAN22" s="244"/>
      <c r="AAO22" s="244"/>
      <c r="AAP22" s="244"/>
      <c r="AAQ22" s="244"/>
      <c r="AAR22" s="244"/>
      <c r="AAS22" s="244"/>
      <c r="AAT22" s="244"/>
      <c r="AAU22" s="244"/>
      <c r="AAV22" s="244"/>
      <c r="AAW22" s="244"/>
      <c r="AAX22" s="244"/>
      <c r="AAY22" s="244"/>
      <c r="AAZ22" s="244"/>
      <c r="ABA22" s="244"/>
      <c r="ABB22" s="244"/>
      <c r="ABC22" s="244"/>
      <c r="ABD22" s="244"/>
      <c r="ABE22" s="244"/>
      <c r="ABF22" s="244"/>
      <c r="ABG22" s="244"/>
      <c r="ABH22" s="244"/>
      <c r="ABI22" s="244"/>
      <c r="ABJ22" s="244"/>
      <c r="ABK22" s="244"/>
      <c r="ABL22" s="244"/>
      <c r="ABM22" s="244"/>
      <c r="ABN22" s="244"/>
      <c r="ABO22" s="244"/>
      <c r="ABP22" s="244"/>
      <c r="ABQ22" s="244"/>
      <c r="ABR22" s="244"/>
      <c r="ABS22" s="244"/>
      <c r="ABT22" s="244"/>
      <c r="ABU22" s="244"/>
      <c r="ABV22" s="244"/>
      <c r="ABW22" s="244"/>
      <c r="ABX22" s="244"/>
      <c r="ABY22" s="244"/>
      <c r="ABZ22" s="244"/>
      <c r="ACA22" s="244"/>
      <c r="ACB22" s="244"/>
      <c r="ACC22" s="244"/>
      <c r="ACD22" s="244"/>
      <c r="ACE22" s="244"/>
      <c r="ACF22" s="244"/>
      <c r="ACG22" s="244"/>
      <c r="ACH22" s="244"/>
      <c r="ACI22" s="244"/>
      <c r="ACJ22" s="244"/>
      <c r="ACK22" s="244"/>
      <c r="ACL22" s="244"/>
      <c r="ACM22" s="244"/>
      <c r="ACN22" s="244"/>
      <c r="ACO22" s="244"/>
      <c r="ACP22" s="244"/>
      <c r="ACQ22" s="244"/>
      <c r="ACR22" s="244"/>
      <c r="ACS22" s="244"/>
      <c r="ACT22" s="244"/>
      <c r="ACU22" s="244"/>
      <c r="ACV22" s="244"/>
      <c r="ACW22" s="244"/>
      <c r="ACX22" s="244"/>
      <c r="ACY22" s="244"/>
      <c r="ACZ22" s="244"/>
      <c r="ADA22" s="244"/>
      <c r="ADB22" s="244"/>
      <c r="ADC22" s="244"/>
      <c r="ADD22" s="244"/>
      <c r="ADE22" s="244"/>
      <c r="ADF22" s="244"/>
      <c r="ADG22" s="244"/>
      <c r="ADH22" s="244"/>
      <c r="ADI22" s="244"/>
      <c r="ADJ22" s="244"/>
      <c r="ADK22" s="244"/>
      <c r="ADL22" s="244"/>
      <c r="ADM22" s="244"/>
      <c r="ADN22" s="244"/>
      <c r="ADO22" s="244"/>
      <c r="ADP22" s="244"/>
      <c r="ADQ22" s="244"/>
      <c r="ADR22" s="244"/>
      <c r="ADS22" s="244"/>
      <c r="ADT22" s="244"/>
      <c r="ADU22" s="244"/>
      <c r="ADV22" s="244"/>
      <c r="ADW22" s="244"/>
      <c r="ADX22" s="244"/>
      <c r="ADY22" s="244"/>
      <c r="ADZ22" s="244"/>
      <c r="AEA22" s="244"/>
      <c r="AEB22" s="244"/>
      <c r="AEC22" s="244"/>
      <c r="AED22" s="244"/>
      <c r="AEE22" s="244"/>
      <c r="AEF22" s="244"/>
      <c r="AEG22" s="244"/>
      <c r="AEH22" s="244"/>
      <c r="AEI22" s="244"/>
      <c r="AEJ22" s="244"/>
      <c r="AEK22" s="244"/>
      <c r="AEL22" s="244"/>
      <c r="AEM22" s="244"/>
      <c r="AEN22" s="244"/>
      <c r="AEO22" s="244"/>
      <c r="AEP22" s="244"/>
      <c r="AEQ22" s="244"/>
      <c r="AER22" s="244"/>
      <c r="AES22" s="244"/>
      <c r="AET22" s="244"/>
      <c r="AEU22" s="244"/>
    </row>
    <row r="23" spans="1:827" s="191" customFormat="1" x14ac:dyDescent="0.15">
      <c r="A23" s="183" t="str">
        <f>'Tariffs July 2021'!K17</f>
        <v>CovaU</v>
      </c>
      <c r="B23" s="183" t="str">
        <f>'Tariffs July 2021'!L17</f>
        <v>Freedom Plus</v>
      </c>
      <c r="C23" s="184">
        <f>IF('Tariffs July 2021'!BP17=0,91*'Tariffs July 2021'!M17/100,(91*'Tariffs July 2021'!M17/100)+'Tariffs July 2021'!BP17/4)</f>
        <v>90.09</v>
      </c>
      <c r="D23" s="184">
        <f>IF('Tariffs July 2021'!O17="",$C$5*'Tariffs July 2021'!N17/100,IF($C$5&gt;='Tariffs July 2021'!P17,('Tariffs July 2021'!P17*'Tariffs July 2021'!N17/100),($C$5*'Tariffs July 2021'!N17/100)))</f>
        <v>425.09090909090895</v>
      </c>
      <c r="E23" s="184">
        <f>IF(AND('Tariffs July 2021'!P17&gt;0,'Tariffs July 2021'!R17&gt;0),IF($C$5&lt;'Tariffs July 2021'!P17,0,IF($C$5&lt;=('Tariffs July 2021'!R17+'Tariffs July 2021'!P17),(($C$5-'Tariffs July 2021'!P17)*'Tariffs July 2021'!Q17/100),(('Tariffs July 2021'!R17)*'Tariffs July 2021'!Q17/100))),0)</f>
        <v>0</v>
      </c>
      <c r="F23" s="184">
        <f>IF(AND('Tariffs July 2021'!R17&gt;0,'Tariffs July 2021'!T17&gt;0),IF(($C$5&lt;'Tariffs July 2021'!T17),(0),($C$5-'Tariffs July 2021'!T17)*'Tariffs July 2021'!U17/100),IF(AND('Tariffs July 2021'!R17&gt;0,'Tariffs July 2021'!T17=""),IF(($C$5&lt;'Tariffs July 2021'!R17+'Tariffs July 2021'!P17),(0),(($C$5-('Tariffs July 2021'!R17+'Tariffs July 2021'!P17))*'Tariffs July 2021'!S17/100)),IF(AND('Tariffs July 2021'!P17&gt;0,'Tariffs July 2021'!R17=""&gt;0),IF(($C$5&lt;'Tariffs July 2021'!P17),(0),($C$5-'Tariffs July 2021'!P17)*'Tariffs July 2021'!Q17/100),0)))</f>
        <v>0</v>
      </c>
      <c r="G23" s="184">
        <f t="shared" ref="G23" si="11">SUM(C23:F23)</f>
        <v>515.18090909090893</v>
      </c>
      <c r="H23" s="238">
        <f t="shared" si="1"/>
        <v>1700.3636363636356</v>
      </c>
      <c r="I23" s="238">
        <f t="shared" si="2"/>
        <v>2060.7236363636357</v>
      </c>
      <c r="J23" s="185">
        <f t="shared" si="3"/>
        <v>2266.7959999999994</v>
      </c>
      <c r="K23" s="260">
        <f>'Tariffs July 2021'!AZ17</f>
        <v>15</v>
      </c>
      <c r="L23" s="260">
        <f>'Tariffs July 2021'!BA17</f>
        <v>0</v>
      </c>
      <c r="M23" s="260">
        <f>'Tariffs July 2021'!BB17</f>
        <v>0</v>
      </c>
      <c r="N23" s="260">
        <f>'Tariffs July 2021'!BC17</f>
        <v>0</v>
      </c>
      <c r="O23" s="186" t="str">
        <f t="shared" si="4"/>
        <v>Guaranteed off bill</v>
      </c>
      <c r="P23" s="187" t="str">
        <f t="shared" si="5"/>
        <v>Exclusive</v>
      </c>
      <c r="Q23" s="241">
        <f t="shared" si="6"/>
        <v>1751.6150909090904</v>
      </c>
      <c r="R23" s="238">
        <f t="shared" si="7"/>
        <v>1751.6150909090904</v>
      </c>
      <c r="S23" s="247">
        <f t="shared" si="10"/>
        <v>1926.7765999999997</v>
      </c>
      <c r="T23" s="247">
        <f t="shared" si="10"/>
        <v>1926.7765999999997</v>
      </c>
      <c r="U23" s="188">
        <f>'Tariffs July 2021'!BL17</f>
        <v>0</v>
      </c>
      <c r="V23" s="189" t="str">
        <f>'Tariffs July 2021'!BM17</f>
        <v>n</v>
      </c>
      <c r="W23" s="284"/>
      <c r="X23" s="284"/>
      <c r="Y23" s="284"/>
      <c r="Z23" s="284"/>
      <c r="AA23" s="284"/>
      <c r="AB23" s="284"/>
      <c r="AC23" s="284"/>
      <c r="AD23" s="284"/>
      <c r="AE23" s="284"/>
      <c r="AF23" s="284"/>
      <c r="AG23" s="284"/>
      <c r="AH23" s="284"/>
      <c r="AI23" s="284"/>
      <c r="AJ23" s="284"/>
      <c r="AK23" s="284"/>
      <c r="AL23" s="284"/>
      <c r="AM23" s="284"/>
      <c r="AN23" s="284"/>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s="244"/>
      <c r="QO23" s="244"/>
      <c r="QP23" s="244"/>
      <c r="QQ23" s="244"/>
      <c r="QR23" s="244"/>
      <c r="QS23" s="244"/>
      <c r="QT23" s="244"/>
      <c r="QU23" s="244"/>
      <c r="QV23" s="244"/>
      <c r="QW23" s="244"/>
      <c r="QX23" s="244"/>
      <c r="QY23" s="244"/>
      <c r="QZ23" s="244"/>
      <c r="RA23" s="244"/>
      <c r="RB23" s="244"/>
      <c r="RC23" s="244"/>
      <c r="RD23" s="244"/>
      <c r="RE23" s="244"/>
      <c r="RF23" s="244"/>
      <c r="RG23" s="244"/>
      <c r="RH23" s="244"/>
      <c r="RI23" s="244"/>
      <c r="RJ23" s="244"/>
      <c r="RK23" s="244"/>
      <c r="RL23" s="244"/>
      <c r="RM23" s="244"/>
      <c r="RN23" s="244"/>
      <c r="RO23" s="244"/>
      <c r="RP23" s="244"/>
      <c r="RQ23" s="244"/>
      <c r="RR23" s="244"/>
      <c r="RS23" s="244"/>
      <c r="RT23" s="244"/>
      <c r="RU23" s="244"/>
      <c r="RV23" s="244"/>
      <c r="RW23" s="244"/>
      <c r="RX23" s="244"/>
      <c r="RY23" s="244"/>
      <c r="RZ23" s="244"/>
      <c r="SA23" s="244"/>
      <c r="SB23" s="244"/>
      <c r="SC23" s="244"/>
      <c r="SD23" s="244"/>
      <c r="SE23" s="244"/>
      <c r="SF23" s="244"/>
      <c r="SG23" s="244"/>
      <c r="SH23" s="244"/>
      <c r="SI23" s="244"/>
      <c r="SJ23" s="244"/>
      <c r="SK23" s="244"/>
      <c r="SL23" s="244"/>
      <c r="SM23" s="244"/>
      <c r="SN23" s="244"/>
      <c r="SO23" s="244"/>
      <c r="SP23" s="244"/>
      <c r="SQ23" s="244"/>
      <c r="SR23" s="244"/>
      <c r="SS23" s="244"/>
      <c r="ST23" s="244"/>
      <c r="SU23" s="244"/>
      <c r="SV23" s="244"/>
      <c r="SW23" s="244"/>
      <c r="SX23" s="244"/>
      <c r="SY23" s="244"/>
      <c r="SZ23" s="244"/>
      <c r="TA23" s="244"/>
      <c r="TB23" s="244"/>
      <c r="TC23" s="244"/>
      <c r="TD23" s="244"/>
      <c r="TE23" s="244"/>
      <c r="TF23" s="244"/>
      <c r="TG23" s="244"/>
      <c r="TH23" s="244"/>
      <c r="TI23" s="244"/>
      <c r="TJ23" s="244"/>
      <c r="TK23" s="244"/>
      <c r="TL23" s="244"/>
      <c r="TM23" s="244"/>
      <c r="TN23" s="244"/>
      <c r="TO23" s="244"/>
      <c r="TP23" s="244"/>
      <c r="TQ23" s="244"/>
      <c r="TR23" s="244"/>
      <c r="TS23" s="244"/>
      <c r="TT23" s="244"/>
      <c r="TU23" s="244"/>
      <c r="TV23" s="244"/>
      <c r="TW23" s="244"/>
      <c r="TX23" s="244"/>
      <c r="TY23" s="244"/>
      <c r="TZ23" s="244"/>
      <c r="UA23" s="244"/>
      <c r="UB23" s="244"/>
      <c r="UC23" s="244"/>
      <c r="UD23" s="244"/>
      <c r="UE23" s="244"/>
      <c r="UF23" s="244"/>
      <c r="UG23" s="244"/>
      <c r="UH23" s="244"/>
      <c r="UI23" s="244"/>
      <c r="UJ23" s="244"/>
      <c r="UK23" s="244"/>
      <c r="UL23" s="244"/>
      <c r="UM23" s="244"/>
      <c r="UN23" s="244"/>
      <c r="UO23" s="244"/>
      <c r="UP23" s="244"/>
      <c r="UQ23" s="244"/>
      <c r="UR23" s="244"/>
      <c r="US23" s="244"/>
      <c r="UT23" s="244"/>
      <c r="UU23" s="244"/>
      <c r="UV23" s="244"/>
      <c r="UW23" s="244"/>
      <c r="UX23" s="244"/>
      <c r="UY23" s="244"/>
      <c r="UZ23" s="244"/>
      <c r="VA23" s="244"/>
      <c r="VB23" s="244"/>
      <c r="VC23" s="244"/>
      <c r="VD23" s="244"/>
      <c r="VE23" s="244"/>
      <c r="VF23" s="244"/>
      <c r="VG23" s="244"/>
      <c r="VH23" s="244"/>
      <c r="VI23" s="244"/>
      <c r="VJ23" s="244"/>
      <c r="VK23" s="244"/>
      <c r="VL23" s="244"/>
      <c r="VM23" s="244"/>
      <c r="VN23" s="244"/>
      <c r="VO23" s="244"/>
      <c r="VP23" s="244"/>
      <c r="VQ23" s="244"/>
      <c r="VR23" s="244"/>
      <c r="VS23" s="244"/>
      <c r="VT23" s="244"/>
      <c r="VU23" s="244"/>
      <c r="VV23" s="244"/>
      <c r="VW23" s="244"/>
      <c r="VX23" s="244"/>
      <c r="VY23" s="244"/>
      <c r="VZ23" s="244"/>
      <c r="WA23" s="244"/>
      <c r="WB23" s="244"/>
      <c r="WC23" s="244"/>
      <c r="WD23" s="244"/>
      <c r="WE23" s="244"/>
      <c r="WF23" s="244"/>
      <c r="WG23" s="244"/>
      <c r="WH23" s="244"/>
      <c r="WI23" s="244"/>
      <c r="WJ23" s="244"/>
      <c r="WK23" s="244"/>
      <c r="WL23" s="244"/>
      <c r="WM23" s="244"/>
      <c r="WN23" s="244"/>
      <c r="WO23" s="244"/>
      <c r="WP23" s="244"/>
      <c r="WQ23" s="244"/>
      <c r="WR23" s="244"/>
      <c r="WS23" s="244"/>
      <c r="WT23" s="244"/>
      <c r="WU23" s="244"/>
      <c r="WV23" s="244"/>
      <c r="WW23" s="244"/>
      <c r="WX23" s="244"/>
      <c r="WY23" s="244"/>
      <c r="WZ23" s="244"/>
      <c r="XA23" s="244"/>
      <c r="XB23" s="244"/>
      <c r="XC23" s="244"/>
      <c r="XD23" s="244"/>
      <c r="XE23" s="244"/>
      <c r="XF23" s="244"/>
      <c r="XG23" s="244"/>
      <c r="XH23" s="244"/>
      <c r="XI23" s="244"/>
      <c r="XJ23" s="244"/>
      <c r="XK23" s="244"/>
      <c r="XL23" s="244"/>
      <c r="XM23" s="244"/>
      <c r="XN23" s="244"/>
      <c r="XO23" s="244"/>
      <c r="XP23" s="244"/>
      <c r="XQ23" s="244"/>
      <c r="XR23" s="244"/>
      <c r="XS23" s="244"/>
      <c r="XT23" s="244"/>
      <c r="XU23" s="244"/>
      <c r="XV23" s="244"/>
      <c r="XW23" s="244"/>
      <c r="XX23" s="244"/>
      <c r="XY23" s="244"/>
      <c r="XZ23" s="244"/>
      <c r="YA23" s="244"/>
      <c r="YB23" s="244"/>
      <c r="YC23" s="244"/>
      <c r="YD23" s="244"/>
      <c r="YE23" s="244"/>
      <c r="YF23" s="244"/>
      <c r="YG23" s="244"/>
      <c r="YH23" s="244"/>
      <c r="YI23" s="244"/>
      <c r="YJ23" s="244"/>
      <c r="YK23" s="244"/>
      <c r="YL23" s="244"/>
      <c r="YM23" s="244"/>
      <c r="YN23" s="244"/>
      <c r="YO23" s="244"/>
      <c r="YP23" s="244"/>
      <c r="YQ23" s="244"/>
      <c r="YR23" s="244"/>
      <c r="YS23" s="244"/>
      <c r="YT23" s="244"/>
      <c r="YU23" s="244"/>
      <c r="YV23" s="244"/>
      <c r="YW23" s="244"/>
      <c r="YX23" s="244"/>
      <c r="YY23" s="244"/>
      <c r="YZ23" s="244"/>
      <c r="ZA23" s="244"/>
      <c r="ZB23" s="244"/>
      <c r="ZC23" s="244"/>
      <c r="ZD23" s="244"/>
      <c r="ZE23" s="244"/>
      <c r="ZF23" s="244"/>
      <c r="ZG23" s="244"/>
      <c r="ZH23" s="244"/>
      <c r="ZI23" s="244"/>
      <c r="ZJ23" s="244"/>
      <c r="ZK23" s="244"/>
      <c r="ZL23" s="244"/>
      <c r="ZM23" s="244"/>
      <c r="ZN23" s="244"/>
      <c r="ZO23" s="244"/>
      <c r="ZP23" s="244"/>
      <c r="ZQ23" s="244"/>
      <c r="ZR23" s="244"/>
      <c r="ZS23" s="244"/>
      <c r="ZT23" s="244"/>
      <c r="ZU23" s="244"/>
      <c r="ZV23" s="244"/>
      <c r="ZW23" s="244"/>
      <c r="ZX23" s="244"/>
      <c r="ZY23" s="244"/>
      <c r="ZZ23" s="244"/>
      <c r="AAA23" s="244"/>
      <c r="AAB23" s="244"/>
      <c r="AAC23" s="244"/>
      <c r="AAD23" s="244"/>
      <c r="AAE23" s="244"/>
      <c r="AAF23" s="244"/>
      <c r="AAG23" s="244"/>
      <c r="AAH23" s="244"/>
      <c r="AAI23" s="244"/>
      <c r="AAJ23" s="244"/>
      <c r="AAK23" s="244"/>
      <c r="AAL23" s="244"/>
      <c r="AAM23" s="244"/>
      <c r="AAN23" s="244"/>
      <c r="AAO23" s="244"/>
      <c r="AAP23" s="244"/>
      <c r="AAQ23" s="244"/>
      <c r="AAR23" s="244"/>
      <c r="AAS23" s="244"/>
      <c r="AAT23" s="244"/>
      <c r="AAU23" s="244"/>
      <c r="AAV23" s="244"/>
      <c r="AAW23" s="244"/>
      <c r="AAX23" s="244"/>
      <c r="AAY23" s="244"/>
      <c r="AAZ23" s="244"/>
      <c r="ABA23" s="244"/>
      <c r="ABB23" s="244"/>
      <c r="ABC23" s="244"/>
      <c r="ABD23" s="244"/>
      <c r="ABE23" s="244"/>
      <c r="ABF23" s="244"/>
      <c r="ABG23" s="244"/>
      <c r="ABH23" s="244"/>
      <c r="ABI23" s="244"/>
      <c r="ABJ23" s="244"/>
      <c r="ABK23" s="244"/>
      <c r="ABL23" s="244"/>
      <c r="ABM23" s="244"/>
      <c r="ABN23" s="244"/>
      <c r="ABO23" s="244"/>
      <c r="ABP23" s="244"/>
      <c r="ABQ23" s="244"/>
      <c r="ABR23" s="244"/>
      <c r="ABS23" s="244"/>
      <c r="ABT23" s="244"/>
      <c r="ABU23" s="244"/>
      <c r="ABV23" s="244"/>
      <c r="ABW23" s="244"/>
      <c r="ABX23" s="244"/>
      <c r="ABY23" s="244"/>
      <c r="ABZ23" s="244"/>
      <c r="ACA23" s="244"/>
      <c r="ACB23" s="244"/>
      <c r="ACC23" s="244"/>
      <c r="ACD23" s="244"/>
      <c r="ACE23" s="244"/>
      <c r="ACF23" s="244"/>
      <c r="ACG23" s="244"/>
      <c r="ACH23" s="244"/>
      <c r="ACI23" s="244"/>
      <c r="ACJ23" s="244"/>
      <c r="ACK23" s="244"/>
      <c r="ACL23" s="244"/>
      <c r="ACM23" s="244"/>
      <c r="ACN23" s="244"/>
      <c r="ACO23" s="244"/>
      <c r="ACP23" s="244"/>
      <c r="ACQ23" s="244"/>
      <c r="ACR23" s="244"/>
      <c r="ACS23" s="244"/>
      <c r="ACT23" s="244"/>
      <c r="ACU23" s="244"/>
      <c r="ACV23" s="244"/>
      <c r="ACW23" s="244"/>
      <c r="ACX23" s="244"/>
      <c r="ACY23" s="244"/>
      <c r="ACZ23" s="244"/>
      <c r="ADA23" s="244"/>
      <c r="ADB23" s="244"/>
      <c r="ADC23" s="244"/>
      <c r="ADD23" s="244"/>
      <c r="ADE23" s="244"/>
      <c r="ADF23" s="244"/>
      <c r="ADG23" s="244"/>
      <c r="ADH23" s="244"/>
      <c r="ADI23" s="244"/>
      <c r="ADJ23" s="244"/>
      <c r="ADK23" s="244"/>
      <c r="ADL23" s="244"/>
      <c r="ADM23" s="244"/>
      <c r="ADN23" s="244"/>
      <c r="ADO23" s="244"/>
      <c r="ADP23" s="244"/>
      <c r="ADQ23" s="244"/>
      <c r="ADR23" s="244"/>
      <c r="ADS23" s="244"/>
      <c r="ADT23" s="244"/>
      <c r="ADU23" s="244"/>
      <c r="ADV23" s="244"/>
      <c r="ADW23" s="244"/>
      <c r="ADX23" s="244"/>
      <c r="ADY23" s="244"/>
      <c r="ADZ23" s="244"/>
      <c r="AEA23" s="244"/>
      <c r="AEB23" s="244"/>
      <c r="AEC23" s="244"/>
      <c r="AED23" s="244"/>
      <c r="AEE23" s="244"/>
      <c r="AEF23" s="244"/>
      <c r="AEG23" s="244"/>
      <c r="AEH23" s="244"/>
      <c r="AEI23" s="244"/>
      <c r="AEJ23" s="244"/>
      <c r="AEK23" s="244"/>
      <c r="AEL23" s="244"/>
      <c r="AEM23" s="244"/>
      <c r="AEN23" s="244"/>
      <c r="AEO23" s="244"/>
      <c r="AEP23" s="244"/>
      <c r="AEQ23" s="244"/>
      <c r="AER23" s="244"/>
      <c r="AES23" s="244"/>
      <c r="AET23" s="244"/>
      <c r="AEU23" s="244"/>
    </row>
    <row r="24" spans="1:827" s="191" customFormat="1" x14ac:dyDescent="0.15">
      <c r="A24" s="183" t="str">
        <f>'Tariffs July 2021'!K18</f>
        <v>Discover Energy</v>
      </c>
      <c r="B24" s="183" t="str">
        <f>'Tariffs July 2021'!L18</f>
        <v>Smart Saver</v>
      </c>
      <c r="C24" s="184">
        <f>IF('Tariffs July 2021'!BP18=0,91*'Tariffs July 2021'!M18/100,(91*'Tariffs July 2021'!M18/100)+'Tariffs July 2021'!BP18/4)</f>
        <v>65.52</v>
      </c>
      <c r="D24" s="184">
        <f>IF('Tariffs July 2021'!O18="",$C$5*'Tariffs July 2021'!N18/100,IF($C$5&gt;='Tariffs July 2021'!P18,('Tariffs July 2021'!P18*'Tariffs July 2021'!N18/100),($C$5*'Tariffs July 2021'!N18/100)))</f>
        <v>459.81818181818176</v>
      </c>
      <c r="E24" s="184">
        <f>IF(AND('Tariffs July 2021'!P18&gt;0,'Tariffs July 2021'!R18&gt;0),IF($C$5&lt;'Tariffs July 2021'!P18,0,IF($C$5&lt;=('Tariffs July 2021'!R18+'Tariffs July 2021'!P18),(($C$5-'Tariffs July 2021'!P18)*'Tariffs July 2021'!Q18/100),(('Tariffs July 2021'!R18)*'Tariffs July 2021'!Q18/100))),0)</f>
        <v>0</v>
      </c>
      <c r="F24" s="184">
        <f>IF(AND('Tariffs July 2021'!R18&gt;0,'Tariffs July 2021'!T18&gt;0),IF(($C$5&lt;'Tariffs July 2021'!T18),(0),($C$5-'Tariffs July 2021'!T18)*'Tariffs July 2021'!U18/100),IF(AND('Tariffs July 2021'!R18&gt;0,'Tariffs July 2021'!T18=""),IF(($C$5&lt;'Tariffs July 2021'!R18+'Tariffs July 2021'!P18),(0),(($C$5-('Tariffs July 2021'!R18+'Tariffs July 2021'!P18))*'Tariffs July 2021'!S18/100)),IF(AND('Tariffs July 2021'!P18&gt;0,'Tariffs July 2021'!R18=""&gt;0),IF(($C$5&lt;'Tariffs July 2021'!P18),(0),($C$5-'Tariffs July 2021'!P18)*'Tariffs July 2021'!Q18/100),0)))</f>
        <v>0</v>
      </c>
      <c r="G24" s="184">
        <f t="shared" ref="G24" si="12">SUM(C24:F24)</f>
        <v>525.33818181818174</v>
      </c>
      <c r="H24" s="238">
        <f t="shared" si="1"/>
        <v>1839.272727272727</v>
      </c>
      <c r="I24" s="238">
        <f t="shared" si="2"/>
        <v>2101.352727272727</v>
      </c>
      <c r="J24" s="185">
        <f t="shared" si="3"/>
        <v>2311.4879999999998</v>
      </c>
      <c r="K24" s="260">
        <f>'Tariffs July 2021'!AZ18</f>
        <v>0</v>
      </c>
      <c r="L24" s="260">
        <f>'Tariffs July 2021'!BA18</f>
        <v>18</v>
      </c>
      <c r="M24" s="260">
        <f>'Tariffs July 2021'!BB18</f>
        <v>0</v>
      </c>
      <c r="N24" s="260">
        <f>'Tariffs July 2021'!BC18</f>
        <v>0</v>
      </c>
      <c r="O24" s="186" t="str">
        <f t="shared" si="4"/>
        <v>Guaranteed off usage</v>
      </c>
      <c r="P24" s="187" t="str">
        <f t="shared" si="5"/>
        <v>Exclusive</v>
      </c>
      <c r="Q24" s="241">
        <f t="shared" si="6"/>
        <v>1770.2836363636361</v>
      </c>
      <c r="R24" s="238">
        <f t="shared" si="7"/>
        <v>1770.2836363636361</v>
      </c>
      <c r="S24" s="247">
        <f t="shared" si="10"/>
        <v>1947.3119999999999</v>
      </c>
      <c r="T24" s="247">
        <f t="shared" si="10"/>
        <v>1947.3119999999999</v>
      </c>
      <c r="U24" s="188">
        <f>'Tariffs July 2021'!BL18</f>
        <v>0</v>
      </c>
      <c r="V24" s="189" t="str">
        <f>'Tariffs July 2021'!BM18</f>
        <v>n</v>
      </c>
      <c r="W24" s="284"/>
      <c r="X24" s="284"/>
      <c r="Y24" s="284"/>
      <c r="Z24" s="284"/>
      <c r="AA24" s="284"/>
      <c r="AB24" s="284"/>
      <c r="AC24" s="284"/>
      <c r="AD24" s="284"/>
      <c r="AE24" s="284"/>
      <c r="AF24" s="284"/>
      <c r="AG24" s="284"/>
      <c r="AH24" s="284"/>
      <c r="AI24" s="284"/>
      <c r="AJ24" s="284"/>
      <c r="AK24" s="284"/>
      <c r="AL24" s="284"/>
      <c r="AM24" s="284"/>
      <c r="AN24" s="28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s="244"/>
      <c r="QO24" s="244"/>
      <c r="QP24" s="244"/>
      <c r="QQ24" s="244"/>
      <c r="QR24" s="244"/>
      <c r="QS24" s="244"/>
      <c r="QT24" s="244"/>
      <c r="QU24" s="244"/>
      <c r="QV24" s="244"/>
      <c r="QW24" s="244"/>
      <c r="QX24" s="244"/>
      <c r="QY24" s="244"/>
      <c r="QZ24" s="244"/>
      <c r="RA24" s="244"/>
      <c r="RB24" s="244"/>
      <c r="RC24" s="244"/>
      <c r="RD24" s="244"/>
      <c r="RE24" s="244"/>
      <c r="RF24" s="244"/>
      <c r="RG24" s="244"/>
      <c r="RH24" s="244"/>
      <c r="RI24" s="244"/>
      <c r="RJ24" s="244"/>
      <c r="RK24" s="244"/>
      <c r="RL24" s="244"/>
      <c r="RM24" s="244"/>
      <c r="RN24" s="244"/>
      <c r="RO24" s="244"/>
      <c r="RP24" s="244"/>
      <c r="RQ24" s="244"/>
      <c r="RR24" s="244"/>
      <c r="RS24" s="244"/>
      <c r="RT24" s="244"/>
      <c r="RU24" s="244"/>
      <c r="RV24" s="244"/>
      <c r="RW24" s="244"/>
      <c r="RX24" s="244"/>
      <c r="RY24" s="244"/>
      <c r="RZ24" s="244"/>
      <c r="SA24" s="244"/>
      <c r="SB24" s="244"/>
      <c r="SC24" s="244"/>
      <c r="SD24" s="244"/>
      <c r="SE24" s="244"/>
      <c r="SF24" s="244"/>
      <c r="SG24" s="244"/>
      <c r="SH24" s="244"/>
      <c r="SI24" s="244"/>
      <c r="SJ24" s="244"/>
      <c r="SK24" s="244"/>
      <c r="SL24" s="244"/>
      <c r="SM24" s="244"/>
      <c r="SN24" s="244"/>
      <c r="SO24" s="244"/>
      <c r="SP24" s="244"/>
      <c r="SQ24" s="244"/>
      <c r="SR24" s="244"/>
      <c r="SS24" s="244"/>
      <c r="ST24" s="244"/>
      <c r="SU24" s="244"/>
      <c r="SV24" s="244"/>
      <c r="SW24" s="244"/>
      <c r="SX24" s="244"/>
      <c r="SY24" s="244"/>
      <c r="SZ24" s="244"/>
      <c r="TA24" s="244"/>
      <c r="TB24" s="244"/>
      <c r="TC24" s="244"/>
      <c r="TD24" s="244"/>
      <c r="TE24" s="244"/>
      <c r="TF24" s="244"/>
      <c r="TG24" s="244"/>
      <c r="TH24" s="244"/>
      <c r="TI24" s="244"/>
      <c r="TJ24" s="244"/>
      <c r="TK24" s="244"/>
      <c r="TL24" s="244"/>
      <c r="TM24" s="244"/>
      <c r="TN24" s="244"/>
      <c r="TO24" s="244"/>
      <c r="TP24" s="244"/>
      <c r="TQ24" s="244"/>
      <c r="TR24" s="244"/>
      <c r="TS24" s="244"/>
      <c r="TT24" s="244"/>
      <c r="TU24" s="244"/>
      <c r="TV24" s="244"/>
      <c r="TW24" s="244"/>
      <c r="TX24" s="244"/>
      <c r="TY24" s="244"/>
      <c r="TZ24" s="244"/>
      <c r="UA24" s="244"/>
      <c r="UB24" s="244"/>
      <c r="UC24" s="244"/>
      <c r="UD24" s="244"/>
      <c r="UE24" s="244"/>
      <c r="UF24" s="244"/>
      <c r="UG24" s="244"/>
      <c r="UH24" s="244"/>
      <c r="UI24" s="244"/>
      <c r="UJ24" s="244"/>
      <c r="UK24" s="244"/>
      <c r="UL24" s="244"/>
      <c r="UM24" s="244"/>
      <c r="UN24" s="244"/>
      <c r="UO24" s="244"/>
      <c r="UP24" s="244"/>
      <c r="UQ24" s="244"/>
      <c r="UR24" s="244"/>
      <c r="US24" s="244"/>
      <c r="UT24" s="244"/>
      <c r="UU24" s="244"/>
      <c r="UV24" s="244"/>
      <c r="UW24" s="244"/>
      <c r="UX24" s="244"/>
      <c r="UY24" s="244"/>
      <c r="UZ24" s="244"/>
      <c r="VA24" s="244"/>
      <c r="VB24" s="244"/>
      <c r="VC24" s="244"/>
      <c r="VD24" s="244"/>
      <c r="VE24" s="244"/>
      <c r="VF24" s="244"/>
      <c r="VG24" s="244"/>
      <c r="VH24" s="244"/>
      <c r="VI24" s="244"/>
      <c r="VJ24" s="244"/>
      <c r="VK24" s="244"/>
      <c r="VL24" s="244"/>
      <c r="VM24" s="244"/>
      <c r="VN24" s="244"/>
      <c r="VO24" s="244"/>
      <c r="VP24" s="244"/>
      <c r="VQ24" s="244"/>
      <c r="VR24" s="244"/>
      <c r="VS24" s="244"/>
      <c r="VT24" s="244"/>
      <c r="VU24" s="244"/>
      <c r="VV24" s="244"/>
      <c r="VW24" s="244"/>
      <c r="VX24" s="244"/>
      <c r="VY24" s="244"/>
      <c r="VZ24" s="244"/>
      <c r="WA24" s="244"/>
      <c r="WB24" s="244"/>
      <c r="WC24" s="244"/>
      <c r="WD24" s="244"/>
      <c r="WE24" s="244"/>
      <c r="WF24" s="244"/>
      <c r="WG24" s="244"/>
      <c r="WH24" s="244"/>
      <c r="WI24" s="244"/>
      <c r="WJ24" s="244"/>
      <c r="WK24" s="244"/>
      <c r="WL24" s="244"/>
      <c r="WM24" s="244"/>
      <c r="WN24" s="244"/>
      <c r="WO24" s="244"/>
      <c r="WP24" s="244"/>
      <c r="WQ24" s="244"/>
      <c r="WR24" s="244"/>
      <c r="WS24" s="244"/>
      <c r="WT24" s="244"/>
      <c r="WU24" s="244"/>
      <c r="WV24" s="244"/>
      <c r="WW24" s="244"/>
      <c r="WX24" s="244"/>
      <c r="WY24" s="244"/>
      <c r="WZ24" s="244"/>
      <c r="XA24" s="244"/>
      <c r="XB24" s="244"/>
      <c r="XC24" s="244"/>
      <c r="XD24" s="244"/>
      <c r="XE24" s="244"/>
      <c r="XF24" s="244"/>
      <c r="XG24" s="244"/>
      <c r="XH24" s="244"/>
      <c r="XI24" s="244"/>
      <c r="XJ24" s="244"/>
      <c r="XK24" s="244"/>
      <c r="XL24" s="244"/>
      <c r="XM24" s="244"/>
      <c r="XN24" s="244"/>
      <c r="XO24" s="244"/>
      <c r="XP24" s="244"/>
      <c r="XQ24" s="244"/>
      <c r="XR24" s="244"/>
      <c r="XS24" s="244"/>
      <c r="XT24" s="244"/>
      <c r="XU24" s="244"/>
      <c r="XV24" s="244"/>
      <c r="XW24" s="244"/>
      <c r="XX24" s="244"/>
      <c r="XY24" s="244"/>
      <c r="XZ24" s="244"/>
      <c r="YA24" s="244"/>
      <c r="YB24" s="244"/>
      <c r="YC24" s="244"/>
      <c r="YD24" s="244"/>
      <c r="YE24" s="244"/>
      <c r="YF24" s="244"/>
      <c r="YG24" s="244"/>
      <c r="YH24" s="244"/>
      <c r="YI24" s="244"/>
      <c r="YJ24" s="244"/>
      <c r="YK24" s="244"/>
      <c r="YL24" s="244"/>
      <c r="YM24" s="244"/>
      <c r="YN24" s="244"/>
      <c r="YO24" s="244"/>
      <c r="YP24" s="244"/>
      <c r="YQ24" s="244"/>
      <c r="YR24" s="244"/>
      <c r="YS24" s="244"/>
      <c r="YT24" s="244"/>
      <c r="YU24" s="244"/>
      <c r="YV24" s="244"/>
      <c r="YW24" s="244"/>
      <c r="YX24" s="244"/>
      <c r="YY24" s="244"/>
      <c r="YZ24" s="244"/>
      <c r="ZA24" s="244"/>
      <c r="ZB24" s="244"/>
      <c r="ZC24" s="244"/>
      <c r="ZD24" s="244"/>
      <c r="ZE24" s="244"/>
      <c r="ZF24" s="244"/>
      <c r="ZG24" s="244"/>
      <c r="ZH24" s="244"/>
      <c r="ZI24" s="244"/>
      <c r="ZJ24" s="244"/>
      <c r="ZK24" s="244"/>
      <c r="ZL24" s="244"/>
      <c r="ZM24" s="244"/>
      <c r="ZN24" s="244"/>
      <c r="ZO24" s="244"/>
      <c r="ZP24" s="244"/>
      <c r="ZQ24" s="244"/>
      <c r="ZR24" s="244"/>
      <c r="ZS24" s="244"/>
      <c r="ZT24" s="244"/>
      <c r="ZU24" s="244"/>
      <c r="ZV24" s="244"/>
      <c r="ZW24" s="244"/>
      <c r="ZX24" s="244"/>
      <c r="ZY24" s="244"/>
      <c r="ZZ24" s="244"/>
      <c r="AAA24" s="244"/>
      <c r="AAB24" s="244"/>
      <c r="AAC24" s="244"/>
      <c r="AAD24" s="244"/>
      <c r="AAE24" s="244"/>
      <c r="AAF24" s="244"/>
      <c r="AAG24" s="244"/>
      <c r="AAH24" s="244"/>
      <c r="AAI24" s="244"/>
      <c r="AAJ24" s="244"/>
      <c r="AAK24" s="244"/>
      <c r="AAL24" s="244"/>
      <c r="AAM24" s="244"/>
      <c r="AAN24" s="244"/>
      <c r="AAO24" s="244"/>
      <c r="AAP24" s="244"/>
      <c r="AAQ24" s="244"/>
      <c r="AAR24" s="244"/>
      <c r="AAS24" s="244"/>
      <c r="AAT24" s="244"/>
      <c r="AAU24" s="244"/>
      <c r="AAV24" s="244"/>
      <c r="AAW24" s="244"/>
      <c r="AAX24" s="244"/>
      <c r="AAY24" s="244"/>
      <c r="AAZ24" s="244"/>
      <c r="ABA24" s="244"/>
      <c r="ABB24" s="244"/>
      <c r="ABC24" s="244"/>
      <c r="ABD24" s="244"/>
      <c r="ABE24" s="244"/>
      <c r="ABF24" s="244"/>
      <c r="ABG24" s="244"/>
      <c r="ABH24" s="244"/>
      <c r="ABI24" s="244"/>
      <c r="ABJ24" s="244"/>
      <c r="ABK24" s="244"/>
      <c r="ABL24" s="244"/>
      <c r="ABM24" s="244"/>
      <c r="ABN24" s="244"/>
      <c r="ABO24" s="244"/>
      <c r="ABP24" s="244"/>
      <c r="ABQ24" s="244"/>
      <c r="ABR24" s="244"/>
      <c r="ABS24" s="244"/>
      <c r="ABT24" s="244"/>
      <c r="ABU24" s="244"/>
      <c r="ABV24" s="244"/>
      <c r="ABW24" s="244"/>
      <c r="ABX24" s="244"/>
      <c r="ABY24" s="244"/>
      <c r="ABZ24" s="244"/>
      <c r="ACA24" s="244"/>
      <c r="ACB24" s="244"/>
      <c r="ACC24" s="244"/>
      <c r="ACD24" s="244"/>
      <c r="ACE24" s="244"/>
      <c r="ACF24" s="244"/>
      <c r="ACG24" s="244"/>
      <c r="ACH24" s="244"/>
      <c r="ACI24" s="244"/>
      <c r="ACJ24" s="244"/>
      <c r="ACK24" s="244"/>
      <c r="ACL24" s="244"/>
      <c r="ACM24" s="244"/>
      <c r="ACN24" s="244"/>
      <c r="ACO24" s="244"/>
      <c r="ACP24" s="244"/>
      <c r="ACQ24" s="244"/>
      <c r="ACR24" s="244"/>
      <c r="ACS24" s="244"/>
      <c r="ACT24" s="244"/>
      <c r="ACU24" s="244"/>
      <c r="ACV24" s="244"/>
      <c r="ACW24" s="244"/>
      <c r="ACX24" s="244"/>
      <c r="ACY24" s="244"/>
      <c r="ACZ24" s="244"/>
      <c r="ADA24" s="244"/>
      <c r="ADB24" s="244"/>
      <c r="ADC24" s="244"/>
      <c r="ADD24" s="244"/>
      <c r="ADE24" s="244"/>
      <c r="ADF24" s="244"/>
      <c r="ADG24" s="244"/>
      <c r="ADH24" s="244"/>
      <c r="ADI24" s="244"/>
      <c r="ADJ24" s="244"/>
      <c r="ADK24" s="244"/>
      <c r="ADL24" s="244"/>
      <c r="ADM24" s="244"/>
      <c r="ADN24" s="244"/>
      <c r="ADO24" s="244"/>
      <c r="ADP24" s="244"/>
      <c r="ADQ24" s="244"/>
      <c r="ADR24" s="244"/>
      <c r="ADS24" s="244"/>
      <c r="ADT24" s="244"/>
      <c r="ADU24" s="244"/>
      <c r="ADV24" s="244"/>
      <c r="ADW24" s="244"/>
      <c r="ADX24" s="244"/>
      <c r="ADY24" s="244"/>
      <c r="ADZ24" s="244"/>
      <c r="AEA24" s="244"/>
      <c r="AEB24" s="244"/>
      <c r="AEC24" s="244"/>
      <c r="AED24" s="244"/>
      <c r="AEE24" s="244"/>
      <c r="AEF24" s="244"/>
      <c r="AEG24" s="244"/>
      <c r="AEH24" s="244"/>
      <c r="AEI24" s="244"/>
      <c r="AEJ24" s="244"/>
      <c r="AEK24" s="244"/>
      <c r="AEL24" s="244"/>
      <c r="AEM24" s="244"/>
      <c r="AEN24" s="244"/>
      <c r="AEO24" s="244"/>
      <c r="AEP24" s="244"/>
      <c r="AEQ24" s="244"/>
      <c r="AER24" s="244"/>
      <c r="AES24" s="244"/>
      <c r="AET24" s="244"/>
      <c r="AEU24" s="244"/>
    </row>
    <row r="25" spans="1:827" s="191" customFormat="1" x14ac:dyDescent="0.15">
      <c r="A25" s="183" t="str">
        <f>'Tariffs July 2021'!K19</f>
        <v>Future X Power</v>
      </c>
      <c r="B25" s="183" t="str">
        <f>'Tariffs July 2021'!L19</f>
        <v>Flexi Saver</v>
      </c>
      <c r="C25" s="184">
        <f>IF('Tariffs July 2021'!BP19=0,91*'Tariffs July 2021'!M19/100,(91*'Tariffs July 2021'!M19/100)+'Tariffs July 2021'!BP19/4)</f>
        <v>81.320909090909083</v>
      </c>
      <c r="D25" s="184">
        <f>IF('Tariffs July 2021'!O19="",$C$5*'Tariffs July 2021'!N19/100,IF($C$5&gt;='Tariffs July 2021'!P19,('Tariffs July 2021'!P19*'Tariffs July 2021'!N19/100),($C$5*'Tariffs July 2021'!N19/100)))</f>
        <v>351.81818181818176</v>
      </c>
      <c r="E25" s="184">
        <f>IF(AND('Tariffs July 2021'!P19&gt;0,'Tariffs July 2021'!R19&gt;0),IF($C$5&lt;'Tariffs July 2021'!P19,0,IF($C$5&lt;=('Tariffs July 2021'!R19+'Tariffs July 2021'!P19),(($C$5-'Tariffs July 2021'!P19)*'Tariffs July 2021'!Q19/100),(('Tariffs July 2021'!R19)*'Tariffs July 2021'!Q19/100))),0)</f>
        <v>0</v>
      </c>
      <c r="F25" s="184">
        <f>IF(AND('Tariffs July 2021'!R19&gt;0,'Tariffs July 2021'!T19&gt;0),IF(($C$5&lt;'Tariffs July 2021'!T19),(0),($C$5-'Tariffs July 2021'!T19)*'Tariffs July 2021'!U19/100),IF(AND('Tariffs July 2021'!R19&gt;0,'Tariffs July 2021'!T19=""),IF(($C$5&lt;'Tariffs July 2021'!R19+'Tariffs July 2021'!P19),(0),(($C$5-('Tariffs July 2021'!R19+'Tariffs July 2021'!P19))*'Tariffs July 2021'!S19/100)),IF(AND('Tariffs July 2021'!P19&gt;0,'Tariffs July 2021'!R19=""&gt;0),IF(($C$5&lt;'Tariffs July 2021'!P19),(0),($C$5-'Tariffs July 2021'!P19)*'Tariffs July 2021'!Q19/100),0)))</f>
        <v>0</v>
      </c>
      <c r="G25" s="184">
        <f t="shared" ref="G25" si="13">SUM(C25:F25)</f>
        <v>433.13909090909084</v>
      </c>
      <c r="H25" s="238">
        <f t="shared" si="1"/>
        <v>1407.272727272727</v>
      </c>
      <c r="I25" s="238">
        <f t="shared" si="2"/>
        <v>1732.5563636363634</v>
      </c>
      <c r="J25" s="185">
        <f t="shared" si="3"/>
        <v>1905.8119999999999</v>
      </c>
      <c r="K25" s="260">
        <f>'Tariffs July 2021'!AZ19</f>
        <v>0</v>
      </c>
      <c r="L25" s="260">
        <f>'Tariffs July 2021'!BA19</f>
        <v>0</v>
      </c>
      <c r="M25" s="260">
        <f>'Tariffs July 2021'!BB19</f>
        <v>0</v>
      </c>
      <c r="N25" s="260">
        <f>'Tariffs July 2021'!BC19</f>
        <v>0</v>
      </c>
      <c r="O25" s="186" t="str">
        <f t="shared" si="4"/>
        <v>No discount</v>
      </c>
      <c r="P25" s="187" t="str">
        <f t="shared" si="5"/>
        <v>Exclusive</v>
      </c>
      <c r="Q25" s="241">
        <f t="shared" si="6"/>
        <v>1732.5563636363634</v>
      </c>
      <c r="R25" s="238">
        <f t="shared" si="7"/>
        <v>1732.5563636363634</v>
      </c>
      <c r="S25" s="247">
        <f t="shared" si="10"/>
        <v>1905.8119999999999</v>
      </c>
      <c r="T25" s="247">
        <f t="shared" si="10"/>
        <v>1905.8119999999999</v>
      </c>
      <c r="U25" s="188">
        <f>'Tariffs July 2021'!BL19</f>
        <v>0</v>
      </c>
      <c r="V25" s="189" t="str">
        <f>'Tariffs July 2021'!BM19</f>
        <v>n</v>
      </c>
      <c r="W25" s="284"/>
      <c r="X25" s="284"/>
      <c r="Y25" s="284"/>
      <c r="Z25" s="284"/>
      <c r="AA25" s="284"/>
      <c r="AB25" s="284"/>
      <c r="AC25" s="284"/>
      <c r="AD25" s="284"/>
      <c r="AE25" s="284"/>
      <c r="AF25" s="284"/>
      <c r="AG25" s="284"/>
      <c r="AH25" s="284"/>
      <c r="AI25" s="284"/>
      <c r="AJ25" s="284"/>
      <c r="AK25" s="284"/>
      <c r="AL25" s="284"/>
      <c r="AM25" s="284"/>
      <c r="AN25" s="284"/>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s="244"/>
      <c r="QO25" s="244"/>
      <c r="QP25" s="244"/>
      <c r="QQ25" s="244"/>
      <c r="QR25" s="244"/>
      <c r="QS25" s="244"/>
      <c r="QT25" s="244"/>
      <c r="QU25" s="244"/>
      <c r="QV25" s="244"/>
      <c r="QW25" s="244"/>
      <c r="QX25" s="244"/>
      <c r="QY25" s="244"/>
      <c r="QZ25" s="244"/>
      <c r="RA25" s="244"/>
      <c r="RB25" s="244"/>
      <c r="RC25" s="244"/>
      <c r="RD25" s="244"/>
      <c r="RE25" s="244"/>
      <c r="RF25" s="244"/>
      <c r="RG25" s="244"/>
      <c r="RH25" s="244"/>
      <c r="RI25" s="244"/>
      <c r="RJ25" s="244"/>
      <c r="RK25" s="244"/>
      <c r="RL25" s="244"/>
      <c r="RM25" s="244"/>
      <c r="RN25" s="244"/>
      <c r="RO25" s="244"/>
      <c r="RP25" s="244"/>
      <c r="RQ25" s="244"/>
      <c r="RR25" s="244"/>
      <c r="RS25" s="244"/>
      <c r="RT25" s="244"/>
      <c r="RU25" s="244"/>
      <c r="RV25" s="244"/>
      <c r="RW25" s="244"/>
      <c r="RX25" s="244"/>
      <c r="RY25" s="244"/>
      <c r="RZ25" s="244"/>
      <c r="SA25" s="244"/>
      <c r="SB25" s="244"/>
      <c r="SC25" s="244"/>
      <c r="SD25" s="244"/>
      <c r="SE25" s="244"/>
      <c r="SF25" s="244"/>
      <c r="SG25" s="244"/>
      <c r="SH25" s="244"/>
      <c r="SI25" s="244"/>
      <c r="SJ25" s="244"/>
      <c r="SK25" s="244"/>
      <c r="SL25" s="244"/>
      <c r="SM25" s="244"/>
      <c r="SN25" s="244"/>
      <c r="SO25" s="244"/>
      <c r="SP25" s="244"/>
      <c r="SQ25" s="244"/>
      <c r="SR25" s="244"/>
      <c r="SS25" s="244"/>
      <c r="ST25" s="244"/>
      <c r="SU25" s="244"/>
      <c r="SV25" s="244"/>
      <c r="SW25" s="244"/>
      <c r="SX25" s="244"/>
      <c r="SY25" s="244"/>
      <c r="SZ25" s="244"/>
      <c r="TA25" s="244"/>
      <c r="TB25" s="244"/>
      <c r="TC25" s="244"/>
      <c r="TD25" s="244"/>
      <c r="TE25" s="244"/>
      <c r="TF25" s="244"/>
      <c r="TG25" s="244"/>
      <c r="TH25" s="244"/>
      <c r="TI25" s="244"/>
      <c r="TJ25" s="244"/>
      <c r="TK25" s="244"/>
      <c r="TL25" s="244"/>
      <c r="TM25" s="244"/>
      <c r="TN25" s="244"/>
      <c r="TO25" s="244"/>
      <c r="TP25" s="244"/>
      <c r="TQ25" s="244"/>
      <c r="TR25" s="244"/>
      <c r="TS25" s="244"/>
      <c r="TT25" s="244"/>
      <c r="TU25" s="244"/>
      <c r="TV25" s="244"/>
      <c r="TW25" s="244"/>
      <c r="TX25" s="244"/>
      <c r="TY25" s="244"/>
      <c r="TZ25" s="244"/>
      <c r="UA25" s="244"/>
      <c r="UB25" s="244"/>
      <c r="UC25" s="244"/>
      <c r="UD25" s="244"/>
      <c r="UE25" s="244"/>
      <c r="UF25" s="244"/>
      <c r="UG25" s="244"/>
      <c r="UH25" s="244"/>
      <c r="UI25" s="244"/>
      <c r="UJ25" s="244"/>
      <c r="UK25" s="244"/>
      <c r="UL25" s="244"/>
      <c r="UM25" s="244"/>
      <c r="UN25" s="244"/>
      <c r="UO25" s="244"/>
      <c r="UP25" s="244"/>
      <c r="UQ25" s="244"/>
      <c r="UR25" s="244"/>
      <c r="US25" s="244"/>
      <c r="UT25" s="244"/>
      <c r="UU25" s="244"/>
      <c r="UV25" s="244"/>
      <c r="UW25" s="244"/>
      <c r="UX25" s="244"/>
      <c r="UY25" s="244"/>
      <c r="UZ25" s="244"/>
      <c r="VA25" s="244"/>
      <c r="VB25" s="244"/>
      <c r="VC25" s="244"/>
      <c r="VD25" s="244"/>
      <c r="VE25" s="244"/>
      <c r="VF25" s="244"/>
      <c r="VG25" s="244"/>
      <c r="VH25" s="244"/>
      <c r="VI25" s="244"/>
      <c r="VJ25" s="244"/>
      <c r="VK25" s="244"/>
      <c r="VL25" s="244"/>
      <c r="VM25" s="244"/>
      <c r="VN25" s="244"/>
      <c r="VO25" s="244"/>
      <c r="VP25" s="244"/>
      <c r="VQ25" s="244"/>
      <c r="VR25" s="244"/>
      <c r="VS25" s="244"/>
      <c r="VT25" s="244"/>
      <c r="VU25" s="244"/>
      <c r="VV25" s="244"/>
      <c r="VW25" s="244"/>
      <c r="VX25" s="244"/>
      <c r="VY25" s="244"/>
      <c r="VZ25" s="244"/>
      <c r="WA25" s="244"/>
      <c r="WB25" s="244"/>
      <c r="WC25" s="244"/>
      <c r="WD25" s="244"/>
      <c r="WE25" s="244"/>
      <c r="WF25" s="244"/>
      <c r="WG25" s="244"/>
      <c r="WH25" s="244"/>
      <c r="WI25" s="244"/>
      <c r="WJ25" s="244"/>
      <c r="WK25" s="244"/>
      <c r="WL25" s="244"/>
      <c r="WM25" s="244"/>
      <c r="WN25" s="244"/>
      <c r="WO25" s="244"/>
      <c r="WP25" s="244"/>
      <c r="WQ25" s="244"/>
      <c r="WR25" s="244"/>
      <c r="WS25" s="244"/>
      <c r="WT25" s="244"/>
      <c r="WU25" s="244"/>
      <c r="WV25" s="244"/>
      <c r="WW25" s="244"/>
      <c r="WX25" s="244"/>
      <c r="WY25" s="244"/>
      <c r="WZ25" s="244"/>
      <c r="XA25" s="244"/>
      <c r="XB25" s="244"/>
      <c r="XC25" s="244"/>
      <c r="XD25" s="244"/>
      <c r="XE25" s="244"/>
      <c r="XF25" s="244"/>
      <c r="XG25" s="244"/>
      <c r="XH25" s="244"/>
      <c r="XI25" s="244"/>
      <c r="XJ25" s="244"/>
      <c r="XK25" s="244"/>
      <c r="XL25" s="244"/>
      <c r="XM25" s="244"/>
      <c r="XN25" s="244"/>
      <c r="XO25" s="244"/>
      <c r="XP25" s="244"/>
      <c r="XQ25" s="244"/>
      <c r="XR25" s="244"/>
      <c r="XS25" s="244"/>
      <c r="XT25" s="244"/>
      <c r="XU25" s="244"/>
      <c r="XV25" s="244"/>
      <c r="XW25" s="244"/>
      <c r="XX25" s="244"/>
      <c r="XY25" s="244"/>
      <c r="XZ25" s="244"/>
      <c r="YA25" s="244"/>
      <c r="YB25" s="244"/>
      <c r="YC25" s="244"/>
      <c r="YD25" s="244"/>
      <c r="YE25" s="244"/>
      <c r="YF25" s="244"/>
      <c r="YG25" s="244"/>
      <c r="YH25" s="244"/>
      <c r="YI25" s="244"/>
      <c r="YJ25" s="244"/>
      <c r="YK25" s="244"/>
      <c r="YL25" s="244"/>
      <c r="YM25" s="244"/>
      <c r="YN25" s="244"/>
      <c r="YO25" s="244"/>
      <c r="YP25" s="244"/>
      <c r="YQ25" s="244"/>
      <c r="YR25" s="244"/>
      <c r="YS25" s="244"/>
      <c r="YT25" s="244"/>
      <c r="YU25" s="244"/>
      <c r="YV25" s="244"/>
      <c r="YW25" s="244"/>
      <c r="YX25" s="244"/>
      <c r="YY25" s="244"/>
      <c r="YZ25" s="244"/>
      <c r="ZA25" s="244"/>
      <c r="ZB25" s="244"/>
      <c r="ZC25" s="244"/>
      <c r="ZD25" s="244"/>
      <c r="ZE25" s="244"/>
      <c r="ZF25" s="244"/>
      <c r="ZG25" s="244"/>
      <c r="ZH25" s="244"/>
      <c r="ZI25" s="244"/>
      <c r="ZJ25" s="244"/>
      <c r="ZK25" s="244"/>
      <c r="ZL25" s="244"/>
      <c r="ZM25" s="244"/>
      <c r="ZN25" s="244"/>
      <c r="ZO25" s="244"/>
      <c r="ZP25" s="244"/>
      <c r="ZQ25" s="244"/>
      <c r="ZR25" s="244"/>
      <c r="ZS25" s="244"/>
      <c r="ZT25" s="244"/>
      <c r="ZU25" s="244"/>
      <c r="ZV25" s="244"/>
      <c r="ZW25" s="244"/>
      <c r="ZX25" s="244"/>
      <c r="ZY25" s="244"/>
      <c r="ZZ25" s="244"/>
      <c r="AAA25" s="244"/>
      <c r="AAB25" s="244"/>
      <c r="AAC25" s="244"/>
      <c r="AAD25" s="244"/>
      <c r="AAE25" s="244"/>
      <c r="AAF25" s="244"/>
      <c r="AAG25" s="244"/>
      <c r="AAH25" s="244"/>
      <c r="AAI25" s="244"/>
      <c r="AAJ25" s="244"/>
      <c r="AAK25" s="244"/>
      <c r="AAL25" s="244"/>
      <c r="AAM25" s="244"/>
      <c r="AAN25" s="244"/>
      <c r="AAO25" s="244"/>
      <c r="AAP25" s="244"/>
      <c r="AAQ25" s="244"/>
      <c r="AAR25" s="244"/>
      <c r="AAS25" s="244"/>
      <c r="AAT25" s="244"/>
      <c r="AAU25" s="244"/>
      <c r="AAV25" s="244"/>
      <c r="AAW25" s="244"/>
      <c r="AAX25" s="244"/>
      <c r="AAY25" s="244"/>
      <c r="AAZ25" s="244"/>
      <c r="ABA25" s="244"/>
      <c r="ABB25" s="244"/>
      <c r="ABC25" s="244"/>
      <c r="ABD25" s="244"/>
      <c r="ABE25" s="244"/>
      <c r="ABF25" s="244"/>
      <c r="ABG25" s="244"/>
      <c r="ABH25" s="244"/>
      <c r="ABI25" s="244"/>
      <c r="ABJ25" s="244"/>
      <c r="ABK25" s="244"/>
      <c r="ABL25" s="244"/>
      <c r="ABM25" s="244"/>
      <c r="ABN25" s="244"/>
      <c r="ABO25" s="244"/>
      <c r="ABP25" s="244"/>
      <c r="ABQ25" s="244"/>
      <c r="ABR25" s="244"/>
      <c r="ABS25" s="244"/>
      <c r="ABT25" s="244"/>
      <c r="ABU25" s="244"/>
      <c r="ABV25" s="244"/>
      <c r="ABW25" s="244"/>
      <c r="ABX25" s="244"/>
      <c r="ABY25" s="244"/>
      <c r="ABZ25" s="244"/>
      <c r="ACA25" s="244"/>
      <c r="ACB25" s="244"/>
      <c r="ACC25" s="244"/>
      <c r="ACD25" s="244"/>
      <c r="ACE25" s="244"/>
      <c r="ACF25" s="244"/>
      <c r="ACG25" s="244"/>
      <c r="ACH25" s="244"/>
      <c r="ACI25" s="244"/>
      <c r="ACJ25" s="244"/>
      <c r="ACK25" s="244"/>
      <c r="ACL25" s="244"/>
      <c r="ACM25" s="244"/>
      <c r="ACN25" s="244"/>
      <c r="ACO25" s="244"/>
      <c r="ACP25" s="244"/>
      <c r="ACQ25" s="244"/>
      <c r="ACR25" s="244"/>
      <c r="ACS25" s="244"/>
      <c r="ACT25" s="244"/>
      <c r="ACU25" s="244"/>
      <c r="ACV25" s="244"/>
      <c r="ACW25" s="244"/>
      <c r="ACX25" s="244"/>
      <c r="ACY25" s="244"/>
      <c r="ACZ25" s="244"/>
      <c r="ADA25" s="244"/>
      <c r="ADB25" s="244"/>
      <c r="ADC25" s="244"/>
      <c r="ADD25" s="244"/>
      <c r="ADE25" s="244"/>
      <c r="ADF25" s="244"/>
      <c r="ADG25" s="244"/>
      <c r="ADH25" s="244"/>
      <c r="ADI25" s="244"/>
      <c r="ADJ25" s="244"/>
      <c r="ADK25" s="244"/>
      <c r="ADL25" s="244"/>
      <c r="ADM25" s="244"/>
      <c r="ADN25" s="244"/>
      <c r="ADO25" s="244"/>
      <c r="ADP25" s="244"/>
      <c r="ADQ25" s="244"/>
      <c r="ADR25" s="244"/>
      <c r="ADS25" s="244"/>
      <c r="ADT25" s="244"/>
      <c r="ADU25" s="244"/>
      <c r="ADV25" s="244"/>
      <c r="ADW25" s="244"/>
      <c r="ADX25" s="244"/>
      <c r="ADY25" s="244"/>
      <c r="ADZ25" s="244"/>
      <c r="AEA25" s="244"/>
      <c r="AEB25" s="244"/>
      <c r="AEC25" s="244"/>
      <c r="AED25" s="244"/>
      <c r="AEE25" s="244"/>
      <c r="AEF25" s="244"/>
      <c r="AEG25" s="244"/>
      <c r="AEH25" s="244"/>
      <c r="AEI25" s="244"/>
      <c r="AEJ25" s="244"/>
      <c r="AEK25" s="244"/>
      <c r="AEL25" s="244"/>
      <c r="AEM25" s="244"/>
      <c r="AEN25" s="244"/>
      <c r="AEO25" s="244"/>
      <c r="AEP25" s="244"/>
      <c r="AEQ25" s="244"/>
      <c r="AER25" s="244"/>
      <c r="AES25" s="244"/>
      <c r="AET25" s="244"/>
      <c r="AEU25" s="244"/>
    </row>
    <row r="26" spans="1:827" s="191" customFormat="1" x14ac:dyDescent="0.15">
      <c r="A26" s="183" t="str">
        <f>'Tariffs July 2021'!K20</f>
        <v>Kogan Energy</v>
      </c>
      <c r="B26" s="183" t="str">
        <f>'Tariffs July 2021'!L20</f>
        <v>Market offer</v>
      </c>
      <c r="C26" s="184">
        <f>IF('Tariffs July 2021'!BP20=0,91*'Tariffs July 2021'!M20/100,(91*'Tariffs July 2021'!M20/100)+'Tariffs July 2021'!BP20/4)</f>
        <v>105.55999999999999</v>
      </c>
      <c r="D26" s="184">
        <f>IF('Tariffs July 2021'!O20="",$C$5*'Tariffs July 2021'!N20/100,IF($C$5&gt;='Tariffs July 2021'!P20,('Tariffs July 2021'!P20*'Tariffs July 2021'!N20/100),($C$5*'Tariffs July 2021'!N20/100)))</f>
        <v>312.72727272727269</v>
      </c>
      <c r="E26" s="184">
        <f>IF(AND('Tariffs July 2021'!P20&gt;0,'Tariffs July 2021'!R20&gt;0),IF($C$5&lt;'Tariffs July 2021'!P20,0,IF($C$5&lt;=('Tariffs July 2021'!R20+'Tariffs July 2021'!P20),(($C$5-'Tariffs July 2021'!P20)*'Tariffs July 2021'!Q20/100),(('Tariffs July 2021'!R20)*'Tariffs July 2021'!Q20/100))),0)</f>
        <v>0</v>
      </c>
      <c r="F26" s="184">
        <f>IF(AND('Tariffs July 2021'!R20&gt;0,'Tariffs July 2021'!T20&gt;0),IF(($C$5&lt;'Tariffs July 2021'!T20),(0),($C$5-'Tariffs July 2021'!T20)*'Tariffs July 2021'!U20/100),IF(AND('Tariffs July 2021'!R20&gt;0,'Tariffs July 2021'!T20=""),IF(($C$5&lt;'Tariffs July 2021'!R20+'Tariffs July 2021'!P20),(0),(($C$5-('Tariffs July 2021'!R20+'Tariffs July 2021'!P20))*'Tariffs July 2021'!S20/100)),IF(AND('Tariffs July 2021'!P20&gt;0,'Tariffs July 2021'!R20=""&gt;0),IF(($C$5&lt;'Tariffs July 2021'!P20),(0),($C$5-'Tariffs July 2021'!P20)*'Tariffs July 2021'!Q20/100),0)))</f>
        <v>0</v>
      </c>
      <c r="G26" s="184">
        <f t="shared" ref="G26" si="14">SUM(C26:F26)</f>
        <v>418.28727272727269</v>
      </c>
      <c r="H26" s="238">
        <f t="shared" si="1"/>
        <v>1250.9090909090908</v>
      </c>
      <c r="I26" s="238">
        <f t="shared" si="2"/>
        <v>1673.1490909090908</v>
      </c>
      <c r="J26" s="185">
        <f t="shared" si="3"/>
        <v>1840.4639999999999</v>
      </c>
      <c r="K26" s="260">
        <f>'Tariffs July 2021'!AZ20</f>
        <v>0</v>
      </c>
      <c r="L26" s="260">
        <f>'Tariffs July 2021'!BA20</f>
        <v>0</v>
      </c>
      <c r="M26" s="260">
        <f>'Tariffs July 2021'!BB20</f>
        <v>0</v>
      </c>
      <c r="N26" s="260">
        <f>'Tariffs July 2021'!BC20</f>
        <v>0</v>
      </c>
      <c r="O26" s="186" t="str">
        <f t="shared" si="4"/>
        <v>No discount</v>
      </c>
      <c r="P26" s="187" t="str">
        <f t="shared" si="5"/>
        <v>Exclusive</v>
      </c>
      <c r="Q26" s="241">
        <f t="shared" si="6"/>
        <v>1673.1490909090908</v>
      </c>
      <c r="R26" s="238">
        <f t="shared" si="7"/>
        <v>1673.1490909090908</v>
      </c>
      <c r="S26" s="247">
        <f t="shared" si="10"/>
        <v>1840.4639999999999</v>
      </c>
      <c r="T26" s="247">
        <f t="shared" si="10"/>
        <v>1840.4639999999999</v>
      </c>
      <c r="U26" s="188">
        <f>'Tariffs July 2021'!BL20</f>
        <v>0</v>
      </c>
      <c r="V26" s="189" t="str">
        <f>'Tariffs July 2021'!BM20</f>
        <v>n</v>
      </c>
      <c r="W26" s="284"/>
      <c r="X26" s="284"/>
      <c r="Y26" s="284"/>
      <c r="Z26" s="284"/>
      <c r="AA26" s="284"/>
      <c r="AB26" s="284"/>
      <c r="AC26" s="284"/>
      <c r="AD26" s="284"/>
      <c r="AE26" s="284"/>
      <c r="AF26" s="284"/>
      <c r="AG26" s="284"/>
      <c r="AH26" s="284"/>
      <c r="AI26" s="284"/>
      <c r="AJ26" s="284"/>
      <c r="AK26" s="284"/>
      <c r="AL26" s="284"/>
      <c r="AM26" s="284"/>
      <c r="AN26" s="284"/>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s="244"/>
      <c r="QO26" s="244"/>
      <c r="QP26" s="244"/>
      <c r="QQ26" s="244"/>
      <c r="QR26" s="244"/>
      <c r="QS26" s="244"/>
      <c r="QT26" s="244"/>
      <c r="QU26" s="244"/>
      <c r="QV26" s="244"/>
      <c r="QW26" s="244"/>
      <c r="QX26" s="244"/>
      <c r="QY26" s="244"/>
      <c r="QZ26" s="244"/>
      <c r="RA26" s="244"/>
      <c r="RB26" s="244"/>
      <c r="RC26" s="244"/>
      <c r="RD26" s="244"/>
      <c r="RE26" s="244"/>
      <c r="RF26" s="244"/>
      <c r="RG26" s="244"/>
      <c r="RH26" s="244"/>
      <c r="RI26" s="244"/>
      <c r="RJ26" s="244"/>
      <c r="RK26" s="244"/>
      <c r="RL26" s="244"/>
      <c r="RM26" s="244"/>
      <c r="RN26" s="244"/>
      <c r="RO26" s="244"/>
      <c r="RP26" s="244"/>
      <c r="RQ26" s="244"/>
      <c r="RR26" s="244"/>
      <c r="RS26" s="244"/>
      <c r="RT26" s="244"/>
      <c r="RU26" s="244"/>
      <c r="RV26" s="244"/>
      <c r="RW26" s="244"/>
      <c r="RX26" s="244"/>
      <c r="RY26" s="244"/>
      <c r="RZ26" s="244"/>
      <c r="SA26" s="244"/>
      <c r="SB26" s="244"/>
      <c r="SC26" s="244"/>
      <c r="SD26" s="244"/>
      <c r="SE26" s="244"/>
      <c r="SF26" s="244"/>
      <c r="SG26" s="244"/>
      <c r="SH26" s="244"/>
      <c r="SI26" s="244"/>
      <c r="SJ26" s="244"/>
      <c r="SK26" s="244"/>
      <c r="SL26" s="244"/>
      <c r="SM26" s="244"/>
      <c r="SN26" s="244"/>
      <c r="SO26" s="244"/>
      <c r="SP26" s="244"/>
      <c r="SQ26" s="244"/>
      <c r="SR26" s="244"/>
      <c r="SS26" s="244"/>
      <c r="ST26" s="244"/>
      <c r="SU26" s="244"/>
      <c r="SV26" s="244"/>
      <c r="SW26" s="244"/>
      <c r="SX26" s="244"/>
      <c r="SY26" s="244"/>
      <c r="SZ26" s="244"/>
      <c r="TA26" s="244"/>
      <c r="TB26" s="244"/>
      <c r="TC26" s="244"/>
      <c r="TD26" s="244"/>
      <c r="TE26" s="244"/>
      <c r="TF26" s="244"/>
      <c r="TG26" s="244"/>
      <c r="TH26" s="244"/>
      <c r="TI26" s="244"/>
      <c r="TJ26" s="244"/>
      <c r="TK26" s="244"/>
      <c r="TL26" s="244"/>
      <c r="TM26" s="244"/>
      <c r="TN26" s="244"/>
      <c r="TO26" s="244"/>
      <c r="TP26" s="244"/>
      <c r="TQ26" s="244"/>
      <c r="TR26" s="244"/>
      <c r="TS26" s="244"/>
      <c r="TT26" s="244"/>
      <c r="TU26" s="244"/>
      <c r="TV26" s="244"/>
      <c r="TW26" s="244"/>
      <c r="TX26" s="244"/>
      <c r="TY26" s="244"/>
      <c r="TZ26" s="244"/>
      <c r="UA26" s="244"/>
      <c r="UB26" s="244"/>
      <c r="UC26" s="244"/>
      <c r="UD26" s="244"/>
      <c r="UE26" s="244"/>
      <c r="UF26" s="244"/>
      <c r="UG26" s="244"/>
      <c r="UH26" s="244"/>
      <c r="UI26" s="244"/>
      <c r="UJ26" s="244"/>
      <c r="UK26" s="244"/>
      <c r="UL26" s="244"/>
      <c r="UM26" s="244"/>
      <c r="UN26" s="244"/>
      <c r="UO26" s="244"/>
      <c r="UP26" s="244"/>
      <c r="UQ26" s="244"/>
      <c r="UR26" s="244"/>
      <c r="US26" s="244"/>
      <c r="UT26" s="244"/>
      <c r="UU26" s="244"/>
      <c r="UV26" s="244"/>
      <c r="UW26" s="244"/>
      <c r="UX26" s="244"/>
      <c r="UY26" s="244"/>
      <c r="UZ26" s="244"/>
      <c r="VA26" s="244"/>
      <c r="VB26" s="244"/>
      <c r="VC26" s="244"/>
      <c r="VD26" s="244"/>
      <c r="VE26" s="244"/>
      <c r="VF26" s="244"/>
      <c r="VG26" s="244"/>
      <c r="VH26" s="244"/>
      <c r="VI26" s="244"/>
      <c r="VJ26" s="244"/>
      <c r="VK26" s="244"/>
      <c r="VL26" s="244"/>
      <c r="VM26" s="244"/>
      <c r="VN26" s="244"/>
      <c r="VO26" s="244"/>
      <c r="VP26" s="244"/>
      <c r="VQ26" s="244"/>
      <c r="VR26" s="244"/>
      <c r="VS26" s="244"/>
      <c r="VT26" s="244"/>
      <c r="VU26" s="244"/>
      <c r="VV26" s="244"/>
      <c r="VW26" s="244"/>
      <c r="VX26" s="244"/>
      <c r="VY26" s="244"/>
      <c r="VZ26" s="244"/>
      <c r="WA26" s="244"/>
      <c r="WB26" s="244"/>
      <c r="WC26" s="244"/>
      <c r="WD26" s="244"/>
      <c r="WE26" s="244"/>
      <c r="WF26" s="244"/>
      <c r="WG26" s="244"/>
      <c r="WH26" s="244"/>
      <c r="WI26" s="244"/>
      <c r="WJ26" s="244"/>
      <c r="WK26" s="244"/>
      <c r="WL26" s="244"/>
      <c r="WM26" s="244"/>
      <c r="WN26" s="244"/>
      <c r="WO26" s="244"/>
      <c r="WP26" s="244"/>
      <c r="WQ26" s="244"/>
      <c r="WR26" s="244"/>
      <c r="WS26" s="244"/>
      <c r="WT26" s="244"/>
      <c r="WU26" s="244"/>
      <c r="WV26" s="244"/>
      <c r="WW26" s="244"/>
      <c r="WX26" s="244"/>
      <c r="WY26" s="244"/>
      <c r="WZ26" s="244"/>
      <c r="XA26" s="244"/>
      <c r="XB26" s="244"/>
      <c r="XC26" s="244"/>
      <c r="XD26" s="244"/>
      <c r="XE26" s="244"/>
      <c r="XF26" s="244"/>
      <c r="XG26" s="244"/>
      <c r="XH26" s="244"/>
      <c r="XI26" s="244"/>
      <c r="XJ26" s="244"/>
      <c r="XK26" s="244"/>
      <c r="XL26" s="244"/>
      <c r="XM26" s="244"/>
      <c r="XN26" s="244"/>
      <c r="XO26" s="244"/>
      <c r="XP26" s="244"/>
      <c r="XQ26" s="244"/>
      <c r="XR26" s="244"/>
      <c r="XS26" s="244"/>
      <c r="XT26" s="244"/>
      <c r="XU26" s="244"/>
      <c r="XV26" s="244"/>
      <c r="XW26" s="244"/>
      <c r="XX26" s="244"/>
      <c r="XY26" s="244"/>
      <c r="XZ26" s="244"/>
      <c r="YA26" s="244"/>
      <c r="YB26" s="244"/>
      <c r="YC26" s="244"/>
      <c r="YD26" s="244"/>
      <c r="YE26" s="244"/>
      <c r="YF26" s="244"/>
      <c r="YG26" s="244"/>
      <c r="YH26" s="244"/>
      <c r="YI26" s="244"/>
      <c r="YJ26" s="244"/>
      <c r="YK26" s="244"/>
      <c r="YL26" s="244"/>
      <c r="YM26" s="244"/>
      <c r="YN26" s="244"/>
      <c r="YO26" s="244"/>
      <c r="YP26" s="244"/>
      <c r="YQ26" s="244"/>
      <c r="YR26" s="244"/>
      <c r="YS26" s="244"/>
      <c r="YT26" s="244"/>
      <c r="YU26" s="244"/>
      <c r="YV26" s="244"/>
      <c r="YW26" s="244"/>
      <c r="YX26" s="244"/>
      <c r="YY26" s="244"/>
      <c r="YZ26" s="244"/>
      <c r="ZA26" s="244"/>
      <c r="ZB26" s="244"/>
      <c r="ZC26" s="244"/>
      <c r="ZD26" s="244"/>
      <c r="ZE26" s="244"/>
      <c r="ZF26" s="244"/>
      <c r="ZG26" s="244"/>
      <c r="ZH26" s="244"/>
      <c r="ZI26" s="244"/>
      <c r="ZJ26" s="244"/>
      <c r="ZK26" s="244"/>
      <c r="ZL26" s="244"/>
      <c r="ZM26" s="244"/>
      <c r="ZN26" s="244"/>
      <c r="ZO26" s="244"/>
      <c r="ZP26" s="244"/>
      <c r="ZQ26" s="244"/>
      <c r="ZR26" s="244"/>
      <c r="ZS26" s="244"/>
      <c r="ZT26" s="244"/>
      <c r="ZU26" s="244"/>
      <c r="ZV26" s="244"/>
      <c r="ZW26" s="244"/>
      <c r="ZX26" s="244"/>
      <c r="ZY26" s="244"/>
      <c r="ZZ26" s="244"/>
      <c r="AAA26" s="244"/>
      <c r="AAB26" s="244"/>
      <c r="AAC26" s="244"/>
      <c r="AAD26" s="244"/>
      <c r="AAE26" s="244"/>
      <c r="AAF26" s="244"/>
      <c r="AAG26" s="244"/>
      <c r="AAH26" s="244"/>
      <c r="AAI26" s="244"/>
      <c r="AAJ26" s="244"/>
      <c r="AAK26" s="244"/>
      <c r="AAL26" s="244"/>
      <c r="AAM26" s="244"/>
      <c r="AAN26" s="244"/>
      <c r="AAO26" s="244"/>
      <c r="AAP26" s="244"/>
      <c r="AAQ26" s="244"/>
      <c r="AAR26" s="244"/>
      <c r="AAS26" s="244"/>
      <c r="AAT26" s="244"/>
      <c r="AAU26" s="244"/>
      <c r="AAV26" s="244"/>
      <c r="AAW26" s="244"/>
      <c r="AAX26" s="244"/>
      <c r="AAY26" s="244"/>
      <c r="AAZ26" s="244"/>
      <c r="ABA26" s="244"/>
      <c r="ABB26" s="244"/>
      <c r="ABC26" s="244"/>
      <c r="ABD26" s="244"/>
      <c r="ABE26" s="244"/>
      <c r="ABF26" s="244"/>
      <c r="ABG26" s="244"/>
      <c r="ABH26" s="244"/>
      <c r="ABI26" s="244"/>
      <c r="ABJ26" s="244"/>
      <c r="ABK26" s="244"/>
      <c r="ABL26" s="244"/>
      <c r="ABM26" s="244"/>
      <c r="ABN26" s="244"/>
      <c r="ABO26" s="244"/>
      <c r="ABP26" s="244"/>
      <c r="ABQ26" s="244"/>
      <c r="ABR26" s="244"/>
      <c r="ABS26" s="244"/>
      <c r="ABT26" s="244"/>
      <c r="ABU26" s="244"/>
      <c r="ABV26" s="244"/>
      <c r="ABW26" s="244"/>
      <c r="ABX26" s="244"/>
      <c r="ABY26" s="244"/>
      <c r="ABZ26" s="244"/>
      <c r="ACA26" s="244"/>
      <c r="ACB26" s="244"/>
      <c r="ACC26" s="244"/>
      <c r="ACD26" s="244"/>
      <c r="ACE26" s="244"/>
      <c r="ACF26" s="244"/>
      <c r="ACG26" s="244"/>
      <c r="ACH26" s="244"/>
      <c r="ACI26" s="244"/>
      <c r="ACJ26" s="244"/>
      <c r="ACK26" s="244"/>
      <c r="ACL26" s="244"/>
      <c r="ACM26" s="244"/>
      <c r="ACN26" s="244"/>
      <c r="ACO26" s="244"/>
      <c r="ACP26" s="244"/>
      <c r="ACQ26" s="244"/>
      <c r="ACR26" s="244"/>
      <c r="ACS26" s="244"/>
      <c r="ACT26" s="244"/>
      <c r="ACU26" s="244"/>
      <c r="ACV26" s="244"/>
      <c r="ACW26" s="244"/>
      <c r="ACX26" s="244"/>
      <c r="ACY26" s="244"/>
      <c r="ACZ26" s="244"/>
      <c r="ADA26" s="244"/>
      <c r="ADB26" s="244"/>
      <c r="ADC26" s="244"/>
      <c r="ADD26" s="244"/>
      <c r="ADE26" s="244"/>
      <c r="ADF26" s="244"/>
      <c r="ADG26" s="244"/>
      <c r="ADH26" s="244"/>
      <c r="ADI26" s="244"/>
      <c r="ADJ26" s="244"/>
      <c r="ADK26" s="244"/>
      <c r="ADL26" s="244"/>
      <c r="ADM26" s="244"/>
      <c r="ADN26" s="244"/>
      <c r="ADO26" s="244"/>
      <c r="ADP26" s="244"/>
      <c r="ADQ26" s="244"/>
      <c r="ADR26" s="244"/>
      <c r="ADS26" s="244"/>
      <c r="ADT26" s="244"/>
      <c r="ADU26" s="244"/>
      <c r="ADV26" s="244"/>
      <c r="ADW26" s="244"/>
      <c r="ADX26" s="244"/>
      <c r="ADY26" s="244"/>
      <c r="ADZ26" s="244"/>
      <c r="AEA26" s="244"/>
      <c r="AEB26" s="244"/>
      <c r="AEC26" s="244"/>
      <c r="AED26" s="244"/>
      <c r="AEE26" s="244"/>
      <c r="AEF26" s="244"/>
      <c r="AEG26" s="244"/>
      <c r="AEH26" s="244"/>
      <c r="AEI26" s="244"/>
      <c r="AEJ26" s="244"/>
      <c r="AEK26" s="244"/>
      <c r="AEL26" s="244"/>
      <c r="AEM26" s="244"/>
      <c r="AEN26" s="244"/>
      <c r="AEO26" s="244"/>
      <c r="AEP26" s="244"/>
      <c r="AEQ26" s="244"/>
      <c r="AER26" s="244"/>
      <c r="AES26" s="244"/>
      <c r="AET26" s="244"/>
      <c r="AEU26" s="244"/>
    </row>
    <row r="27" spans="1:827" s="191" customFormat="1" x14ac:dyDescent="0.15">
      <c r="A27" s="183" t="str">
        <f>'Tariffs July 2021'!K21</f>
        <v>Locality Planning Energy</v>
      </c>
      <c r="B27" s="183" t="str">
        <f>'Tariffs July 2021'!L21</f>
        <v>LPE Mates Rates</v>
      </c>
      <c r="C27" s="184">
        <f>IF('Tariffs July 2021'!BP21=0,91*'Tariffs July 2021'!M21/100,(91*'Tariffs July 2021'!M21/100)+'Tariffs July 2021'!BP21/4)</f>
        <v>89.179999999999978</v>
      </c>
      <c r="D27" s="184">
        <f>IF('Tariffs July 2021'!O21="",$C$5*'Tariffs July 2021'!N21/100,IF($C$5&gt;='Tariffs July 2021'!P21,('Tariffs July 2021'!P21*'Tariffs July 2021'!N21/100),($C$5*'Tariffs July 2021'!N21/100)))</f>
        <v>331.09090909090912</v>
      </c>
      <c r="E27" s="184">
        <f>IF(AND('Tariffs July 2021'!P21&gt;0,'Tariffs July 2021'!R21&gt;0),IF($C$5&lt;'Tariffs July 2021'!P21,0,IF($C$5&lt;=('Tariffs July 2021'!R21+'Tariffs July 2021'!P21),(($C$5-'Tariffs July 2021'!P21)*'Tariffs July 2021'!Q21/100),(('Tariffs July 2021'!R21)*'Tariffs July 2021'!Q21/100))),0)</f>
        <v>0</v>
      </c>
      <c r="F27" s="184">
        <f>IF(AND('Tariffs July 2021'!R21&gt;0,'Tariffs July 2021'!T21&gt;0),IF(($C$5&lt;'Tariffs July 2021'!T21),(0),($C$5-'Tariffs July 2021'!T21)*'Tariffs July 2021'!U21/100),IF(AND('Tariffs July 2021'!R21&gt;0,'Tariffs July 2021'!T21=""),IF(($C$5&lt;'Tariffs July 2021'!R21+'Tariffs July 2021'!P21),(0),(($C$5-('Tariffs July 2021'!R21+'Tariffs July 2021'!P21))*'Tariffs July 2021'!S21/100)),IF(AND('Tariffs July 2021'!P21&gt;0,'Tariffs July 2021'!R21=""&gt;0),IF(($C$5&lt;'Tariffs July 2021'!P21),(0),($C$5-'Tariffs July 2021'!P21)*'Tariffs July 2021'!Q21/100),0)))</f>
        <v>0</v>
      </c>
      <c r="G27" s="184">
        <f t="shared" ref="G27" si="15">SUM(C27:F27)</f>
        <v>420.27090909090907</v>
      </c>
      <c r="H27" s="238">
        <f t="shared" si="1"/>
        <v>1324.3636363636365</v>
      </c>
      <c r="I27" s="238">
        <f t="shared" si="2"/>
        <v>1681.0836363636363</v>
      </c>
      <c r="J27" s="185">
        <f t="shared" si="3"/>
        <v>1849.192</v>
      </c>
      <c r="K27" s="260">
        <f>'Tariffs July 2021'!AZ21</f>
        <v>0</v>
      </c>
      <c r="L27" s="260">
        <f>'Tariffs July 2021'!BA21</f>
        <v>0</v>
      </c>
      <c r="M27" s="260">
        <f>'Tariffs July 2021'!BB21</f>
        <v>0</v>
      </c>
      <c r="N27" s="260">
        <f>'Tariffs July 2021'!BC21</f>
        <v>0</v>
      </c>
      <c r="O27" s="186" t="str">
        <f t="shared" si="4"/>
        <v>No discount</v>
      </c>
      <c r="P27" s="187" t="str">
        <f t="shared" si="5"/>
        <v>Exclusive</v>
      </c>
      <c r="Q27" s="241">
        <f t="shared" si="6"/>
        <v>1681.0836363636363</v>
      </c>
      <c r="R27" s="238">
        <f t="shared" si="7"/>
        <v>1681.0836363636363</v>
      </c>
      <c r="S27" s="247">
        <f t="shared" si="10"/>
        <v>1849.192</v>
      </c>
      <c r="T27" s="247">
        <f t="shared" si="10"/>
        <v>1849.192</v>
      </c>
      <c r="U27" s="188">
        <f>'Tariffs July 2021'!BL21</f>
        <v>0</v>
      </c>
      <c r="V27" s="189" t="str">
        <f>'Tariffs July 2021'!BM21</f>
        <v>n</v>
      </c>
      <c r="W27" s="284"/>
      <c r="X27" s="284"/>
      <c r="Y27" s="284"/>
      <c r="Z27" s="284"/>
      <c r="AA27" s="284"/>
      <c r="AB27" s="284"/>
      <c r="AC27" s="284"/>
      <c r="AD27" s="284"/>
      <c r="AE27" s="284"/>
      <c r="AF27" s="284"/>
      <c r="AG27" s="284"/>
      <c r="AH27" s="284"/>
      <c r="AI27" s="284"/>
      <c r="AJ27" s="284"/>
      <c r="AK27" s="284"/>
      <c r="AL27" s="284"/>
      <c r="AM27" s="284"/>
      <c r="AN27" s="284"/>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s="244"/>
      <c r="QO27" s="244"/>
      <c r="QP27" s="244"/>
      <c r="QQ27" s="244"/>
      <c r="QR27" s="244"/>
      <c r="QS27" s="244"/>
      <c r="QT27" s="244"/>
      <c r="QU27" s="244"/>
      <c r="QV27" s="244"/>
      <c r="QW27" s="244"/>
      <c r="QX27" s="244"/>
      <c r="QY27" s="244"/>
      <c r="QZ27" s="244"/>
      <c r="RA27" s="244"/>
      <c r="RB27" s="244"/>
      <c r="RC27" s="244"/>
      <c r="RD27" s="244"/>
      <c r="RE27" s="244"/>
      <c r="RF27" s="244"/>
      <c r="RG27" s="244"/>
      <c r="RH27" s="244"/>
      <c r="RI27" s="244"/>
      <c r="RJ27" s="244"/>
      <c r="RK27" s="244"/>
      <c r="RL27" s="244"/>
      <c r="RM27" s="244"/>
      <c r="RN27" s="244"/>
      <c r="RO27" s="244"/>
      <c r="RP27" s="244"/>
      <c r="RQ27" s="244"/>
      <c r="RR27" s="244"/>
      <c r="RS27" s="244"/>
      <c r="RT27" s="244"/>
      <c r="RU27" s="244"/>
      <c r="RV27" s="244"/>
      <c r="RW27" s="244"/>
      <c r="RX27" s="244"/>
      <c r="RY27" s="244"/>
      <c r="RZ27" s="244"/>
      <c r="SA27" s="244"/>
      <c r="SB27" s="244"/>
      <c r="SC27" s="244"/>
      <c r="SD27" s="244"/>
      <c r="SE27" s="244"/>
      <c r="SF27" s="244"/>
      <c r="SG27" s="244"/>
      <c r="SH27" s="244"/>
      <c r="SI27" s="244"/>
      <c r="SJ27" s="244"/>
      <c r="SK27" s="244"/>
      <c r="SL27" s="244"/>
      <c r="SM27" s="244"/>
      <c r="SN27" s="244"/>
      <c r="SO27" s="244"/>
      <c r="SP27" s="244"/>
      <c r="SQ27" s="244"/>
      <c r="SR27" s="244"/>
      <c r="SS27" s="244"/>
      <c r="ST27" s="244"/>
      <c r="SU27" s="244"/>
      <c r="SV27" s="244"/>
      <c r="SW27" s="244"/>
      <c r="SX27" s="244"/>
      <c r="SY27" s="244"/>
      <c r="SZ27" s="244"/>
      <c r="TA27" s="244"/>
      <c r="TB27" s="244"/>
      <c r="TC27" s="244"/>
      <c r="TD27" s="244"/>
      <c r="TE27" s="244"/>
      <c r="TF27" s="244"/>
      <c r="TG27" s="244"/>
      <c r="TH27" s="244"/>
      <c r="TI27" s="244"/>
      <c r="TJ27" s="244"/>
      <c r="TK27" s="244"/>
      <c r="TL27" s="244"/>
      <c r="TM27" s="244"/>
      <c r="TN27" s="244"/>
      <c r="TO27" s="244"/>
      <c r="TP27" s="244"/>
      <c r="TQ27" s="244"/>
      <c r="TR27" s="244"/>
      <c r="TS27" s="244"/>
      <c r="TT27" s="244"/>
      <c r="TU27" s="244"/>
      <c r="TV27" s="244"/>
      <c r="TW27" s="244"/>
      <c r="TX27" s="244"/>
      <c r="TY27" s="244"/>
      <c r="TZ27" s="244"/>
      <c r="UA27" s="244"/>
      <c r="UB27" s="244"/>
      <c r="UC27" s="244"/>
      <c r="UD27" s="244"/>
      <c r="UE27" s="244"/>
      <c r="UF27" s="244"/>
      <c r="UG27" s="244"/>
      <c r="UH27" s="244"/>
      <c r="UI27" s="244"/>
      <c r="UJ27" s="244"/>
      <c r="UK27" s="244"/>
      <c r="UL27" s="244"/>
      <c r="UM27" s="244"/>
      <c r="UN27" s="244"/>
      <c r="UO27" s="244"/>
      <c r="UP27" s="244"/>
      <c r="UQ27" s="244"/>
      <c r="UR27" s="244"/>
      <c r="US27" s="244"/>
      <c r="UT27" s="244"/>
      <c r="UU27" s="244"/>
      <c r="UV27" s="244"/>
      <c r="UW27" s="244"/>
      <c r="UX27" s="244"/>
      <c r="UY27" s="244"/>
      <c r="UZ27" s="244"/>
      <c r="VA27" s="244"/>
      <c r="VB27" s="244"/>
      <c r="VC27" s="244"/>
      <c r="VD27" s="244"/>
      <c r="VE27" s="244"/>
      <c r="VF27" s="244"/>
      <c r="VG27" s="244"/>
      <c r="VH27" s="244"/>
      <c r="VI27" s="244"/>
      <c r="VJ27" s="244"/>
      <c r="VK27" s="244"/>
      <c r="VL27" s="244"/>
      <c r="VM27" s="244"/>
      <c r="VN27" s="244"/>
      <c r="VO27" s="244"/>
      <c r="VP27" s="244"/>
      <c r="VQ27" s="244"/>
      <c r="VR27" s="244"/>
      <c r="VS27" s="244"/>
      <c r="VT27" s="244"/>
      <c r="VU27" s="244"/>
      <c r="VV27" s="244"/>
      <c r="VW27" s="244"/>
      <c r="VX27" s="244"/>
      <c r="VY27" s="244"/>
      <c r="VZ27" s="244"/>
      <c r="WA27" s="244"/>
      <c r="WB27" s="244"/>
      <c r="WC27" s="244"/>
      <c r="WD27" s="244"/>
      <c r="WE27" s="244"/>
      <c r="WF27" s="244"/>
      <c r="WG27" s="244"/>
      <c r="WH27" s="244"/>
      <c r="WI27" s="244"/>
      <c r="WJ27" s="244"/>
      <c r="WK27" s="244"/>
      <c r="WL27" s="244"/>
      <c r="WM27" s="244"/>
      <c r="WN27" s="244"/>
      <c r="WO27" s="244"/>
      <c r="WP27" s="244"/>
      <c r="WQ27" s="244"/>
      <c r="WR27" s="244"/>
      <c r="WS27" s="244"/>
      <c r="WT27" s="244"/>
      <c r="WU27" s="244"/>
      <c r="WV27" s="244"/>
      <c r="WW27" s="244"/>
      <c r="WX27" s="244"/>
      <c r="WY27" s="244"/>
      <c r="WZ27" s="244"/>
      <c r="XA27" s="244"/>
      <c r="XB27" s="244"/>
      <c r="XC27" s="244"/>
      <c r="XD27" s="244"/>
      <c r="XE27" s="244"/>
      <c r="XF27" s="244"/>
      <c r="XG27" s="244"/>
      <c r="XH27" s="244"/>
      <c r="XI27" s="244"/>
      <c r="XJ27" s="244"/>
      <c r="XK27" s="244"/>
      <c r="XL27" s="244"/>
      <c r="XM27" s="244"/>
      <c r="XN27" s="244"/>
      <c r="XO27" s="244"/>
      <c r="XP27" s="244"/>
      <c r="XQ27" s="244"/>
      <c r="XR27" s="244"/>
      <c r="XS27" s="244"/>
      <c r="XT27" s="244"/>
      <c r="XU27" s="244"/>
      <c r="XV27" s="244"/>
      <c r="XW27" s="244"/>
      <c r="XX27" s="244"/>
      <c r="XY27" s="244"/>
      <c r="XZ27" s="244"/>
      <c r="YA27" s="244"/>
      <c r="YB27" s="244"/>
      <c r="YC27" s="244"/>
      <c r="YD27" s="244"/>
      <c r="YE27" s="244"/>
      <c r="YF27" s="244"/>
      <c r="YG27" s="244"/>
      <c r="YH27" s="244"/>
      <c r="YI27" s="244"/>
      <c r="YJ27" s="244"/>
      <c r="YK27" s="244"/>
      <c r="YL27" s="244"/>
      <c r="YM27" s="244"/>
      <c r="YN27" s="244"/>
      <c r="YO27" s="244"/>
      <c r="YP27" s="244"/>
      <c r="YQ27" s="244"/>
      <c r="YR27" s="244"/>
      <c r="YS27" s="244"/>
      <c r="YT27" s="244"/>
      <c r="YU27" s="244"/>
      <c r="YV27" s="244"/>
      <c r="YW27" s="244"/>
      <c r="YX27" s="244"/>
      <c r="YY27" s="244"/>
      <c r="YZ27" s="244"/>
      <c r="ZA27" s="244"/>
      <c r="ZB27" s="244"/>
      <c r="ZC27" s="244"/>
      <c r="ZD27" s="244"/>
      <c r="ZE27" s="244"/>
      <c r="ZF27" s="244"/>
      <c r="ZG27" s="244"/>
      <c r="ZH27" s="244"/>
      <c r="ZI27" s="244"/>
      <c r="ZJ27" s="244"/>
      <c r="ZK27" s="244"/>
      <c r="ZL27" s="244"/>
      <c r="ZM27" s="244"/>
      <c r="ZN27" s="244"/>
      <c r="ZO27" s="244"/>
      <c r="ZP27" s="244"/>
      <c r="ZQ27" s="244"/>
      <c r="ZR27" s="244"/>
      <c r="ZS27" s="244"/>
      <c r="ZT27" s="244"/>
      <c r="ZU27" s="244"/>
      <c r="ZV27" s="244"/>
      <c r="ZW27" s="244"/>
      <c r="ZX27" s="244"/>
      <c r="ZY27" s="244"/>
      <c r="ZZ27" s="244"/>
      <c r="AAA27" s="244"/>
      <c r="AAB27" s="244"/>
      <c r="AAC27" s="244"/>
      <c r="AAD27" s="244"/>
      <c r="AAE27" s="244"/>
      <c r="AAF27" s="244"/>
      <c r="AAG27" s="244"/>
      <c r="AAH27" s="244"/>
      <c r="AAI27" s="244"/>
      <c r="AAJ27" s="244"/>
      <c r="AAK27" s="244"/>
      <c r="AAL27" s="244"/>
      <c r="AAM27" s="244"/>
      <c r="AAN27" s="244"/>
      <c r="AAO27" s="244"/>
      <c r="AAP27" s="244"/>
      <c r="AAQ27" s="244"/>
      <c r="AAR27" s="244"/>
      <c r="AAS27" s="244"/>
      <c r="AAT27" s="244"/>
      <c r="AAU27" s="244"/>
      <c r="AAV27" s="244"/>
      <c r="AAW27" s="244"/>
      <c r="AAX27" s="244"/>
      <c r="AAY27" s="244"/>
      <c r="AAZ27" s="244"/>
      <c r="ABA27" s="244"/>
      <c r="ABB27" s="244"/>
      <c r="ABC27" s="244"/>
      <c r="ABD27" s="244"/>
      <c r="ABE27" s="244"/>
      <c r="ABF27" s="244"/>
      <c r="ABG27" s="244"/>
      <c r="ABH27" s="244"/>
      <c r="ABI27" s="244"/>
      <c r="ABJ27" s="244"/>
      <c r="ABK27" s="244"/>
      <c r="ABL27" s="244"/>
      <c r="ABM27" s="244"/>
      <c r="ABN27" s="244"/>
      <c r="ABO27" s="244"/>
      <c r="ABP27" s="244"/>
      <c r="ABQ27" s="244"/>
      <c r="ABR27" s="244"/>
      <c r="ABS27" s="244"/>
      <c r="ABT27" s="244"/>
      <c r="ABU27" s="244"/>
      <c r="ABV27" s="244"/>
      <c r="ABW27" s="244"/>
      <c r="ABX27" s="244"/>
      <c r="ABY27" s="244"/>
      <c r="ABZ27" s="244"/>
      <c r="ACA27" s="244"/>
      <c r="ACB27" s="244"/>
      <c r="ACC27" s="244"/>
      <c r="ACD27" s="244"/>
      <c r="ACE27" s="244"/>
      <c r="ACF27" s="244"/>
      <c r="ACG27" s="244"/>
      <c r="ACH27" s="244"/>
      <c r="ACI27" s="244"/>
      <c r="ACJ27" s="244"/>
      <c r="ACK27" s="244"/>
      <c r="ACL27" s="244"/>
      <c r="ACM27" s="244"/>
      <c r="ACN27" s="244"/>
      <c r="ACO27" s="244"/>
      <c r="ACP27" s="244"/>
      <c r="ACQ27" s="244"/>
      <c r="ACR27" s="244"/>
      <c r="ACS27" s="244"/>
      <c r="ACT27" s="244"/>
      <c r="ACU27" s="244"/>
      <c r="ACV27" s="244"/>
      <c r="ACW27" s="244"/>
      <c r="ACX27" s="244"/>
      <c r="ACY27" s="244"/>
      <c r="ACZ27" s="244"/>
      <c r="ADA27" s="244"/>
      <c r="ADB27" s="244"/>
      <c r="ADC27" s="244"/>
      <c r="ADD27" s="244"/>
      <c r="ADE27" s="244"/>
      <c r="ADF27" s="244"/>
      <c r="ADG27" s="244"/>
      <c r="ADH27" s="244"/>
      <c r="ADI27" s="244"/>
      <c r="ADJ27" s="244"/>
      <c r="ADK27" s="244"/>
      <c r="ADL27" s="244"/>
      <c r="ADM27" s="244"/>
      <c r="ADN27" s="244"/>
      <c r="ADO27" s="244"/>
      <c r="ADP27" s="244"/>
      <c r="ADQ27" s="244"/>
      <c r="ADR27" s="244"/>
      <c r="ADS27" s="244"/>
      <c r="ADT27" s="244"/>
      <c r="ADU27" s="244"/>
      <c r="ADV27" s="244"/>
      <c r="ADW27" s="244"/>
      <c r="ADX27" s="244"/>
      <c r="ADY27" s="244"/>
      <c r="ADZ27" s="244"/>
      <c r="AEA27" s="244"/>
      <c r="AEB27" s="244"/>
      <c r="AEC27" s="244"/>
      <c r="AED27" s="244"/>
      <c r="AEE27" s="244"/>
      <c r="AEF27" s="244"/>
      <c r="AEG27" s="244"/>
      <c r="AEH27" s="244"/>
      <c r="AEI27" s="244"/>
      <c r="AEJ27" s="244"/>
      <c r="AEK27" s="244"/>
      <c r="AEL27" s="244"/>
      <c r="AEM27" s="244"/>
      <c r="AEN27" s="244"/>
      <c r="AEO27" s="244"/>
      <c r="AEP27" s="244"/>
      <c r="AEQ27" s="244"/>
      <c r="AER27" s="244"/>
      <c r="AES27" s="244"/>
      <c r="AET27" s="244"/>
      <c r="AEU27" s="244"/>
    </row>
    <row r="28" spans="1:827" s="191" customFormat="1" x14ac:dyDescent="0.15">
      <c r="A28" s="183" t="str">
        <f>'Tariffs July 2021'!K22</f>
        <v>OVO Energy</v>
      </c>
      <c r="B28" s="183" t="str">
        <f>'Tariffs July 2021'!L22</f>
        <v>The One Plan</v>
      </c>
      <c r="C28" s="184">
        <f>IF('Tariffs July 2021'!BP22=0,91*'Tariffs July 2021'!M22/100,(91*'Tariffs July 2021'!M22/100)+'Tariffs July 2021'!BP22/4)</f>
        <v>70.069999999999993</v>
      </c>
      <c r="D28" s="184">
        <f>IF('Tariffs July 2021'!O22="",$C$5*'Tariffs July 2021'!N22/100,IF($C$5&gt;='Tariffs July 2021'!P22,('Tariffs July 2021'!P22*'Tariffs July 2021'!N22/100),($C$5*'Tariffs July 2021'!N22/100)))</f>
        <v>354</v>
      </c>
      <c r="E28" s="184">
        <f>IF(AND('Tariffs July 2021'!P22&gt;0,'Tariffs July 2021'!R22&gt;0),IF($C$5&lt;'Tariffs July 2021'!P22,0,IF($C$5&lt;=('Tariffs July 2021'!R22+'Tariffs July 2021'!P22),(($C$5-'Tariffs July 2021'!P22)*'Tariffs July 2021'!Q22/100),(('Tariffs July 2021'!R22)*'Tariffs July 2021'!Q22/100))),0)</f>
        <v>0</v>
      </c>
      <c r="F28" s="184">
        <f>IF(AND('Tariffs July 2021'!R22&gt;0,'Tariffs July 2021'!T22&gt;0),IF(($C$5&lt;'Tariffs July 2021'!T22),(0),($C$5-'Tariffs July 2021'!T22)*'Tariffs July 2021'!U22/100),IF(AND('Tariffs July 2021'!R22&gt;0,'Tariffs July 2021'!T22=""),IF(($C$5&lt;'Tariffs July 2021'!R22+'Tariffs July 2021'!P22),(0),(($C$5-('Tariffs July 2021'!R22+'Tariffs July 2021'!P22))*'Tariffs July 2021'!S22/100)),IF(AND('Tariffs July 2021'!P22&gt;0,'Tariffs July 2021'!R22=""&gt;0),IF(($C$5&lt;'Tariffs July 2021'!P22),(0),($C$5-'Tariffs July 2021'!P22)*'Tariffs July 2021'!Q22/100),0)))</f>
        <v>0</v>
      </c>
      <c r="G28" s="184">
        <f t="shared" ref="G28" si="16">SUM(C28:F28)</f>
        <v>424.07</v>
      </c>
      <c r="H28" s="238">
        <f t="shared" si="1"/>
        <v>1416</v>
      </c>
      <c r="I28" s="238">
        <f t="shared" si="2"/>
        <v>1696.28</v>
      </c>
      <c r="J28" s="185">
        <f t="shared" si="3"/>
        <v>1865.9080000000001</v>
      </c>
      <c r="K28" s="260">
        <f>'Tariffs July 2021'!AZ22</f>
        <v>0</v>
      </c>
      <c r="L28" s="260">
        <f>'Tariffs July 2021'!BA22</f>
        <v>0</v>
      </c>
      <c r="M28" s="260">
        <f>'Tariffs July 2021'!BB22</f>
        <v>0</v>
      </c>
      <c r="N28" s="260">
        <f>'Tariffs July 2021'!BC22</f>
        <v>0</v>
      </c>
      <c r="O28" s="186" t="str">
        <f t="shared" si="4"/>
        <v>No discount</v>
      </c>
      <c r="P28" s="187" t="str">
        <f t="shared" si="5"/>
        <v>Exclusive</v>
      </c>
      <c r="Q28" s="241">
        <f t="shared" si="6"/>
        <v>1696.28</v>
      </c>
      <c r="R28" s="238">
        <f t="shared" si="7"/>
        <v>1696.28</v>
      </c>
      <c r="S28" s="247">
        <f t="shared" si="10"/>
        <v>1865.9080000000001</v>
      </c>
      <c r="T28" s="247">
        <f t="shared" si="10"/>
        <v>1865.9080000000001</v>
      </c>
      <c r="U28" s="188">
        <f>'Tariffs July 2021'!BL22</f>
        <v>0</v>
      </c>
      <c r="V28" s="189" t="str">
        <f>'Tariffs July 2021'!BM22</f>
        <v>n</v>
      </c>
      <c r="W28" s="284"/>
      <c r="X28" s="284"/>
      <c r="Y28" s="284"/>
      <c r="Z28" s="284"/>
      <c r="AA28" s="284"/>
      <c r="AB28" s="284"/>
      <c r="AC28" s="284"/>
      <c r="AD28" s="284"/>
      <c r="AE28" s="284"/>
      <c r="AF28" s="284"/>
      <c r="AG28" s="284"/>
      <c r="AH28" s="284"/>
      <c r="AI28" s="284"/>
      <c r="AJ28" s="284"/>
      <c r="AK28" s="284"/>
      <c r="AL28" s="284"/>
      <c r="AM28" s="284"/>
      <c r="AN28" s="284"/>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s="244"/>
      <c r="QO28" s="244"/>
      <c r="QP28" s="244"/>
      <c r="QQ28" s="244"/>
      <c r="QR28" s="244"/>
      <c r="QS28" s="244"/>
      <c r="QT28" s="244"/>
      <c r="QU28" s="244"/>
      <c r="QV28" s="244"/>
      <c r="QW28" s="244"/>
      <c r="QX28" s="244"/>
      <c r="QY28" s="244"/>
      <c r="QZ28" s="244"/>
      <c r="RA28" s="244"/>
      <c r="RB28" s="244"/>
      <c r="RC28" s="244"/>
      <c r="RD28" s="244"/>
      <c r="RE28" s="244"/>
      <c r="RF28" s="244"/>
      <c r="RG28" s="244"/>
      <c r="RH28" s="244"/>
      <c r="RI28" s="244"/>
      <c r="RJ28" s="244"/>
      <c r="RK28" s="244"/>
      <c r="RL28" s="244"/>
      <c r="RM28" s="244"/>
      <c r="RN28" s="244"/>
      <c r="RO28" s="244"/>
      <c r="RP28" s="244"/>
      <c r="RQ28" s="244"/>
      <c r="RR28" s="244"/>
      <c r="RS28" s="244"/>
      <c r="RT28" s="244"/>
      <c r="RU28" s="244"/>
      <c r="RV28" s="244"/>
      <c r="RW28" s="244"/>
      <c r="RX28" s="244"/>
      <c r="RY28" s="244"/>
      <c r="RZ28" s="244"/>
      <c r="SA28" s="244"/>
      <c r="SB28" s="244"/>
      <c r="SC28" s="244"/>
      <c r="SD28" s="244"/>
      <c r="SE28" s="244"/>
      <c r="SF28" s="244"/>
      <c r="SG28" s="244"/>
      <c r="SH28" s="244"/>
      <c r="SI28" s="244"/>
      <c r="SJ28" s="244"/>
      <c r="SK28" s="244"/>
      <c r="SL28" s="244"/>
      <c r="SM28" s="244"/>
      <c r="SN28" s="244"/>
      <c r="SO28" s="244"/>
      <c r="SP28" s="244"/>
      <c r="SQ28" s="244"/>
      <c r="SR28" s="244"/>
      <c r="SS28" s="244"/>
      <c r="ST28" s="244"/>
      <c r="SU28" s="244"/>
      <c r="SV28" s="244"/>
      <c r="SW28" s="244"/>
      <c r="SX28" s="244"/>
      <c r="SY28" s="244"/>
      <c r="SZ28" s="244"/>
      <c r="TA28" s="244"/>
      <c r="TB28" s="244"/>
      <c r="TC28" s="244"/>
      <c r="TD28" s="244"/>
      <c r="TE28" s="244"/>
      <c r="TF28" s="244"/>
      <c r="TG28" s="244"/>
      <c r="TH28" s="244"/>
      <c r="TI28" s="244"/>
      <c r="TJ28" s="244"/>
      <c r="TK28" s="244"/>
      <c r="TL28" s="244"/>
      <c r="TM28" s="244"/>
      <c r="TN28" s="244"/>
      <c r="TO28" s="244"/>
      <c r="TP28" s="244"/>
      <c r="TQ28" s="244"/>
      <c r="TR28" s="244"/>
      <c r="TS28" s="244"/>
      <c r="TT28" s="244"/>
      <c r="TU28" s="244"/>
      <c r="TV28" s="244"/>
      <c r="TW28" s="244"/>
      <c r="TX28" s="244"/>
      <c r="TY28" s="244"/>
      <c r="TZ28" s="244"/>
      <c r="UA28" s="244"/>
      <c r="UB28" s="244"/>
      <c r="UC28" s="244"/>
      <c r="UD28" s="244"/>
      <c r="UE28" s="244"/>
      <c r="UF28" s="244"/>
      <c r="UG28" s="244"/>
      <c r="UH28" s="244"/>
      <c r="UI28" s="244"/>
      <c r="UJ28" s="244"/>
      <c r="UK28" s="244"/>
      <c r="UL28" s="244"/>
      <c r="UM28" s="244"/>
      <c r="UN28" s="244"/>
      <c r="UO28" s="244"/>
      <c r="UP28" s="244"/>
      <c r="UQ28" s="244"/>
      <c r="UR28" s="244"/>
      <c r="US28" s="244"/>
      <c r="UT28" s="244"/>
      <c r="UU28" s="244"/>
      <c r="UV28" s="244"/>
      <c r="UW28" s="244"/>
      <c r="UX28" s="244"/>
      <c r="UY28" s="244"/>
      <c r="UZ28" s="244"/>
      <c r="VA28" s="244"/>
      <c r="VB28" s="244"/>
      <c r="VC28" s="244"/>
      <c r="VD28" s="244"/>
      <c r="VE28" s="244"/>
      <c r="VF28" s="244"/>
      <c r="VG28" s="244"/>
      <c r="VH28" s="244"/>
      <c r="VI28" s="244"/>
      <c r="VJ28" s="244"/>
      <c r="VK28" s="244"/>
      <c r="VL28" s="244"/>
      <c r="VM28" s="244"/>
      <c r="VN28" s="244"/>
      <c r="VO28" s="244"/>
      <c r="VP28" s="244"/>
      <c r="VQ28" s="244"/>
      <c r="VR28" s="244"/>
      <c r="VS28" s="244"/>
      <c r="VT28" s="244"/>
      <c r="VU28" s="244"/>
      <c r="VV28" s="244"/>
      <c r="VW28" s="244"/>
      <c r="VX28" s="244"/>
      <c r="VY28" s="244"/>
      <c r="VZ28" s="244"/>
      <c r="WA28" s="244"/>
      <c r="WB28" s="244"/>
      <c r="WC28" s="244"/>
      <c r="WD28" s="244"/>
      <c r="WE28" s="244"/>
      <c r="WF28" s="244"/>
      <c r="WG28" s="244"/>
      <c r="WH28" s="244"/>
      <c r="WI28" s="244"/>
      <c r="WJ28" s="244"/>
      <c r="WK28" s="244"/>
      <c r="WL28" s="244"/>
      <c r="WM28" s="244"/>
      <c r="WN28" s="244"/>
      <c r="WO28" s="244"/>
      <c r="WP28" s="244"/>
      <c r="WQ28" s="244"/>
      <c r="WR28" s="244"/>
      <c r="WS28" s="244"/>
      <c r="WT28" s="244"/>
      <c r="WU28" s="244"/>
      <c r="WV28" s="244"/>
      <c r="WW28" s="244"/>
      <c r="WX28" s="244"/>
      <c r="WY28" s="244"/>
      <c r="WZ28" s="244"/>
      <c r="XA28" s="244"/>
      <c r="XB28" s="244"/>
      <c r="XC28" s="244"/>
      <c r="XD28" s="244"/>
      <c r="XE28" s="244"/>
      <c r="XF28" s="244"/>
      <c r="XG28" s="244"/>
      <c r="XH28" s="244"/>
      <c r="XI28" s="244"/>
      <c r="XJ28" s="244"/>
      <c r="XK28" s="244"/>
      <c r="XL28" s="244"/>
      <c r="XM28" s="244"/>
      <c r="XN28" s="244"/>
      <c r="XO28" s="244"/>
      <c r="XP28" s="244"/>
      <c r="XQ28" s="244"/>
      <c r="XR28" s="244"/>
      <c r="XS28" s="244"/>
      <c r="XT28" s="244"/>
      <c r="XU28" s="244"/>
      <c r="XV28" s="244"/>
      <c r="XW28" s="244"/>
      <c r="XX28" s="244"/>
      <c r="XY28" s="244"/>
      <c r="XZ28" s="244"/>
      <c r="YA28" s="244"/>
      <c r="YB28" s="244"/>
      <c r="YC28" s="244"/>
      <c r="YD28" s="244"/>
      <c r="YE28" s="244"/>
      <c r="YF28" s="244"/>
      <c r="YG28" s="244"/>
      <c r="YH28" s="244"/>
      <c r="YI28" s="244"/>
      <c r="YJ28" s="244"/>
      <c r="YK28" s="244"/>
      <c r="YL28" s="244"/>
      <c r="YM28" s="244"/>
      <c r="YN28" s="244"/>
      <c r="YO28" s="244"/>
      <c r="YP28" s="244"/>
      <c r="YQ28" s="244"/>
      <c r="YR28" s="244"/>
      <c r="YS28" s="244"/>
      <c r="YT28" s="244"/>
      <c r="YU28" s="244"/>
      <c r="YV28" s="244"/>
      <c r="YW28" s="244"/>
      <c r="YX28" s="244"/>
      <c r="YY28" s="244"/>
      <c r="YZ28" s="244"/>
      <c r="ZA28" s="244"/>
      <c r="ZB28" s="244"/>
      <c r="ZC28" s="244"/>
      <c r="ZD28" s="244"/>
      <c r="ZE28" s="244"/>
      <c r="ZF28" s="244"/>
      <c r="ZG28" s="244"/>
      <c r="ZH28" s="244"/>
      <c r="ZI28" s="244"/>
      <c r="ZJ28" s="244"/>
      <c r="ZK28" s="244"/>
      <c r="ZL28" s="244"/>
      <c r="ZM28" s="244"/>
      <c r="ZN28" s="244"/>
      <c r="ZO28" s="244"/>
      <c r="ZP28" s="244"/>
      <c r="ZQ28" s="244"/>
      <c r="ZR28" s="244"/>
      <c r="ZS28" s="244"/>
      <c r="ZT28" s="244"/>
      <c r="ZU28" s="244"/>
      <c r="ZV28" s="244"/>
      <c r="ZW28" s="244"/>
      <c r="ZX28" s="244"/>
      <c r="ZY28" s="244"/>
      <c r="ZZ28" s="244"/>
      <c r="AAA28" s="244"/>
      <c r="AAB28" s="244"/>
      <c r="AAC28" s="244"/>
      <c r="AAD28" s="244"/>
      <c r="AAE28" s="244"/>
      <c r="AAF28" s="244"/>
      <c r="AAG28" s="244"/>
      <c r="AAH28" s="244"/>
      <c r="AAI28" s="244"/>
      <c r="AAJ28" s="244"/>
      <c r="AAK28" s="244"/>
      <c r="AAL28" s="244"/>
      <c r="AAM28" s="244"/>
      <c r="AAN28" s="244"/>
      <c r="AAO28" s="244"/>
      <c r="AAP28" s="244"/>
      <c r="AAQ28" s="244"/>
      <c r="AAR28" s="244"/>
      <c r="AAS28" s="244"/>
      <c r="AAT28" s="244"/>
      <c r="AAU28" s="244"/>
      <c r="AAV28" s="244"/>
      <c r="AAW28" s="244"/>
      <c r="AAX28" s="244"/>
      <c r="AAY28" s="244"/>
      <c r="AAZ28" s="244"/>
      <c r="ABA28" s="244"/>
      <c r="ABB28" s="244"/>
      <c r="ABC28" s="244"/>
      <c r="ABD28" s="244"/>
      <c r="ABE28" s="244"/>
      <c r="ABF28" s="244"/>
      <c r="ABG28" s="244"/>
      <c r="ABH28" s="244"/>
      <c r="ABI28" s="244"/>
      <c r="ABJ28" s="244"/>
      <c r="ABK28" s="244"/>
      <c r="ABL28" s="244"/>
      <c r="ABM28" s="244"/>
      <c r="ABN28" s="244"/>
      <c r="ABO28" s="244"/>
      <c r="ABP28" s="244"/>
      <c r="ABQ28" s="244"/>
      <c r="ABR28" s="244"/>
      <c r="ABS28" s="244"/>
      <c r="ABT28" s="244"/>
      <c r="ABU28" s="244"/>
      <c r="ABV28" s="244"/>
      <c r="ABW28" s="244"/>
      <c r="ABX28" s="244"/>
      <c r="ABY28" s="244"/>
      <c r="ABZ28" s="244"/>
      <c r="ACA28" s="244"/>
      <c r="ACB28" s="244"/>
      <c r="ACC28" s="244"/>
      <c r="ACD28" s="244"/>
      <c r="ACE28" s="244"/>
      <c r="ACF28" s="244"/>
      <c r="ACG28" s="244"/>
      <c r="ACH28" s="244"/>
      <c r="ACI28" s="244"/>
      <c r="ACJ28" s="244"/>
      <c r="ACK28" s="244"/>
      <c r="ACL28" s="244"/>
      <c r="ACM28" s="244"/>
      <c r="ACN28" s="244"/>
      <c r="ACO28" s="244"/>
      <c r="ACP28" s="244"/>
      <c r="ACQ28" s="244"/>
      <c r="ACR28" s="244"/>
      <c r="ACS28" s="244"/>
      <c r="ACT28" s="244"/>
      <c r="ACU28" s="244"/>
      <c r="ACV28" s="244"/>
      <c r="ACW28" s="244"/>
      <c r="ACX28" s="244"/>
      <c r="ACY28" s="244"/>
      <c r="ACZ28" s="244"/>
      <c r="ADA28" s="244"/>
      <c r="ADB28" s="244"/>
      <c r="ADC28" s="244"/>
      <c r="ADD28" s="244"/>
      <c r="ADE28" s="244"/>
      <c r="ADF28" s="244"/>
      <c r="ADG28" s="244"/>
      <c r="ADH28" s="244"/>
      <c r="ADI28" s="244"/>
      <c r="ADJ28" s="244"/>
      <c r="ADK28" s="244"/>
      <c r="ADL28" s="244"/>
      <c r="ADM28" s="244"/>
      <c r="ADN28" s="244"/>
      <c r="ADO28" s="244"/>
      <c r="ADP28" s="244"/>
      <c r="ADQ28" s="244"/>
      <c r="ADR28" s="244"/>
      <c r="ADS28" s="244"/>
      <c r="ADT28" s="244"/>
      <c r="ADU28" s="244"/>
      <c r="ADV28" s="244"/>
      <c r="ADW28" s="244"/>
      <c r="ADX28" s="244"/>
      <c r="ADY28" s="244"/>
      <c r="ADZ28" s="244"/>
      <c r="AEA28" s="244"/>
      <c r="AEB28" s="244"/>
      <c r="AEC28" s="244"/>
      <c r="AED28" s="244"/>
      <c r="AEE28" s="244"/>
      <c r="AEF28" s="244"/>
      <c r="AEG28" s="244"/>
      <c r="AEH28" s="244"/>
      <c r="AEI28" s="244"/>
      <c r="AEJ28" s="244"/>
      <c r="AEK28" s="244"/>
      <c r="AEL28" s="244"/>
      <c r="AEM28" s="244"/>
      <c r="AEN28" s="244"/>
      <c r="AEO28" s="244"/>
      <c r="AEP28" s="244"/>
      <c r="AEQ28" s="244"/>
      <c r="AER28" s="244"/>
      <c r="AES28" s="244"/>
      <c r="AET28" s="244"/>
      <c r="AEU28" s="244"/>
    </row>
    <row r="29" spans="1:827" s="191" customFormat="1" x14ac:dyDescent="0.15">
      <c r="A29" s="183" t="str">
        <f>'Tariffs July 2021'!K23</f>
        <v>Amber Electric</v>
      </c>
      <c r="B29" s="183" t="str">
        <f>'Tariffs July 2021'!L23</f>
        <v>Amber Plan</v>
      </c>
      <c r="C29" s="184">
        <f>IF('Tariffs July 2021'!BP23=0,91*'Tariffs July 2021'!M23/100,(91*'Tariffs July 2021'!M23/100)+'Tariffs July 2021'!BP23/4)</f>
        <v>130.3041818181818</v>
      </c>
      <c r="D29" s="184">
        <f>IF('Tariffs July 2021'!O23="",$C$5*'Tariffs July 2021'!N23/100,IF($C$5&gt;='Tariffs July 2021'!P23,('Tariffs July 2021'!P23*'Tariffs July 2021'!N23/100),($C$5*'Tariffs July 2021'!N23/100)))</f>
        <v>348</v>
      </c>
      <c r="E29" s="184">
        <f>IF(AND('Tariffs July 2021'!P23&gt;0,'Tariffs July 2021'!R23&gt;0),IF($C$5&lt;'Tariffs July 2021'!P23,0,IF($C$5&lt;=('Tariffs July 2021'!R23+'Tariffs July 2021'!P23),(($C$5-'Tariffs July 2021'!P23)*'Tariffs July 2021'!Q23/100),(('Tariffs July 2021'!R23)*'Tariffs July 2021'!Q23/100))),0)</f>
        <v>0</v>
      </c>
      <c r="F29" s="184">
        <f>IF(AND('Tariffs July 2021'!R23&gt;0,'Tariffs July 2021'!T23&gt;0),IF(($C$5&lt;'Tariffs July 2021'!T23),(0),($C$5-'Tariffs July 2021'!T23)*'Tariffs July 2021'!U23/100),IF(AND('Tariffs July 2021'!R23&gt;0,'Tariffs July 2021'!T23=""),IF(($C$5&lt;'Tariffs July 2021'!R23+'Tariffs July 2021'!P23),(0),(($C$5-('Tariffs July 2021'!R23+'Tariffs July 2021'!P23))*'Tariffs July 2021'!S23/100)),IF(AND('Tariffs July 2021'!P23&gt;0,'Tariffs July 2021'!R23=""&gt;0),IF(($C$5&lt;'Tariffs July 2021'!P23),(0),($C$5-'Tariffs July 2021'!P23)*'Tariffs July 2021'!Q23/100),0)))</f>
        <v>0</v>
      </c>
      <c r="G29" s="184">
        <f t="shared" ref="G29" si="17">SUM(C29:F29)</f>
        <v>478.3041818181818</v>
      </c>
      <c r="H29" s="238">
        <f t="shared" si="1"/>
        <v>1392</v>
      </c>
      <c r="I29" s="238">
        <f t="shared" si="2"/>
        <v>1913.2167272727272</v>
      </c>
      <c r="J29" s="185">
        <f t="shared" si="3"/>
        <v>2104.5383999999999</v>
      </c>
      <c r="K29" s="260">
        <f>'Tariffs July 2021'!AZ23</f>
        <v>0</v>
      </c>
      <c r="L29" s="260">
        <f>'Tariffs July 2021'!BA23</f>
        <v>0</v>
      </c>
      <c r="M29" s="260">
        <f>'Tariffs July 2021'!BB23</f>
        <v>0</v>
      </c>
      <c r="N29" s="260">
        <f>'Tariffs July 2021'!BC23</f>
        <v>0</v>
      </c>
      <c r="O29" s="186" t="str">
        <f t="shared" si="4"/>
        <v>No discount</v>
      </c>
      <c r="P29" s="187" t="str">
        <f t="shared" si="5"/>
        <v>Exclusive</v>
      </c>
      <c r="Q29" s="241">
        <f t="shared" si="6"/>
        <v>1913.2167272727272</v>
      </c>
      <c r="R29" s="238">
        <f t="shared" si="7"/>
        <v>1913.2167272727272</v>
      </c>
      <c r="S29" s="247">
        <f t="shared" si="10"/>
        <v>2104.5383999999999</v>
      </c>
      <c r="T29" s="247">
        <f t="shared" si="10"/>
        <v>2104.5383999999999</v>
      </c>
      <c r="U29" s="188">
        <f>'Tariffs July 2021'!BL23</f>
        <v>0</v>
      </c>
      <c r="V29" s="189" t="str">
        <f>'Tariffs July 2021'!BM23</f>
        <v>n</v>
      </c>
      <c r="W29" s="284"/>
      <c r="X29" s="284"/>
      <c r="Y29" s="284"/>
      <c r="Z29" s="284"/>
      <c r="AA29" s="284"/>
      <c r="AB29" s="284"/>
      <c r="AC29" s="284"/>
      <c r="AD29" s="284"/>
      <c r="AE29" s="284"/>
      <c r="AF29" s="284"/>
      <c r="AG29" s="284"/>
      <c r="AH29" s="284"/>
      <c r="AI29" s="284"/>
      <c r="AJ29" s="284"/>
      <c r="AK29" s="284"/>
      <c r="AL29" s="284"/>
      <c r="AM29" s="284"/>
      <c r="AN29" s="284"/>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s="244"/>
      <c r="QO29" s="244"/>
      <c r="QP29" s="244"/>
      <c r="QQ29" s="244"/>
      <c r="QR29" s="244"/>
      <c r="QS29" s="244"/>
      <c r="QT29" s="244"/>
      <c r="QU29" s="244"/>
      <c r="QV29" s="244"/>
      <c r="QW29" s="244"/>
      <c r="QX29" s="244"/>
      <c r="QY29" s="244"/>
      <c r="QZ29" s="244"/>
      <c r="RA29" s="244"/>
      <c r="RB29" s="244"/>
      <c r="RC29" s="244"/>
      <c r="RD29" s="244"/>
      <c r="RE29" s="244"/>
      <c r="RF29" s="244"/>
      <c r="RG29" s="244"/>
      <c r="RH29" s="244"/>
      <c r="RI29" s="244"/>
      <c r="RJ29" s="244"/>
      <c r="RK29" s="244"/>
      <c r="RL29" s="244"/>
      <c r="RM29" s="244"/>
      <c r="RN29" s="244"/>
      <c r="RO29" s="244"/>
      <c r="RP29" s="244"/>
      <c r="RQ29" s="244"/>
      <c r="RR29" s="244"/>
      <c r="RS29" s="244"/>
      <c r="RT29" s="244"/>
      <c r="RU29" s="244"/>
      <c r="RV29" s="244"/>
      <c r="RW29" s="244"/>
      <c r="RX29" s="244"/>
      <c r="RY29" s="244"/>
      <c r="RZ29" s="244"/>
      <c r="SA29" s="244"/>
      <c r="SB29" s="244"/>
      <c r="SC29" s="244"/>
      <c r="SD29" s="244"/>
      <c r="SE29" s="244"/>
      <c r="SF29" s="244"/>
      <c r="SG29" s="244"/>
      <c r="SH29" s="244"/>
      <c r="SI29" s="244"/>
      <c r="SJ29" s="244"/>
      <c r="SK29" s="244"/>
      <c r="SL29" s="244"/>
      <c r="SM29" s="244"/>
      <c r="SN29" s="244"/>
      <c r="SO29" s="244"/>
      <c r="SP29" s="244"/>
      <c r="SQ29" s="244"/>
      <c r="SR29" s="244"/>
      <c r="SS29" s="244"/>
      <c r="ST29" s="244"/>
      <c r="SU29" s="244"/>
      <c r="SV29" s="244"/>
      <c r="SW29" s="244"/>
      <c r="SX29" s="244"/>
      <c r="SY29" s="244"/>
      <c r="SZ29" s="244"/>
      <c r="TA29" s="244"/>
      <c r="TB29" s="244"/>
      <c r="TC29" s="244"/>
      <c r="TD29" s="244"/>
      <c r="TE29" s="244"/>
      <c r="TF29" s="244"/>
      <c r="TG29" s="244"/>
      <c r="TH29" s="244"/>
      <c r="TI29" s="244"/>
      <c r="TJ29" s="244"/>
      <c r="TK29" s="244"/>
      <c r="TL29" s="244"/>
      <c r="TM29" s="244"/>
      <c r="TN29" s="244"/>
      <c r="TO29" s="244"/>
      <c r="TP29" s="244"/>
      <c r="TQ29" s="244"/>
      <c r="TR29" s="244"/>
      <c r="TS29" s="244"/>
      <c r="TT29" s="244"/>
      <c r="TU29" s="244"/>
      <c r="TV29" s="244"/>
      <c r="TW29" s="244"/>
      <c r="TX29" s="244"/>
      <c r="TY29" s="244"/>
      <c r="TZ29" s="244"/>
      <c r="UA29" s="244"/>
      <c r="UB29" s="244"/>
      <c r="UC29" s="244"/>
      <c r="UD29" s="244"/>
      <c r="UE29" s="244"/>
      <c r="UF29" s="244"/>
      <c r="UG29" s="244"/>
      <c r="UH29" s="244"/>
      <c r="UI29" s="244"/>
      <c r="UJ29" s="244"/>
      <c r="UK29" s="244"/>
      <c r="UL29" s="244"/>
      <c r="UM29" s="244"/>
      <c r="UN29" s="244"/>
      <c r="UO29" s="244"/>
      <c r="UP29" s="244"/>
      <c r="UQ29" s="244"/>
      <c r="UR29" s="244"/>
      <c r="US29" s="244"/>
      <c r="UT29" s="244"/>
      <c r="UU29" s="244"/>
      <c r="UV29" s="244"/>
      <c r="UW29" s="244"/>
      <c r="UX29" s="244"/>
      <c r="UY29" s="244"/>
      <c r="UZ29" s="244"/>
      <c r="VA29" s="244"/>
      <c r="VB29" s="244"/>
      <c r="VC29" s="244"/>
      <c r="VD29" s="244"/>
      <c r="VE29" s="244"/>
      <c r="VF29" s="244"/>
      <c r="VG29" s="244"/>
      <c r="VH29" s="244"/>
      <c r="VI29" s="244"/>
      <c r="VJ29" s="244"/>
      <c r="VK29" s="244"/>
      <c r="VL29" s="244"/>
      <c r="VM29" s="244"/>
      <c r="VN29" s="244"/>
      <c r="VO29" s="244"/>
      <c r="VP29" s="244"/>
      <c r="VQ29" s="244"/>
      <c r="VR29" s="244"/>
      <c r="VS29" s="244"/>
      <c r="VT29" s="244"/>
      <c r="VU29" s="244"/>
      <c r="VV29" s="244"/>
      <c r="VW29" s="244"/>
      <c r="VX29" s="244"/>
      <c r="VY29" s="244"/>
      <c r="VZ29" s="244"/>
      <c r="WA29" s="244"/>
      <c r="WB29" s="244"/>
      <c r="WC29" s="244"/>
      <c r="WD29" s="244"/>
      <c r="WE29" s="244"/>
      <c r="WF29" s="244"/>
      <c r="WG29" s="244"/>
      <c r="WH29" s="244"/>
      <c r="WI29" s="244"/>
      <c r="WJ29" s="244"/>
      <c r="WK29" s="244"/>
      <c r="WL29" s="244"/>
      <c r="WM29" s="244"/>
      <c r="WN29" s="244"/>
      <c r="WO29" s="244"/>
      <c r="WP29" s="244"/>
      <c r="WQ29" s="244"/>
      <c r="WR29" s="244"/>
      <c r="WS29" s="244"/>
      <c r="WT29" s="244"/>
      <c r="WU29" s="244"/>
      <c r="WV29" s="244"/>
      <c r="WW29" s="244"/>
      <c r="WX29" s="244"/>
      <c r="WY29" s="244"/>
      <c r="WZ29" s="244"/>
      <c r="XA29" s="244"/>
      <c r="XB29" s="244"/>
      <c r="XC29" s="244"/>
      <c r="XD29" s="244"/>
      <c r="XE29" s="244"/>
      <c r="XF29" s="244"/>
      <c r="XG29" s="244"/>
      <c r="XH29" s="244"/>
      <c r="XI29" s="244"/>
      <c r="XJ29" s="244"/>
      <c r="XK29" s="244"/>
      <c r="XL29" s="244"/>
      <c r="XM29" s="244"/>
      <c r="XN29" s="244"/>
      <c r="XO29" s="244"/>
      <c r="XP29" s="244"/>
      <c r="XQ29" s="244"/>
      <c r="XR29" s="244"/>
      <c r="XS29" s="244"/>
      <c r="XT29" s="244"/>
      <c r="XU29" s="244"/>
      <c r="XV29" s="244"/>
      <c r="XW29" s="244"/>
      <c r="XX29" s="244"/>
      <c r="XY29" s="244"/>
      <c r="XZ29" s="244"/>
      <c r="YA29" s="244"/>
      <c r="YB29" s="244"/>
      <c r="YC29" s="244"/>
      <c r="YD29" s="244"/>
      <c r="YE29" s="244"/>
      <c r="YF29" s="244"/>
      <c r="YG29" s="244"/>
      <c r="YH29" s="244"/>
      <c r="YI29" s="244"/>
      <c r="YJ29" s="244"/>
      <c r="YK29" s="244"/>
      <c r="YL29" s="244"/>
      <c r="YM29" s="244"/>
      <c r="YN29" s="244"/>
      <c r="YO29" s="244"/>
      <c r="YP29" s="244"/>
      <c r="YQ29" s="244"/>
      <c r="YR29" s="244"/>
      <c r="YS29" s="244"/>
      <c r="YT29" s="244"/>
      <c r="YU29" s="244"/>
      <c r="YV29" s="244"/>
      <c r="YW29" s="244"/>
      <c r="YX29" s="244"/>
      <c r="YY29" s="244"/>
      <c r="YZ29" s="244"/>
      <c r="ZA29" s="244"/>
      <c r="ZB29" s="244"/>
      <c r="ZC29" s="244"/>
      <c r="ZD29" s="244"/>
      <c r="ZE29" s="244"/>
      <c r="ZF29" s="244"/>
      <c r="ZG29" s="244"/>
      <c r="ZH29" s="244"/>
      <c r="ZI29" s="244"/>
      <c r="ZJ29" s="244"/>
      <c r="ZK29" s="244"/>
      <c r="ZL29" s="244"/>
      <c r="ZM29" s="244"/>
      <c r="ZN29" s="244"/>
      <c r="ZO29" s="244"/>
      <c r="ZP29" s="244"/>
      <c r="ZQ29" s="244"/>
      <c r="ZR29" s="244"/>
      <c r="ZS29" s="244"/>
      <c r="ZT29" s="244"/>
      <c r="ZU29" s="244"/>
      <c r="ZV29" s="244"/>
      <c r="ZW29" s="244"/>
      <c r="ZX29" s="244"/>
      <c r="ZY29" s="244"/>
      <c r="ZZ29" s="244"/>
      <c r="AAA29" s="244"/>
      <c r="AAB29" s="244"/>
      <c r="AAC29" s="244"/>
      <c r="AAD29" s="244"/>
      <c r="AAE29" s="244"/>
      <c r="AAF29" s="244"/>
      <c r="AAG29" s="244"/>
      <c r="AAH29" s="244"/>
      <c r="AAI29" s="244"/>
      <c r="AAJ29" s="244"/>
      <c r="AAK29" s="244"/>
      <c r="AAL29" s="244"/>
      <c r="AAM29" s="244"/>
      <c r="AAN29" s="244"/>
      <c r="AAO29" s="244"/>
      <c r="AAP29" s="244"/>
      <c r="AAQ29" s="244"/>
      <c r="AAR29" s="244"/>
      <c r="AAS29" s="244"/>
      <c r="AAT29" s="244"/>
      <c r="AAU29" s="244"/>
      <c r="AAV29" s="244"/>
      <c r="AAW29" s="244"/>
      <c r="AAX29" s="244"/>
      <c r="AAY29" s="244"/>
      <c r="AAZ29" s="244"/>
      <c r="ABA29" s="244"/>
      <c r="ABB29" s="244"/>
      <c r="ABC29" s="244"/>
      <c r="ABD29" s="244"/>
      <c r="ABE29" s="244"/>
      <c r="ABF29" s="244"/>
      <c r="ABG29" s="244"/>
      <c r="ABH29" s="244"/>
      <c r="ABI29" s="244"/>
      <c r="ABJ29" s="244"/>
      <c r="ABK29" s="244"/>
      <c r="ABL29" s="244"/>
      <c r="ABM29" s="244"/>
      <c r="ABN29" s="244"/>
      <c r="ABO29" s="244"/>
      <c r="ABP29" s="244"/>
      <c r="ABQ29" s="244"/>
      <c r="ABR29" s="244"/>
      <c r="ABS29" s="244"/>
      <c r="ABT29" s="244"/>
      <c r="ABU29" s="244"/>
      <c r="ABV29" s="244"/>
      <c r="ABW29" s="244"/>
      <c r="ABX29" s="244"/>
      <c r="ABY29" s="244"/>
      <c r="ABZ29" s="244"/>
      <c r="ACA29" s="244"/>
      <c r="ACB29" s="244"/>
      <c r="ACC29" s="244"/>
      <c r="ACD29" s="244"/>
      <c r="ACE29" s="244"/>
      <c r="ACF29" s="244"/>
      <c r="ACG29" s="244"/>
      <c r="ACH29" s="244"/>
      <c r="ACI29" s="244"/>
      <c r="ACJ29" s="244"/>
      <c r="ACK29" s="244"/>
      <c r="ACL29" s="244"/>
      <c r="ACM29" s="244"/>
      <c r="ACN29" s="244"/>
      <c r="ACO29" s="244"/>
      <c r="ACP29" s="244"/>
      <c r="ACQ29" s="244"/>
      <c r="ACR29" s="244"/>
      <c r="ACS29" s="244"/>
      <c r="ACT29" s="244"/>
      <c r="ACU29" s="244"/>
      <c r="ACV29" s="244"/>
      <c r="ACW29" s="244"/>
      <c r="ACX29" s="244"/>
      <c r="ACY29" s="244"/>
      <c r="ACZ29" s="244"/>
      <c r="ADA29" s="244"/>
      <c r="ADB29" s="244"/>
      <c r="ADC29" s="244"/>
      <c r="ADD29" s="244"/>
      <c r="ADE29" s="244"/>
      <c r="ADF29" s="244"/>
      <c r="ADG29" s="244"/>
      <c r="ADH29" s="244"/>
      <c r="ADI29" s="244"/>
      <c r="ADJ29" s="244"/>
      <c r="ADK29" s="244"/>
      <c r="ADL29" s="244"/>
      <c r="ADM29" s="244"/>
      <c r="ADN29" s="244"/>
      <c r="ADO29" s="244"/>
      <c r="ADP29" s="244"/>
      <c r="ADQ29" s="244"/>
      <c r="ADR29" s="244"/>
      <c r="ADS29" s="244"/>
      <c r="ADT29" s="244"/>
      <c r="ADU29" s="244"/>
      <c r="ADV29" s="244"/>
      <c r="ADW29" s="244"/>
      <c r="ADX29" s="244"/>
      <c r="ADY29" s="244"/>
      <c r="ADZ29" s="244"/>
      <c r="AEA29" s="244"/>
      <c r="AEB29" s="244"/>
      <c r="AEC29" s="244"/>
      <c r="AED29" s="244"/>
      <c r="AEE29" s="244"/>
      <c r="AEF29" s="244"/>
      <c r="AEG29" s="244"/>
      <c r="AEH29" s="244"/>
      <c r="AEI29" s="244"/>
      <c r="AEJ29" s="244"/>
      <c r="AEK29" s="244"/>
      <c r="AEL29" s="244"/>
      <c r="AEM29" s="244"/>
      <c r="AEN29" s="244"/>
      <c r="AEO29" s="244"/>
      <c r="AEP29" s="244"/>
      <c r="AEQ29" s="244"/>
      <c r="AER29" s="244"/>
      <c r="AES29" s="244"/>
      <c r="AET29" s="244"/>
      <c r="AEU29" s="244"/>
    </row>
    <row r="30" spans="1:827" x14ac:dyDescent="0.15">
      <c r="A30" s="183" t="str">
        <f>'Tariffs July 2021'!K24</f>
        <v>GloBird Energy</v>
      </c>
      <c r="B30" s="183" t="str">
        <f>'Tariffs July 2021'!L24</f>
        <v>SureSave</v>
      </c>
      <c r="C30" s="184">
        <f>IF('Tariffs July 2021'!BP24=0,91*'Tariffs July 2021'!M24/100,(91*'Tariffs July 2021'!M24/100)+'Tariffs July 2021'!BP24/4)</f>
        <v>109.19999999999999</v>
      </c>
      <c r="D30" s="184">
        <f>IF('Tariffs July 2021'!O24="",$C$5*'Tariffs July 2021'!N24/100,IF($C$5&gt;='Tariffs July 2021'!P24,('Tariffs July 2021'!P24*'Tariffs July 2021'!N24/100),($C$5*'Tariffs July 2021'!N24/100)))</f>
        <v>384</v>
      </c>
      <c r="E30" s="184">
        <f>IF(AND('Tariffs July 2021'!P24&gt;0,'Tariffs July 2021'!R24&gt;0),IF($C$5&lt;'Tariffs July 2021'!P24,0,IF($C$5&lt;=('Tariffs July 2021'!R24+'Tariffs July 2021'!P24),(($C$5-'Tariffs July 2021'!P24)*'Tariffs July 2021'!Q24/100),(('Tariffs July 2021'!R24)*'Tariffs July 2021'!Q24/100))),0)</f>
        <v>0</v>
      </c>
      <c r="F30" s="184">
        <f>IF(AND('Tariffs July 2021'!R24&gt;0,'Tariffs July 2021'!T24&gt;0),IF(($C$5&lt;'Tariffs July 2021'!T24),(0),($C$5-'Tariffs July 2021'!T24)*'Tariffs July 2021'!U24/100),IF(AND('Tariffs July 2021'!R24&gt;0,'Tariffs July 2021'!T24=""),IF(($C$5&lt;'Tariffs July 2021'!R24+'Tariffs July 2021'!P24),(0),(($C$5-('Tariffs July 2021'!R24+'Tariffs July 2021'!P24))*'Tariffs July 2021'!S24/100)),IF(AND('Tariffs July 2021'!P24&gt;0,'Tariffs July 2021'!R24=""&gt;0),IF(($C$5&lt;'Tariffs July 2021'!P24),(0),($C$5-'Tariffs July 2021'!P24)*'Tariffs July 2021'!Q24/100),0)))</f>
        <v>0</v>
      </c>
      <c r="G30" s="184">
        <f t="shared" ref="G30:G32" si="18">SUM(C30:F30)</f>
        <v>493.2</v>
      </c>
      <c r="H30" s="238">
        <f t="shared" si="1"/>
        <v>1536</v>
      </c>
      <c r="I30" s="238">
        <f t="shared" si="2"/>
        <v>1972.8</v>
      </c>
      <c r="J30" s="185">
        <f t="shared" si="3"/>
        <v>2170.08</v>
      </c>
      <c r="K30" s="260">
        <f>'Tariffs July 2021'!AZ24</f>
        <v>0</v>
      </c>
      <c r="L30" s="260">
        <f>'Tariffs July 2021'!BA24</f>
        <v>0</v>
      </c>
      <c r="M30" s="260">
        <f>'Tariffs July 2021'!BB24</f>
        <v>0</v>
      </c>
      <c r="N30" s="260">
        <f>'Tariffs July 2021'!BC24</f>
        <v>0</v>
      </c>
      <c r="O30" s="186" t="str">
        <f t="shared" si="4"/>
        <v>No discount</v>
      </c>
      <c r="P30" s="187" t="str">
        <f t="shared" si="5"/>
        <v>Exclusive</v>
      </c>
      <c r="Q30" s="241">
        <f t="shared" si="6"/>
        <v>1972.8</v>
      </c>
      <c r="R30" s="238">
        <f t="shared" si="7"/>
        <v>1972.8</v>
      </c>
      <c r="S30" s="247">
        <f t="shared" si="10"/>
        <v>2170.08</v>
      </c>
      <c r="T30" s="247">
        <f t="shared" si="10"/>
        <v>2170.08</v>
      </c>
      <c r="U30" s="188">
        <f>'Tariffs July 2021'!BL24</f>
        <v>0</v>
      </c>
      <c r="V30" s="189" t="str">
        <f>'Tariffs July 2021'!BM24</f>
        <v>n</v>
      </c>
      <c r="W30" s="284"/>
      <c r="X30" s="284"/>
      <c r="Y30" s="284"/>
      <c r="Z30" s="284"/>
      <c r="AA30" s="284"/>
      <c r="AB30" s="284"/>
      <c r="AC30" s="284"/>
      <c r="AD30" s="284"/>
      <c r="AE30" s="284"/>
      <c r="AF30" s="284"/>
      <c r="AG30" s="284"/>
      <c r="AH30" s="284"/>
      <c r="AI30" s="284"/>
      <c r="AJ30" s="284"/>
      <c r="AK30" s="284"/>
      <c r="AL30" s="284"/>
      <c r="AM30" s="284"/>
      <c r="AN30" s="284"/>
    </row>
    <row r="31" spans="1:827" ht="15" thickBot="1" x14ac:dyDescent="0.2">
      <c r="A31" s="183" t="str">
        <f>'Tariffs July 2021'!K25</f>
        <v>Nectr</v>
      </c>
      <c r="B31" s="183" t="str">
        <f>'Tariffs July 2021'!L25</f>
        <v>Friends Clean</v>
      </c>
      <c r="C31" s="184">
        <f>IF('Tariffs July 2021'!BP25=0,91*'Tariffs July 2021'!M25/100,(91*'Tariffs July 2021'!M25/100)+'Tariffs July 2021'!BP25/4)</f>
        <v>79.98899999999999</v>
      </c>
      <c r="D31" s="184">
        <f>IF('Tariffs July 2021'!O25="",$C$5*'Tariffs July 2021'!N25/100,IF($C$5&gt;='Tariffs July 2021'!P25,('Tariffs July 2021'!P25*'Tariffs July 2021'!N25/100),($C$5*'Tariffs July 2021'!N25/100)))</f>
        <v>354</v>
      </c>
      <c r="E31" s="184">
        <f>IF(AND('Tariffs July 2021'!P25&gt;0,'Tariffs July 2021'!R25&gt;0),IF($C$5&lt;'Tariffs July 2021'!P25,0,IF($C$5&lt;=('Tariffs July 2021'!R25+'Tariffs July 2021'!P25),(($C$5-'Tariffs July 2021'!P25)*'Tariffs July 2021'!Q25/100),(('Tariffs July 2021'!R25)*'Tariffs July 2021'!Q25/100))),0)</f>
        <v>0</v>
      </c>
      <c r="F31" s="184">
        <f>IF(AND('Tariffs July 2021'!R25&gt;0,'Tariffs July 2021'!T25&gt;0),IF(($C$5&lt;'Tariffs July 2021'!T25),(0),($C$5-'Tariffs July 2021'!T25)*'Tariffs July 2021'!U25/100),IF(AND('Tariffs July 2021'!R25&gt;0,'Tariffs July 2021'!T25=""),IF(($C$5&lt;'Tariffs July 2021'!R25+'Tariffs July 2021'!P25),(0),(($C$5-('Tariffs July 2021'!R25+'Tariffs July 2021'!P25))*'Tariffs July 2021'!S25/100)),IF(AND('Tariffs July 2021'!P25&gt;0,'Tariffs July 2021'!R25=""&gt;0),IF(($C$5&lt;'Tariffs July 2021'!P25),(0),($C$5-'Tariffs July 2021'!P25)*'Tariffs July 2021'!Q25/100),0)))</f>
        <v>0</v>
      </c>
      <c r="G31" s="184">
        <f t="shared" si="18"/>
        <v>433.98899999999998</v>
      </c>
      <c r="H31" s="238">
        <f t="shared" si="1"/>
        <v>1416</v>
      </c>
      <c r="I31" s="238">
        <f t="shared" si="2"/>
        <v>1735.9559999999999</v>
      </c>
      <c r="J31" s="185">
        <f t="shared" si="3"/>
        <v>1909.5516</v>
      </c>
      <c r="K31" s="260">
        <f>'Tariffs July 2021'!AZ25</f>
        <v>0</v>
      </c>
      <c r="L31" s="260">
        <f>'Tariffs July 2021'!BA25</f>
        <v>0</v>
      </c>
      <c r="M31" s="260">
        <f>'Tariffs July 2021'!BB25</f>
        <v>0</v>
      </c>
      <c r="N31" s="260">
        <f>'Tariffs July 2021'!BC25</f>
        <v>0</v>
      </c>
      <c r="O31" s="186" t="str">
        <f t="shared" si="4"/>
        <v>No discount</v>
      </c>
      <c r="P31" s="187" t="str">
        <f t="shared" si="5"/>
        <v>Exclusive</v>
      </c>
      <c r="Q31" s="241">
        <f t="shared" si="6"/>
        <v>1735.9559999999999</v>
      </c>
      <c r="R31" s="238">
        <f t="shared" si="7"/>
        <v>1735.9559999999999</v>
      </c>
      <c r="S31" s="247">
        <f t="shared" si="10"/>
        <v>1909.5516</v>
      </c>
      <c r="T31" s="247">
        <f t="shared" si="10"/>
        <v>1909.5516</v>
      </c>
      <c r="U31" s="188">
        <f>'Tariffs July 2021'!BL25</f>
        <v>0</v>
      </c>
      <c r="V31" s="189" t="str">
        <f>'Tariffs July 2021'!BM25</f>
        <v>n</v>
      </c>
      <c r="W31" s="284"/>
      <c r="X31" s="284"/>
      <c r="Y31" s="284"/>
      <c r="Z31" s="284"/>
      <c r="AA31" s="284"/>
      <c r="AB31" s="284"/>
      <c r="AC31" s="284"/>
      <c r="AD31" s="284"/>
      <c r="AE31" s="284"/>
      <c r="AF31" s="284"/>
      <c r="AG31" s="284"/>
      <c r="AH31" s="284"/>
      <c r="AI31" s="284"/>
      <c r="AJ31" s="284"/>
      <c r="AK31" s="284"/>
      <c r="AL31" s="284"/>
      <c r="AM31" s="284"/>
      <c r="AN31" s="284"/>
    </row>
    <row r="32" spans="1:827" x14ac:dyDescent="0.15">
      <c r="A32" s="183" t="str">
        <f>'Tariffs July 2021'!K26</f>
        <v>Sumo Power</v>
      </c>
      <c r="B32" s="183" t="str">
        <f>'Tariffs July 2021'!L26</f>
        <v>Assure</v>
      </c>
      <c r="C32" s="184">
        <f>IF('Tariffs July 2021'!BP26=0,91*'Tariffs July 2021'!M26/100,(91*'Tariffs July 2021'!M26/100)+'Tariffs July 2021'!BP26/4)</f>
        <v>77.349999999999994</v>
      </c>
      <c r="D32" s="184">
        <f>IF('Tariffs July 2021'!O26="",$C$5*'Tariffs July 2021'!N26/100,IF($C$5&gt;='Tariffs July 2021'!P26,('Tariffs July 2021'!P26*'Tariffs July 2021'!N26/100),($C$5*'Tariffs July 2021'!N26/100)))</f>
        <v>339.99999999999994</v>
      </c>
      <c r="E32" s="184">
        <f>IF(AND('Tariffs July 2021'!P26&gt;0,'Tariffs July 2021'!R26&gt;0),IF($C$5&lt;'Tariffs July 2021'!P26,0,IF($C$5&lt;=('Tariffs July 2021'!R26+'Tariffs July 2021'!P26),(($C$5-'Tariffs July 2021'!P26)*'Tariffs July 2021'!Q26/100),(('Tariffs July 2021'!R26)*'Tariffs July 2021'!Q26/100))),0)</f>
        <v>0</v>
      </c>
      <c r="F32" s="184">
        <f>IF(AND('Tariffs July 2021'!R26&gt;0,'Tariffs July 2021'!T26&gt;0),IF(($C$5&lt;'Tariffs July 2021'!T26),(0),($C$5-'Tariffs July 2021'!T26)*'Tariffs July 2021'!U26/100),IF(AND('Tariffs July 2021'!R26&gt;0,'Tariffs July 2021'!T26=""),IF(($C$5&lt;'Tariffs July 2021'!R26+'Tariffs July 2021'!P26),(0),(($C$5-('Tariffs July 2021'!R26+'Tariffs July 2021'!P26))*'Tariffs July 2021'!S26/100)),IF(AND('Tariffs July 2021'!P26&gt;0,'Tariffs July 2021'!R26=""&gt;0),IF(($C$5&lt;'Tariffs July 2021'!P26),(0),($C$5-'Tariffs July 2021'!P26)*'Tariffs July 2021'!Q26/100),0)))</f>
        <v>0</v>
      </c>
      <c r="G32" s="184">
        <f t="shared" si="18"/>
        <v>417.34999999999991</v>
      </c>
      <c r="H32" s="238">
        <f t="shared" si="1"/>
        <v>1359.9999999999995</v>
      </c>
      <c r="I32" s="238">
        <f t="shared" si="2"/>
        <v>1669.3999999999996</v>
      </c>
      <c r="J32" s="185">
        <f t="shared" si="3"/>
        <v>1836.3399999999997</v>
      </c>
      <c r="K32" s="260">
        <f>'Tariffs July 2021'!AZ26</f>
        <v>0</v>
      </c>
      <c r="L32" s="260">
        <f>'Tariffs July 2021'!BA26</f>
        <v>0</v>
      </c>
      <c r="M32" s="260">
        <f>'Tariffs July 2021'!BB26</f>
        <v>0</v>
      </c>
      <c r="N32" s="260">
        <f>'Tariffs July 2021'!BC26</f>
        <v>0</v>
      </c>
      <c r="O32" s="186" t="str">
        <f t="shared" si="4"/>
        <v>No discount</v>
      </c>
      <c r="P32" s="187" t="str">
        <f t="shared" si="5"/>
        <v>Exclusive</v>
      </c>
      <c r="Q32" s="241">
        <f t="shared" si="6"/>
        <v>1669.3999999999996</v>
      </c>
      <c r="R32" s="238">
        <f t="shared" si="7"/>
        <v>1669.3999999999996</v>
      </c>
      <c r="S32" s="247">
        <f t="shared" si="10"/>
        <v>1836.3399999999997</v>
      </c>
      <c r="T32" s="247">
        <f t="shared" si="10"/>
        <v>1836.3399999999997</v>
      </c>
      <c r="U32" s="188">
        <f>'Tariffs July 2021'!BL26</f>
        <v>0</v>
      </c>
      <c r="V32" s="189" t="str">
        <f>'Tariffs July 2021'!BM26</f>
        <v>n</v>
      </c>
      <c r="W32" s="284"/>
      <c r="X32" s="284"/>
      <c r="Y32" s="284"/>
      <c r="Z32" s="284"/>
      <c r="AA32" s="284"/>
      <c r="AB32" s="284"/>
      <c r="AC32" s="284"/>
      <c r="AD32" s="284"/>
      <c r="AE32" s="284"/>
      <c r="AF32" s="284"/>
      <c r="AG32" s="284"/>
      <c r="AH32" s="284"/>
      <c r="AI32" s="284"/>
      <c r="AJ32" s="284"/>
      <c r="AK32" s="284"/>
      <c r="AL32" s="284"/>
      <c r="AM32" s="284"/>
      <c r="AN32" s="284"/>
    </row>
    <row r="33" spans="1:40" x14ac:dyDescent="0.15">
      <c r="A33" s="183" t="str">
        <f>'Tariffs July 2021'!K27</f>
        <v>Momentum Energy</v>
      </c>
      <c r="B33" s="183" t="str">
        <f>'Tariffs July 2021'!L27</f>
        <v>SmilePower Flexi</v>
      </c>
      <c r="C33" s="184">
        <f>IF('Tariffs July 2021'!BP27=0,91*'Tariffs July 2021'!M27/100,(91*'Tariffs July 2021'!M27/100)+'Tariffs July 2021'!BP27/4)</f>
        <v>75.248727272727251</v>
      </c>
      <c r="D33" s="184">
        <f>IF('Tariffs July 2021'!O27="",$C$5*'Tariffs July 2021'!N27/100,IF($C$5&gt;='Tariffs July 2021'!P27,('Tariffs July 2021'!P27*'Tariffs July 2021'!N27/100),($C$5*'Tariffs July 2021'!N27/100)))</f>
        <v>403.45454545454544</v>
      </c>
      <c r="E33" s="184">
        <f>IF(AND('Tariffs July 2021'!P27&gt;0,'Tariffs July 2021'!R27&gt;0),IF($C$5&lt;'Tariffs July 2021'!P27,0,IF($C$5&lt;=('Tariffs July 2021'!R27+'Tariffs July 2021'!P27),(($C$5-'Tariffs July 2021'!P27)*'Tariffs July 2021'!Q27/100),(('Tariffs July 2021'!R27)*'Tariffs July 2021'!Q27/100))),0)</f>
        <v>0</v>
      </c>
      <c r="F33" s="184">
        <f>IF(AND('Tariffs July 2021'!R27&gt;0,'Tariffs July 2021'!T27&gt;0),IF(($C$5&lt;'Tariffs July 2021'!T27),(0),($C$5-'Tariffs July 2021'!T27)*'Tariffs July 2021'!U27/100),IF(AND('Tariffs July 2021'!R27&gt;0,'Tariffs July 2021'!T27=""),IF(($C$5&lt;'Tariffs July 2021'!R27+'Tariffs July 2021'!P27),(0),(($C$5-('Tariffs July 2021'!R27+'Tariffs July 2021'!P27))*'Tariffs July 2021'!S27/100)),IF(AND('Tariffs July 2021'!P27&gt;0,'Tariffs July 2021'!R27=""&gt;0),IF(($C$5&lt;'Tariffs July 2021'!P27),(0),($C$5-'Tariffs July 2021'!P27)*'Tariffs July 2021'!Q27/100),0)))</f>
        <v>0</v>
      </c>
      <c r="G33" s="184">
        <f t="shared" ref="G33:G37" si="19">SUM(C33:F33)</f>
        <v>478.70327272727269</v>
      </c>
      <c r="H33" s="238">
        <f t="shared" ref="H33:H37" si="20">(G33-C33)*4</f>
        <v>1613.8181818181818</v>
      </c>
      <c r="I33" s="238">
        <f t="shared" ref="I33:I37" si="21">G33*4</f>
        <v>1914.8130909090908</v>
      </c>
      <c r="J33" s="185">
        <f t="shared" ref="J33:J37" si="22">I33*1.1</f>
        <v>2106.2944000000002</v>
      </c>
      <c r="K33" s="260">
        <f>'Tariffs July 2021'!AZ27</f>
        <v>0</v>
      </c>
      <c r="L33" s="260">
        <f>'Tariffs July 2021'!BA27</f>
        <v>0</v>
      </c>
      <c r="M33" s="260">
        <f>'Tariffs July 2021'!BB27</f>
        <v>0</v>
      </c>
      <c r="N33" s="260">
        <f>'Tariffs July 2021'!BC27</f>
        <v>0</v>
      </c>
      <c r="O33" s="186" t="str">
        <f t="shared" ref="O33:O37" si="23">IF(SUM(K33:N33)=0,"No discount",IF(K33&gt;0,"Guaranteed off bill",IF(L33&gt;0,"Guaranteed off usage",IF(M33&gt;0,"Pay-on-time off bill","Pay-on-time off usage"))))</f>
        <v>No discount</v>
      </c>
      <c r="P33" s="187" t="str">
        <f t="shared" ref="P33:P37" si="24">IF(OR(A33="Origin Energy",A33="Red Energy",A33="Powershop"),"Inclusive","Exclusive")</f>
        <v>Exclusive</v>
      </c>
      <c r="Q33" s="241">
        <f t="shared" ref="Q33:Q37" si="25">IF(AND(O33="Guaranteed off bill",P33="Inclusive"),((I33*1.1)-((I33*1.1)*K33/100))/1.1,IF(AND(O33="Guaranteed off usage",P33="Inclusive"),((I33*1.1)-((H33*1.1)*L33/100))/1.1,IF(AND(O33="Guaranteed off bill",P33="Exclusive"),I33-(I33*K33/100),IF(AND(O33="Guaranteed off usage",P33="Exclusive"),I33-(H33*L33/100),IF(P33="Inclusive",((I33*1.1))/1.1,I33)))))</f>
        <v>1914.8130909090908</v>
      </c>
      <c r="R33" s="238">
        <f t="shared" ref="R33:R37" si="26">IF(AND(O33="Pay-on-time off bill",P33="Inclusive"),((Q33*1.1)-((Q33*1.1)*M33/100))/1.1,IF(AND(O33="Pay-on-time off usage",P33="Inclusive"),((Q33*1.1)-((H33*1.1)*N33/100))/1.1,IF(AND(O33="Pay-on-time off bill",P33="Exclusive"),Q33-(Q33*M33/100),IF(AND(O33="Pay-on-time off usage",P33="Exclusive"),Q33-(H33*N33/100),IF(P33="Inclusive",((Q33*1.1))/1.1,Q33)))))</f>
        <v>1914.8130909090908</v>
      </c>
      <c r="S33" s="247">
        <f t="shared" ref="S33:S37" si="27">Q33*1.1</f>
        <v>2106.2944000000002</v>
      </c>
      <c r="T33" s="247">
        <f t="shared" ref="T33:T37" si="28">R33*1.1</f>
        <v>2106.2944000000002</v>
      </c>
      <c r="U33" s="188">
        <f>'Tariffs July 2021'!BL27</f>
        <v>0</v>
      </c>
      <c r="V33" s="189" t="str">
        <f>'Tariffs July 2021'!BM27</f>
        <v>n</v>
      </c>
      <c r="W33" s="284"/>
      <c r="X33" s="284"/>
      <c r="Y33" s="284"/>
      <c r="Z33" s="284"/>
      <c r="AA33" s="284"/>
      <c r="AB33" s="284"/>
      <c r="AC33" s="284"/>
      <c r="AD33" s="284"/>
      <c r="AE33" s="284"/>
      <c r="AF33" s="284"/>
      <c r="AG33" s="284"/>
      <c r="AH33" s="284"/>
      <c r="AI33" s="284"/>
      <c r="AJ33" s="284"/>
      <c r="AK33" s="284"/>
      <c r="AL33" s="284"/>
      <c r="AM33" s="284"/>
      <c r="AN33" s="284"/>
    </row>
    <row r="34" spans="1:40" x14ac:dyDescent="0.15">
      <c r="A34" s="183" t="str">
        <f>'Tariffs July 2021'!K28</f>
        <v>Bright Spark Power</v>
      </c>
      <c r="B34" s="183" t="str">
        <f>'Tariffs July 2021'!L28</f>
        <v>12 Month Contract</v>
      </c>
      <c r="C34" s="184">
        <f>IF('Tariffs July 2021'!BP28=0,91*'Tariffs July 2021'!M28/100,(91*'Tariffs July 2021'!M28/100)+'Tariffs July 2021'!BP28/4)</f>
        <v>81.899999999999991</v>
      </c>
      <c r="D34" s="184">
        <f>IF('Tariffs July 2021'!O28="",$C$5*'Tariffs July 2021'!N28/100,IF($C$5&gt;='Tariffs July 2021'!P28,('Tariffs July 2021'!P28*'Tariffs July 2021'!N28/100),($C$5*'Tariffs July 2021'!N28/100)))</f>
        <v>399.81818181818176</v>
      </c>
      <c r="E34" s="184">
        <f>IF(AND('Tariffs July 2021'!P28&gt;0,'Tariffs July 2021'!R28&gt;0),IF($C$5&lt;'Tariffs July 2021'!P28,0,IF($C$5&lt;=('Tariffs July 2021'!R28+'Tariffs July 2021'!P28),(($C$5-'Tariffs July 2021'!P28)*'Tariffs July 2021'!Q28/100),(('Tariffs July 2021'!R28)*'Tariffs July 2021'!Q28/100))),0)</f>
        <v>0</v>
      </c>
      <c r="F34" s="184">
        <f>IF(AND('Tariffs July 2021'!R28&gt;0,'Tariffs July 2021'!T28&gt;0),IF(($C$5&lt;'Tariffs July 2021'!T28),(0),($C$5-'Tariffs July 2021'!T28)*'Tariffs July 2021'!U28/100),IF(AND('Tariffs July 2021'!R28&gt;0,'Tariffs July 2021'!T28=""),IF(($C$5&lt;'Tariffs July 2021'!R28+'Tariffs July 2021'!P28),(0),(($C$5-('Tariffs July 2021'!R28+'Tariffs July 2021'!P28))*'Tariffs July 2021'!S28/100)),IF(AND('Tariffs July 2021'!P28&gt;0,'Tariffs July 2021'!R28=""&gt;0),IF(($C$5&lt;'Tariffs July 2021'!P28),(0),($C$5-'Tariffs July 2021'!P28)*'Tariffs July 2021'!Q28/100),0)))</f>
        <v>0</v>
      </c>
      <c r="G34" s="184">
        <f t="shared" si="19"/>
        <v>481.71818181818173</v>
      </c>
      <c r="H34" s="238">
        <f t="shared" si="20"/>
        <v>1599.272727272727</v>
      </c>
      <c r="I34" s="238">
        <f t="shared" si="21"/>
        <v>1926.8727272727269</v>
      </c>
      <c r="J34" s="185">
        <f t="shared" si="22"/>
        <v>2119.56</v>
      </c>
      <c r="K34" s="260">
        <f>'Tariffs July 2021'!AZ28</f>
        <v>0</v>
      </c>
      <c r="L34" s="260">
        <f>'Tariffs July 2021'!BA28</f>
        <v>0</v>
      </c>
      <c r="M34" s="260">
        <f>'Tariffs July 2021'!BB28</f>
        <v>0</v>
      </c>
      <c r="N34" s="260">
        <f>'Tariffs July 2021'!BC28</f>
        <v>0</v>
      </c>
      <c r="O34" s="186" t="str">
        <f t="shared" si="23"/>
        <v>No discount</v>
      </c>
      <c r="P34" s="187" t="str">
        <f t="shared" si="24"/>
        <v>Exclusive</v>
      </c>
      <c r="Q34" s="241">
        <f t="shared" si="25"/>
        <v>1926.8727272727269</v>
      </c>
      <c r="R34" s="238">
        <f t="shared" si="26"/>
        <v>1926.8727272727269</v>
      </c>
      <c r="S34" s="247">
        <f t="shared" si="27"/>
        <v>2119.56</v>
      </c>
      <c r="T34" s="247">
        <f t="shared" si="28"/>
        <v>2119.56</v>
      </c>
      <c r="U34" s="188">
        <f>'Tariffs July 2021'!BL28</f>
        <v>12</v>
      </c>
      <c r="V34" s="189" t="str">
        <f>'Tariffs July 2021'!BM28</f>
        <v>n</v>
      </c>
      <c r="W34" s="284"/>
      <c r="X34" s="284"/>
      <c r="Y34" s="284"/>
      <c r="Z34" s="284"/>
      <c r="AA34" s="284"/>
      <c r="AB34" s="284"/>
      <c r="AC34" s="284"/>
      <c r="AD34" s="284"/>
      <c r="AE34" s="284"/>
      <c r="AF34" s="284"/>
      <c r="AG34" s="284"/>
      <c r="AH34" s="284"/>
      <c r="AI34" s="284"/>
      <c r="AJ34" s="284"/>
      <c r="AK34" s="284"/>
      <c r="AL34" s="284"/>
      <c r="AM34" s="284"/>
      <c r="AN34" s="284"/>
    </row>
    <row r="35" spans="1:40" x14ac:dyDescent="0.15">
      <c r="A35" s="183" t="str">
        <f>'Tariffs July 2021'!K29</f>
        <v>Enova Energy</v>
      </c>
      <c r="B35" s="183" t="str">
        <f>'Tariffs July 2021'!L29</f>
        <v>Community Plus</v>
      </c>
      <c r="C35" s="184">
        <f>IF('Tariffs July 2021'!BP29=0,91*'Tariffs July 2021'!M29/100,(91*'Tariffs July 2021'!M29/100)+'Tariffs July 2021'!BP29/4)</f>
        <v>78.590909090909093</v>
      </c>
      <c r="D35" s="184">
        <f>IF('Tariffs July 2021'!O29="",$C$5*'Tariffs July 2021'!N29/100,IF($C$5&gt;='Tariffs July 2021'!P29,('Tariffs July 2021'!P29*'Tariffs July 2021'!N29/100),($C$5*'Tariffs July 2021'!N29/100)))</f>
        <v>361.8181818181817</v>
      </c>
      <c r="E35" s="184">
        <f>IF(AND('Tariffs July 2021'!P29&gt;0,'Tariffs July 2021'!R29&gt;0),IF($C$5&lt;'Tariffs July 2021'!P29,0,IF($C$5&lt;=('Tariffs July 2021'!R29+'Tariffs July 2021'!P29),(($C$5-'Tariffs July 2021'!P29)*'Tariffs July 2021'!Q29/100),(('Tariffs July 2021'!R29)*'Tariffs July 2021'!Q29/100))),0)</f>
        <v>0</v>
      </c>
      <c r="F35" s="184">
        <f>IF(AND('Tariffs July 2021'!R29&gt;0,'Tariffs July 2021'!T29&gt;0),IF(($C$5&lt;'Tariffs July 2021'!T29),(0),($C$5-'Tariffs July 2021'!T29)*'Tariffs July 2021'!U29/100),IF(AND('Tariffs July 2021'!R29&gt;0,'Tariffs July 2021'!T29=""),IF(($C$5&lt;'Tariffs July 2021'!R29+'Tariffs July 2021'!P29),(0),(($C$5-('Tariffs July 2021'!R29+'Tariffs July 2021'!P29))*'Tariffs July 2021'!S29/100)),IF(AND('Tariffs July 2021'!P29&gt;0,'Tariffs July 2021'!R29=""&gt;0),IF(($C$5&lt;'Tariffs July 2021'!P29),(0),($C$5-'Tariffs July 2021'!P29)*'Tariffs July 2021'!Q29/100),0)))</f>
        <v>0</v>
      </c>
      <c r="G35" s="184">
        <f t="shared" si="19"/>
        <v>440.40909090909076</v>
      </c>
      <c r="H35" s="238">
        <f t="shared" si="20"/>
        <v>1447.2727272727266</v>
      </c>
      <c r="I35" s="238">
        <f t="shared" si="21"/>
        <v>1761.6363636363631</v>
      </c>
      <c r="J35" s="185">
        <f t="shared" si="22"/>
        <v>1937.7999999999995</v>
      </c>
      <c r="K35" s="260">
        <f>'Tariffs July 2021'!AZ29</f>
        <v>0</v>
      </c>
      <c r="L35" s="260">
        <f>'Tariffs July 2021'!BA29</f>
        <v>0</v>
      </c>
      <c r="M35" s="260">
        <f>'Tariffs July 2021'!BB29</f>
        <v>0</v>
      </c>
      <c r="N35" s="260">
        <f>'Tariffs July 2021'!BC29</f>
        <v>3</v>
      </c>
      <c r="O35" s="186" t="str">
        <f t="shared" si="23"/>
        <v>Pay-on-time off usage</v>
      </c>
      <c r="P35" s="187" t="str">
        <f t="shared" si="24"/>
        <v>Exclusive</v>
      </c>
      <c r="Q35" s="241">
        <f t="shared" si="25"/>
        <v>1761.6363636363631</v>
      </c>
      <c r="R35" s="238">
        <f t="shared" si="26"/>
        <v>1718.2181818181812</v>
      </c>
      <c r="S35" s="247">
        <f t="shared" si="27"/>
        <v>1937.7999999999995</v>
      </c>
      <c r="T35" s="247">
        <f t="shared" si="28"/>
        <v>1890.0399999999995</v>
      </c>
      <c r="U35" s="188">
        <f>'Tariffs July 2021'!BL29</f>
        <v>0</v>
      </c>
      <c r="V35" s="189" t="str">
        <f>'Tariffs July 2021'!BM29</f>
        <v>n</v>
      </c>
      <c r="W35" s="284"/>
      <c r="X35" s="284"/>
      <c r="Y35" s="284"/>
      <c r="Z35" s="284"/>
      <c r="AA35" s="284"/>
      <c r="AB35" s="284"/>
      <c r="AC35" s="284"/>
      <c r="AD35" s="284"/>
      <c r="AE35" s="284"/>
      <c r="AF35" s="284"/>
      <c r="AG35" s="284"/>
      <c r="AH35" s="284"/>
      <c r="AI35" s="284"/>
      <c r="AJ35" s="284"/>
      <c r="AK35" s="284"/>
      <c r="AL35" s="284"/>
      <c r="AM35" s="284"/>
      <c r="AN35" s="284"/>
    </row>
    <row r="36" spans="1:40" x14ac:dyDescent="0.15">
      <c r="A36" s="183" t="str">
        <f>'Tariffs July 2021'!K30</f>
        <v>Glow Power</v>
      </c>
      <c r="B36" s="183" t="str">
        <f>'Tariffs July 2021'!L30</f>
        <v>Everyday Saver</v>
      </c>
      <c r="C36" s="184">
        <f>IF('Tariffs July 2021'!BP30=0,91*'Tariffs July 2021'!M30/100,(91*'Tariffs July 2021'!M30/100)+'Tariffs July 2021'!BP30/4)</f>
        <v>81.329181818181809</v>
      </c>
      <c r="D36" s="184">
        <f>IF('Tariffs July 2021'!O30="",$C$5*'Tariffs July 2021'!N30/100,IF($C$5&gt;='Tariffs July 2021'!P30,('Tariffs July 2021'!P30*'Tariffs July 2021'!N30/100),($C$5*'Tariffs July 2021'!N30/100)))</f>
        <v>351.09090909090907</v>
      </c>
      <c r="E36" s="184">
        <f>IF(AND('Tariffs July 2021'!P30&gt;0,'Tariffs July 2021'!R30&gt;0),IF($C$5&lt;'Tariffs July 2021'!P30,0,IF($C$5&lt;=('Tariffs July 2021'!R30+'Tariffs July 2021'!P30),(($C$5-'Tariffs July 2021'!P30)*'Tariffs July 2021'!Q30/100),(('Tariffs July 2021'!R30)*'Tariffs July 2021'!Q30/100))),0)</f>
        <v>0</v>
      </c>
      <c r="F36" s="184">
        <f>IF(AND('Tariffs July 2021'!R30&gt;0,'Tariffs July 2021'!T30&gt;0),IF(($C$5&lt;'Tariffs July 2021'!T30),(0),($C$5-'Tariffs July 2021'!T30)*'Tariffs July 2021'!U30/100),IF(AND('Tariffs July 2021'!R30&gt;0,'Tariffs July 2021'!T30=""),IF(($C$5&lt;'Tariffs July 2021'!R30+'Tariffs July 2021'!P30),(0),(($C$5-('Tariffs July 2021'!R30+'Tariffs July 2021'!P30))*'Tariffs July 2021'!S30/100)),IF(AND('Tariffs July 2021'!P30&gt;0,'Tariffs July 2021'!R30=""&gt;0),IF(($C$5&lt;'Tariffs July 2021'!P30),(0),($C$5-'Tariffs July 2021'!P30)*'Tariffs July 2021'!Q30/100),0)))</f>
        <v>0</v>
      </c>
      <c r="G36" s="184">
        <f t="shared" si="19"/>
        <v>432.42009090909085</v>
      </c>
      <c r="H36" s="238">
        <f t="shared" si="20"/>
        <v>1404.363636363636</v>
      </c>
      <c r="I36" s="238">
        <f t="shared" si="21"/>
        <v>1729.6803636363634</v>
      </c>
      <c r="J36" s="185">
        <f t="shared" si="22"/>
        <v>1902.6483999999998</v>
      </c>
      <c r="K36" s="260">
        <f>'Tariffs July 2021'!AZ30</f>
        <v>0</v>
      </c>
      <c r="L36" s="260">
        <f>'Tariffs July 2021'!BA30</f>
        <v>0</v>
      </c>
      <c r="M36" s="260">
        <f>'Tariffs July 2021'!BB30</f>
        <v>0</v>
      </c>
      <c r="N36" s="260">
        <f>'Tariffs July 2021'!BC30</f>
        <v>0</v>
      </c>
      <c r="O36" s="186" t="str">
        <f t="shared" si="23"/>
        <v>No discount</v>
      </c>
      <c r="P36" s="187" t="str">
        <f t="shared" si="24"/>
        <v>Exclusive</v>
      </c>
      <c r="Q36" s="241">
        <f t="shared" si="25"/>
        <v>1729.6803636363634</v>
      </c>
      <c r="R36" s="238">
        <f t="shared" si="26"/>
        <v>1729.6803636363634</v>
      </c>
      <c r="S36" s="247">
        <f t="shared" si="27"/>
        <v>1902.6483999999998</v>
      </c>
      <c r="T36" s="247">
        <f t="shared" si="28"/>
        <v>1902.6483999999998</v>
      </c>
      <c r="U36" s="188">
        <f>'Tariffs July 2021'!BL30</f>
        <v>0</v>
      </c>
      <c r="V36" s="189" t="str">
        <f>'Tariffs July 2021'!BM30</f>
        <v>n</v>
      </c>
      <c r="W36" s="284"/>
      <c r="X36" s="284"/>
      <c r="Y36" s="284"/>
      <c r="Z36" s="284"/>
      <c r="AA36" s="284"/>
      <c r="AB36" s="284"/>
      <c r="AC36" s="284"/>
      <c r="AD36" s="284"/>
      <c r="AE36" s="284"/>
      <c r="AF36" s="284"/>
      <c r="AG36" s="284"/>
      <c r="AH36" s="284"/>
      <c r="AI36" s="284"/>
      <c r="AJ36" s="284"/>
      <c r="AK36" s="284"/>
      <c r="AL36" s="284"/>
      <c r="AM36" s="284"/>
      <c r="AN36" s="284"/>
    </row>
    <row r="37" spans="1:40" x14ac:dyDescent="0.15">
      <c r="A37" s="183" t="str">
        <f>'Tariffs July 2021'!K31</f>
        <v>Radian Energy</v>
      </c>
      <c r="B37" s="183" t="str">
        <f>'Tariffs July 2021'!L31</f>
        <v>Grid to Go</v>
      </c>
      <c r="C37" s="184">
        <f>IF('Tariffs July 2021'!BP31=0,91*'Tariffs July 2021'!M31/100,(91*'Tariffs July 2021'!M31/100)+'Tariffs July 2021'!BP31/4)</f>
        <v>80.60945454545454</v>
      </c>
      <c r="D37" s="184">
        <f>IF('Tariffs July 2021'!O31="",$C$5*'Tariffs July 2021'!N31/100,IF($C$5&gt;='Tariffs July 2021'!P31,('Tariffs July 2021'!P31*'Tariffs July 2021'!N31/100),($C$5*'Tariffs July 2021'!N31/100)))</f>
        <v>362.72727272727263</v>
      </c>
      <c r="E37" s="184">
        <f>IF(AND('Tariffs July 2021'!P31&gt;0,'Tariffs July 2021'!R31&gt;0),IF($C$5&lt;'Tariffs July 2021'!P31,0,IF($C$5&lt;=('Tariffs July 2021'!R31+'Tariffs July 2021'!P31),(($C$5-'Tariffs July 2021'!P31)*'Tariffs July 2021'!Q31/100),(('Tariffs July 2021'!R31)*'Tariffs July 2021'!Q31/100))),0)</f>
        <v>0</v>
      </c>
      <c r="F37" s="184">
        <f>IF(AND('Tariffs July 2021'!R31&gt;0,'Tariffs July 2021'!T31&gt;0),IF(($C$5&lt;'Tariffs July 2021'!T31),(0),($C$5-'Tariffs July 2021'!T31)*'Tariffs July 2021'!U31/100),IF(AND('Tariffs July 2021'!R31&gt;0,'Tariffs July 2021'!T31=""),IF(($C$5&lt;'Tariffs July 2021'!R31+'Tariffs July 2021'!P31),(0),(($C$5-('Tariffs July 2021'!R31+'Tariffs July 2021'!P31))*'Tariffs July 2021'!S31/100)),IF(AND('Tariffs July 2021'!P31&gt;0,'Tariffs July 2021'!R31=""&gt;0),IF(($C$5&lt;'Tariffs July 2021'!P31),(0),($C$5-'Tariffs July 2021'!P31)*'Tariffs July 2021'!Q31/100),0)))</f>
        <v>0</v>
      </c>
      <c r="G37" s="184">
        <f t="shared" si="19"/>
        <v>443.33672727272716</v>
      </c>
      <c r="H37" s="238">
        <f t="shared" si="20"/>
        <v>1450.9090909090905</v>
      </c>
      <c r="I37" s="238">
        <f t="shared" si="21"/>
        <v>1773.3469090909086</v>
      </c>
      <c r="J37" s="185">
        <f t="shared" si="22"/>
        <v>1950.6815999999997</v>
      </c>
      <c r="K37" s="260">
        <f>'Tariffs July 2021'!AZ31</f>
        <v>0</v>
      </c>
      <c r="L37" s="260">
        <f>'Tariffs July 2021'!BA31</f>
        <v>0</v>
      </c>
      <c r="M37" s="260">
        <f>'Tariffs July 2021'!BB31</f>
        <v>0</v>
      </c>
      <c r="N37" s="260">
        <f>'Tariffs July 2021'!BC31</f>
        <v>0</v>
      </c>
      <c r="O37" s="186" t="str">
        <f t="shared" si="23"/>
        <v>No discount</v>
      </c>
      <c r="P37" s="187" t="str">
        <f t="shared" si="24"/>
        <v>Exclusive</v>
      </c>
      <c r="Q37" s="241">
        <f t="shared" si="25"/>
        <v>1773.3469090909086</v>
      </c>
      <c r="R37" s="238">
        <f t="shared" si="26"/>
        <v>1773.3469090909086</v>
      </c>
      <c r="S37" s="247">
        <f t="shared" si="27"/>
        <v>1950.6815999999997</v>
      </c>
      <c r="T37" s="247">
        <f t="shared" si="28"/>
        <v>1950.6815999999997</v>
      </c>
      <c r="U37" s="188">
        <f>'Tariffs July 2021'!BL31</f>
        <v>0</v>
      </c>
      <c r="V37" s="189" t="str">
        <f>'Tariffs July 2021'!BM31</f>
        <v>n</v>
      </c>
      <c r="W37" s="284"/>
      <c r="X37" s="284"/>
      <c r="Y37" s="284"/>
      <c r="Z37" s="284"/>
      <c r="AA37" s="284"/>
      <c r="AB37" s="284"/>
      <c r="AC37" s="284"/>
      <c r="AD37" s="284"/>
      <c r="AE37" s="284"/>
      <c r="AF37" s="284"/>
      <c r="AG37" s="284"/>
      <c r="AH37" s="284"/>
      <c r="AI37" s="284"/>
      <c r="AJ37" s="284"/>
      <c r="AK37" s="284"/>
      <c r="AL37" s="284"/>
      <c r="AM37" s="284"/>
      <c r="AN37" s="284"/>
    </row>
    <row r="38" spans="1:40" customFormat="1" ht="13" x14ac:dyDescent="0.15">
      <c r="A38" s="284"/>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284"/>
      <c r="AM38" s="284"/>
      <c r="AN38" s="284"/>
    </row>
    <row r="39" spans="1:40" customFormat="1" thickBot="1" x14ac:dyDescent="0.2">
      <c r="A39" s="284"/>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AN39" s="284"/>
    </row>
    <row r="40" spans="1:40" x14ac:dyDescent="0.15">
      <c r="A40" s="120" t="s">
        <v>797</v>
      </c>
      <c r="B40" s="121"/>
      <c r="C40" s="121"/>
      <c r="D40" s="142"/>
      <c r="E40" s="142"/>
      <c r="F40" s="142"/>
      <c r="G40" s="143"/>
      <c r="H40" s="143"/>
      <c r="I40" s="121"/>
      <c r="J40" s="121"/>
      <c r="K40" s="121"/>
      <c r="L40" s="121"/>
      <c r="M40" s="121"/>
      <c r="N40" s="121"/>
      <c r="O40" s="121"/>
      <c r="P40" s="121"/>
      <c r="Q40" s="121"/>
      <c r="R40" s="121"/>
      <c r="S40" s="121"/>
      <c r="T40" s="121"/>
      <c r="U40" s="121"/>
      <c r="V40" s="122"/>
      <c r="W40" s="284"/>
      <c r="X40" s="284"/>
      <c r="Y40" s="284"/>
      <c r="Z40" s="284"/>
      <c r="AA40" s="284"/>
      <c r="AB40" s="284"/>
      <c r="AC40" s="284"/>
      <c r="AD40" s="284"/>
      <c r="AE40" s="284"/>
      <c r="AF40" s="284"/>
      <c r="AG40" s="284"/>
      <c r="AH40" s="284"/>
      <c r="AI40" s="284"/>
      <c r="AJ40" s="284"/>
      <c r="AK40" s="284"/>
      <c r="AL40" s="284"/>
      <c r="AM40" s="284"/>
      <c r="AN40" s="284"/>
    </row>
    <row r="41" spans="1:40" x14ac:dyDescent="0.15">
      <c r="A41" s="123" t="s">
        <v>121</v>
      </c>
      <c r="B41" s="110"/>
      <c r="C41" s="147">
        <v>2000</v>
      </c>
      <c r="D41" s="144"/>
      <c r="E41" s="144"/>
      <c r="F41" s="144"/>
      <c r="G41" s="145"/>
      <c r="H41" s="145"/>
      <c r="I41" s="110"/>
      <c r="J41" s="110"/>
      <c r="K41" s="110"/>
      <c r="L41" s="110"/>
      <c r="M41" s="110"/>
      <c r="N41" s="110"/>
      <c r="O41" s="110"/>
      <c r="P41" s="110"/>
      <c r="Q41" s="110"/>
      <c r="R41" s="110"/>
      <c r="S41" s="110"/>
      <c r="T41" s="110"/>
      <c r="U41" s="110"/>
      <c r="V41" s="124"/>
      <c r="W41" s="284"/>
      <c r="X41" s="284"/>
      <c r="Y41" s="284"/>
      <c r="Z41" s="284"/>
      <c r="AA41" s="284"/>
      <c r="AB41" s="284"/>
      <c r="AC41" s="284"/>
      <c r="AD41" s="284"/>
      <c r="AE41" s="284"/>
      <c r="AF41" s="284"/>
      <c r="AG41" s="284"/>
      <c r="AH41" s="284"/>
      <c r="AI41" s="284"/>
      <c r="AJ41" s="284"/>
      <c r="AK41" s="284"/>
      <c r="AL41" s="284"/>
      <c r="AM41" s="284"/>
      <c r="AN41" s="284"/>
    </row>
    <row r="42" spans="1:40" x14ac:dyDescent="0.15">
      <c r="A42" s="123" t="s">
        <v>262</v>
      </c>
      <c r="B42" s="110"/>
      <c r="C42" s="148">
        <v>0.85</v>
      </c>
      <c r="D42" s="144"/>
      <c r="E42" s="144"/>
      <c r="F42" s="144"/>
      <c r="G42" s="145"/>
      <c r="H42" s="145"/>
      <c r="I42" s="110"/>
      <c r="J42" s="110"/>
      <c r="K42" s="110"/>
      <c r="L42" s="110"/>
      <c r="M42" s="110"/>
      <c r="N42" s="110"/>
      <c r="O42" s="110"/>
      <c r="P42" s="110"/>
      <c r="Q42" s="110"/>
      <c r="R42" s="110"/>
      <c r="S42" s="110"/>
      <c r="T42" s="110"/>
      <c r="U42" s="110"/>
      <c r="V42" s="124"/>
      <c r="W42" s="284"/>
      <c r="X42" s="284"/>
      <c r="Y42" s="284"/>
      <c r="Z42" s="284"/>
      <c r="AA42" s="284"/>
      <c r="AB42" s="284"/>
      <c r="AC42" s="284"/>
      <c r="AD42" s="284"/>
      <c r="AE42" s="284"/>
      <c r="AF42" s="284"/>
      <c r="AG42" s="284"/>
      <c r="AH42" s="284"/>
      <c r="AI42" s="284"/>
      <c r="AJ42" s="284"/>
      <c r="AK42" s="284"/>
      <c r="AL42" s="284"/>
      <c r="AM42" s="284"/>
      <c r="AN42" s="284"/>
    </row>
    <row r="43" spans="1:40" x14ac:dyDescent="0.15">
      <c r="A43" s="123" t="s">
        <v>52</v>
      </c>
      <c r="B43" s="110"/>
      <c r="C43" s="148">
        <v>0.15</v>
      </c>
      <c r="D43" s="144"/>
      <c r="E43" s="144"/>
      <c r="F43" s="144"/>
      <c r="G43" s="145"/>
      <c r="H43" s="145"/>
      <c r="I43" s="110"/>
      <c r="J43" s="110"/>
      <c r="K43" s="110"/>
      <c r="L43" s="110"/>
      <c r="M43" s="110"/>
      <c r="N43" s="110"/>
      <c r="O43" s="110"/>
      <c r="P43" s="110"/>
      <c r="Q43" s="110"/>
      <c r="R43" s="110"/>
      <c r="S43" s="110"/>
      <c r="T43" s="110"/>
      <c r="U43" s="110"/>
      <c r="V43" s="124"/>
      <c r="W43" s="284"/>
      <c r="X43" s="284"/>
      <c r="Y43" s="284"/>
      <c r="Z43" s="284"/>
      <c r="AA43" s="284"/>
      <c r="AB43" s="284"/>
      <c r="AC43" s="284"/>
      <c r="AD43" s="284"/>
      <c r="AE43" s="284"/>
      <c r="AF43" s="284"/>
      <c r="AG43" s="284"/>
      <c r="AH43" s="284"/>
      <c r="AI43" s="284"/>
      <c r="AJ43" s="284"/>
      <c r="AK43" s="284"/>
      <c r="AL43" s="284"/>
      <c r="AM43" s="284"/>
      <c r="AN43" s="284"/>
    </row>
    <row r="44" spans="1:40" x14ac:dyDescent="0.15">
      <c r="A44" s="123"/>
      <c r="B44" s="110"/>
      <c r="C44" s="144"/>
      <c r="D44" s="144"/>
      <c r="E44" s="144"/>
      <c r="F44" s="144"/>
      <c r="G44" s="145"/>
      <c r="H44" s="145"/>
      <c r="I44" s="110"/>
      <c r="J44" s="110"/>
      <c r="K44" s="110"/>
      <c r="L44" s="110"/>
      <c r="M44" s="110"/>
      <c r="N44" s="110"/>
      <c r="O44" s="110"/>
      <c r="P44" s="110"/>
      <c r="Q44" s="110"/>
      <c r="R44" s="110"/>
      <c r="S44" s="110"/>
      <c r="T44" s="110"/>
      <c r="U44" s="110"/>
      <c r="V44" s="124"/>
      <c r="W44" s="284"/>
      <c r="X44" s="284"/>
      <c r="Y44" s="284"/>
      <c r="Z44" s="284"/>
      <c r="AA44" s="284"/>
      <c r="AB44" s="284"/>
      <c r="AC44" s="284"/>
      <c r="AD44" s="284"/>
      <c r="AE44" s="284"/>
      <c r="AF44" s="284"/>
      <c r="AG44" s="284"/>
      <c r="AH44" s="284"/>
      <c r="AI44" s="284"/>
      <c r="AJ44" s="284"/>
      <c r="AK44" s="284"/>
      <c r="AL44" s="284"/>
      <c r="AM44" s="284"/>
      <c r="AN44" s="284"/>
    </row>
    <row r="45" spans="1:40" ht="71" customHeight="1" x14ac:dyDescent="0.15">
      <c r="A45" s="225" t="s">
        <v>168</v>
      </c>
      <c r="B45" s="226" t="s">
        <v>122</v>
      </c>
      <c r="C45" s="227" t="s">
        <v>3</v>
      </c>
      <c r="D45" s="227" t="s">
        <v>787</v>
      </c>
      <c r="E45" s="227" t="s">
        <v>5</v>
      </c>
      <c r="F45" s="227" t="s">
        <v>51</v>
      </c>
      <c r="G45" s="227" t="s">
        <v>298</v>
      </c>
      <c r="H45" s="234" t="s">
        <v>789</v>
      </c>
      <c r="I45" s="235" t="s">
        <v>6</v>
      </c>
      <c r="J45" s="228" t="s">
        <v>790</v>
      </c>
      <c r="K45" s="229" t="s">
        <v>7</v>
      </c>
      <c r="L45" s="229" t="s">
        <v>8</v>
      </c>
      <c r="M45" s="229" t="s">
        <v>9</v>
      </c>
      <c r="N45" s="229" t="s">
        <v>10</v>
      </c>
      <c r="O45" s="236" t="s">
        <v>791</v>
      </c>
      <c r="P45" s="236" t="s">
        <v>792</v>
      </c>
      <c r="Q45" s="237" t="s">
        <v>793</v>
      </c>
      <c r="R45" s="237" t="s">
        <v>794</v>
      </c>
      <c r="S45" s="232" t="s">
        <v>133</v>
      </c>
      <c r="T45" s="230" t="s">
        <v>134</v>
      </c>
      <c r="U45" s="233" t="s">
        <v>135</v>
      </c>
      <c r="V45" s="231" t="s">
        <v>136</v>
      </c>
      <c r="W45" s="284"/>
      <c r="X45" s="284"/>
      <c r="Y45" s="284"/>
      <c r="Z45" s="284"/>
      <c r="AA45" s="284"/>
      <c r="AB45" s="284"/>
      <c r="AC45" s="284"/>
      <c r="AD45" s="284"/>
      <c r="AE45" s="284"/>
      <c r="AF45" s="284"/>
      <c r="AG45" s="284"/>
      <c r="AH45" s="284"/>
      <c r="AI45" s="284"/>
      <c r="AJ45" s="284"/>
      <c r="AK45" s="284"/>
      <c r="AL45" s="284"/>
      <c r="AM45" s="284"/>
      <c r="AN45" s="284"/>
    </row>
    <row r="46" spans="1:40" x14ac:dyDescent="0.15">
      <c r="A46" s="182" t="str">
        <f>'Tariffs July 2021'!K32</f>
        <v>AGL</v>
      </c>
      <c r="B46" s="183" t="str">
        <f>'Tariffs July 2021'!L32</f>
        <v>Flexible Saver</v>
      </c>
      <c r="C46" s="184">
        <f>IF('Tariffs July 2021'!BP32=0,91*'Tariffs July 2021'!M32/100,(91*'Tariffs July 2021'!M32/100)+'Tariffs July 2021'!BP32/4)</f>
        <v>81.536000000000001</v>
      </c>
      <c r="D46" s="184">
        <f>IF('Tariffs July 2021'!O32="",$C$41*$C$42*'Tariffs July 2021'!N32/100,IF($C$41*$C$42&gt;='Tariffs July 2021'!P32,('Tariffs July 2021'!P32*'Tariffs July 2021'!N32/100),($C$41*$C$42*'Tariffs July 2021'!N32/100)))</f>
        <v>303.83636363636361</v>
      </c>
      <c r="E46" s="184">
        <f>IF(AND('Tariffs July 2021'!R32&gt;0,'Tariffs July 2021'!T32&gt;0),IF(($C$41*$C$42&lt;'Tariffs July 2021'!T32),(0),($C$41*$C$42-'Tariffs July 2021'!T32)*'Tariffs July 2021'!U32/100),IF(AND('Tariffs July 2021'!R32&gt;0,'Tariffs July 2021'!T32=""),IF(($C$41*$C$42&lt;'Tariffs July 2021'!R32+'Tariffs July 2021'!P32),(0),(($C$41*$C$42-('Tariffs July 2021'!R32+'Tariffs July 2021'!P32))*'Tariffs July 2021'!S32/100)),IF(AND('Tariffs July 2021'!P32&gt;0,'Tariffs July 2021'!R32=""&gt;0),IF(($C$41*$C$42&lt;'Tariffs July 2021'!P32),(0),($C$41*$C$42-'Tariffs July 2021'!P32)*'Tariffs July 2021'!Q32/100),0)))</f>
        <v>0</v>
      </c>
      <c r="F46" s="184">
        <f>($C$41*$C$43)*'Tariffs July 2021'!AE32/100</f>
        <v>42.190909090909088</v>
      </c>
      <c r="G46" s="184">
        <f>SUM(C46:F46)</f>
        <v>427.5632727272727</v>
      </c>
      <c r="H46" s="238">
        <f>(G46-C46)*4</f>
        <v>1384.1090909090908</v>
      </c>
      <c r="I46" s="238">
        <f>G46*4</f>
        <v>1710.2530909090908</v>
      </c>
      <c r="J46" s="185">
        <f t="shared" ref="J46:J69" si="29">I46*1.1</f>
        <v>1881.2784000000001</v>
      </c>
      <c r="K46" s="188">
        <f>'Tariffs July 2021'!AZ32</f>
        <v>0</v>
      </c>
      <c r="L46" s="188">
        <f>'Tariffs July 2021'!BA32</f>
        <v>0</v>
      </c>
      <c r="M46" s="188">
        <f>'Tariffs July 2021'!BB32</f>
        <v>0</v>
      </c>
      <c r="N46" s="188">
        <f>'Tariffs July 2021'!BC32</f>
        <v>0</v>
      </c>
      <c r="O46" s="186" t="str">
        <f>IF(SUM(K46:N46)=0,"No discount",IF(K46&gt;0,"Guaranteed off bill",IF(L46&gt;0,"Guaranteed off usage",IF(M46&gt;0,"Pay-on-time off bill","Pay-on-time off usage"))))</f>
        <v>No discount</v>
      </c>
      <c r="P46" s="187" t="str">
        <f>IF(OR(A46="Origin Energy",A46="Red Energy",A46="Powershop"),"Inclusive","Exclusive")</f>
        <v>Exclusive</v>
      </c>
      <c r="Q46" s="240">
        <f>IF(AND(O46="Guaranteed off bill",P46="Inclusive"),((I46*1.1)-((I46*1.1)*K46/100))/1.1,IF(AND(O46="Guaranteed off usage",P46="Inclusive"),((I46*1.1)-((H46*1.1)*L46/100))/1.1,IF(AND(O46="Guaranteed off bill",P46="Exclusive"),I46-(I46*K46/100),IF(AND(O46="Guaranteed off usage",P46="Exclusive"),I46-(H46*L46/100),IF(P46="Inclusive",((I46*1.1))/1.1,I46)))))</f>
        <v>1710.2530909090908</v>
      </c>
      <c r="R46" s="245">
        <f>IF(AND(O46="Pay-on-time off bill",P46="Inclusive"),((Q46*1.1)-((Q46*1.1)*M46/100))/1.1,IF(AND(O46="Pay-on-time off usage",P46="Inclusive"),((Q46*1.1)-((H46*1.1)*N46/100))/1.1,IF(AND(O46="Pay-on-time off bill",P46="Exclusive"),Q46-(Q46*M46/100),IF(AND(O46="Pay-on-time off usage",P46="Exclusive"),Q46-(H46*N46/100),IF(P46="Inclusive",((Q46*1.1))/1.1,Q46)))))</f>
        <v>1710.2530909090908</v>
      </c>
      <c r="S46" s="246">
        <f>Q46*1.1</f>
        <v>1881.2784000000001</v>
      </c>
      <c r="T46" s="246">
        <f>R46*1.1</f>
        <v>1881.2784000000001</v>
      </c>
      <c r="U46" s="188">
        <f>'Tariffs July 2021'!BL32</f>
        <v>0</v>
      </c>
      <c r="V46" s="189" t="str">
        <f>'Tariffs July 2021'!BM32</f>
        <v>n</v>
      </c>
      <c r="W46" s="284"/>
      <c r="X46" s="284"/>
      <c r="Y46" s="284"/>
      <c r="Z46" s="284"/>
      <c r="AA46" s="284"/>
      <c r="AB46" s="284"/>
      <c r="AC46" s="284"/>
      <c r="AD46" s="284"/>
      <c r="AE46" s="284"/>
      <c r="AF46" s="284"/>
      <c r="AG46" s="284"/>
      <c r="AH46" s="284"/>
      <c r="AI46" s="284"/>
      <c r="AJ46" s="284"/>
      <c r="AK46" s="284"/>
      <c r="AL46" s="284"/>
      <c r="AM46" s="284"/>
      <c r="AN46" s="284"/>
    </row>
    <row r="47" spans="1:40" x14ac:dyDescent="0.15">
      <c r="A47" s="182" t="str">
        <f>'Tariffs July 2021'!K33</f>
        <v>Diamond Energy</v>
      </c>
      <c r="B47" s="183" t="str">
        <f>'Tariffs July 2021'!L33</f>
        <v>Renewable Saver POT</v>
      </c>
      <c r="C47" s="184">
        <f>IF('Tariffs July 2021'!BP33=0,91*'Tariffs July 2021'!M33/100,(91*'Tariffs July 2021'!M33/100)+'Tariffs July 2021'!BP33/4)</f>
        <v>90.363</v>
      </c>
      <c r="D47" s="184">
        <f>IF('Tariffs July 2021'!O33="",$C$41*$C$42*'Tariffs July 2021'!N33/100,IF($C$41*$C$42&gt;='Tariffs July 2021'!P33,('Tariffs July 2021'!P33*'Tariffs July 2021'!N33/100),($C$41*$C$42*'Tariffs July 2021'!N33/100)))</f>
        <v>228.01636363636359</v>
      </c>
      <c r="E47" s="184">
        <f>IF(AND('Tariffs July 2021'!R33&gt;0,'Tariffs July 2021'!T33&gt;0),IF(($C$41*$C$42&lt;'Tariffs July 2021'!T33),(0),($C$41*$C$42-'Tariffs July 2021'!T33)*'Tariffs July 2021'!U33/100),IF(AND('Tariffs July 2021'!R33&gt;0,'Tariffs July 2021'!T33=""),IF(($C$41*$C$42&lt;'Tariffs July 2021'!R33+'Tariffs July 2021'!P33),(0),(($C$41*$C$42-('Tariffs July 2021'!R33+'Tariffs July 2021'!P33))*'Tariffs July 2021'!S33/100)),IF(AND('Tariffs July 2021'!P33&gt;0,'Tariffs July 2021'!R33=""&gt;0),IF(($C$41*$C$42&lt;'Tariffs July 2021'!P33),(0),($C$41*$C$42-'Tariffs July 2021'!P33)*'Tariffs July 2021'!Q33/100),0)))</f>
        <v>176.49090909090907</v>
      </c>
      <c r="F47" s="184">
        <f>($C$41*$C$43)*'Tariffs July 2021'!AE33/100</f>
        <v>49.963636363636361</v>
      </c>
      <c r="G47" s="184">
        <f t="shared" ref="G47:G69" si="30">SUM(C47:F47)</f>
        <v>544.83390909090906</v>
      </c>
      <c r="H47" s="238">
        <f t="shared" ref="H47:H69" si="31">(G47-C47)*4</f>
        <v>1817.8836363636362</v>
      </c>
      <c r="I47" s="238">
        <f t="shared" ref="I47:I69" si="32">G47*4</f>
        <v>2179.3356363636362</v>
      </c>
      <c r="J47" s="185">
        <f t="shared" si="29"/>
        <v>2397.2692000000002</v>
      </c>
      <c r="K47" s="188">
        <f>'Tariffs July 2021'!AZ33</f>
        <v>0</v>
      </c>
      <c r="L47" s="188">
        <f>'Tariffs July 2021'!BA33</f>
        <v>0</v>
      </c>
      <c r="M47" s="188">
        <f>'Tariffs July 2021'!BB33</f>
        <v>7</v>
      </c>
      <c r="N47" s="188">
        <f>'Tariffs July 2021'!BC33</f>
        <v>0</v>
      </c>
      <c r="O47" s="186" t="str">
        <f t="shared" ref="O47:O69" si="33">IF(SUM(K47:N47)=0,"No discount",IF(K47&gt;0,"Guaranteed off bill",IF(L47&gt;0,"Guaranteed off usage",IF(M47&gt;0,"Pay-on-time off bill","Pay-on-time off usage"))))</f>
        <v>Pay-on-time off bill</v>
      </c>
      <c r="P47" s="187" t="str">
        <f t="shared" ref="P47:P69" si="34">IF(OR(A47="Origin Energy",A47="Red Energy",A47="Powershop"),"Inclusive","Exclusive")</f>
        <v>Exclusive</v>
      </c>
      <c r="Q47" s="241">
        <f t="shared" ref="Q47:Q69" si="35">IF(AND(O47="Guaranteed off bill",P47="Inclusive"),((I47*1.1)-((I47*1.1)*K47/100))/1.1,IF(AND(O47="Guaranteed off usage",P47="Inclusive"),((I47*1.1)-((H47*1.1)*L47/100))/1.1,IF(AND(O47="Guaranteed off bill",P47="Exclusive"),I47-(I47*K47/100),IF(AND(O47="Guaranteed off usage",P47="Exclusive"),I47-(H47*L47/100),IF(P47="Inclusive",((I47*1.1))/1.1,I47)))))</f>
        <v>2179.3356363636362</v>
      </c>
      <c r="R47" s="238">
        <f t="shared" ref="R47:R69" si="36">IF(AND(O47="Pay-on-time off bill",P47="Inclusive"),((Q47*1.1)-((Q47*1.1)*M47/100))/1.1,IF(AND(O47="Pay-on-time off usage",P47="Inclusive"),((Q47*1.1)-((H47*1.1)*N47/100))/1.1,IF(AND(O47="Pay-on-time off bill",P47="Exclusive"),Q47-(Q47*M47/100),IF(AND(O47="Pay-on-time off usage",P47="Exclusive"),Q47-(H47*N47/100),IF(P47="Inclusive",((Q47*1.1))/1.1,Q47)))))</f>
        <v>2026.7821418181816</v>
      </c>
      <c r="S47" s="247">
        <f t="shared" ref="S47:T59" si="37">Q47*1.1</f>
        <v>2397.2692000000002</v>
      </c>
      <c r="T47" s="247">
        <f t="shared" si="37"/>
        <v>2229.460356</v>
      </c>
      <c r="U47" s="188">
        <f>'Tariffs July 2021'!BL33</f>
        <v>0</v>
      </c>
      <c r="V47" s="189" t="str">
        <f>'Tariffs July 2021'!BM33</f>
        <v>n</v>
      </c>
      <c r="W47" s="284"/>
      <c r="X47" s="284"/>
      <c r="Y47" s="284"/>
      <c r="Z47" s="284"/>
      <c r="AA47" s="284"/>
      <c r="AB47" s="284"/>
      <c r="AC47" s="284"/>
      <c r="AD47" s="284"/>
      <c r="AE47" s="284"/>
      <c r="AF47" s="284"/>
      <c r="AG47" s="284"/>
      <c r="AH47" s="284"/>
      <c r="AI47" s="284"/>
      <c r="AJ47" s="284"/>
      <c r="AK47" s="284"/>
      <c r="AL47" s="284"/>
      <c r="AM47" s="284"/>
      <c r="AN47" s="284"/>
    </row>
    <row r="48" spans="1:40" x14ac:dyDescent="0.15">
      <c r="A48" s="182" t="str">
        <f>'Tariffs July 2021'!K34</f>
        <v>Dodo Power &amp; Gas</v>
      </c>
      <c r="B48" s="183" t="str">
        <f>'Tariffs July 2021'!L34</f>
        <v>Market offer</v>
      </c>
      <c r="C48" s="184">
        <f>IF('Tariffs July 2021'!BP34=0,91*'Tariffs July 2021'!M34/100,(91*'Tariffs July 2021'!M34/100)+'Tariffs July 2021'!BP34/4)</f>
        <v>72.030636363636347</v>
      </c>
      <c r="D48" s="184">
        <f>IF('Tariffs July 2021'!O34="",$C$41*$C$42*'Tariffs July 2021'!N34/100,IF($C$41*$C$42&gt;='Tariffs July 2021'!P34,('Tariffs July 2021'!P34*'Tariffs July 2021'!N34/100),($C$41*$C$42*'Tariffs July 2021'!N34/100)))</f>
        <v>296.41818181818178</v>
      </c>
      <c r="E48" s="184">
        <f>IF(AND('Tariffs July 2021'!R34&gt;0,'Tariffs July 2021'!T34&gt;0),IF(($C$41*$C$42&lt;'Tariffs July 2021'!T34),(0),($C$41*$C$42-'Tariffs July 2021'!T34)*'Tariffs July 2021'!U34/100),IF(AND('Tariffs July 2021'!R34&gt;0,'Tariffs July 2021'!T34=""),IF(($C$41*$C$42&lt;'Tariffs July 2021'!R34+'Tariffs July 2021'!P34),(0),(($C$41*$C$42-('Tariffs July 2021'!R34+'Tariffs July 2021'!P34))*'Tariffs July 2021'!S34/100)),IF(AND('Tariffs July 2021'!P34&gt;0,'Tariffs July 2021'!R34=""&gt;0),IF(($C$41*$C$42&lt;'Tariffs July 2021'!P34),(0),($C$41*$C$42-'Tariffs July 2021'!P34)*'Tariffs July 2021'!Q34/100),0)))</f>
        <v>0</v>
      </c>
      <c r="F48" s="184">
        <f>($C$41*$C$43)*'Tariffs July 2021'!AE34/100</f>
        <v>47.263636363636358</v>
      </c>
      <c r="G48" s="184">
        <f t="shared" si="30"/>
        <v>415.71245454545448</v>
      </c>
      <c r="H48" s="238">
        <f t="shared" si="31"/>
        <v>1374.7272727272725</v>
      </c>
      <c r="I48" s="238">
        <f t="shared" si="32"/>
        <v>1662.8498181818179</v>
      </c>
      <c r="J48" s="185">
        <f t="shared" si="29"/>
        <v>1829.1347999999998</v>
      </c>
      <c r="K48" s="188">
        <f>'Tariffs July 2021'!AZ34</f>
        <v>0</v>
      </c>
      <c r="L48" s="188">
        <f>'Tariffs July 2021'!BA34</f>
        <v>0</v>
      </c>
      <c r="M48" s="188">
        <f>'Tariffs July 2021'!BB34</f>
        <v>0</v>
      </c>
      <c r="N48" s="188">
        <f>'Tariffs July 2021'!BC34</f>
        <v>0</v>
      </c>
      <c r="O48" s="186" t="str">
        <f t="shared" si="33"/>
        <v>No discount</v>
      </c>
      <c r="P48" s="187" t="str">
        <f t="shared" si="34"/>
        <v>Exclusive</v>
      </c>
      <c r="Q48" s="241">
        <f t="shared" si="35"/>
        <v>1662.8498181818179</v>
      </c>
      <c r="R48" s="238">
        <f t="shared" si="36"/>
        <v>1662.8498181818179</v>
      </c>
      <c r="S48" s="247">
        <f t="shared" si="37"/>
        <v>1829.1347999999998</v>
      </c>
      <c r="T48" s="247">
        <f t="shared" si="37"/>
        <v>1829.1347999999998</v>
      </c>
      <c r="U48" s="188">
        <f>'Tariffs July 2021'!BL34</f>
        <v>0</v>
      </c>
      <c r="V48" s="189" t="str">
        <f>'Tariffs July 2021'!BM34</f>
        <v>n</v>
      </c>
      <c r="W48" s="284"/>
      <c r="X48" s="284"/>
      <c r="Y48" s="284"/>
      <c r="Z48" s="284"/>
      <c r="AA48" s="284"/>
      <c r="AB48" s="284"/>
      <c r="AC48" s="284"/>
      <c r="AD48" s="284"/>
      <c r="AE48" s="284"/>
      <c r="AF48" s="284"/>
      <c r="AG48" s="284"/>
      <c r="AH48" s="284"/>
      <c r="AI48" s="284"/>
      <c r="AJ48" s="284"/>
      <c r="AK48" s="284"/>
      <c r="AL48" s="284"/>
      <c r="AM48" s="284"/>
      <c r="AN48" s="284"/>
    </row>
    <row r="49" spans="1:827" x14ac:dyDescent="0.15">
      <c r="A49" s="182" t="str">
        <f>'Tariffs July 2021'!K35</f>
        <v>EnergyAustralia</v>
      </c>
      <c r="B49" s="183" t="str">
        <f>'Tariffs July 2021'!L35</f>
        <v>Total Plan Home</v>
      </c>
      <c r="C49" s="184">
        <f>IF('Tariffs July 2021'!BP35=0,91*'Tariffs July 2021'!M35/100,(91*'Tariffs July 2021'!M35/100)+'Tariffs July 2021'!BP35/4)</f>
        <v>86.904999999999987</v>
      </c>
      <c r="D49" s="184">
        <f>IF('Tariffs July 2021'!O35="",$C$41*$C$42*'Tariffs July 2021'!N35/100,IF($C$41*$C$42&gt;='Tariffs July 2021'!P35,('Tariffs July 2021'!P35*'Tariffs July 2021'!N35/100),($C$41*$C$42*'Tariffs July 2021'!N35/100)))</f>
        <v>364.10909090909081</v>
      </c>
      <c r="E49" s="184">
        <f>IF(AND('Tariffs July 2021'!R35&gt;0,'Tariffs July 2021'!T35&gt;0),IF(($C$41*$C$42&lt;'Tariffs July 2021'!T35),(0),($C$41*$C$42-'Tariffs July 2021'!T35)*'Tariffs July 2021'!U35/100),IF(AND('Tariffs July 2021'!R35&gt;0,'Tariffs July 2021'!T35=""),IF(($C$41*$C$42&lt;'Tariffs July 2021'!R35+'Tariffs July 2021'!P35),(0),(($C$41*$C$42-('Tariffs July 2021'!R35+'Tariffs July 2021'!P35))*'Tariffs July 2021'!S35/100)),IF(AND('Tariffs July 2021'!P35&gt;0,'Tariffs July 2021'!R35=""&gt;0),IF(($C$41*$C$42&lt;'Tariffs July 2021'!P35),(0),($C$41*$C$42-'Tariffs July 2021'!P35)*'Tariffs July 2021'!Q35/100),0)))</f>
        <v>0</v>
      </c>
      <c r="F49" s="184">
        <f>($C$41*$C$43)*'Tariffs July 2021'!AE35/100</f>
        <v>42.463636363636361</v>
      </c>
      <c r="G49" s="184">
        <f t="shared" si="30"/>
        <v>493.47772727272712</v>
      </c>
      <c r="H49" s="238">
        <f t="shared" si="31"/>
        <v>1626.2909090909086</v>
      </c>
      <c r="I49" s="238">
        <f t="shared" si="32"/>
        <v>1973.9109090909085</v>
      </c>
      <c r="J49" s="185">
        <f t="shared" si="29"/>
        <v>2171.3019999999997</v>
      </c>
      <c r="K49" s="188">
        <f>'Tariffs July 2021'!AZ35</f>
        <v>14</v>
      </c>
      <c r="L49" s="188">
        <f>'Tariffs July 2021'!BA35</f>
        <v>0</v>
      </c>
      <c r="M49" s="188">
        <f>'Tariffs July 2021'!BB35</f>
        <v>0</v>
      </c>
      <c r="N49" s="188">
        <f>'Tariffs July 2021'!BC35</f>
        <v>0</v>
      </c>
      <c r="O49" s="186" t="str">
        <f t="shared" si="33"/>
        <v>Guaranteed off bill</v>
      </c>
      <c r="P49" s="187" t="str">
        <f t="shared" si="34"/>
        <v>Exclusive</v>
      </c>
      <c r="Q49" s="241">
        <f t="shared" si="35"/>
        <v>1697.5633818181814</v>
      </c>
      <c r="R49" s="238">
        <f t="shared" si="36"/>
        <v>1697.5633818181814</v>
      </c>
      <c r="S49" s="247">
        <f t="shared" si="37"/>
        <v>1867.3197199999997</v>
      </c>
      <c r="T49" s="247">
        <f t="shared" si="37"/>
        <v>1867.3197199999997</v>
      </c>
      <c r="U49" s="188">
        <f>'Tariffs July 2021'!BL35</f>
        <v>0</v>
      </c>
      <c r="V49" s="189" t="str">
        <f>'Tariffs July 2021'!BM35</f>
        <v>n</v>
      </c>
      <c r="W49" s="284"/>
      <c r="X49" s="284"/>
      <c r="Y49" s="284"/>
      <c r="Z49" s="284"/>
      <c r="AA49" s="284"/>
      <c r="AB49" s="284"/>
      <c r="AC49" s="284"/>
      <c r="AD49" s="284"/>
      <c r="AE49" s="284"/>
      <c r="AF49" s="284"/>
      <c r="AG49" s="284"/>
      <c r="AH49" s="284"/>
      <c r="AI49" s="284"/>
      <c r="AJ49" s="284"/>
      <c r="AK49" s="284"/>
      <c r="AL49" s="284"/>
      <c r="AM49" s="284"/>
      <c r="AN49" s="284"/>
    </row>
    <row r="50" spans="1:827" s="191" customFormat="1" x14ac:dyDescent="0.15">
      <c r="A50" s="182" t="str">
        <f>'Tariffs July 2021'!K36</f>
        <v>Energy Locals</v>
      </c>
      <c r="B50" s="183" t="str">
        <f>'Tariffs July 2021'!L36</f>
        <v>Online Member</v>
      </c>
      <c r="C50" s="184">
        <f>IF('Tariffs July 2021'!BP36=0,91*'Tariffs July 2021'!M36/100,(91*'Tariffs July 2021'!M36/100)+'Tariffs July 2021'!BP36/4)</f>
        <v>86.490909090909071</v>
      </c>
      <c r="D50" s="184">
        <f>IF('Tariffs July 2021'!O36="",$C$41*$C$42*'Tariffs July 2021'!N36/100,IF($C$41*$C$42&gt;='Tariffs July 2021'!P36,('Tariffs July 2021'!P36*'Tariffs July 2021'!N36/100),($C$41*$C$42*'Tariffs July 2021'!N36/100)))</f>
        <v>293.63636363636363</v>
      </c>
      <c r="E50" s="184">
        <f>IF(AND('Tariffs July 2021'!R36&gt;0,'Tariffs July 2021'!T36&gt;0),IF(($C$41*$C$42&lt;'Tariffs July 2021'!T36),(0),($C$41*$C$42-'Tariffs July 2021'!T36)*'Tariffs July 2021'!U36/100),IF(AND('Tariffs July 2021'!R36&gt;0,'Tariffs July 2021'!T36=""),IF(($C$41*$C$42&lt;'Tariffs July 2021'!R36+'Tariffs July 2021'!P36),(0),(($C$41*$C$42-('Tariffs July 2021'!R36+'Tariffs July 2021'!P36))*'Tariffs July 2021'!S36/100)),IF(AND('Tariffs July 2021'!P36&gt;0,'Tariffs July 2021'!R36=""&gt;0),IF(($C$41*$C$42&lt;'Tariffs July 2021'!P36),(0),($C$41*$C$42-'Tariffs July 2021'!P36)*'Tariffs July 2021'!Q36/100),0)))</f>
        <v>0</v>
      </c>
      <c r="F50" s="184">
        <f>($C$41*$C$43)*'Tariffs July 2021'!AE36/100</f>
        <v>35.454545454545453</v>
      </c>
      <c r="G50" s="184">
        <f t="shared" si="30"/>
        <v>415.58181818181816</v>
      </c>
      <c r="H50" s="238">
        <f t="shared" si="31"/>
        <v>1316.3636363636365</v>
      </c>
      <c r="I50" s="238">
        <f t="shared" si="32"/>
        <v>1662.3272727272727</v>
      </c>
      <c r="J50" s="185">
        <f t="shared" si="29"/>
        <v>1828.5600000000002</v>
      </c>
      <c r="K50" s="188">
        <f>'Tariffs July 2021'!AZ36</f>
        <v>0</v>
      </c>
      <c r="L50" s="188">
        <f>'Tariffs July 2021'!BA36</f>
        <v>0</v>
      </c>
      <c r="M50" s="188">
        <f>'Tariffs July 2021'!BB36</f>
        <v>0</v>
      </c>
      <c r="N50" s="188">
        <f>'Tariffs July 2021'!BC36</f>
        <v>0</v>
      </c>
      <c r="O50" s="186" t="str">
        <f t="shared" si="33"/>
        <v>No discount</v>
      </c>
      <c r="P50" s="187" t="str">
        <f t="shared" si="34"/>
        <v>Exclusive</v>
      </c>
      <c r="Q50" s="241">
        <f t="shared" si="35"/>
        <v>1662.3272727272727</v>
      </c>
      <c r="R50" s="238">
        <f t="shared" si="36"/>
        <v>1662.3272727272727</v>
      </c>
      <c r="S50" s="247">
        <f t="shared" si="37"/>
        <v>1828.5600000000002</v>
      </c>
      <c r="T50" s="247">
        <f t="shared" si="37"/>
        <v>1828.5600000000002</v>
      </c>
      <c r="U50" s="188">
        <f>'Tariffs July 2021'!BL36</f>
        <v>0</v>
      </c>
      <c r="V50" s="189" t="str">
        <f>'Tariffs July 2021'!BM36</f>
        <v>n</v>
      </c>
      <c r="W50" s="284"/>
      <c r="X50" s="284"/>
      <c r="Y50" s="284"/>
      <c r="Z50" s="284"/>
      <c r="AA50" s="284"/>
      <c r="AB50" s="284"/>
      <c r="AC50" s="284"/>
      <c r="AD50" s="284"/>
      <c r="AE50" s="284"/>
      <c r="AF50" s="284"/>
      <c r="AG50" s="284"/>
      <c r="AH50" s="284"/>
      <c r="AI50" s="284"/>
      <c r="AJ50" s="284"/>
      <c r="AK50" s="284"/>
      <c r="AL50" s="284"/>
      <c r="AM50" s="284"/>
      <c r="AN50" s="284"/>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s="244"/>
      <c r="QO50" s="244"/>
      <c r="QP50" s="244"/>
      <c r="QQ50" s="244"/>
      <c r="QR50" s="244"/>
      <c r="QS50" s="244"/>
      <c r="QT50" s="244"/>
      <c r="QU50" s="244"/>
      <c r="QV50" s="244"/>
      <c r="QW50" s="244"/>
      <c r="QX50" s="244"/>
      <c r="QY50" s="244"/>
      <c r="QZ50" s="244"/>
      <c r="RA50" s="244"/>
      <c r="RB50" s="244"/>
      <c r="RC50" s="244"/>
      <c r="RD50" s="244"/>
      <c r="RE50" s="244"/>
      <c r="RF50" s="244"/>
      <c r="RG50" s="244"/>
      <c r="RH50" s="244"/>
      <c r="RI50" s="244"/>
      <c r="RJ50" s="244"/>
      <c r="RK50" s="244"/>
      <c r="RL50" s="244"/>
      <c r="RM50" s="244"/>
      <c r="RN50" s="244"/>
      <c r="RO50" s="244"/>
      <c r="RP50" s="244"/>
      <c r="RQ50" s="244"/>
      <c r="RR50" s="244"/>
      <c r="RS50" s="244"/>
      <c r="RT50" s="244"/>
      <c r="RU50" s="244"/>
      <c r="RV50" s="244"/>
      <c r="RW50" s="244"/>
      <c r="RX50" s="244"/>
      <c r="RY50" s="244"/>
      <c r="RZ50" s="244"/>
      <c r="SA50" s="244"/>
      <c r="SB50" s="244"/>
      <c r="SC50" s="244"/>
      <c r="SD50" s="244"/>
      <c r="SE50" s="244"/>
      <c r="SF50" s="244"/>
      <c r="SG50" s="244"/>
      <c r="SH50" s="244"/>
      <c r="SI50" s="244"/>
      <c r="SJ50" s="244"/>
      <c r="SK50" s="244"/>
      <c r="SL50" s="244"/>
      <c r="SM50" s="244"/>
      <c r="SN50" s="244"/>
      <c r="SO50" s="244"/>
      <c r="SP50" s="244"/>
      <c r="SQ50" s="244"/>
      <c r="SR50" s="244"/>
      <c r="SS50" s="244"/>
      <c r="ST50" s="244"/>
      <c r="SU50" s="244"/>
      <c r="SV50" s="244"/>
      <c r="SW50" s="244"/>
      <c r="SX50" s="244"/>
      <c r="SY50" s="244"/>
      <c r="SZ50" s="244"/>
      <c r="TA50" s="244"/>
      <c r="TB50" s="244"/>
      <c r="TC50" s="244"/>
      <c r="TD50" s="244"/>
      <c r="TE50" s="244"/>
      <c r="TF50" s="244"/>
      <c r="TG50" s="244"/>
      <c r="TH50" s="244"/>
      <c r="TI50" s="244"/>
      <c r="TJ50" s="244"/>
      <c r="TK50" s="244"/>
      <c r="TL50" s="244"/>
      <c r="TM50" s="244"/>
      <c r="TN50" s="244"/>
      <c r="TO50" s="244"/>
      <c r="TP50" s="244"/>
      <c r="TQ50" s="244"/>
      <c r="TR50" s="244"/>
      <c r="TS50" s="244"/>
      <c r="TT50" s="244"/>
      <c r="TU50" s="244"/>
      <c r="TV50" s="244"/>
      <c r="TW50" s="244"/>
      <c r="TX50" s="244"/>
      <c r="TY50" s="244"/>
      <c r="TZ50" s="244"/>
      <c r="UA50" s="244"/>
      <c r="UB50" s="244"/>
      <c r="UC50" s="244"/>
      <c r="UD50" s="244"/>
      <c r="UE50" s="244"/>
      <c r="UF50" s="244"/>
      <c r="UG50" s="244"/>
      <c r="UH50" s="244"/>
      <c r="UI50" s="244"/>
      <c r="UJ50" s="244"/>
      <c r="UK50" s="244"/>
      <c r="UL50" s="244"/>
      <c r="UM50" s="244"/>
      <c r="UN50" s="244"/>
      <c r="UO50" s="244"/>
      <c r="UP50" s="244"/>
      <c r="UQ50" s="244"/>
      <c r="UR50" s="244"/>
      <c r="US50" s="244"/>
      <c r="UT50" s="244"/>
      <c r="UU50" s="244"/>
      <c r="UV50" s="244"/>
      <c r="UW50" s="244"/>
      <c r="UX50" s="244"/>
      <c r="UY50" s="244"/>
      <c r="UZ50" s="244"/>
      <c r="VA50" s="244"/>
      <c r="VB50" s="244"/>
      <c r="VC50" s="244"/>
      <c r="VD50" s="244"/>
      <c r="VE50" s="244"/>
      <c r="VF50" s="244"/>
      <c r="VG50" s="244"/>
      <c r="VH50" s="244"/>
      <c r="VI50" s="244"/>
      <c r="VJ50" s="244"/>
      <c r="VK50" s="244"/>
      <c r="VL50" s="244"/>
      <c r="VM50" s="244"/>
      <c r="VN50" s="244"/>
      <c r="VO50" s="244"/>
      <c r="VP50" s="244"/>
      <c r="VQ50" s="244"/>
      <c r="VR50" s="244"/>
      <c r="VS50" s="244"/>
      <c r="VT50" s="244"/>
      <c r="VU50" s="244"/>
      <c r="VV50" s="244"/>
      <c r="VW50" s="244"/>
      <c r="VX50" s="244"/>
      <c r="VY50" s="244"/>
      <c r="VZ50" s="244"/>
      <c r="WA50" s="244"/>
      <c r="WB50" s="244"/>
      <c r="WC50" s="244"/>
      <c r="WD50" s="244"/>
      <c r="WE50" s="244"/>
      <c r="WF50" s="244"/>
      <c r="WG50" s="244"/>
      <c r="WH50" s="244"/>
      <c r="WI50" s="244"/>
      <c r="WJ50" s="244"/>
      <c r="WK50" s="244"/>
      <c r="WL50" s="244"/>
      <c r="WM50" s="244"/>
      <c r="WN50" s="244"/>
      <c r="WO50" s="244"/>
      <c r="WP50" s="244"/>
      <c r="WQ50" s="244"/>
      <c r="WR50" s="244"/>
      <c r="WS50" s="244"/>
      <c r="WT50" s="244"/>
      <c r="WU50" s="244"/>
      <c r="WV50" s="244"/>
      <c r="WW50" s="244"/>
      <c r="WX50" s="244"/>
      <c r="WY50" s="244"/>
      <c r="WZ50" s="244"/>
      <c r="XA50" s="244"/>
      <c r="XB50" s="244"/>
      <c r="XC50" s="244"/>
      <c r="XD50" s="244"/>
      <c r="XE50" s="244"/>
      <c r="XF50" s="244"/>
      <c r="XG50" s="244"/>
      <c r="XH50" s="244"/>
      <c r="XI50" s="244"/>
      <c r="XJ50" s="244"/>
      <c r="XK50" s="244"/>
      <c r="XL50" s="244"/>
      <c r="XM50" s="244"/>
      <c r="XN50" s="244"/>
      <c r="XO50" s="244"/>
      <c r="XP50" s="244"/>
      <c r="XQ50" s="244"/>
      <c r="XR50" s="244"/>
      <c r="XS50" s="244"/>
      <c r="XT50" s="244"/>
      <c r="XU50" s="244"/>
      <c r="XV50" s="244"/>
      <c r="XW50" s="244"/>
      <c r="XX50" s="244"/>
      <c r="XY50" s="244"/>
      <c r="XZ50" s="244"/>
      <c r="YA50" s="244"/>
      <c r="YB50" s="244"/>
      <c r="YC50" s="244"/>
      <c r="YD50" s="244"/>
      <c r="YE50" s="244"/>
      <c r="YF50" s="244"/>
      <c r="YG50" s="244"/>
      <c r="YH50" s="244"/>
      <c r="YI50" s="244"/>
      <c r="YJ50" s="244"/>
      <c r="YK50" s="244"/>
      <c r="YL50" s="244"/>
      <c r="YM50" s="244"/>
      <c r="YN50" s="244"/>
      <c r="YO50" s="244"/>
      <c r="YP50" s="244"/>
      <c r="YQ50" s="244"/>
      <c r="YR50" s="244"/>
      <c r="YS50" s="244"/>
      <c r="YT50" s="244"/>
      <c r="YU50" s="244"/>
      <c r="YV50" s="244"/>
      <c r="YW50" s="244"/>
      <c r="YX50" s="244"/>
      <c r="YY50" s="244"/>
      <c r="YZ50" s="244"/>
      <c r="ZA50" s="244"/>
      <c r="ZB50" s="244"/>
      <c r="ZC50" s="244"/>
      <c r="ZD50" s="244"/>
      <c r="ZE50" s="244"/>
      <c r="ZF50" s="244"/>
      <c r="ZG50" s="244"/>
      <c r="ZH50" s="244"/>
      <c r="ZI50" s="244"/>
      <c r="ZJ50" s="244"/>
      <c r="ZK50" s="244"/>
      <c r="ZL50" s="244"/>
      <c r="ZM50" s="244"/>
      <c r="ZN50" s="244"/>
      <c r="ZO50" s="244"/>
      <c r="ZP50" s="244"/>
      <c r="ZQ50" s="244"/>
      <c r="ZR50" s="244"/>
      <c r="ZS50" s="244"/>
      <c r="ZT50" s="244"/>
      <c r="ZU50" s="244"/>
      <c r="ZV50" s="244"/>
      <c r="ZW50" s="244"/>
      <c r="ZX50" s="244"/>
      <c r="ZY50" s="244"/>
      <c r="ZZ50" s="244"/>
      <c r="AAA50" s="244"/>
      <c r="AAB50" s="244"/>
      <c r="AAC50" s="244"/>
      <c r="AAD50" s="244"/>
      <c r="AAE50" s="244"/>
      <c r="AAF50" s="244"/>
      <c r="AAG50" s="244"/>
      <c r="AAH50" s="244"/>
      <c r="AAI50" s="244"/>
      <c r="AAJ50" s="244"/>
      <c r="AAK50" s="244"/>
      <c r="AAL50" s="244"/>
      <c r="AAM50" s="244"/>
      <c r="AAN50" s="244"/>
      <c r="AAO50" s="244"/>
      <c r="AAP50" s="244"/>
      <c r="AAQ50" s="244"/>
      <c r="AAR50" s="244"/>
      <c r="AAS50" s="244"/>
      <c r="AAT50" s="244"/>
      <c r="AAU50" s="244"/>
      <c r="AAV50" s="244"/>
      <c r="AAW50" s="244"/>
      <c r="AAX50" s="244"/>
      <c r="AAY50" s="244"/>
      <c r="AAZ50" s="244"/>
      <c r="ABA50" s="244"/>
      <c r="ABB50" s="244"/>
      <c r="ABC50" s="244"/>
      <c r="ABD50" s="244"/>
      <c r="ABE50" s="244"/>
      <c r="ABF50" s="244"/>
      <c r="ABG50" s="244"/>
      <c r="ABH50" s="244"/>
      <c r="ABI50" s="244"/>
      <c r="ABJ50" s="244"/>
      <c r="ABK50" s="244"/>
      <c r="ABL50" s="244"/>
      <c r="ABM50" s="244"/>
      <c r="ABN50" s="244"/>
      <c r="ABO50" s="244"/>
      <c r="ABP50" s="244"/>
      <c r="ABQ50" s="244"/>
      <c r="ABR50" s="244"/>
      <c r="ABS50" s="244"/>
      <c r="ABT50" s="244"/>
      <c r="ABU50" s="244"/>
      <c r="ABV50" s="244"/>
      <c r="ABW50" s="244"/>
      <c r="ABX50" s="244"/>
      <c r="ABY50" s="244"/>
      <c r="ABZ50" s="244"/>
      <c r="ACA50" s="244"/>
      <c r="ACB50" s="244"/>
      <c r="ACC50" s="244"/>
      <c r="ACD50" s="244"/>
      <c r="ACE50" s="244"/>
      <c r="ACF50" s="244"/>
      <c r="ACG50" s="244"/>
      <c r="ACH50" s="244"/>
      <c r="ACI50" s="244"/>
      <c r="ACJ50" s="244"/>
      <c r="ACK50" s="244"/>
      <c r="ACL50" s="244"/>
      <c r="ACM50" s="244"/>
      <c r="ACN50" s="244"/>
      <c r="ACO50" s="244"/>
      <c r="ACP50" s="244"/>
      <c r="ACQ50" s="244"/>
      <c r="ACR50" s="244"/>
      <c r="ACS50" s="244"/>
      <c r="ACT50" s="244"/>
      <c r="ACU50" s="244"/>
      <c r="ACV50" s="244"/>
      <c r="ACW50" s="244"/>
      <c r="ACX50" s="244"/>
      <c r="ACY50" s="244"/>
      <c r="ACZ50" s="244"/>
      <c r="ADA50" s="244"/>
      <c r="ADB50" s="244"/>
      <c r="ADC50" s="244"/>
      <c r="ADD50" s="244"/>
      <c r="ADE50" s="244"/>
      <c r="ADF50" s="244"/>
      <c r="ADG50" s="244"/>
      <c r="ADH50" s="244"/>
      <c r="ADI50" s="244"/>
      <c r="ADJ50" s="244"/>
      <c r="ADK50" s="244"/>
      <c r="ADL50" s="244"/>
      <c r="ADM50" s="244"/>
      <c r="ADN50" s="244"/>
      <c r="ADO50" s="244"/>
      <c r="ADP50" s="244"/>
      <c r="ADQ50" s="244"/>
      <c r="ADR50" s="244"/>
      <c r="ADS50" s="244"/>
      <c r="ADT50" s="244"/>
      <c r="ADU50" s="244"/>
      <c r="ADV50" s="244"/>
      <c r="ADW50" s="244"/>
      <c r="ADX50" s="244"/>
      <c r="ADY50" s="244"/>
      <c r="ADZ50" s="244"/>
      <c r="AEA50" s="244"/>
      <c r="AEB50" s="244"/>
      <c r="AEC50" s="244"/>
      <c r="AED50" s="244"/>
      <c r="AEE50" s="244"/>
      <c r="AEF50" s="244"/>
      <c r="AEG50" s="244"/>
      <c r="AEH50" s="244"/>
      <c r="AEI50" s="244"/>
      <c r="AEJ50" s="244"/>
      <c r="AEK50" s="244"/>
      <c r="AEL50" s="244"/>
      <c r="AEM50" s="244"/>
      <c r="AEN50" s="244"/>
      <c r="AEO50" s="244"/>
      <c r="AEP50" s="244"/>
      <c r="AEQ50" s="244"/>
      <c r="AER50" s="244"/>
      <c r="AES50" s="244"/>
      <c r="AET50" s="244"/>
      <c r="AEU50" s="244"/>
    </row>
    <row r="51" spans="1:827" s="191" customFormat="1" x14ac:dyDescent="0.15">
      <c r="A51" s="182" t="str">
        <f>'Tariffs July 2021'!K37</f>
        <v>Origin Energy</v>
      </c>
      <c r="B51" s="183" t="str">
        <f>'Tariffs July 2021'!L37</f>
        <v>Go Variable</v>
      </c>
      <c r="C51" s="184">
        <f>IF('Tariffs July 2021'!BP37=0,91*'Tariffs July 2021'!M37/100,(91*'Tariffs July 2021'!M37/100)+'Tariffs July 2021'!BP37/4)</f>
        <v>85.986727272727279</v>
      </c>
      <c r="D51" s="184">
        <f>IF('Tariffs July 2021'!O37="",$C$41*$C$42*'Tariffs July 2021'!N37/100,IF($C$41*$C$42&gt;='Tariffs July 2021'!P37,('Tariffs July 2021'!P37*'Tariffs July 2021'!N37/100),($C$41*$C$42*'Tariffs July 2021'!N37/100)))</f>
        <v>315.27272727272725</v>
      </c>
      <c r="E51" s="184">
        <f>IF(AND('Tariffs July 2021'!R37&gt;0,'Tariffs July 2021'!T37&gt;0),IF(($C$41*$C$42&lt;'Tariffs July 2021'!T37),(0),($C$41*$C$42-'Tariffs July 2021'!T37)*'Tariffs July 2021'!U37/100),IF(AND('Tariffs July 2021'!R37&gt;0,'Tariffs July 2021'!T37=""),IF(($C$41*$C$42&lt;'Tariffs July 2021'!R37+'Tariffs July 2021'!P37),(0),(($C$41*$C$42-('Tariffs July 2021'!R37+'Tariffs July 2021'!P37))*'Tariffs July 2021'!S37/100)),IF(AND('Tariffs July 2021'!P37&gt;0,'Tariffs July 2021'!R37=""&gt;0),IF(($C$41*$C$42&lt;'Tariffs July 2021'!P37),(0),($C$41*$C$42-'Tariffs July 2021'!P37)*'Tariffs July 2021'!Q37/100),0)))</f>
        <v>0</v>
      </c>
      <c r="F51" s="184">
        <f>($C$41*$C$43)*'Tariffs July 2021'!AE37/100</f>
        <v>41.563636363636363</v>
      </c>
      <c r="G51" s="184">
        <f t="shared" si="30"/>
        <v>442.82309090909092</v>
      </c>
      <c r="H51" s="238">
        <f t="shared" si="31"/>
        <v>1427.3454545454547</v>
      </c>
      <c r="I51" s="238">
        <f t="shared" si="32"/>
        <v>1771.2923636363637</v>
      </c>
      <c r="J51" s="185">
        <f t="shared" si="29"/>
        <v>1948.4216000000001</v>
      </c>
      <c r="K51" s="188">
        <f>'Tariffs July 2021'!AZ37</f>
        <v>0</v>
      </c>
      <c r="L51" s="188">
        <f>'Tariffs July 2021'!BA37</f>
        <v>0</v>
      </c>
      <c r="M51" s="188">
        <f>'Tariffs July 2021'!BB37</f>
        <v>0</v>
      </c>
      <c r="N51" s="188">
        <f>'Tariffs July 2021'!BC37</f>
        <v>0</v>
      </c>
      <c r="O51" s="186" t="str">
        <f t="shared" si="33"/>
        <v>No discount</v>
      </c>
      <c r="P51" s="187" t="str">
        <f t="shared" si="34"/>
        <v>Inclusive</v>
      </c>
      <c r="Q51" s="241">
        <f t="shared" si="35"/>
        <v>1771.2923636363637</v>
      </c>
      <c r="R51" s="238">
        <f t="shared" si="36"/>
        <v>1771.2923636363637</v>
      </c>
      <c r="S51" s="247">
        <f t="shared" si="37"/>
        <v>1948.4216000000001</v>
      </c>
      <c r="T51" s="247">
        <f t="shared" si="37"/>
        <v>1948.4216000000001</v>
      </c>
      <c r="U51" s="188">
        <f>'Tariffs July 2021'!BL37</f>
        <v>0</v>
      </c>
      <c r="V51" s="189" t="str">
        <f>'Tariffs July 2021'!BM37</f>
        <v>n</v>
      </c>
      <c r="W51" s="284"/>
      <c r="X51" s="284"/>
      <c r="Y51" s="284"/>
      <c r="Z51" s="284"/>
      <c r="AA51" s="284"/>
      <c r="AB51" s="284"/>
      <c r="AC51" s="284"/>
      <c r="AD51" s="284"/>
      <c r="AE51" s="284"/>
      <c r="AF51" s="284"/>
      <c r="AG51" s="284"/>
      <c r="AH51" s="284"/>
      <c r="AI51" s="284"/>
      <c r="AJ51" s="284"/>
      <c r="AK51" s="284"/>
      <c r="AL51" s="284"/>
      <c r="AM51" s="284"/>
      <c r="AN51" s="284"/>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s="244"/>
      <c r="QO51" s="244"/>
      <c r="QP51" s="244"/>
      <c r="QQ51" s="244"/>
      <c r="QR51" s="244"/>
      <c r="QS51" s="244"/>
      <c r="QT51" s="244"/>
      <c r="QU51" s="244"/>
      <c r="QV51" s="244"/>
      <c r="QW51" s="244"/>
      <c r="QX51" s="244"/>
      <c r="QY51" s="244"/>
      <c r="QZ51" s="244"/>
      <c r="RA51" s="244"/>
      <c r="RB51" s="244"/>
      <c r="RC51" s="244"/>
      <c r="RD51" s="244"/>
      <c r="RE51" s="244"/>
      <c r="RF51" s="244"/>
      <c r="RG51" s="244"/>
      <c r="RH51" s="244"/>
      <c r="RI51" s="244"/>
      <c r="RJ51" s="244"/>
      <c r="RK51" s="244"/>
      <c r="RL51" s="244"/>
      <c r="RM51" s="244"/>
      <c r="RN51" s="244"/>
      <c r="RO51" s="244"/>
      <c r="RP51" s="244"/>
      <c r="RQ51" s="244"/>
      <c r="RR51" s="244"/>
      <c r="RS51" s="244"/>
      <c r="RT51" s="244"/>
      <c r="RU51" s="244"/>
      <c r="RV51" s="244"/>
      <c r="RW51" s="244"/>
      <c r="RX51" s="244"/>
      <c r="RY51" s="244"/>
      <c r="RZ51" s="244"/>
      <c r="SA51" s="244"/>
      <c r="SB51" s="244"/>
      <c r="SC51" s="244"/>
      <c r="SD51" s="244"/>
      <c r="SE51" s="244"/>
      <c r="SF51" s="244"/>
      <c r="SG51" s="244"/>
      <c r="SH51" s="244"/>
      <c r="SI51" s="244"/>
      <c r="SJ51" s="244"/>
      <c r="SK51" s="244"/>
      <c r="SL51" s="244"/>
      <c r="SM51" s="244"/>
      <c r="SN51" s="244"/>
      <c r="SO51" s="244"/>
      <c r="SP51" s="244"/>
      <c r="SQ51" s="244"/>
      <c r="SR51" s="244"/>
      <c r="SS51" s="244"/>
      <c r="ST51" s="244"/>
      <c r="SU51" s="244"/>
      <c r="SV51" s="244"/>
      <c r="SW51" s="244"/>
      <c r="SX51" s="244"/>
      <c r="SY51" s="244"/>
      <c r="SZ51" s="244"/>
      <c r="TA51" s="244"/>
      <c r="TB51" s="244"/>
      <c r="TC51" s="244"/>
      <c r="TD51" s="244"/>
      <c r="TE51" s="244"/>
      <c r="TF51" s="244"/>
      <c r="TG51" s="244"/>
      <c r="TH51" s="244"/>
      <c r="TI51" s="244"/>
      <c r="TJ51" s="244"/>
      <c r="TK51" s="244"/>
      <c r="TL51" s="244"/>
      <c r="TM51" s="244"/>
      <c r="TN51" s="244"/>
      <c r="TO51" s="244"/>
      <c r="TP51" s="244"/>
      <c r="TQ51" s="244"/>
      <c r="TR51" s="244"/>
      <c r="TS51" s="244"/>
      <c r="TT51" s="244"/>
      <c r="TU51" s="244"/>
      <c r="TV51" s="244"/>
      <c r="TW51" s="244"/>
      <c r="TX51" s="244"/>
      <c r="TY51" s="244"/>
      <c r="TZ51" s="244"/>
      <c r="UA51" s="244"/>
      <c r="UB51" s="244"/>
      <c r="UC51" s="244"/>
      <c r="UD51" s="244"/>
      <c r="UE51" s="244"/>
      <c r="UF51" s="244"/>
      <c r="UG51" s="244"/>
      <c r="UH51" s="244"/>
      <c r="UI51" s="244"/>
      <c r="UJ51" s="244"/>
      <c r="UK51" s="244"/>
      <c r="UL51" s="244"/>
      <c r="UM51" s="244"/>
      <c r="UN51" s="244"/>
      <c r="UO51" s="244"/>
      <c r="UP51" s="244"/>
      <c r="UQ51" s="244"/>
      <c r="UR51" s="244"/>
      <c r="US51" s="244"/>
      <c r="UT51" s="244"/>
      <c r="UU51" s="244"/>
      <c r="UV51" s="244"/>
      <c r="UW51" s="244"/>
      <c r="UX51" s="244"/>
      <c r="UY51" s="244"/>
      <c r="UZ51" s="244"/>
      <c r="VA51" s="244"/>
      <c r="VB51" s="244"/>
      <c r="VC51" s="244"/>
      <c r="VD51" s="244"/>
      <c r="VE51" s="244"/>
      <c r="VF51" s="244"/>
      <c r="VG51" s="244"/>
      <c r="VH51" s="244"/>
      <c r="VI51" s="244"/>
      <c r="VJ51" s="244"/>
      <c r="VK51" s="244"/>
      <c r="VL51" s="244"/>
      <c r="VM51" s="244"/>
      <c r="VN51" s="244"/>
      <c r="VO51" s="244"/>
      <c r="VP51" s="244"/>
      <c r="VQ51" s="244"/>
      <c r="VR51" s="244"/>
      <c r="VS51" s="244"/>
      <c r="VT51" s="244"/>
      <c r="VU51" s="244"/>
      <c r="VV51" s="244"/>
      <c r="VW51" s="244"/>
      <c r="VX51" s="244"/>
      <c r="VY51" s="244"/>
      <c r="VZ51" s="244"/>
      <c r="WA51" s="244"/>
      <c r="WB51" s="244"/>
      <c r="WC51" s="244"/>
      <c r="WD51" s="244"/>
      <c r="WE51" s="244"/>
      <c r="WF51" s="244"/>
      <c r="WG51" s="244"/>
      <c r="WH51" s="244"/>
      <c r="WI51" s="244"/>
      <c r="WJ51" s="244"/>
      <c r="WK51" s="244"/>
      <c r="WL51" s="244"/>
      <c r="WM51" s="244"/>
      <c r="WN51" s="244"/>
      <c r="WO51" s="244"/>
      <c r="WP51" s="244"/>
      <c r="WQ51" s="244"/>
      <c r="WR51" s="244"/>
      <c r="WS51" s="244"/>
      <c r="WT51" s="244"/>
      <c r="WU51" s="244"/>
      <c r="WV51" s="244"/>
      <c r="WW51" s="244"/>
      <c r="WX51" s="244"/>
      <c r="WY51" s="244"/>
      <c r="WZ51" s="244"/>
      <c r="XA51" s="244"/>
      <c r="XB51" s="244"/>
      <c r="XC51" s="244"/>
      <c r="XD51" s="244"/>
      <c r="XE51" s="244"/>
      <c r="XF51" s="244"/>
      <c r="XG51" s="244"/>
      <c r="XH51" s="244"/>
      <c r="XI51" s="244"/>
      <c r="XJ51" s="244"/>
      <c r="XK51" s="244"/>
      <c r="XL51" s="244"/>
      <c r="XM51" s="244"/>
      <c r="XN51" s="244"/>
      <c r="XO51" s="244"/>
      <c r="XP51" s="244"/>
      <c r="XQ51" s="244"/>
      <c r="XR51" s="244"/>
      <c r="XS51" s="244"/>
      <c r="XT51" s="244"/>
      <c r="XU51" s="244"/>
      <c r="XV51" s="244"/>
      <c r="XW51" s="244"/>
      <c r="XX51" s="244"/>
      <c r="XY51" s="244"/>
      <c r="XZ51" s="244"/>
      <c r="YA51" s="244"/>
      <c r="YB51" s="244"/>
      <c r="YC51" s="244"/>
      <c r="YD51" s="244"/>
      <c r="YE51" s="244"/>
      <c r="YF51" s="244"/>
      <c r="YG51" s="244"/>
      <c r="YH51" s="244"/>
      <c r="YI51" s="244"/>
      <c r="YJ51" s="244"/>
      <c r="YK51" s="244"/>
      <c r="YL51" s="244"/>
      <c r="YM51" s="244"/>
      <c r="YN51" s="244"/>
      <c r="YO51" s="244"/>
      <c r="YP51" s="244"/>
      <c r="YQ51" s="244"/>
      <c r="YR51" s="244"/>
      <c r="YS51" s="244"/>
      <c r="YT51" s="244"/>
      <c r="YU51" s="244"/>
      <c r="YV51" s="244"/>
      <c r="YW51" s="244"/>
      <c r="YX51" s="244"/>
      <c r="YY51" s="244"/>
      <c r="YZ51" s="244"/>
      <c r="ZA51" s="244"/>
      <c r="ZB51" s="244"/>
      <c r="ZC51" s="244"/>
      <c r="ZD51" s="244"/>
      <c r="ZE51" s="244"/>
      <c r="ZF51" s="244"/>
      <c r="ZG51" s="244"/>
      <c r="ZH51" s="244"/>
      <c r="ZI51" s="244"/>
      <c r="ZJ51" s="244"/>
      <c r="ZK51" s="244"/>
      <c r="ZL51" s="244"/>
      <c r="ZM51" s="244"/>
      <c r="ZN51" s="244"/>
      <c r="ZO51" s="244"/>
      <c r="ZP51" s="244"/>
      <c r="ZQ51" s="244"/>
      <c r="ZR51" s="244"/>
      <c r="ZS51" s="244"/>
      <c r="ZT51" s="244"/>
      <c r="ZU51" s="244"/>
      <c r="ZV51" s="244"/>
      <c r="ZW51" s="244"/>
      <c r="ZX51" s="244"/>
      <c r="ZY51" s="244"/>
      <c r="ZZ51" s="244"/>
      <c r="AAA51" s="244"/>
      <c r="AAB51" s="244"/>
      <c r="AAC51" s="244"/>
      <c r="AAD51" s="244"/>
      <c r="AAE51" s="244"/>
      <c r="AAF51" s="244"/>
      <c r="AAG51" s="244"/>
      <c r="AAH51" s="244"/>
      <c r="AAI51" s="244"/>
      <c r="AAJ51" s="244"/>
      <c r="AAK51" s="244"/>
      <c r="AAL51" s="244"/>
      <c r="AAM51" s="244"/>
      <c r="AAN51" s="244"/>
      <c r="AAO51" s="244"/>
      <c r="AAP51" s="244"/>
      <c r="AAQ51" s="244"/>
      <c r="AAR51" s="244"/>
      <c r="AAS51" s="244"/>
      <c r="AAT51" s="244"/>
      <c r="AAU51" s="244"/>
      <c r="AAV51" s="244"/>
      <c r="AAW51" s="244"/>
      <c r="AAX51" s="244"/>
      <c r="AAY51" s="244"/>
      <c r="AAZ51" s="244"/>
      <c r="ABA51" s="244"/>
      <c r="ABB51" s="244"/>
      <c r="ABC51" s="244"/>
      <c r="ABD51" s="244"/>
      <c r="ABE51" s="244"/>
      <c r="ABF51" s="244"/>
      <c r="ABG51" s="244"/>
      <c r="ABH51" s="244"/>
      <c r="ABI51" s="244"/>
      <c r="ABJ51" s="244"/>
      <c r="ABK51" s="244"/>
      <c r="ABL51" s="244"/>
      <c r="ABM51" s="244"/>
      <c r="ABN51" s="244"/>
      <c r="ABO51" s="244"/>
      <c r="ABP51" s="244"/>
      <c r="ABQ51" s="244"/>
      <c r="ABR51" s="244"/>
      <c r="ABS51" s="244"/>
      <c r="ABT51" s="244"/>
      <c r="ABU51" s="244"/>
      <c r="ABV51" s="244"/>
      <c r="ABW51" s="244"/>
      <c r="ABX51" s="244"/>
      <c r="ABY51" s="244"/>
      <c r="ABZ51" s="244"/>
      <c r="ACA51" s="244"/>
      <c r="ACB51" s="244"/>
      <c r="ACC51" s="244"/>
      <c r="ACD51" s="244"/>
      <c r="ACE51" s="244"/>
      <c r="ACF51" s="244"/>
      <c r="ACG51" s="244"/>
      <c r="ACH51" s="244"/>
      <c r="ACI51" s="244"/>
      <c r="ACJ51" s="244"/>
      <c r="ACK51" s="244"/>
      <c r="ACL51" s="244"/>
      <c r="ACM51" s="244"/>
      <c r="ACN51" s="244"/>
      <c r="ACO51" s="244"/>
      <c r="ACP51" s="244"/>
      <c r="ACQ51" s="244"/>
      <c r="ACR51" s="244"/>
      <c r="ACS51" s="244"/>
      <c r="ACT51" s="244"/>
      <c r="ACU51" s="244"/>
      <c r="ACV51" s="244"/>
      <c r="ACW51" s="244"/>
      <c r="ACX51" s="244"/>
      <c r="ACY51" s="244"/>
      <c r="ACZ51" s="244"/>
      <c r="ADA51" s="244"/>
      <c r="ADB51" s="244"/>
      <c r="ADC51" s="244"/>
      <c r="ADD51" s="244"/>
      <c r="ADE51" s="244"/>
      <c r="ADF51" s="244"/>
      <c r="ADG51" s="244"/>
      <c r="ADH51" s="244"/>
      <c r="ADI51" s="244"/>
      <c r="ADJ51" s="244"/>
      <c r="ADK51" s="244"/>
      <c r="ADL51" s="244"/>
      <c r="ADM51" s="244"/>
      <c r="ADN51" s="244"/>
      <c r="ADO51" s="244"/>
      <c r="ADP51" s="244"/>
      <c r="ADQ51" s="244"/>
      <c r="ADR51" s="244"/>
      <c r="ADS51" s="244"/>
      <c r="ADT51" s="244"/>
      <c r="ADU51" s="244"/>
      <c r="ADV51" s="244"/>
      <c r="ADW51" s="244"/>
      <c r="ADX51" s="244"/>
      <c r="ADY51" s="244"/>
      <c r="ADZ51" s="244"/>
      <c r="AEA51" s="244"/>
      <c r="AEB51" s="244"/>
      <c r="AEC51" s="244"/>
      <c r="AED51" s="244"/>
      <c r="AEE51" s="244"/>
      <c r="AEF51" s="244"/>
      <c r="AEG51" s="244"/>
      <c r="AEH51" s="244"/>
      <c r="AEI51" s="244"/>
      <c r="AEJ51" s="244"/>
      <c r="AEK51" s="244"/>
      <c r="AEL51" s="244"/>
      <c r="AEM51" s="244"/>
      <c r="AEN51" s="244"/>
      <c r="AEO51" s="244"/>
      <c r="AEP51" s="244"/>
      <c r="AEQ51" s="244"/>
      <c r="AER51" s="244"/>
      <c r="AES51" s="244"/>
      <c r="AET51" s="244"/>
      <c r="AEU51" s="244"/>
    </row>
    <row r="52" spans="1:827" s="191" customFormat="1" x14ac:dyDescent="0.15">
      <c r="A52" s="182" t="str">
        <f>'Tariffs July 2021'!K38</f>
        <v>Powerdirect</v>
      </c>
      <c r="B52" s="183" t="str">
        <f>'Tariffs July 2021'!L38</f>
        <v>Rate Saver</v>
      </c>
      <c r="C52" s="184">
        <f>IF('Tariffs July 2021'!BP38=0,91*'Tariffs July 2021'!M38/100,(91*'Tariffs July 2021'!M38/100)+'Tariffs July 2021'!BP38/4)</f>
        <v>61.640090909090901</v>
      </c>
      <c r="D52" s="184">
        <f>IF('Tariffs July 2021'!O38="",$C$41*$C$42*'Tariffs July 2021'!N38/100,IF($C$41*$C$42&gt;='Tariffs July 2021'!P38,('Tariffs July 2021'!P38*'Tariffs July 2021'!N38/100),($C$41*$C$42*'Tariffs July 2021'!N38/100)))</f>
        <v>303.83636363636361</v>
      </c>
      <c r="E52" s="184">
        <f>IF(AND('Tariffs July 2021'!R38&gt;0,'Tariffs July 2021'!T38&gt;0),IF(($C$41*$C$42&lt;'Tariffs July 2021'!T38),(0),($C$41*$C$42-'Tariffs July 2021'!T38)*'Tariffs July 2021'!U38/100),IF(AND('Tariffs July 2021'!R38&gt;0,'Tariffs July 2021'!T38=""),IF(($C$41*$C$42&lt;'Tariffs July 2021'!R38+'Tariffs July 2021'!P38),(0),(($C$41*$C$42-('Tariffs July 2021'!R38+'Tariffs July 2021'!P38))*'Tariffs July 2021'!S38/100)),IF(AND('Tariffs July 2021'!P38&gt;0,'Tariffs July 2021'!R38=""&gt;0),IF(($C$41*$C$42&lt;'Tariffs July 2021'!P38),(0),($C$41*$C$42-'Tariffs July 2021'!P38)*'Tariffs July 2021'!Q38/100),0)))</f>
        <v>0</v>
      </c>
      <c r="F52" s="184">
        <f>($C$41*$C$43)*'Tariffs July 2021'!AE38/100</f>
        <v>42.190909090909088</v>
      </c>
      <c r="G52" s="184">
        <f t="shared" si="30"/>
        <v>407.66736363636363</v>
      </c>
      <c r="H52" s="238">
        <f t="shared" si="31"/>
        <v>1384.1090909090908</v>
      </c>
      <c r="I52" s="238">
        <f t="shared" si="32"/>
        <v>1630.6694545454545</v>
      </c>
      <c r="J52" s="185">
        <f t="shared" si="29"/>
        <v>1793.7364000000002</v>
      </c>
      <c r="K52" s="188">
        <f>'Tariffs July 2021'!AZ38</f>
        <v>0</v>
      </c>
      <c r="L52" s="188">
        <f>'Tariffs July 2021'!BA38</f>
        <v>0</v>
      </c>
      <c r="M52" s="188">
        <f>'Tariffs July 2021'!BB38</f>
        <v>0</v>
      </c>
      <c r="N52" s="188">
        <f>'Tariffs July 2021'!BC38</f>
        <v>0</v>
      </c>
      <c r="O52" s="186" t="str">
        <f t="shared" si="33"/>
        <v>No discount</v>
      </c>
      <c r="P52" s="187" t="str">
        <f t="shared" si="34"/>
        <v>Exclusive</v>
      </c>
      <c r="Q52" s="241">
        <f t="shared" si="35"/>
        <v>1630.6694545454545</v>
      </c>
      <c r="R52" s="238">
        <f t="shared" si="36"/>
        <v>1630.6694545454545</v>
      </c>
      <c r="S52" s="247">
        <f t="shared" si="37"/>
        <v>1793.7364000000002</v>
      </c>
      <c r="T52" s="247">
        <f t="shared" si="37"/>
        <v>1793.7364000000002</v>
      </c>
      <c r="U52" s="188">
        <f>'Tariffs July 2021'!BL38</f>
        <v>0</v>
      </c>
      <c r="V52" s="189" t="str">
        <f>'Tariffs July 2021'!BM38</f>
        <v>n</v>
      </c>
      <c r="W52" s="284"/>
      <c r="X52" s="284"/>
      <c r="Y52" s="284"/>
      <c r="Z52" s="284"/>
      <c r="AA52" s="284"/>
      <c r="AB52" s="284"/>
      <c r="AC52" s="284"/>
      <c r="AD52" s="284"/>
      <c r="AE52" s="284"/>
      <c r="AF52" s="284"/>
      <c r="AG52" s="284"/>
      <c r="AH52" s="284"/>
      <c r="AI52" s="284"/>
      <c r="AJ52" s="284"/>
      <c r="AK52" s="284"/>
      <c r="AL52" s="284"/>
      <c r="AM52" s="284"/>
      <c r="AN52" s="284"/>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s="244"/>
      <c r="QO52" s="244"/>
      <c r="QP52" s="244"/>
      <c r="QQ52" s="244"/>
      <c r="QR52" s="244"/>
      <c r="QS52" s="244"/>
      <c r="QT52" s="244"/>
      <c r="QU52" s="244"/>
      <c r="QV52" s="244"/>
      <c r="QW52" s="244"/>
      <c r="QX52" s="244"/>
      <c r="QY52" s="244"/>
      <c r="QZ52" s="244"/>
      <c r="RA52" s="244"/>
      <c r="RB52" s="244"/>
      <c r="RC52" s="244"/>
      <c r="RD52" s="244"/>
      <c r="RE52" s="244"/>
      <c r="RF52" s="244"/>
      <c r="RG52" s="244"/>
      <c r="RH52" s="244"/>
      <c r="RI52" s="244"/>
      <c r="RJ52" s="244"/>
      <c r="RK52" s="244"/>
      <c r="RL52" s="244"/>
      <c r="RM52" s="244"/>
      <c r="RN52" s="244"/>
      <c r="RO52" s="244"/>
      <c r="RP52" s="244"/>
      <c r="RQ52" s="244"/>
      <c r="RR52" s="244"/>
      <c r="RS52" s="244"/>
      <c r="RT52" s="244"/>
      <c r="RU52" s="244"/>
      <c r="RV52" s="244"/>
      <c r="RW52" s="244"/>
      <c r="RX52" s="244"/>
      <c r="RY52" s="244"/>
      <c r="RZ52" s="244"/>
      <c r="SA52" s="244"/>
      <c r="SB52" s="244"/>
      <c r="SC52" s="244"/>
      <c r="SD52" s="244"/>
      <c r="SE52" s="244"/>
      <c r="SF52" s="244"/>
      <c r="SG52" s="244"/>
      <c r="SH52" s="244"/>
      <c r="SI52" s="244"/>
      <c r="SJ52" s="244"/>
      <c r="SK52" s="244"/>
      <c r="SL52" s="244"/>
      <c r="SM52" s="244"/>
      <c r="SN52" s="244"/>
      <c r="SO52" s="244"/>
      <c r="SP52" s="244"/>
      <c r="SQ52" s="244"/>
      <c r="SR52" s="244"/>
      <c r="SS52" s="244"/>
      <c r="ST52" s="244"/>
      <c r="SU52" s="244"/>
      <c r="SV52" s="244"/>
      <c r="SW52" s="244"/>
      <c r="SX52" s="244"/>
      <c r="SY52" s="244"/>
      <c r="SZ52" s="244"/>
      <c r="TA52" s="244"/>
      <c r="TB52" s="244"/>
      <c r="TC52" s="244"/>
      <c r="TD52" s="244"/>
      <c r="TE52" s="244"/>
      <c r="TF52" s="244"/>
      <c r="TG52" s="244"/>
      <c r="TH52" s="244"/>
      <c r="TI52" s="244"/>
      <c r="TJ52" s="244"/>
      <c r="TK52" s="244"/>
      <c r="TL52" s="244"/>
      <c r="TM52" s="244"/>
      <c r="TN52" s="244"/>
      <c r="TO52" s="244"/>
      <c r="TP52" s="244"/>
      <c r="TQ52" s="244"/>
      <c r="TR52" s="244"/>
      <c r="TS52" s="244"/>
      <c r="TT52" s="244"/>
      <c r="TU52" s="244"/>
      <c r="TV52" s="244"/>
      <c r="TW52" s="244"/>
      <c r="TX52" s="244"/>
      <c r="TY52" s="244"/>
      <c r="TZ52" s="244"/>
      <c r="UA52" s="244"/>
      <c r="UB52" s="244"/>
      <c r="UC52" s="244"/>
      <c r="UD52" s="244"/>
      <c r="UE52" s="244"/>
      <c r="UF52" s="244"/>
      <c r="UG52" s="244"/>
      <c r="UH52" s="244"/>
      <c r="UI52" s="244"/>
      <c r="UJ52" s="244"/>
      <c r="UK52" s="244"/>
      <c r="UL52" s="244"/>
      <c r="UM52" s="244"/>
      <c r="UN52" s="244"/>
      <c r="UO52" s="244"/>
      <c r="UP52" s="244"/>
      <c r="UQ52" s="244"/>
      <c r="UR52" s="244"/>
      <c r="US52" s="244"/>
      <c r="UT52" s="244"/>
      <c r="UU52" s="244"/>
      <c r="UV52" s="244"/>
      <c r="UW52" s="244"/>
      <c r="UX52" s="244"/>
      <c r="UY52" s="244"/>
      <c r="UZ52" s="244"/>
      <c r="VA52" s="244"/>
      <c r="VB52" s="244"/>
      <c r="VC52" s="244"/>
      <c r="VD52" s="244"/>
      <c r="VE52" s="244"/>
      <c r="VF52" s="244"/>
      <c r="VG52" s="244"/>
      <c r="VH52" s="244"/>
      <c r="VI52" s="244"/>
      <c r="VJ52" s="244"/>
      <c r="VK52" s="244"/>
      <c r="VL52" s="244"/>
      <c r="VM52" s="244"/>
      <c r="VN52" s="244"/>
      <c r="VO52" s="244"/>
      <c r="VP52" s="244"/>
      <c r="VQ52" s="244"/>
      <c r="VR52" s="244"/>
      <c r="VS52" s="244"/>
      <c r="VT52" s="244"/>
      <c r="VU52" s="244"/>
      <c r="VV52" s="244"/>
      <c r="VW52" s="244"/>
      <c r="VX52" s="244"/>
      <c r="VY52" s="244"/>
      <c r="VZ52" s="244"/>
      <c r="WA52" s="244"/>
      <c r="WB52" s="244"/>
      <c r="WC52" s="244"/>
      <c r="WD52" s="244"/>
      <c r="WE52" s="244"/>
      <c r="WF52" s="244"/>
      <c r="WG52" s="244"/>
      <c r="WH52" s="244"/>
      <c r="WI52" s="244"/>
      <c r="WJ52" s="244"/>
      <c r="WK52" s="244"/>
      <c r="WL52" s="244"/>
      <c r="WM52" s="244"/>
      <c r="WN52" s="244"/>
      <c r="WO52" s="244"/>
      <c r="WP52" s="244"/>
      <c r="WQ52" s="244"/>
      <c r="WR52" s="244"/>
      <c r="WS52" s="244"/>
      <c r="WT52" s="244"/>
      <c r="WU52" s="244"/>
      <c r="WV52" s="244"/>
      <c r="WW52" s="244"/>
      <c r="WX52" s="244"/>
      <c r="WY52" s="244"/>
      <c r="WZ52" s="244"/>
      <c r="XA52" s="244"/>
      <c r="XB52" s="244"/>
      <c r="XC52" s="244"/>
      <c r="XD52" s="244"/>
      <c r="XE52" s="244"/>
      <c r="XF52" s="244"/>
      <c r="XG52" s="244"/>
      <c r="XH52" s="244"/>
      <c r="XI52" s="244"/>
      <c r="XJ52" s="244"/>
      <c r="XK52" s="244"/>
      <c r="XL52" s="244"/>
      <c r="XM52" s="244"/>
      <c r="XN52" s="244"/>
      <c r="XO52" s="244"/>
      <c r="XP52" s="244"/>
      <c r="XQ52" s="244"/>
      <c r="XR52" s="244"/>
      <c r="XS52" s="244"/>
      <c r="XT52" s="244"/>
      <c r="XU52" s="244"/>
      <c r="XV52" s="244"/>
      <c r="XW52" s="244"/>
      <c r="XX52" s="244"/>
      <c r="XY52" s="244"/>
      <c r="XZ52" s="244"/>
      <c r="YA52" s="244"/>
      <c r="YB52" s="244"/>
      <c r="YC52" s="244"/>
      <c r="YD52" s="244"/>
      <c r="YE52" s="244"/>
      <c r="YF52" s="244"/>
      <c r="YG52" s="244"/>
      <c r="YH52" s="244"/>
      <c r="YI52" s="244"/>
      <c r="YJ52" s="244"/>
      <c r="YK52" s="244"/>
      <c r="YL52" s="244"/>
      <c r="YM52" s="244"/>
      <c r="YN52" s="244"/>
      <c r="YO52" s="244"/>
      <c r="YP52" s="244"/>
      <c r="YQ52" s="244"/>
      <c r="YR52" s="244"/>
      <c r="YS52" s="244"/>
      <c r="YT52" s="244"/>
      <c r="YU52" s="244"/>
      <c r="YV52" s="244"/>
      <c r="YW52" s="244"/>
      <c r="YX52" s="244"/>
      <c r="YY52" s="244"/>
      <c r="YZ52" s="244"/>
      <c r="ZA52" s="244"/>
      <c r="ZB52" s="244"/>
      <c r="ZC52" s="244"/>
      <c r="ZD52" s="244"/>
      <c r="ZE52" s="244"/>
      <c r="ZF52" s="244"/>
      <c r="ZG52" s="244"/>
      <c r="ZH52" s="244"/>
      <c r="ZI52" s="244"/>
      <c r="ZJ52" s="244"/>
      <c r="ZK52" s="244"/>
      <c r="ZL52" s="244"/>
      <c r="ZM52" s="244"/>
      <c r="ZN52" s="244"/>
      <c r="ZO52" s="244"/>
      <c r="ZP52" s="244"/>
      <c r="ZQ52" s="244"/>
      <c r="ZR52" s="244"/>
      <c r="ZS52" s="244"/>
      <c r="ZT52" s="244"/>
      <c r="ZU52" s="244"/>
      <c r="ZV52" s="244"/>
      <c r="ZW52" s="244"/>
      <c r="ZX52" s="244"/>
      <c r="ZY52" s="244"/>
      <c r="ZZ52" s="244"/>
      <c r="AAA52" s="244"/>
      <c r="AAB52" s="244"/>
      <c r="AAC52" s="244"/>
      <c r="AAD52" s="244"/>
      <c r="AAE52" s="244"/>
      <c r="AAF52" s="244"/>
      <c r="AAG52" s="244"/>
      <c r="AAH52" s="244"/>
      <c r="AAI52" s="244"/>
      <c r="AAJ52" s="244"/>
      <c r="AAK52" s="244"/>
      <c r="AAL52" s="244"/>
      <c r="AAM52" s="244"/>
      <c r="AAN52" s="244"/>
      <c r="AAO52" s="244"/>
      <c r="AAP52" s="244"/>
      <c r="AAQ52" s="244"/>
      <c r="AAR52" s="244"/>
      <c r="AAS52" s="244"/>
      <c r="AAT52" s="244"/>
      <c r="AAU52" s="244"/>
      <c r="AAV52" s="244"/>
      <c r="AAW52" s="244"/>
      <c r="AAX52" s="244"/>
      <c r="AAY52" s="244"/>
      <c r="AAZ52" s="244"/>
      <c r="ABA52" s="244"/>
      <c r="ABB52" s="244"/>
      <c r="ABC52" s="244"/>
      <c r="ABD52" s="244"/>
      <c r="ABE52" s="244"/>
      <c r="ABF52" s="244"/>
      <c r="ABG52" s="244"/>
      <c r="ABH52" s="244"/>
      <c r="ABI52" s="244"/>
      <c r="ABJ52" s="244"/>
      <c r="ABK52" s="244"/>
      <c r="ABL52" s="244"/>
      <c r="ABM52" s="244"/>
      <c r="ABN52" s="244"/>
      <c r="ABO52" s="244"/>
      <c r="ABP52" s="244"/>
      <c r="ABQ52" s="244"/>
      <c r="ABR52" s="244"/>
      <c r="ABS52" s="244"/>
      <c r="ABT52" s="244"/>
      <c r="ABU52" s="244"/>
      <c r="ABV52" s="244"/>
      <c r="ABW52" s="244"/>
      <c r="ABX52" s="244"/>
      <c r="ABY52" s="244"/>
      <c r="ABZ52" s="244"/>
      <c r="ACA52" s="244"/>
      <c r="ACB52" s="244"/>
      <c r="ACC52" s="244"/>
      <c r="ACD52" s="244"/>
      <c r="ACE52" s="244"/>
      <c r="ACF52" s="244"/>
      <c r="ACG52" s="244"/>
      <c r="ACH52" s="244"/>
      <c r="ACI52" s="244"/>
      <c r="ACJ52" s="244"/>
      <c r="ACK52" s="244"/>
      <c r="ACL52" s="244"/>
      <c r="ACM52" s="244"/>
      <c r="ACN52" s="244"/>
      <c r="ACO52" s="244"/>
      <c r="ACP52" s="244"/>
      <c r="ACQ52" s="244"/>
      <c r="ACR52" s="244"/>
      <c r="ACS52" s="244"/>
      <c r="ACT52" s="244"/>
      <c r="ACU52" s="244"/>
      <c r="ACV52" s="244"/>
      <c r="ACW52" s="244"/>
      <c r="ACX52" s="244"/>
      <c r="ACY52" s="244"/>
      <c r="ACZ52" s="244"/>
      <c r="ADA52" s="244"/>
      <c r="ADB52" s="244"/>
      <c r="ADC52" s="244"/>
      <c r="ADD52" s="244"/>
      <c r="ADE52" s="244"/>
      <c r="ADF52" s="244"/>
      <c r="ADG52" s="244"/>
      <c r="ADH52" s="244"/>
      <c r="ADI52" s="244"/>
      <c r="ADJ52" s="244"/>
      <c r="ADK52" s="244"/>
      <c r="ADL52" s="244"/>
      <c r="ADM52" s="244"/>
      <c r="ADN52" s="244"/>
      <c r="ADO52" s="244"/>
      <c r="ADP52" s="244"/>
      <c r="ADQ52" s="244"/>
      <c r="ADR52" s="244"/>
      <c r="ADS52" s="244"/>
      <c r="ADT52" s="244"/>
      <c r="ADU52" s="244"/>
      <c r="ADV52" s="244"/>
      <c r="ADW52" s="244"/>
      <c r="ADX52" s="244"/>
      <c r="ADY52" s="244"/>
      <c r="ADZ52" s="244"/>
      <c r="AEA52" s="244"/>
      <c r="AEB52" s="244"/>
      <c r="AEC52" s="244"/>
      <c r="AED52" s="244"/>
      <c r="AEE52" s="244"/>
      <c r="AEF52" s="244"/>
      <c r="AEG52" s="244"/>
      <c r="AEH52" s="244"/>
      <c r="AEI52" s="244"/>
      <c r="AEJ52" s="244"/>
      <c r="AEK52" s="244"/>
      <c r="AEL52" s="244"/>
      <c r="AEM52" s="244"/>
      <c r="AEN52" s="244"/>
      <c r="AEO52" s="244"/>
      <c r="AEP52" s="244"/>
      <c r="AEQ52" s="244"/>
      <c r="AER52" s="244"/>
      <c r="AES52" s="244"/>
      <c r="AET52" s="244"/>
      <c r="AEU52" s="244"/>
    </row>
    <row r="53" spans="1:827" s="191" customFormat="1" x14ac:dyDescent="0.15">
      <c r="A53" s="182" t="str">
        <f>'Tariffs July 2021'!K39</f>
        <v>Simply Energy</v>
      </c>
      <c r="B53" s="183" t="str">
        <f>'Tariffs July 2021'!L39</f>
        <v>Energy Saver</v>
      </c>
      <c r="C53" s="184">
        <f>IF('Tariffs July 2021'!BP39=0,91*'Tariffs July 2021'!M39/100,(91*'Tariffs July 2021'!M39/100)+'Tariffs July 2021'!BP39/4)</f>
        <v>84.174999999999983</v>
      </c>
      <c r="D53" s="184">
        <f>IF('Tariffs July 2021'!O39="",$C$41*$C$42*'Tariffs July 2021'!N39/100,IF($C$41*$C$42&gt;='Tariffs July 2021'!P39,('Tariffs July 2021'!P39*'Tariffs July 2021'!N39/100),($C$41*$C$42*'Tariffs July 2021'!N39/100)))</f>
        <v>255.63554545454542</v>
      </c>
      <c r="E53" s="184">
        <f>IF(AND('Tariffs July 2021'!R39&gt;0,'Tariffs July 2021'!T39&gt;0),IF(($C$41*$C$42&lt;'Tariffs July 2021'!T39),(0),($C$41*$C$42-'Tariffs July 2021'!T39)*'Tariffs July 2021'!U39/100),IF(AND('Tariffs July 2021'!R39&gt;0,'Tariffs July 2021'!T39=""),IF(($C$41*$C$42&lt;'Tariffs July 2021'!R39+'Tariffs July 2021'!P39),(0),(($C$41*$C$42-('Tariffs July 2021'!R39+'Tariffs July 2021'!P39))*'Tariffs July 2021'!S39/100)),IF(AND('Tariffs July 2021'!P39&gt;0,'Tariffs July 2021'!R39=""&gt;0),IF(($C$41*$C$42&lt;'Tariffs July 2021'!P39),(0),($C$41*$C$42-'Tariffs July 2021'!P39)*'Tariffs July 2021'!Q39/100),0)))</f>
        <v>116.09</v>
      </c>
      <c r="F53" s="184">
        <f>($C$41*$C$43)*'Tariffs July 2021'!AE39/100</f>
        <v>46.445454545454552</v>
      </c>
      <c r="G53" s="184">
        <f t="shared" si="30"/>
        <v>502.34599999999995</v>
      </c>
      <c r="H53" s="238">
        <f t="shared" si="31"/>
        <v>1672.6839999999997</v>
      </c>
      <c r="I53" s="238">
        <f t="shared" si="32"/>
        <v>2009.3839999999998</v>
      </c>
      <c r="J53" s="185">
        <f t="shared" si="29"/>
        <v>2210.3224</v>
      </c>
      <c r="K53" s="188">
        <f>'Tariffs July 2021'!AZ39</f>
        <v>15</v>
      </c>
      <c r="L53" s="188">
        <f>'Tariffs July 2021'!BA39</f>
        <v>0</v>
      </c>
      <c r="M53" s="188">
        <f>'Tariffs July 2021'!BB39</f>
        <v>0</v>
      </c>
      <c r="N53" s="188">
        <f>'Tariffs July 2021'!BC39</f>
        <v>0</v>
      </c>
      <c r="O53" s="186" t="str">
        <f t="shared" si="33"/>
        <v>Guaranteed off bill</v>
      </c>
      <c r="P53" s="187" t="str">
        <f t="shared" si="34"/>
        <v>Exclusive</v>
      </c>
      <c r="Q53" s="241">
        <f t="shared" si="35"/>
        <v>1707.9763999999998</v>
      </c>
      <c r="R53" s="238">
        <f t="shared" si="36"/>
        <v>1707.9763999999998</v>
      </c>
      <c r="S53" s="247">
        <f t="shared" si="37"/>
        <v>1878.77404</v>
      </c>
      <c r="T53" s="247">
        <f t="shared" si="37"/>
        <v>1878.77404</v>
      </c>
      <c r="U53" s="188">
        <f>'Tariffs July 2021'!BL39</f>
        <v>0</v>
      </c>
      <c r="V53" s="189" t="str">
        <f>'Tariffs July 2021'!BM39</f>
        <v>n</v>
      </c>
      <c r="W53" s="284"/>
      <c r="X53" s="284"/>
      <c r="Y53" s="284"/>
      <c r="Z53" s="284"/>
      <c r="AA53" s="284"/>
      <c r="AB53" s="284"/>
      <c r="AC53" s="284"/>
      <c r="AD53" s="284"/>
      <c r="AE53" s="284"/>
      <c r="AF53" s="284"/>
      <c r="AG53" s="284"/>
      <c r="AH53" s="284"/>
      <c r="AI53" s="284"/>
      <c r="AJ53" s="284"/>
      <c r="AK53" s="284"/>
      <c r="AL53" s="284"/>
      <c r="AM53" s="284"/>
      <c r="AN53" s="284"/>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s="244"/>
      <c r="QO53" s="244"/>
      <c r="QP53" s="244"/>
      <c r="QQ53" s="244"/>
      <c r="QR53" s="244"/>
      <c r="QS53" s="244"/>
      <c r="QT53" s="244"/>
      <c r="QU53" s="244"/>
      <c r="QV53" s="244"/>
      <c r="QW53" s="244"/>
      <c r="QX53" s="244"/>
      <c r="QY53" s="244"/>
      <c r="QZ53" s="244"/>
      <c r="RA53" s="244"/>
      <c r="RB53" s="244"/>
      <c r="RC53" s="244"/>
      <c r="RD53" s="244"/>
      <c r="RE53" s="244"/>
      <c r="RF53" s="244"/>
      <c r="RG53" s="244"/>
      <c r="RH53" s="244"/>
      <c r="RI53" s="244"/>
      <c r="RJ53" s="244"/>
      <c r="RK53" s="244"/>
      <c r="RL53" s="244"/>
      <c r="RM53" s="244"/>
      <c r="RN53" s="244"/>
      <c r="RO53" s="244"/>
      <c r="RP53" s="244"/>
      <c r="RQ53" s="244"/>
      <c r="RR53" s="244"/>
      <c r="RS53" s="244"/>
      <c r="RT53" s="244"/>
      <c r="RU53" s="244"/>
      <c r="RV53" s="244"/>
      <c r="RW53" s="244"/>
      <c r="RX53" s="244"/>
      <c r="RY53" s="244"/>
      <c r="RZ53" s="244"/>
      <c r="SA53" s="244"/>
      <c r="SB53" s="244"/>
      <c r="SC53" s="244"/>
      <c r="SD53" s="244"/>
      <c r="SE53" s="244"/>
      <c r="SF53" s="244"/>
      <c r="SG53" s="244"/>
      <c r="SH53" s="244"/>
      <c r="SI53" s="244"/>
      <c r="SJ53" s="244"/>
      <c r="SK53" s="244"/>
      <c r="SL53" s="244"/>
      <c r="SM53" s="244"/>
      <c r="SN53" s="244"/>
      <c r="SO53" s="244"/>
      <c r="SP53" s="244"/>
      <c r="SQ53" s="244"/>
      <c r="SR53" s="244"/>
      <c r="SS53" s="244"/>
      <c r="ST53" s="244"/>
      <c r="SU53" s="244"/>
      <c r="SV53" s="244"/>
      <c r="SW53" s="244"/>
      <c r="SX53" s="244"/>
      <c r="SY53" s="244"/>
      <c r="SZ53" s="244"/>
      <c r="TA53" s="244"/>
      <c r="TB53" s="244"/>
      <c r="TC53" s="244"/>
      <c r="TD53" s="244"/>
      <c r="TE53" s="244"/>
      <c r="TF53" s="244"/>
      <c r="TG53" s="244"/>
      <c r="TH53" s="244"/>
      <c r="TI53" s="244"/>
      <c r="TJ53" s="244"/>
      <c r="TK53" s="244"/>
      <c r="TL53" s="244"/>
      <c r="TM53" s="244"/>
      <c r="TN53" s="244"/>
      <c r="TO53" s="244"/>
      <c r="TP53" s="244"/>
      <c r="TQ53" s="244"/>
      <c r="TR53" s="244"/>
      <c r="TS53" s="244"/>
      <c r="TT53" s="244"/>
      <c r="TU53" s="244"/>
      <c r="TV53" s="244"/>
      <c r="TW53" s="244"/>
      <c r="TX53" s="244"/>
      <c r="TY53" s="244"/>
      <c r="TZ53" s="244"/>
      <c r="UA53" s="244"/>
      <c r="UB53" s="244"/>
      <c r="UC53" s="244"/>
      <c r="UD53" s="244"/>
      <c r="UE53" s="244"/>
      <c r="UF53" s="244"/>
      <c r="UG53" s="244"/>
      <c r="UH53" s="244"/>
      <c r="UI53" s="244"/>
      <c r="UJ53" s="244"/>
      <c r="UK53" s="244"/>
      <c r="UL53" s="244"/>
      <c r="UM53" s="244"/>
      <c r="UN53" s="244"/>
      <c r="UO53" s="244"/>
      <c r="UP53" s="244"/>
      <c r="UQ53" s="244"/>
      <c r="UR53" s="244"/>
      <c r="US53" s="244"/>
      <c r="UT53" s="244"/>
      <c r="UU53" s="244"/>
      <c r="UV53" s="244"/>
      <c r="UW53" s="244"/>
      <c r="UX53" s="244"/>
      <c r="UY53" s="244"/>
      <c r="UZ53" s="244"/>
      <c r="VA53" s="244"/>
      <c r="VB53" s="244"/>
      <c r="VC53" s="244"/>
      <c r="VD53" s="244"/>
      <c r="VE53" s="244"/>
      <c r="VF53" s="244"/>
      <c r="VG53" s="244"/>
      <c r="VH53" s="244"/>
      <c r="VI53" s="244"/>
      <c r="VJ53" s="244"/>
      <c r="VK53" s="244"/>
      <c r="VL53" s="244"/>
      <c r="VM53" s="244"/>
      <c r="VN53" s="244"/>
      <c r="VO53" s="244"/>
      <c r="VP53" s="244"/>
      <c r="VQ53" s="244"/>
      <c r="VR53" s="244"/>
      <c r="VS53" s="244"/>
      <c r="VT53" s="244"/>
      <c r="VU53" s="244"/>
      <c r="VV53" s="244"/>
      <c r="VW53" s="244"/>
      <c r="VX53" s="244"/>
      <c r="VY53" s="244"/>
      <c r="VZ53" s="244"/>
      <c r="WA53" s="244"/>
      <c r="WB53" s="244"/>
      <c r="WC53" s="244"/>
      <c r="WD53" s="244"/>
      <c r="WE53" s="244"/>
      <c r="WF53" s="244"/>
      <c r="WG53" s="244"/>
      <c r="WH53" s="244"/>
      <c r="WI53" s="244"/>
      <c r="WJ53" s="244"/>
      <c r="WK53" s="244"/>
      <c r="WL53" s="244"/>
      <c r="WM53" s="244"/>
      <c r="WN53" s="244"/>
      <c r="WO53" s="244"/>
      <c r="WP53" s="244"/>
      <c r="WQ53" s="244"/>
      <c r="WR53" s="244"/>
      <c r="WS53" s="244"/>
      <c r="WT53" s="244"/>
      <c r="WU53" s="244"/>
      <c r="WV53" s="244"/>
      <c r="WW53" s="244"/>
      <c r="WX53" s="244"/>
      <c r="WY53" s="244"/>
      <c r="WZ53" s="244"/>
      <c r="XA53" s="244"/>
      <c r="XB53" s="244"/>
      <c r="XC53" s="244"/>
      <c r="XD53" s="244"/>
      <c r="XE53" s="244"/>
      <c r="XF53" s="244"/>
      <c r="XG53" s="244"/>
      <c r="XH53" s="244"/>
      <c r="XI53" s="244"/>
      <c r="XJ53" s="244"/>
      <c r="XK53" s="244"/>
      <c r="XL53" s="244"/>
      <c r="XM53" s="244"/>
      <c r="XN53" s="244"/>
      <c r="XO53" s="244"/>
      <c r="XP53" s="244"/>
      <c r="XQ53" s="244"/>
      <c r="XR53" s="244"/>
      <c r="XS53" s="244"/>
      <c r="XT53" s="244"/>
      <c r="XU53" s="244"/>
      <c r="XV53" s="244"/>
      <c r="XW53" s="244"/>
      <c r="XX53" s="244"/>
      <c r="XY53" s="244"/>
      <c r="XZ53" s="244"/>
      <c r="YA53" s="244"/>
      <c r="YB53" s="244"/>
      <c r="YC53" s="244"/>
      <c r="YD53" s="244"/>
      <c r="YE53" s="244"/>
      <c r="YF53" s="244"/>
      <c r="YG53" s="244"/>
      <c r="YH53" s="244"/>
      <c r="YI53" s="244"/>
      <c r="YJ53" s="244"/>
      <c r="YK53" s="244"/>
      <c r="YL53" s="244"/>
      <c r="YM53" s="244"/>
      <c r="YN53" s="244"/>
      <c r="YO53" s="244"/>
      <c r="YP53" s="244"/>
      <c r="YQ53" s="244"/>
      <c r="YR53" s="244"/>
      <c r="YS53" s="244"/>
      <c r="YT53" s="244"/>
      <c r="YU53" s="244"/>
      <c r="YV53" s="244"/>
      <c r="YW53" s="244"/>
      <c r="YX53" s="244"/>
      <c r="YY53" s="244"/>
      <c r="YZ53" s="244"/>
      <c r="ZA53" s="244"/>
      <c r="ZB53" s="244"/>
      <c r="ZC53" s="244"/>
      <c r="ZD53" s="244"/>
      <c r="ZE53" s="244"/>
      <c r="ZF53" s="244"/>
      <c r="ZG53" s="244"/>
      <c r="ZH53" s="244"/>
      <c r="ZI53" s="244"/>
      <c r="ZJ53" s="244"/>
      <c r="ZK53" s="244"/>
      <c r="ZL53" s="244"/>
      <c r="ZM53" s="244"/>
      <c r="ZN53" s="244"/>
      <c r="ZO53" s="244"/>
      <c r="ZP53" s="244"/>
      <c r="ZQ53" s="244"/>
      <c r="ZR53" s="244"/>
      <c r="ZS53" s="244"/>
      <c r="ZT53" s="244"/>
      <c r="ZU53" s="244"/>
      <c r="ZV53" s="244"/>
      <c r="ZW53" s="244"/>
      <c r="ZX53" s="244"/>
      <c r="ZY53" s="244"/>
      <c r="ZZ53" s="244"/>
      <c r="AAA53" s="244"/>
      <c r="AAB53" s="244"/>
      <c r="AAC53" s="244"/>
      <c r="AAD53" s="244"/>
      <c r="AAE53" s="244"/>
      <c r="AAF53" s="244"/>
      <c r="AAG53" s="244"/>
      <c r="AAH53" s="244"/>
      <c r="AAI53" s="244"/>
      <c r="AAJ53" s="244"/>
      <c r="AAK53" s="244"/>
      <c r="AAL53" s="244"/>
      <c r="AAM53" s="244"/>
      <c r="AAN53" s="244"/>
      <c r="AAO53" s="244"/>
      <c r="AAP53" s="244"/>
      <c r="AAQ53" s="244"/>
      <c r="AAR53" s="244"/>
      <c r="AAS53" s="244"/>
      <c r="AAT53" s="244"/>
      <c r="AAU53" s="244"/>
      <c r="AAV53" s="244"/>
      <c r="AAW53" s="244"/>
      <c r="AAX53" s="244"/>
      <c r="AAY53" s="244"/>
      <c r="AAZ53" s="244"/>
      <c r="ABA53" s="244"/>
      <c r="ABB53" s="244"/>
      <c r="ABC53" s="244"/>
      <c r="ABD53" s="244"/>
      <c r="ABE53" s="244"/>
      <c r="ABF53" s="244"/>
      <c r="ABG53" s="244"/>
      <c r="ABH53" s="244"/>
      <c r="ABI53" s="244"/>
      <c r="ABJ53" s="244"/>
      <c r="ABK53" s="244"/>
      <c r="ABL53" s="244"/>
      <c r="ABM53" s="244"/>
      <c r="ABN53" s="244"/>
      <c r="ABO53" s="244"/>
      <c r="ABP53" s="244"/>
      <c r="ABQ53" s="244"/>
      <c r="ABR53" s="244"/>
      <c r="ABS53" s="244"/>
      <c r="ABT53" s="244"/>
      <c r="ABU53" s="244"/>
      <c r="ABV53" s="244"/>
      <c r="ABW53" s="244"/>
      <c r="ABX53" s="244"/>
      <c r="ABY53" s="244"/>
      <c r="ABZ53" s="244"/>
      <c r="ACA53" s="244"/>
      <c r="ACB53" s="244"/>
      <c r="ACC53" s="244"/>
      <c r="ACD53" s="244"/>
      <c r="ACE53" s="244"/>
      <c r="ACF53" s="244"/>
      <c r="ACG53" s="244"/>
      <c r="ACH53" s="244"/>
      <c r="ACI53" s="244"/>
      <c r="ACJ53" s="244"/>
      <c r="ACK53" s="244"/>
      <c r="ACL53" s="244"/>
      <c r="ACM53" s="244"/>
      <c r="ACN53" s="244"/>
      <c r="ACO53" s="244"/>
      <c r="ACP53" s="244"/>
      <c r="ACQ53" s="244"/>
      <c r="ACR53" s="244"/>
      <c r="ACS53" s="244"/>
      <c r="ACT53" s="244"/>
      <c r="ACU53" s="244"/>
      <c r="ACV53" s="244"/>
      <c r="ACW53" s="244"/>
      <c r="ACX53" s="244"/>
      <c r="ACY53" s="244"/>
      <c r="ACZ53" s="244"/>
      <c r="ADA53" s="244"/>
      <c r="ADB53" s="244"/>
      <c r="ADC53" s="244"/>
      <c r="ADD53" s="244"/>
      <c r="ADE53" s="244"/>
      <c r="ADF53" s="244"/>
      <c r="ADG53" s="244"/>
      <c r="ADH53" s="244"/>
      <c r="ADI53" s="244"/>
      <c r="ADJ53" s="244"/>
      <c r="ADK53" s="244"/>
      <c r="ADL53" s="244"/>
      <c r="ADM53" s="244"/>
      <c r="ADN53" s="244"/>
      <c r="ADO53" s="244"/>
      <c r="ADP53" s="244"/>
      <c r="ADQ53" s="244"/>
      <c r="ADR53" s="244"/>
      <c r="ADS53" s="244"/>
      <c r="ADT53" s="244"/>
      <c r="ADU53" s="244"/>
      <c r="ADV53" s="244"/>
      <c r="ADW53" s="244"/>
      <c r="ADX53" s="244"/>
      <c r="ADY53" s="244"/>
      <c r="ADZ53" s="244"/>
      <c r="AEA53" s="244"/>
      <c r="AEB53" s="244"/>
      <c r="AEC53" s="244"/>
      <c r="AED53" s="244"/>
      <c r="AEE53" s="244"/>
      <c r="AEF53" s="244"/>
      <c r="AEG53" s="244"/>
      <c r="AEH53" s="244"/>
      <c r="AEI53" s="244"/>
      <c r="AEJ53" s="244"/>
      <c r="AEK53" s="244"/>
      <c r="AEL53" s="244"/>
      <c r="AEM53" s="244"/>
      <c r="AEN53" s="244"/>
      <c r="AEO53" s="244"/>
      <c r="AEP53" s="244"/>
      <c r="AEQ53" s="244"/>
      <c r="AER53" s="244"/>
      <c r="AES53" s="244"/>
      <c r="AET53" s="244"/>
      <c r="AEU53" s="244"/>
    </row>
    <row r="54" spans="1:827" s="191" customFormat="1" x14ac:dyDescent="0.15">
      <c r="A54" s="182" t="str">
        <f>'Tariffs July 2021'!K40</f>
        <v>Mojo Power</v>
      </c>
      <c r="B54" s="183" t="str">
        <f>'Tariffs July 2021'!L40</f>
        <v>All Day Breakfast</v>
      </c>
      <c r="C54" s="184">
        <f>IF('Tariffs July 2021'!BP40=0,91*'Tariffs July 2021'!M40/100,(91*'Tariffs July 2021'!M40/100)+'Tariffs July 2021'!BP40/4)</f>
        <v>61.879999999999988</v>
      </c>
      <c r="D54" s="184">
        <f>IF('Tariffs July 2021'!O40="",$C$41*$C$42*'Tariffs July 2021'!N40/100,IF($C$41*$C$42&gt;='Tariffs July 2021'!P40,('Tariffs July 2021'!P40*'Tariffs July 2021'!N40/100),($C$41*$C$42*'Tariffs July 2021'!N40/100)))</f>
        <v>272</v>
      </c>
      <c r="E54" s="184">
        <f>IF(AND('Tariffs July 2021'!R40&gt;0,'Tariffs July 2021'!T40&gt;0),IF(($C$41*$C$42&lt;'Tariffs July 2021'!T40),(0),($C$41*$C$42-'Tariffs July 2021'!T40)*'Tariffs July 2021'!U40/100),IF(AND('Tariffs July 2021'!R40&gt;0,'Tariffs July 2021'!T40=""),IF(($C$41*$C$42&lt;'Tariffs July 2021'!R40+'Tariffs July 2021'!P40),(0),(($C$41*$C$42-('Tariffs July 2021'!R40+'Tariffs July 2021'!P40))*'Tariffs July 2021'!S40/100)),IF(AND('Tariffs July 2021'!P40&gt;0,'Tariffs July 2021'!R40=""&gt;0),IF(($C$41*$C$42&lt;'Tariffs July 2021'!P40),(0),($C$41*$C$42-'Tariffs July 2021'!P40)*'Tariffs July 2021'!Q40/100),0)))</f>
        <v>0</v>
      </c>
      <c r="F54" s="184">
        <f>($C$41*$C$43)*'Tariffs July 2021'!AE40/100</f>
        <v>39.081818181818178</v>
      </c>
      <c r="G54" s="184">
        <f t="shared" si="30"/>
        <v>372.96181818181816</v>
      </c>
      <c r="H54" s="238">
        <f t="shared" si="31"/>
        <v>1244.3272727272727</v>
      </c>
      <c r="I54" s="238">
        <f t="shared" si="32"/>
        <v>1491.8472727272726</v>
      </c>
      <c r="J54" s="185">
        <f t="shared" si="29"/>
        <v>1641.0319999999999</v>
      </c>
      <c r="K54" s="188">
        <f>'Tariffs July 2021'!AZ40</f>
        <v>0</v>
      </c>
      <c r="L54" s="188">
        <f>'Tariffs July 2021'!BA40</f>
        <v>0</v>
      </c>
      <c r="M54" s="188">
        <f>'Tariffs July 2021'!BB40</f>
        <v>0</v>
      </c>
      <c r="N54" s="188">
        <f>'Tariffs July 2021'!BC40</f>
        <v>0</v>
      </c>
      <c r="O54" s="186" t="str">
        <f t="shared" si="33"/>
        <v>No discount</v>
      </c>
      <c r="P54" s="187" t="str">
        <f t="shared" si="34"/>
        <v>Exclusive</v>
      </c>
      <c r="Q54" s="241">
        <f t="shared" si="35"/>
        <v>1491.8472727272726</v>
      </c>
      <c r="R54" s="238">
        <f t="shared" si="36"/>
        <v>1491.8472727272726</v>
      </c>
      <c r="S54" s="247">
        <f t="shared" si="37"/>
        <v>1641.0319999999999</v>
      </c>
      <c r="T54" s="247">
        <f t="shared" si="37"/>
        <v>1641.0319999999999</v>
      </c>
      <c r="U54" s="188">
        <f>'Tariffs July 2021'!BL40</f>
        <v>0</v>
      </c>
      <c r="V54" s="189" t="str">
        <f>'Tariffs July 2021'!BM40</f>
        <v>n</v>
      </c>
      <c r="W54" s="284"/>
      <c r="X54" s="284"/>
      <c r="Y54" s="284"/>
      <c r="Z54" s="284"/>
      <c r="AA54" s="284"/>
      <c r="AB54" s="284"/>
      <c r="AC54" s="284"/>
      <c r="AD54" s="284"/>
      <c r="AE54" s="284"/>
      <c r="AF54" s="284"/>
      <c r="AG54" s="284"/>
      <c r="AH54" s="284"/>
      <c r="AI54" s="284"/>
      <c r="AJ54" s="284"/>
      <c r="AK54" s="284"/>
      <c r="AL54" s="284"/>
      <c r="AM54" s="284"/>
      <c r="AN54" s="28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s="244"/>
      <c r="QO54" s="244"/>
      <c r="QP54" s="244"/>
      <c r="QQ54" s="244"/>
      <c r="QR54" s="244"/>
      <c r="QS54" s="244"/>
      <c r="QT54" s="244"/>
      <c r="QU54" s="244"/>
      <c r="QV54" s="244"/>
      <c r="QW54" s="244"/>
      <c r="QX54" s="244"/>
      <c r="QY54" s="244"/>
      <c r="QZ54" s="244"/>
      <c r="RA54" s="244"/>
      <c r="RB54" s="244"/>
      <c r="RC54" s="244"/>
      <c r="RD54" s="244"/>
      <c r="RE54" s="244"/>
      <c r="RF54" s="244"/>
      <c r="RG54" s="244"/>
      <c r="RH54" s="244"/>
      <c r="RI54" s="244"/>
      <c r="RJ54" s="244"/>
      <c r="RK54" s="244"/>
      <c r="RL54" s="244"/>
      <c r="RM54" s="244"/>
      <c r="RN54" s="244"/>
      <c r="RO54" s="244"/>
      <c r="RP54" s="244"/>
      <c r="RQ54" s="244"/>
      <c r="RR54" s="244"/>
      <c r="RS54" s="244"/>
      <c r="RT54" s="244"/>
      <c r="RU54" s="244"/>
      <c r="RV54" s="244"/>
      <c r="RW54" s="244"/>
      <c r="RX54" s="244"/>
      <c r="RY54" s="244"/>
      <c r="RZ54" s="244"/>
      <c r="SA54" s="244"/>
      <c r="SB54" s="244"/>
      <c r="SC54" s="244"/>
      <c r="SD54" s="244"/>
      <c r="SE54" s="244"/>
      <c r="SF54" s="244"/>
      <c r="SG54" s="244"/>
      <c r="SH54" s="244"/>
      <c r="SI54" s="244"/>
      <c r="SJ54" s="244"/>
      <c r="SK54" s="244"/>
      <c r="SL54" s="244"/>
      <c r="SM54" s="244"/>
      <c r="SN54" s="244"/>
      <c r="SO54" s="244"/>
      <c r="SP54" s="244"/>
      <c r="SQ54" s="244"/>
      <c r="SR54" s="244"/>
      <c r="SS54" s="244"/>
      <c r="ST54" s="244"/>
      <c r="SU54" s="244"/>
      <c r="SV54" s="244"/>
      <c r="SW54" s="244"/>
      <c r="SX54" s="244"/>
      <c r="SY54" s="244"/>
      <c r="SZ54" s="244"/>
      <c r="TA54" s="244"/>
      <c r="TB54" s="244"/>
      <c r="TC54" s="244"/>
      <c r="TD54" s="244"/>
      <c r="TE54" s="244"/>
      <c r="TF54" s="244"/>
      <c r="TG54" s="244"/>
      <c r="TH54" s="244"/>
      <c r="TI54" s="244"/>
      <c r="TJ54" s="244"/>
      <c r="TK54" s="244"/>
      <c r="TL54" s="244"/>
      <c r="TM54" s="244"/>
      <c r="TN54" s="244"/>
      <c r="TO54" s="244"/>
      <c r="TP54" s="244"/>
      <c r="TQ54" s="244"/>
      <c r="TR54" s="244"/>
      <c r="TS54" s="244"/>
      <c r="TT54" s="244"/>
      <c r="TU54" s="244"/>
      <c r="TV54" s="244"/>
      <c r="TW54" s="244"/>
      <c r="TX54" s="244"/>
      <c r="TY54" s="244"/>
      <c r="TZ54" s="244"/>
      <c r="UA54" s="244"/>
      <c r="UB54" s="244"/>
      <c r="UC54" s="244"/>
      <c r="UD54" s="244"/>
      <c r="UE54" s="244"/>
      <c r="UF54" s="244"/>
      <c r="UG54" s="244"/>
      <c r="UH54" s="244"/>
      <c r="UI54" s="244"/>
      <c r="UJ54" s="244"/>
      <c r="UK54" s="244"/>
      <c r="UL54" s="244"/>
      <c r="UM54" s="244"/>
      <c r="UN54" s="244"/>
      <c r="UO54" s="244"/>
      <c r="UP54" s="244"/>
      <c r="UQ54" s="244"/>
      <c r="UR54" s="244"/>
      <c r="US54" s="244"/>
      <c r="UT54" s="244"/>
      <c r="UU54" s="244"/>
      <c r="UV54" s="244"/>
      <c r="UW54" s="244"/>
      <c r="UX54" s="244"/>
      <c r="UY54" s="244"/>
      <c r="UZ54" s="244"/>
      <c r="VA54" s="244"/>
      <c r="VB54" s="244"/>
      <c r="VC54" s="244"/>
      <c r="VD54" s="244"/>
      <c r="VE54" s="244"/>
      <c r="VF54" s="244"/>
      <c r="VG54" s="244"/>
      <c r="VH54" s="244"/>
      <c r="VI54" s="244"/>
      <c r="VJ54" s="244"/>
      <c r="VK54" s="244"/>
      <c r="VL54" s="244"/>
      <c r="VM54" s="244"/>
      <c r="VN54" s="244"/>
      <c r="VO54" s="244"/>
      <c r="VP54" s="244"/>
      <c r="VQ54" s="244"/>
      <c r="VR54" s="244"/>
      <c r="VS54" s="244"/>
      <c r="VT54" s="244"/>
      <c r="VU54" s="244"/>
      <c r="VV54" s="244"/>
      <c r="VW54" s="244"/>
      <c r="VX54" s="244"/>
      <c r="VY54" s="244"/>
      <c r="VZ54" s="244"/>
      <c r="WA54" s="244"/>
      <c r="WB54" s="244"/>
      <c r="WC54" s="244"/>
      <c r="WD54" s="244"/>
      <c r="WE54" s="244"/>
      <c r="WF54" s="244"/>
      <c r="WG54" s="244"/>
      <c r="WH54" s="244"/>
      <c r="WI54" s="244"/>
      <c r="WJ54" s="244"/>
      <c r="WK54" s="244"/>
      <c r="WL54" s="244"/>
      <c r="WM54" s="244"/>
      <c r="WN54" s="244"/>
      <c r="WO54" s="244"/>
      <c r="WP54" s="244"/>
      <c r="WQ54" s="244"/>
      <c r="WR54" s="244"/>
      <c r="WS54" s="244"/>
      <c r="WT54" s="244"/>
      <c r="WU54" s="244"/>
      <c r="WV54" s="244"/>
      <c r="WW54" s="244"/>
      <c r="WX54" s="244"/>
      <c r="WY54" s="244"/>
      <c r="WZ54" s="244"/>
      <c r="XA54" s="244"/>
      <c r="XB54" s="244"/>
      <c r="XC54" s="244"/>
      <c r="XD54" s="244"/>
      <c r="XE54" s="244"/>
      <c r="XF54" s="244"/>
      <c r="XG54" s="244"/>
      <c r="XH54" s="244"/>
      <c r="XI54" s="244"/>
      <c r="XJ54" s="244"/>
      <c r="XK54" s="244"/>
      <c r="XL54" s="244"/>
      <c r="XM54" s="244"/>
      <c r="XN54" s="244"/>
      <c r="XO54" s="244"/>
      <c r="XP54" s="244"/>
      <c r="XQ54" s="244"/>
      <c r="XR54" s="244"/>
      <c r="XS54" s="244"/>
      <c r="XT54" s="244"/>
      <c r="XU54" s="244"/>
      <c r="XV54" s="244"/>
      <c r="XW54" s="244"/>
      <c r="XX54" s="244"/>
      <c r="XY54" s="244"/>
      <c r="XZ54" s="244"/>
      <c r="YA54" s="244"/>
      <c r="YB54" s="244"/>
      <c r="YC54" s="244"/>
      <c r="YD54" s="244"/>
      <c r="YE54" s="244"/>
      <c r="YF54" s="244"/>
      <c r="YG54" s="244"/>
      <c r="YH54" s="244"/>
      <c r="YI54" s="244"/>
      <c r="YJ54" s="244"/>
      <c r="YK54" s="244"/>
      <c r="YL54" s="244"/>
      <c r="YM54" s="244"/>
      <c r="YN54" s="244"/>
      <c r="YO54" s="244"/>
      <c r="YP54" s="244"/>
      <c r="YQ54" s="244"/>
      <c r="YR54" s="244"/>
      <c r="YS54" s="244"/>
      <c r="YT54" s="244"/>
      <c r="YU54" s="244"/>
      <c r="YV54" s="244"/>
      <c r="YW54" s="244"/>
      <c r="YX54" s="244"/>
      <c r="YY54" s="244"/>
      <c r="YZ54" s="244"/>
      <c r="ZA54" s="244"/>
      <c r="ZB54" s="244"/>
      <c r="ZC54" s="244"/>
      <c r="ZD54" s="244"/>
      <c r="ZE54" s="244"/>
      <c r="ZF54" s="244"/>
      <c r="ZG54" s="244"/>
      <c r="ZH54" s="244"/>
      <c r="ZI54" s="244"/>
      <c r="ZJ54" s="244"/>
      <c r="ZK54" s="244"/>
      <c r="ZL54" s="244"/>
      <c r="ZM54" s="244"/>
      <c r="ZN54" s="244"/>
      <c r="ZO54" s="244"/>
      <c r="ZP54" s="244"/>
      <c r="ZQ54" s="244"/>
      <c r="ZR54" s="244"/>
      <c r="ZS54" s="244"/>
      <c r="ZT54" s="244"/>
      <c r="ZU54" s="244"/>
      <c r="ZV54" s="244"/>
      <c r="ZW54" s="244"/>
      <c r="ZX54" s="244"/>
      <c r="ZY54" s="244"/>
      <c r="ZZ54" s="244"/>
      <c r="AAA54" s="244"/>
      <c r="AAB54" s="244"/>
      <c r="AAC54" s="244"/>
      <c r="AAD54" s="244"/>
      <c r="AAE54" s="244"/>
      <c r="AAF54" s="244"/>
      <c r="AAG54" s="244"/>
      <c r="AAH54" s="244"/>
      <c r="AAI54" s="244"/>
      <c r="AAJ54" s="244"/>
      <c r="AAK54" s="244"/>
      <c r="AAL54" s="244"/>
      <c r="AAM54" s="244"/>
      <c r="AAN54" s="244"/>
      <c r="AAO54" s="244"/>
      <c r="AAP54" s="244"/>
      <c r="AAQ54" s="244"/>
      <c r="AAR54" s="244"/>
      <c r="AAS54" s="244"/>
      <c r="AAT54" s="244"/>
      <c r="AAU54" s="244"/>
      <c r="AAV54" s="244"/>
      <c r="AAW54" s="244"/>
      <c r="AAX54" s="244"/>
      <c r="AAY54" s="244"/>
      <c r="AAZ54" s="244"/>
      <c r="ABA54" s="244"/>
      <c r="ABB54" s="244"/>
      <c r="ABC54" s="244"/>
      <c r="ABD54" s="244"/>
      <c r="ABE54" s="244"/>
      <c r="ABF54" s="244"/>
      <c r="ABG54" s="244"/>
      <c r="ABH54" s="244"/>
      <c r="ABI54" s="244"/>
      <c r="ABJ54" s="244"/>
      <c r="ABK54" s="244"/>
      <c r="ABL54" s="244"/>
      <c r="ABM54" s="244"/>
      <c r="ABN54" s="244"/>
      <c r="ABO54" s="244"/>
      <c r="ABP54" s="244"/>
      <c r="ABQ54" s="244"/>
      <c r="ABR54" s="244"/>
      <c r="ABS54" s="244"/>
      <c r="ABT54" s="244"/>
      <c r="ABU54" s="244"/>
      <c r="ABV54" s="244"/>
      <c r="ABW54" s="244"/>
      <c r="ABX54" s="244"/>
      <c r="ABY54" s="244"/>
      <c r="ABZ54" s="244"/>
      <c r="ACA54" s="244"/>
      <c r="ACB54" s="244"/>
      <c r="ACC54" s="244"/>
      <c r="ACD54" s="244"/>
      <c r="ACE54" s="244"/>
      <c r="ACF54" s="244"/>
      <c r="ACG54" s="244"/>
      <c r="ACH54" s="244"/>
      <c r="ACI54" s="244"/>
      <c r="ACJ54" s="244"/>
      <c r="ACK54" s="244"/>
      <c r="ACL54" s="244"/>
      <c r="ACM54" s="244"/>
      <c r="ACN54" s="244"/>
      <c r="ACO54" s="244"/>
      <c r="ACP54" s="244"/>
      <c r="ACQ54" s="244"/>
      <c r="ACR54" s="244"/>
      <c r="ACS54" s="244"/>
      <c r="ACT54" s="244"/>
      <c r="ACU54" s="244"/>
      <c r="ACV54" s="244"/>
      <c r="ACW54" s="244"/>
      <c r="ACX54" s="244"/>
      <c r="ACY54" s="244"/>
      <c r="ACZ54" s="244"/>
      <c r="ADA54" s="244"/>
      <c r="ADB54" s="244"/>
      <c r="ADC54" s="244"/>
      <c r="ADD54" s="244"/>
      <c r="ADE54" s="244"/>
      <c r="ADF54" s="244"/>
      <c r="ADG54" s="244"/>
      <c r="ADH54" s="244"/>
      <c r="ADI54" s="244"/>
      <c r="ADJ54" s="244"/>
      <c r="ADK54" s="244"/>
      <c r="ADL54" s="244"/>
      <c r="ADM54" s="244"/>
      <c r="ADN54" s="244"/>
      <c r="ADO54" s="244"/>
      <c r="ADP54" s="244"/>
      <c r="ADQ54" s="244"/>
      <c r="ADR54" s="244"/>
      <c r="ADS54" s="244"/>
      <c r="ADT54" s="244"/>
      <c r="ADU54" s="244"/>
      <c r="ADV54" s="244"/>
      <c r="ADW54" s="244"/>
      <c r="ADX54" s="244"/>
      <c r="ADY54" s="244"/>
      <c r="ADZ54" s="244"/>
      <c r="AEA54" s="244"/>
      <c r="AEB54" s="244"/>
      <c r="AEC54" s="244"/>
      <c r="AED54" s="244"/>
      <c r="AEE54" s="244"/>
      <c r="AEF54" s="244"/>
      <c r="AEG54" s="244"/>
      <c r="AEH54" s="244"/>
      <c r="AEI54" s="244"/>
      <c r="AEJ54" s="244"/>
      <c r="AEK54" s="244"/>
      <c r="AEL54" s="244"/>
      <c r="AEM54" s="244"/>
      <c r="AEN54" s="244"/>
      <c r="AEO54" s="244"/>
      <c r="AEP54" s="244"/>
      <c r="AEQ54" s="244"/>
      <c r="AER54" s="244"/>
      <c r="AES54" s="244"/>
      <c r="AET54" s="244"/>
      <c r="AEU54" s="244"/>
    </row>
    <row r="55" spans="1:827" s="191" customFormat="1" x14ac:dyDescent="0.15">
      <c r="A55" s="182" t="str">
        <f>'Tariffs July 2021'!K41</f>
        <v>Powershop</v>
      </c>
      <c r="B55" s="183" t="str">
        <f>'Tariffs July 2021'!L41</f>
        <v>Carbon neutral</v>
      </c>
      <c r="C55" s="184">
        <f>IF('Tariffs July 2021'!BP41=0,91*'Tariffs July 2021'!M41/100,(91*'Tariffs July 2021'!M41/100)+'Tariffs July 2021'!BP41/4)</f>
        <v>85.08499999999998</v>
      </c>
      <c r="D55" s="184">
        <f>IF('Tariffs July 2021'!O41="",$C$41*$C$42*'Tariffs July 2021'!N41/100,IF($C$41*$C$42&gt;='Tariffs July 2021'!P41,('Tariffs July 2021'!P41*'Tariffs July 2021'!N41/100),($C$41*$C$42*'Tariffs July 2021'!N41/100)))</f>
        <v>309.39999999999998</v>
      </c>
      <c r="E55" s="184">
        <f>IF(AND('Tariffs July 2021'!R41&gt;0,'Tariffs July 2021'!T41&gt;0),IF(($C$41*$C$42&lt;'Tariffs July 2021'!T41),(0),($C$41*$C$42-'Tariffs July 2021'!T41)*'Tariffs July 2021'!U41/100),IF(AND('Tariffs July 2021'!R41&gt;0,'Tariffs July 2021'!T41=""),IF(($C$41*$C$42&lt;'Tariffs July 2021'!R41+'Tariffs July 2021'!P41),(0),(($C$41*$C$42-('Tariffs July 2021'!R41+'Tariffs July 2021'!P41))*'Tariffs July 2021'!S41/100)),IF(AND('Tariffs July 2021'!P41&gt;0,'Tariffs July 2021'!R41=""&gt;0),IF(($C$41*$C$42&lt;'Tariffs July 2021'!P41),(0),($C$41*$C$42-'Tariffs July 2021'!P41)*'Tariffs July 2021'!Q41/100),0)))</f>
        <v>0</v>
      </c>
      <c r="F55" s="184">
        <f>($C$41*$C$43)*'Tariffs July 2021'!AE41/100</f>
        <v>28.199999999999996</v>
      </c>
      <c r="G55" s="184">
        <f t="shared" si="30"/>
        <v>422.68499999999995</v>
      </c>
      <c r="H55" s="238">
        <f t="shared" si="31"/>
        <v>1350.3999999999999</v>
      </c>
      <c r="I55" s="238">
        <f t="shared" si="32"/>
        <v>1690.7399999999998</v>
      </c>
      <c r="J55" s="185">
        <f t="shared" si="29"/>
        <v>1859.8139999999999</v>
      </c>
      <c r="K55" s="188">
        <f>'Tariffs July 2021'!AZ41</f>
        <v>0</v>
      </c>
      <c r="L55" s="188">
        <f>'Tariffs July 2021'!BA41</f>
        <v>0</v>
      </c>
      <c r="M55" s="188">
        <f>'Tariffs July 2021'!BB41</f>
        <v>0</v>
      </c>
      <c r="N55" s="188">
        <f>'Tariffs July 2021'!BC41</f>
        <v>0</v>
      </c>
      <c r="O55" s="186" t="str">
        <f t="shared" si="33"/>
        <v>No discount</v>
      </c>
      <c r="P55" s="187" t="str">
        <f t="shared" si="34"/>
        <v>Inclusive</v>
      </c>
      <c r="Q55" s="241">
        <f t="shared" si="35"/>
        <v>1690.7399999999998</v>
      </c>
      <c r="R55" s="238">
        <f t="shared" si="36"/>
        <v>1690.7399999999998</v>
      </c>
      <c r="S55" s="247">
        <f t="shared" si="37"/>
        <v>1859.8139999999999</v>
      </c>
      <c r="T55" s="247">
        <f t="shared" si="37"/>
        <v>1859.8139999999999</v>
      </c>
      <c r="U55" s="188">
        <f>'Tariffs July 2021'!BL41</f>
        <v>0</v>
      </c>
      <c r="V55" s="189" t="str">
        <f>'Tariffs July 2021'!BM41</f>
        <v>n</v>
      </c>
      <c r="W55" s="284"/>
      <c r="X55" s="284"/>
      <c r="Y55" s="284"/>
      <c r="Z55" s="284"/>
      <c r="AA55" s="284"/>
      <c r="AB55" s="284"/>
      <c r="AC55" s="284"/>
      <c r="AD55" s="284"/>
      <c r="AE55" s="284"/>
      <c r="AF55" s="284"/>
      <c r="AG55" s="284"/>
      <c r="AH55" s="284"/>
      <c r="AI55" s="284"/>
      <c r="AJ55" s="284"/>
      <c r="AK55" s="284"/>
      <c r="AL55" s="284"/>
      <c r="AM55" s="284"/>
      <c r="AN55" s="284"/>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s="244"/>
      <c r="QO55" s="244"/>
      <c r="QP55" s="244"/>
      <c r="QQ55" s="244"/>
      <c r="QR55" s="244"/>
      <c r="QS55" s="244"/>
      <c r="QT55" s="244"/>
      <c r="QU55" s="244"/>
      <c r="QV55" s="244"/>
      <c r="QW55" s="244"/>
      <c r="QX55" s="244"/>
      <c r="QY55" s="244"/>
      <c r="QZ55" s="244"/>
      <c r="RA55" s="244"/>
      <c r="RB55" s="244"/>
      <c r="RC55" s="244"/>
      <c r="RD55" s="244"/>
      <c r="RE55" s="244"/>
      <c r="RF55" s="244"/>
      <c r="RG55" s="244"/>
      <c r="RH55" s="244"/>
      <c r="RI55" s="244"/>
      <c r="RJ55" s="244"/>
      <c r="RK55" s="244"/>
      <c r="RL55" s="244"/>
      <c r="RM55" s="244"/>
      <c r="RN55" s="244"/>
      <c r="RO55" s="244"/>
      <c r="RP55" s="244"/>
      <c r="RQ55" s="244"/>
      <c r="RR55" s="244"/>
      <c r="RS55" s="244"/>
      <c r="RT55" s="244"/>
      <c r="RU55" s="244"/>
      <c r="RV55" s="244"/>
      <c r="RW55" s="244"/>
      <c r="RX55" s="244"/>
      <c r="RY55" s="244"/>
      <c r="RZ55" s="244"/>
      <c r="SA55" s="244"/>
      <c r="SB55" s="244"/>
      <c r="SC55" s="244"/>
      <c r="SD55" s="244"/>
      <c r="SE55" s="244"/>
      <c r="SF55" s="244"/>
      <c r="SG55" s="244"/>
      <c r="SH55" s="244"/>
      <c r="SI55" s="244"/>
      <c r="SJ55" s="244"/>
      <c r="SK55" s="244"/>
      <c r="SL55" s="244"/>
      <c r="SM55" s="244"/>
      <c r="SN55" s="244"/>
      <c r="SO55" s="244"/>
      <c r="SP55" s="244"/>
      <c r="SQ55" s="244"/>
      <c r="SR55" s="244"/>
      <c r="SS55" s="244"/>
      <c r="ST55" s="244"/>
      <c r="SU55" s="244"/>
      <c r="SV55" s="244"/>
      <c r="SW55" s="244"/>
      <c r="SX55" s="244"/>
      <c r="SY55" s="244"/>
      <c r="SZ55" s="244"/>
      <c r="TA55" s="244"/>
      <c r="TB55" s="244"/>
      <c r="TC55" s="244"/>
      <c r="TD55" s="244"/>
      <c r="TE55" s="244"/>
      <c r="TF55" s="244"/>
      <c r="TG55" s="244"/>
      <c r="TH55" s="244"/>
      <c r="TI55" s="244"/>
      <c r="TJ55" s="244"/>
      <c r="TK55" s="244"/>
      <c r="TL55" s="244"/>
      <c r="TM55" s="244"/>
      <c r="TN55" s="244"/>
      <c r="TO55" s="244"/>
      <c r="TP55" s="244"/>
      <c r="TQ55" s="244"/>
      <c r="TR55" s="244"/>
      <c r="TS55" s="244"/>
      <c r="TT55" s="244"/>
      <c r="TU55" s="244"/>
      <c r="TV55" s="244"/>
      <c r="TW55" s="244"/>
      <c r="TX55" s="244"/>
      <c r="TY55" s="244"/>
      <c r="TZ55" s="244"/>
      <c r="UA55" s="244"/>
      <c r="UB55" s="244"/>
      <c r="UC55" s="244"/>
      <c r="UD55" s="244"/>
      <c r="UE55" s="244"/>
      <c r="UF55" s="244"/>
      <c r="UG55" s="244"/>
      <c r="UH55" s="244"/>
      <c r="UI55" s="244"/>
      <c r="UJ55" s="244"/>
      <c r="UK55" s="244"/>
      <c r="UL55" s="244"/>
      <c r="UM55" s="244"/>
      <c r="UN55" s="244"/>
      <c r="UO55" s="244"/>
      <c r="UP55" s="244"/>
      <c r="UQ55" s="244"/>
      <c r="UR55" s="244"/>
      <c r="US55" s="244"/>
      <c r="UT55" s="244"/>
      <c r="UU55" s="244"/>
      <c r="UV55" s="244"/>
      <c r="UW55" s="244"/>
      <c r="UX55" s="244"/>
      <c r="UY55" s="244"/>
      <c r="UZ55" s="244"/>
      <c r="VA55" s="244"/>
      <c r="VB55" s="244"/>
      <c r="VC55" s="244"/>
      <c r="VD55" s="244"/>
      <c r="VE55" s="244"/>
      <c r="VF55" s="244"/>
      <c r="VG55" s="244"/>
      <c r="VH55" s="244"/>
      <c r="VI55" s="244"/>
      <c r="VJ55" s="244"/>
      <c r="VK55" s="244"/>
      <c r="VL55" s="244"/>
      <c r="VM55" s="244"/>
      <c r="VN55" s="244"/>
      <c r="VO55" s="244"/>
      <c r="VP55" s="244"/>
      <c r="VQ55" s="244"/>
      <c r="VR55" s="244"/>
      <c r="VS55" s="244"/>
      <c r="VT55" s="244"/>
      <c r="VU55" s="244"/>
      <c r="VV55" s="244"/>
      <c r="VW55" s="244"/>
      <c r="VX55" s="244"/>
      <c r="VY55" s="244"/>
      <c r="VZ55" s="244"/>
      <c r="WA55" s="244"/>
      <c r="WB55" s="244"/>
      <c r="WC55" s="244"/>
      <c r="WD55" s="244"/>
      <c r="WE55" s="244"/>
      <c r="WF55" s="244"/>
      <c r="WG55" s="244"/>
      <c r="WH55" s="244"/>
      <c r="WI55" s="244"/>
      <c r="WJ55" s="244"/>
      <c r="WK55" s="244"/>
      <c r="WL55" s="244"/>
      <c r="WM55" s="244"/>
      <c r="WN55" s="244"/>
      <c r="WO55" s="244"/>
      <c r="WP55" s="244"/>
      <c r="WQ55" s="244"/>
      <c r="WR55" s="244"/>
      <c r="WS55" s="244"/>
      <c r="WT55" s="244"/>
      <c r="WU55" s="244"/>
      <c r="WV55" s="244"/>
      <c r="WW55" s="244"/>
      <c r="WX55" s="244"/>
      <c r="WY55" s="244"/>
      <c r="WZ55" s="244"/>
      <c r="XA55" s="244"/>
      <c r="XB55" s="244"/>
      <c r="XC55" s="244"/>
      <c r="XD55" s="244"/>
      <c r="XE55" s="244"/>
      <c r="XF55" s="244"/>
      <c r="XG55" s="244"/>
      <c r="XH55" s="244"/>
      <c r="XI55" s="244"/>
      <c r="XJ55" s="244"/>
      <c r="XK55" s="244"/>
      <c r="XL55" s="244"/>
      <c r="XM55" s="244"/>
      <c r="XN55" s="244"/>
      <c r="XO55" s="244"/>
      <c r="XP55" s="244"/>
      <c r="XQ55" s="244"/>
      <c r="XR55" s="244"/>
      <c r="XS55" s="244"/>
      <c r="XT55" s="244"/>
      <c r="XU55" s="244"/>
      <c r="XV55" s="244"/>
      <c r="XW55" s="244"/>
      <c r="XX55" s="244"/>
      <c r="XY55" s="244"/>
      <c r="XZ55" s="244"/>
      <c r="YA55" s="244"/>
      <c r="YB55" s="244"/>
      <c r="YC55" s="244"/>
      <c r="YD55" s="244"/>
      <c r="YE55" s="244"/>
      <c r="YF55" s="244"/>
      <c r="YG55" s="244"/>
      <c r="YH55" s="244"/>
      <c r="YI55" s="244"/>
      <c r="YJ55" s="244"/>
      <c r="YK55" s="244"/>
      <c r="YL55" s="244"/>
      <c r="YM55" s="244"/>
      <c r="YN55" s="244"/>
      <c r="YO55" s="244"/>
      <c r="YP55" s="244"/>
      <c r="YQ55" s="244"/>
      <c r="YR55" s="244"/>
      <c r="YS55" s="244"/>
      <c r="YT55" s="244"/>
      <c r="YU55" s="244"/>
      <c r="YV55" s="244"/>
      <c r="YW55" s="244"/>
      <c r="YX55" s="244"/>
      <c r="YY55" s="244"/>
      <c r="YZ55" s="244"/>
      <c r="ZA55" s="244"/>
      <c r="ZB55" s="244"/>
      <c r="ZC55" s="244"/>
      <c r="ZD55" s="244"/>
      <c r="ZE55" s="244"/>
      <c r="ZF55" s="244"/>
      <c r="ZG55" s="244"/>
      <c r="ZH55" s="244"/>
      <c r="ZI55" s="244"/>
      <c r="ZJ55" s="244"/>
      <c r="ZK55" s="244"/>
      <c r="ZL55" s="244"/>
      <c r="ZM55" s="244"/>
      <c r="ZN55" s="244"/>
      <c r="ZO55" s="244"/>
      <c r="ZP55" s="244"/>
      <c r="ZQ55" s="244"/>
      <c r="ZR55" s="244"/>
      <c r="ZS55" s="244"/>
      <c r="ZT55" s="244"/>
      <c r="ZU55" s="244"/>
      <c r="ZV55" s="244"/>
      <c r="ZW55" s="244"/>
      <c r="ZX55" s="244"/>
      <c r="ZY55" s="244"/>
      <c r="ZZ55" s="244"/>
      <c r="AAA55" s="244"/>
      <c r="AAB55" s="244"/>
      <c r="AAC55" s="244"/>
      <c r="AAD55" s="244"/>
      <c r="AAE55" s="244"/>
      <c r="AAF55" s="244"/>
      <c r="AAG55" s="244"/>
      <c r="AAH55" s="244"/>
      <c r="AAI55" s="244"/>
      <c r="AAJ55" s="244"/>
      <c r="AAK55" s="244"/>
      <c r="AAL55" s="244"/>
      <c r="AAM55" s="244"/>
      <c r="AAN55" s="244"/>
      <c r="AAO55" s="244"/>
      <c r="AAP55" s="244"/>
      <c r="AAQ55" s="244"/>
      <c r="AAR55" s="244"/>
      <c r="AAS55" s="244"/>
      <c r="AAT55" s="244"/>
      <c r="AAU55" s="244"/>
      <c r="AAV55" s="244"/>
      <c r="AAW55" s="244"/>
      <c r="AAX55" s="244"/>
      <c r="AAY55" s="244"/>
      <c r="AAZ55" s="244"/>
      <c r="ABA55" s="244"/>
      <c r="ABB55" s="244"/>
      <c r="ABC55" s="244"/>
      <c r="ABD55" s="244"/>
      <c r="ABE55" s="244"/>
      <c r="ABF55" s="244"/>
      <c r="ABG55" s="244"/>
      <c r="ABH55" s="244"/>
      <c r="ABI55" s="244"/>
      <c r="ABJ55" s="244"/>
      <c r="ABK55" s="244"/>
      <c r="ABL55" s="244"/>
      <c r="ABM55" s="244"/>
      <c r="ABN55" s="244"/>
      <c r="ABO55" s="244"/>
      <c r="ABP55" s="244"/>
      <c r="ABQ55" s="244"/>
      <c r="ABR55" s="244"/>
      <c r="ABS55" s="244"/>
      <c r="ABT55" s="244"/>
      <c r="ABU55" s="244"/>
      <c r="ABV55" s="244"/>
      <c r="ABW55" s="244"/>
      <c r="ABX55" s="244"/>
      <c r="ABY55" s="244"/>
      <c r="ABZ55" s="244"/>
      <c r="ACA55" s="244"/>
      <c r="ACB55" s="244"/>
      <c r="ACC55" s="244"/>
      <c r="ACD55" s="244"/>
      <c r="ACE55" s="244"/>
      <c r="ACF55" s="244"/>
      <c r="ACG55" s="244"/>
      <c r="ACH55" s="244"/>
      <c r="ACI55" s="244"/>
      <c r="ACJ55" s="244"/>
      <c r="ACK55" s="244"/>
      <c r="ACL55" s="244"/>
      <c r="ACM55" s="244"/>
      <c r="ACN55" s="244"/>
      <c r="ACO55" s="244"/>
      <c r="ACP55" s="244"/>
      <c r="ACQ55" s="244"/>
      <c r="ACR55" s="244"/>
      <c r="ACS55" s="244"/>
      <c r="ACT55" s="244"/>
      <c r="ACU55" s="244"/>
      <c r="ACV55" s="244"/>
      <c r="ACW55" s="244"/>
      <c r="ACX55" s="244"/>
      <c r="ACY55" s="244"/>
      <c r="ACZ55" s="244"/>
      <c r="ADA55" s="244"/>
      <c r="ADB55" s="244"/>
      <c r="ADC55" s="244"/>
      <c r="ADD55" s="244"/>
      <c r="ADE55" s="244"/>
      <c r="ADF55" s="244"/>
      <c r="ADG55" s="244"/>
      <c r="ADH55" s="244"/>
      <c r="ADI55" s="244"/>
      <c r="ADJ55" s="244"/>
      <c r="ADK55" s="244"/>
      <c r="ADL55" s="244"/>
      <c r="ADM55" s="244"/>
      <c r="ADN55" s="244"/>
      <c r="ADO55" s="244"/>
      <c r="ADP55" s="244"/>
      <c r="ADQ55" s="244"/>
      <c r="ADR55" s="244"/>
      <c r="ADS55" s="244"/>
      <c r="ADT55" s="244"/>
      <c r="ADU55" s="244"/>
      <c r="ADV55" s="244"/>
      <c r="ADW55" s="244"/>
      <c r="ADX55" s="244"/>
      <c r="ADY55" s="244"/>
      <c r="ADZ55" s="244"/>
      <c r="AEA55" s="244"/>
      <c r="AEB55" s="244"/>
      <c r="AEC55" s="244"/>
      <c r="AED55" s="244"/>
      <c r="AEE55" s="244"/>
      <c r="AEF55" s="244"/>
      <c r="AEG55" s="244"/>
      <c r="AEH55" s="244"/>
      <c r="AEI55" s="244"/>
      <c r="AEJ55" s="244"/>
      <c r="AEK55" s="244"/>
      <c r="AEL55" s="244"/>
      <c r="AEM55" s="244"/>
      <c r="AEN55" s="244"/>
      <c r="AEO55" s="244"/>
      <c r="AEP55" s="244"/>
      <c r="AEQ55" s="244"/>
      <c r="AER55" s="244"/>
      <c r="AES55" s="244"/>
      <c r="AET55" s="244"/>
      <c r="AEU55" s="244"/>
    </row>
    <row r="56" spans="1:827" s="191" customFormat="1" x14ac:dyDescent="0.15">
      <c r="A56" s="182" t="str">
        <f>'Tariffs July 2021'!K42</f>
        <v>Red Energy</v>
      </c>
      <c r="B56" s="183" t="str">
        <f>'Tariffs July 2021'!L42</f>
        <v>Living Energy Saver</v>
      </c>
      <c r="C56" s="184">
        <f>IF('Tariffs July 2021'!BP42=0,91*'Tariffs July 2021'!M42/100,(91*'Tariffs July 2021'!M42/100)+'Tariffs July 2021'!BP42/4)</f>
        <v>77.349999999999994</v>
      </c>
      <c r="D56" s="184">
        <f>IF('Tariffs July 2021'!O42="",$C$41*$C$42*'Tariffs July 2021'!N42/100,IF($C$41*$C$42&gt;='Tariffs July 2021'!P42,('Tariffs July 2021'!P42*'Tariffs July 2021'!N42/100),($C$41*$C$42*'Tariffs July 2021'!N42/100)))</f>
        <v>322.69090909090909</v>
      </c>
      <c r="E56" s="184">
        <f>IF(AND('Tariffs July 2021'!R42&gt;0,'Tariffs July 2021'!T42&gt;0),IF(($C$41*$C$42&lt;'Tariffs July 2021'!T42),(0),($C$41*$C$42-'Tariffs July 2021'!T42)*'Tariffs July 2021'!U42/100),IF(AND('Tariffs July 2021'!R42&gt;0,'Tariffs July 2021'!T42=""),IF(($C$41*$C$42&lt;'Tariffs July 2021'!R42+'Tariffs July 2021'!P42),(0),(($C$41*$C$42-('Tariffs July 2021'!R42+'Tariffs July 2021'!P42))*'Tariffs July 2021'!S42/100)),IF(AND('Tariffs July 2021'!P42&gt;0,'Tariffs July 2021'!R42=""&gt;0),IF(($C$41*$C$42&lt;'Tariffs July 2021'!P42),(0),($C$41*$C$42-'Tariffs July 2021'!P42)*'Tariffs July 2021'!Q42/100),0)))</f>
        <v>0</v>
      </c>
      <c r="F56" s="184">
        <f>($C$41*$C$43)*'Tariffs July 2021'!AE42/100</f>
        <v>47.645454545454541</v>
      </c>
      <c r="G56" s="184">
        <f t="shared" si="30"/>
        <v>447.68636363636358</v>
      </c>
      <c r="H56" s="238">
        <f t="shared" si="31"/>
        <v>1481.3454545454542</v>
      </c>
      <c r="I56" s="238">
        <f t="shared" si="32"/>
        <v>1790.7454545454543</v>
      </c>
      <c r="J56" s="185">
        <f t="shared" si="29"/>
        <v>1969.82</v>
      </c>
      <c r="K56" s="188">
        <f>'Tariffs July 2021'!AZ42</f>
        <v>0</v>
      </c>
      <c r="L56" s="188">
        <f>'Tariffs July 2021'!BA42</f>
        <v>0</v>
      </c>
      <c r="M56" s="188">
        <f>'Tariffs July 2021'!BB42</f>
        <v>0</v>
      </c>
      <c r="N56" s="188">
        <f>'Tariffs July 2021'!BC42</f>
        <v>0</v>
      </c>
      <c r="O56" s="186" t="str">
        <f t="shared" si="33"/>
        <v>No discount</v>
      </c>
      <c r="P56" s="187" t="str">
        <f t="shared" si="34"/>
        <v>Inclusive</v>
      </c>
      <c r="Q56" s="241">
        <f t="shared" si="35"/>
        <v>1790.7454545454543</v>
      </c>
      <c r="R56" s="238">
        <f t="shared" si="36"/>
        <v>1790.7454545454543</v>
      </c>
      <c r="S56" s="247">
        <f t="shared" si="37"/>
        <v>1969.82</v>
      </c>
      <c r="T56" s="247">
        <f t="shared" si="37"/>
        <v>1969.82</v>
      </c>
      <c r="U56" s="188">
        <f>'Tariffs July 2021'!BL42</f>
        <v>0</v>
      </c>
      <c r="V56" s="189" t="str">
        <f>'Tariffs July 2021'!BM42</f>
        <v>n</v>
      </c>
      <c r="W56" s="284"/>
      <c r="X56" s="284"/>
      <c r="Y56" s="284"/>
      <c r="Z56" s="284"/>
      <c r="AA56" s="284"/>
      <c r="AB56" s="284"/>
      <c r="AC56" s="284"/>
      <c r="AD56" s="284"/>
      <c r="AE56" s="284"/>
      <c r="AF56" s="284"/>
      <c r="AG56" s="284"/>
      <c r="AH56" s="284"/>
      <c r="AI56" s="284"/>
      <c r="AJ56" s="284"/>
      <c r="AK56" s="284"/>
      <c r="AL56" s="284"/>
      <c r="AM56" s="284"/>
      <c r="AN56" s="284"/>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s="244"/>
      <c r="QO56" s="244"/>
      <c r="QP56" s="244"/>
      <c r="QQ56" s="244"/>
      <c r="QR56" s="244"/>
      <c r="QS56" s="244"/>
      <c r="QT56" s="244"/>
      <c r="QU56" s="244"/>
      <c r="QV56" s="244"/>
      <c r="QW56" s="244"/>
      <c r="QX56" s="244"/>
      <c r="QY56" s="244"/>
      <c r="QZ56" s="244"/>
      <c r="RA56" s="244"/>
      <c r="RB56" s="244"/>
      <c r="RC56" s="244"/>
      <c r="RD56" s="244"/>
      <c r="RE56" s="244"/>
      <c r="RF56" s="244"/>
      <c r="RG56" s="244"/>
      <c r="RH56" s="244"/>
      <c r="RI56" s="244"/>
      <c r="RJ56" s="244"/>
      <c r="RK56" s="244"/>
      <c r="RL56" s="244"/>
      <c r="RM56" s="244"/>
      <c r="RN56" s="244"/>
      <c r="RO56" s="244"/>
      <c r="RP56" s="244"/>
      <c r="RQ56" s="244"/>
      <c r="RR56" s="244"/>
      <c r="RS56" s="244"/>
      <c r="RT56" s="244"/>
      <c r="RU56" s="244"/>
      <c r="RV56" s="244"/>
      <c r="RW56" s="244"/>
      <c r="RX56" s="244"/>
      <c r="RY56" s="244"/>
      <c r="RZ56" s="244"/>
      <c r="SA56" s="244"/>
      <c r="SB56" s="244"/>
      <c r="SC56" s="244"/>
      <c r="SD56" s="244"/>
      <c r="SE56" s="244"/>
      <c r="SF56" s="244"/>
      <c r="SG56" s="244"/>
      <c r="SH56" s="244"/>
      <c r="SI56" s="244"/>
      <c r="SJ56" s="244"/>
      <c r="SK56" s="244"/>
      <c r="SL56" s="244"/>
      <c r="SM56" s="244"/>
      <c r="SN56" s="244"/>
      <c r="SO56" s="244"/>
      <c r="SP56" s="244"/>
      <c r="SQ56" s="244"/>
      <c r="SR56" s="244"/>
      <c r="SS56" s="244"/>
      <c r="ST56" s="244"/>
      <c r="SU56" s="244"/>
      <c r="SV56" s="244"/>
      <c r="SW56" s="244"/>
      <c r="SX56" s="244"/>
      <c r="SY56" s="244"/>
      <c r="SZ56" s="244"/>
      <c r="TA56" s="244"/>
      <c r="TB56" s="244"/>
      <c r="TC56" s="244"/>
      <c r="TD56" s="244"/>
      <c r="TE56" s="244"/>
      <c r="TF56" s="244"/>
      <c r="TG56" s="244"/>
      <c r="TH56" s="244"/>
      <c r="TI56" s="244"/>
      <c r="TJ56" s="244"/>
      <c r="TK56" s="244"/>
      <c r="TL56" s="244"/>
      <c r="TM56" s="244"/>
      <c r="TN56" s="244"/>
      <c r="TO56" s="244"/>
      <c r="TP56" s="244"/>
      <c r="TQ56" s="244"/>
      <c r="TR56" s="244"/>
      <c r="TS56" s="244"/>
      <c r="TT56" s="244"/>
      <c r="TU56" s="244"/>
      <c r="TV56" s="244"/>
      <c r="TW56" s="244"/>
      <c r="TX56" s="244"/>
      <c r="TY56" s="244"/>
      <c r="TZ56" s="244"/>
      <c r="UA56" s="244"/>
      <c r="UB56" s="244"/>
      <c r="UC56" s="244"/>
      <c r="UD56" s="244"/>
      <c r="UE56" s="244"/>
      <c r="UF56" s="244"/>
      <c r="UG56" s="244"/>
      <c r="UH56" s="244"/>
      <c r="UI56" s="244"/>
      <c r="UJ56" s="244"/>
      <c r="UK56" s="244"/>
      <c r="UL56" s="244"/>
      <c r="UM56" s="244"/>
      <c r="UN56" s="244"/>
      <c r="UO56" s="244"/>
      <c r="UP56" s="244"/>
      <c r="UQ56" s="244"/>
      <c r="UR56" s="244"/>
      <c r="US56" s="244"/>
      <c r="UT56" s="244"/>
      <c r="UU56" s="244"/>
      <c r="UV56" s="244"/>
      <c r="UW56" s="244"/>
      <c r="UX56" s="244"/>
      <c r="UY56" s="244"/>
      <c r="UZ56" s="244"/>
      <c r="VA56" s="244"/>
      <c r="VB56" s="244"/>
      <c r="VC56" s="244"/>
      <c r="VD56" s="244"/>
      <c r="VE56" s="244"/>
      <c r="VF56" s="244"/>
      <c r="VG56" s="244"/>
      <c r="VH56" s="244"/>
      <c r="VI56" s="244"/>
      <c r="VJ56" s="244"/>
      <c r="VK56" s="244"/>
      <c r="VL56" s="244"/>
      <c r="VM56" s="244"/>
      <c r="VN56" s="244"/>
      <c r="VO56" s="244"/>
      <c r="VP56" s="244"/>
      <c r="VQ56" s="244"/>
      <c r="VR56" s="244"/>
      <c r="VS56" s="244"/>
      <c r="VT56" s="244"/>
      <c r="VU56" s="244"/>
      <c r="VV56" s="244"/>
      <c r="VW56" s="244"/>
      <c r="VX56" s="244"/>
      <c r="VY56" s="244"/>
      <c r="VZ56" s="244"/>
      <c r="WA56" s="244"/>
      <c r="WB56" s="244"/>
      <c r="WC56" s="244"/>
      <c r="WD56" s="244"/>
      <c r="WE56" s="244"/>
      <c r="WF56" s="244"/>
      <c r="WG56" s="244"/>
      <c r="WH56" s="244"/>
      <c r="WI56" s="244"/>
      <c r="WJ56" s="244"/>
      <c r="WK56" s="244"/>
      <c r="WL56" s="244"/>
      <c r="WM56" s="244"/>
      <c r="WN56" s="244"/>
      <c r="WO56" s="244"/>
      <c r="WP56" s="244"/>
      <c r="WQ56" s="244"/>
      <c r="WR56" s="244"/>
      <c r="WS56" s="244"/>
      <c r="WT56" s="244"/>
      <c r="WU56" s="244"/>
      <c r="WV56" s="244"/>
      <c r="WW56" s="244"/>
      <c r="WX56" s="244"/>
      <c r="WY56" s="244"/>
      <c r="WZ56" s="244"/>
      <c r="XA56" s="244"/>
      <c r="XB56" s="244"/>
      <c r="XC56" s="244"/>
      <c r="XD56" s="244"/>
      <c r="XE56" s="244"/>
      <c r="XF56" s="244"/>
      <c r="XG56" s="244"/>
      <c r="XH56" s="244"/>
      <c r="XI56" s="244"/>
      <c r="XJ56" s="244"/>
      <c r="XK56" s="244"/>
      <c r="XL56" s="244"/>
      <c r="XM56" s="244"/>
      <c r="XN56" s="244"/>
      <c r="XO56" s="244"/>
      <c r="XP56" s="244"/>
      <c r="XQ56" s="244"/>
      <c r="XR56" s="244"/>
      <c r="XS56" s="244"/>
      <c r="XT56" s="244"/>
      <c r="XU56" s="244"/>
      <c r="XV56" s="244"/>
      <c r="XW56" s="244"/>
      <c r="XX56" s="244"/>
      <c r="XY56" s="244"/>
      <c r="XZ56" s="244"/>
      <c r="YA56" s="244"/>
      <c r="YB56" s="244"/>
      <c r="YC56" s="244"/>
      <c r="YD56" s="244"/>
      <c r="YE56" s="244"/>
      <c r="YF56" s="244"/>
      <c r="YG56" s="244"/>
      <c r="YH56" s="244"/>
      <c r="YI56" s="244"/>
      <c r="YJ56" s="244"/>
      <c r="YK56" s="244"/>
      <c r="YL56" s="244"/>
      <c r="YM56" s="244"/>
      <c r="YN56" s="244"/>
      <c r="YO56" s="244"/>
      <c r="YP56" s="244"/>
      <c r="YQ56" s="244"/>
      <c r="YR56" s="244"/>
      <c r="YS56" s="244"/>
      <c r="YT56" s="244"/>
      <c r="YU56" s="244"/>
      <c r="YV56" s="244"/>
      <c r="YW56" s="244"/>
      <c r="YX56" s="244"/>
      <c r="YY56" s="244"/>
      <c r="YZ56" s="244"/>
      <c r="ZA56" s="244"/>
      <c r="ZB56" s="244"/>
      <c r="ZC56" s="244"/>
      <c r="ZD56" s="244"/>
      <c r="ZE56" s="244"/>
      <c r="ZF56" s="244"/>
      <c r="ZG56" s="244"/>
      <c r="ZH56" s="244"/>
      <c r="ZI56" s="244"/>
      <c r="ZJ56" s="244"/>
      <c r="ZK56" s="244"/>
      <c r="ZL56" s="244"/>
      <c r="ZM56" s="244"/>
      <c r="ZN56" s="244"/>
      <c r="ZO56" s="244"/>
      <c r="ZP56" s="244"/>
      <c r="ZQ56" s="244"/>
      <c r="ZR56" s="244"/>
      <c r="ZS56" s="244"/>
      <c r="ZT56" s="244"/>
      <c r="ZU56" s="244"/>
      <c r="ZV56" s="244"/>
      <c r="ZW56" s="244"/>
      <c r="ZX56" s="244"/>
      <c r="ZY56" s="244"/>
      <c r="ZZ56" s="244"/>
      <c r="AAA56" s="244"/>
      <c r="AAB56" s="244"/>
      <c r="AAC56" s="244"/>
      <c r="AAD56" s="244"/>
      <c r="AAE56" s="244"/>
      <c r="AAF56" s="244"/>
      <c r="AAG56" s="244"/>
      <c r="AAH56" s="244"/>
      <c r="AAI56" s="244"/>
      <c r="AAJ56" s="244"/>
      <c r="AAK56" s="244"/>
      <c r="AAL56" s="244"/>
      <c r="AAM56" s="244"/>
      <c r="AAN56" s="244"/>
      <c r="AAO56" s="244"/>
      <c r="AAP56" s="244"/>
      <c r="AAQ56" s="244"/>
      <c r="AAR56" s="244"/>
      <c r="AAS56" s="244"/>
      <c r="AAT56" s="244"/>
      <c r="AAU56" s="244"/>
      <c r="AAV56" s="244"/>
      <c r="AAW56" s="244"/>
      <c r="AAX56" s="244"/>
      <c r="AAY56" s="244"/>
      <c r="AAZ56" s="244"/>
      <c r="ABA56" s="244"/>
      <c r="ABB56" s="244"/>
      <c r="ABC56" s="244"/>
      <c r="ABD56" s="244"/>
      <c r="ABE56" s="244"/>
      <c r="ABF56" s="244"/>
      <c r="ABG56" s="244"/>
      <c r="ABH56" s="244"/>
      <c r="ABI56" s="244"/>
      <c r="ABJ56" s="244"/>
      <c r="ABK56" s="244"/>
      <c r="ABL56" s="244"/>
      <c r="ABM56" s="244"/>
      <c r="ABN56" s="244"/>
      <c r="ABO56" s="244"/>
      <c r="ABP56" s="244"/>
      <c r="ABQ56" s="244"/>
      <c r="ABR56" s="244"/>
      <c r="ABS56" s="244"/>
      <c r="ABT56" s="244"/>
      <c r="ABU56" s="244"/>
      <c r="ABV56" s="244"/>
      <c r="ABW56" s="244"/>
      <c r="ABX56" s="244"/>
      <c r="ABY56" s="244"/>
      <c r="ABZ56" s="244"/>
      <c r="ACA56" s="244"/>
      <c r="ACB56" s="244"/>
      <c r="ACC56" s="244"/>
      <c r="ACD56" s="244"/>
      <c r="ACE56" s="244"/>
      <c r="ACF56" s="244"/>
      <c r="ACG56" s="244"/>
      <c r="ACH56" s="244"/>
      <c r="ACI56" s="244"/>
      <c r="ACJ56" s="244"/>
      <c r="ACK56" s="244"/>
      <c r="ACL56" s="244"/>
      <c r="ACM56" s="244"/>
      <c r="ACN56" s="244"/>
      <c r="ACO56" s="244"/>
      <c r="ACP56" s="244"/>
      <c r="ACQ56" s="244"/>
      <c r="ACR56" s="244"/>
      <c r="ACS56" s="244"/>
      <c r="ACT56" s="244"/>
      <c r="ACU56" s="244"/>
      <c r="ACV56" s="244"/>
      <c r="ACW56" s="244"/>
      <c r="ACX56" s="244"/>
      <c r="ACY56" s="244"/>
      <c r="ACZ56" s="244"/>
      <c r="ADA56" s="244"/>
      <c r="ADB56" s="244"/>
      <c r="ADC56" s="244"/>
      <c r="ADD56" s="244"/>
      <c r="ADE56" s="244"/>
      <c r="ADF56" s="244"/>
      <c r="ADG56" s="244"/>
      <c r="ADH56" s="244"/>
      <c r="ADI56" s="244"/>
      <c r="ADJ56" s="244"/>
      <c r="ADK56" s="244"/>
      <c r="ADL56" s="244"/>
      <c r="ADM56" s="244"/>
      <c r="ADN56" s="244"/>
      <c r="ADO56" s="244"/>
      <c r="ADP56" s="244"/>
      <c r="ADQ56" s="244"/>
      <c r="ADR56" s="244"/>
      <c r="ADS56" s="244"/>
      <c r="ADT56" s="244"/>
      <c r="ADU56" s="244"/>
      <c r="ADV56" s="244"/>
      <c r="ADW56" s="244"/>
      <c r="ADX56" s="244"/>
      <c r="ADY56" s="244"/>
      <c r="ADZ56" s="244"/>
      <c r="AEA56" s="244"/>
      <c r="AEB56" s="244"/>
      <c r="AEC56" s="244"/>
      <c r="AED56" s="244"/>
      <c r="AEE56" s="244"/>
      <c r="AEF56" s="244"/>
      <c r="AEG56" s="244"/>
      <c r="AEH56" s="244"/>
      <c r="AEI56" s="244"/>
      <c r="AEJ56" s="244"/>
      <c r="AEK56" s="244"/>
      <c r="AEL56" s="244"/>
      <c r="AEM56" s="244"/>
      <c r="AEN56" s="244"/>
      <c r="AEO56" s="244"/>
      <c r="AEP56" s="244"/>
      <c r="AEQ56" s="244"/>
      <c r="AER56" s="244"/>
      <c r="AES56" s="244"/>
      <c r="AET56" s="244"/>
      <c r="AEU56" s="244"/>
    </row>
    <row r="57" spans="1:827" s="191" customFormat="1" x14ac:dyDescent="0.15">
      <c r="A57" s="183" t="str">
        <f>'Tariffs July 2021'!K43</f>
        <v>Alinta Energy</v>
      </c>
      <c r="B57" s="183" t="str">
        <f>'Tariffs July 2021'!L43</f>
        <v>Home Deal</v>
      </c>
      <c r="C57" s="184">
        <f>IF('Tariffs July 2021'!BP43=0,91*'Tariffs July 2021'!M43/100,(91*'Tariffs July 2021'!M43/100)+'Tariffs July 2021'!BP43/4)</f>
        <v>83.198818181818169</v>
      </c>
      <c r="D57" s="184">
        <f>IF('Tariffs July 2021'!O43="",$C$41*$C$42*'Tariffs July 2021'!N43/100,IF($C$41*$C$42&gt;='Tariffs July 2021'!P43,('Tariffs July 2021'!P43*'Tariffs July 2021'!N43/100),($C$41*$C$42*'Tariffs July 2021'!N43/100)))</f>
        <v>297.96363636363634</v>
      </c>
      <c r="E57" s="184">
        <f>IF(AND('Tariffs July 2021'!R43&gt;0,'Tariffs July 2021'!T43&gt;0),IF(($C$41*$C$42&lt;'Tariffs July 2021'!T43),(0),($C$41*$C$42-'Tariffs July 2021'!T43)*'Tariffs July 2021'!U43/100),IF(AND('Tariffs July 2021'!R43&gt;0,'Tariffs July 2021'!T43=""),IF(($C$41*$C$42&lt;'Tariffs July 2021'!R43+'Tariffs July 2021'!P43),(0),(($C$41*$C$42-('Tariffs July 2021'!R43+'Tariffs July 2021'!P43))*'Tariffs July 2021'!S43/100)),IF(AND('Tariffs July 2021'!P43&gt;0,'Tariffs July 2021'!R43=""&gt;0),IF(($C$41*$C$42&lt;'Tariffs July 2021'!P43),(0),($C$41*$C$42-'Tariffs July 2021'!P43)*'Tariffs July 2021'!Q43/100),0)))</f>
        <v>0</v>
      </c>
      <c r="F57" s="184">
        <f>($C$41*$C$43)*'Tariffs July 2021'!AE43/100</f>
        <v>36.763636363636358</v>
      </c>
      <c r="G57" s="184">
        <f t="shared" si="30"/>
        <v>417.92609090909087</v>
      </c>
      <c r="H57" s="238">
        <f t="shared" si="31"/>
        <v>1338.9090909090908</v>
      </c>
      <c r="I57" s="238">
        <f t="shared" si="32"/>
        <v>1671.7043636363635</v>
      </c>
      <c r="J57" s="185">
        <f t="shared" si="29"/>
        <v>1838.8748000000001</v>
      </c>
      <c r="K57" s="188">
        <f>'Tariffs July 2021'!AZ43</f>
        <v>0</v>
      </c>
      <c r="L57" s="188">
        <f>'Tariffs July 2021'!BA43</f>
        <v>0</v>
      </c>
      <c r="M57" s="188">
        <f>'Tariffs July 2021'!BB43</f>
        <v>0</v>
      </c>
      <c r="N57" s="188">
        <f>'Tariffs July 2021'!BC43</f>
        <v>0</v>
      </c>
      <c r="O57" s="186" t="str">
        <f t="shared" si="33"/>
        <v>No discount</v>
      </c>
      <c r="P57" s="187" t="str">
        <f t="shared" si="34"/>
        <v>Exclusive</v>
      </c>
      <c r="Q57" s="241">
        <f t="shared" si="35"/>
        <v>1671.7043636363635</v>
      </c>
      <c r="R57" s="238">
        <f t="shared" si="36"/>
        <v>1671.7043636363635</v>
      </c>
      <c r="S57" s="247">
        <f t="shared" si="37"/>
        <v>1838.8748000000001</v>
      </c>
      <c r="T57" s="247">
        <f t="shared" si="37"/>
        <v>1838.8748000000001</v>
      </c>
      <c r="U57" s="188">
        <f>'Tariffs July 2021'!BL43</f>
        <v>0</v>
      </c>
      <c r="V57" s="189" t="str">
        <f>'Tariffs July 2021'!BM43</f>
        <v>n</v>
      </c>
      <c r="W57" s="284"/>
      <c r="X57" s="284"/>
      <c r="Y57" s="284"/>
      <c r="Z57" s="284"/>
      <c r="AA57" s="284"/>
      <c r="AB57" s="284"/>
      <c r="AC57" s="284"/>
      <c r="AD57" s="284"/>
      <c r="AE57" s="284"/>
      <c r="AF57" s="284"/>
      <c r="AG57" s="284"/>
      <c r="AH57" s="284"/>
      <c r="AI57" s="284"/>
      <c r="AJ57" s="284"/>
      <c r="AK57" s="284"/>
      <c r="AL57" s="284"/>
      <c r="AM57" s="284"/>
      <c r="AN57" s="284"/>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s="244"/>
      <c r="QO57" s="244"/>
      <c r="QP57" s="244"/>
      <c r="QQ57" s="244"/>
      <c r="QR57" s="244"/>
      <c r="QS57" s="244"/>
      <c r="QT57" s="244"/>
      <c r="QU57" s="244"/>
      <c r="QV57" s="244"/>
      <c r="QW57" s="244"/>
      <c r="QX57" s="244"/>
      <c r="QY57" s="244"/>
      <c r="QZ57" s="244"/>
      <c r="RA57" s="244"/>
      <c r="RB57" s="244"/>
      <c r="RC57" s="244"/>
      <c r="RD57" s="244"/>
      <c r="RE57" s="244"/>
      <c r="RF57" s="244"/>
      <c r="RG57" s="244"/>
      <c r="RH57" s="244"/>
      <c r="RI57" s="244"/>
      <c r="RJ57" s="244"/>
      <c r="RK57" s="244"/>
      <c r="RL57" s="244"/>
      <c r="RM57" s="244"/>
      <c r="RN57" s="244"/>
      <c r="RO57" s="244"/>
      <c r="RP57" s="244"/>
      <c r="RQ57" s="244"/>
      <c r="RR57" s="244"/>
      <c r="RS57" s="244"/>
      <c r="RT57" s="244"/>
      <c r="RU57" s="244"/>
      <c r="RV57" s="244"/>
      <c r="RW57" s="244"/>
      <c r="RX57" s="244"/>
      <c r="RY57" s="244"/>
      <c r="RZ57" s="244"/>
      <c r="SA57" s="244"/>
      <c r="SB57" s="244"/>
      <c r="SC57" s="244"/>
      <c r="SD57" s="244"/>
      <c r="SE57" s="244"/>
      <c r="SF57" s="244"/>
      <c r="SG57" s="244"/>
      <c r="SH57" s="244"/>
      <c r="SI57" s="244"/>
      <c r="SJ57" s="244"/>
      <c r="SK57" s="244"/>
      <c r="SL57" s="244"/>
      <c r="SM57" s="244"/>
      <c r="SN57" s="244"/>
      <c r="SO57" s="244"/>
      <c r="SP57" s="244"/>
      <c r="SQ57" s="244"/>
      <c r="SR57" s="244"/>
      <c r="SS57" s="244"/>
      <c r="ST57" s="244"/>
      <c r="SU57" s="244"/>
      <c r="SV57" s="244"/>
      <c r="SW57" s="244"/>
      <c r="SX57" s="244"/>
      <c r="SY57" s="244"/>
      <c r="SZ57" s="244"/>
      <c r="TA57" s="244"/>
      <c r="TB57" s="244"/>
      <c r="TC57" s="244"/>
      <c r="TD57" s="244"/>
      <c r="TE57" s="244"/>
      <c r="TF57" s="244"/>
      <c r="TG57" s="244"/>
      <c r="TH57" s="244"/>
      <c r="TI57" s="244"/>
      <c r="TJ57" s="244"/>
      <c r="TK57" s="244"/>
      <c r="TL57" s="244"/>
      <c r="TM57" s="244"/>
      <c r="TN57" s="244"/>
      <c r="TO57" s="244"/>
      <c r="TP57" s="244"/>
      <c r="TQ57" s="244"/>
      <c r="TR57" s="244"/>
      <c r="TS57" s="244"/>
      <c r="TT57" s="244"/>
      <c r="TU57" s="244"/>
      <c r="TV57" s="244"/>
      <c r="TW57" s="244"/>
      <c r="TX57" s="244"/>
      <c r="TY57" s="244"/>
      <c r="TZ57" s="244"/>
      <c r="UA57" s="244"/>
      <c r="UB57" s="244"/>
      <c r="UC57" s="244"/>
      <c r="UD57" s="244"/>
      <c r="UE57" s="244"/>
      <c r="UF57" s="244"/>
      <c r="UG57" s="244"/>
      <c r="UH57" s="244"/>
      <c r="UI57" s="244"/>
      <c r="UJ57" s="244"/>
      <c r="UK57" s="244"/>
      <c r="UL57" s="244"/>
      <c r="UM57" s="244"/>
      <c r="UN57" s="244"/>
      <c r="UO57" s="244"/>
      <c r="UP57" s="244"/>
      <c r="UQ57" s="244"/>
      <c r="UR57" s="244"/>
      <c r="US57" s="244"/>
      <c r="UT57" s="244"/>
      <c r="UU57" s="244"/>
      <c r="UV57" s="244"/>
      <c r="UW57" s="244"/>
      <c r="UX57" s="244"/>
      <c r="UY57" s="244"/>
      <c r="UZ57" s="244"/>
      <c r="VA57" s="244"/>
      <c r="VB57" s="244"/>
      <c r="VC57" s="244"/>
      <c r="VD57" s="244"/>
      <c r="VE57" s="244"/>
      <c r="VF57" s="244"/>
      <c r="VG57" s="244"/>
      <c r="VH57" s="244"/>
      <c r="VI57" s="244"/>
      <c r="VJ57" s="244"/>
      <c r="VK57" s="244"/>
      <c r="VL57" s="244"/>
      <c r="VM57" s="244"/>
      <c r="VN57" s="244"/>
      <c r="VO57" s="244"/>
      <c r="VP57" s="244"/>
      <c r="VQ57" s="244"/>
      <c r="VR57" s="244"/>
      <c r="VS57" s="244"/>
      <c r="VT57" s="244"/>
      <c r="VU57" s="244"/>
      <c r="VV57" s="244"/>
      <c r="VW57" s="244"/>
      <c r="VX57" s="244"/>
      <c r="VY57" s="244"/>
      <c r="VZ57" s="244"/>
      <c r="WA57" s="244"/>
      <c r="WB57" s="244"/>
      <c r="WC57" s="244"/>
      <c r="WD57" s="244"/>
      <c r="WE57" s="244"/>
      <c r="WF57" s="244"/>
      <c r="WG57" s="244"/>
      <c r="WH57" s="244"/>
      <c r="WI57" s="244"/>
      <c r="WJ57" s="244"/>
      <c r="WK57" s="244"/>
      <c r="WL57" s="244"/>
      <c r="WM57" s="244"/>
      <c r="WN57" s="244"/>
      <c r="WO57" s="244"/>
      <c r="WP57" s="244"/>
      <c r="WQ57" s="244"/>
      <c r="WR57" s="244"/>
      <c r="WS57" s="244"/>
      <c r="WT57" s="244"/>
      <c r="WU57" s="244"/>
      <c r="WV57" s="244"/>
      <c r="WW57" s="244"/>
      <c r="WX57" s="244"/>
      <c r="WY57" s="244"/>
      <c r="WZ57" s="244"/>
      <c r="XA57" s="244"/>
      <c r="XB57" s="244"/>
      <c r="XC57" s="244"/>
      <c r="XD57" s="244"/>
      <c r="XE57" s="244"/>
      <c r="XF57" s="244"/>
      <c r="XG57" s="244"/>
      <c r="XH57" s="244"/>
      <c r="XI57" s="244"/>
      <c r="XJ57" s="244"/>
      <c r="XK57" s="244"/>
      <c r="XL57" s="244"/>
      <c r="XM57" s="244"/>
      <c r="XN57" s="244"/>
      <c r="XO57" s="244"/>
      <c r="XP57" s="244"/>
      <c r="XQ57" s="244"/>
      <c r="XR57" s="244"/>
      <c r="XS57" s="244"/>
      <c r="XT57" s="244"/>
      <c r="XU57" s="244"/>
      <c r="XV57" s="244"/>
      <c r="XW57" s="244"/>
      <c r="XX57" s="244"/>
      <c r="XY57" s="244"/>
      <c r="XZ57" s="244"/>
      <c r="YA57" s="244"/>
      <c r="YB57" s="244"/>
      <c r="YC57" s="244"/>
      <c r="YD57" s="244"/>
      <c r="YE57" s="244"/>
      <c r="YF57" s="244"/>
      <c r="YG57" s="244"/>
      <c r="YH57" s="244"/>
      <c r="YI57" s="244"/>
      <c r="YJ57" s="244"/>
      <c r="YK57" s="244"/>
      <c r="YL57" s="244"/>
      <c r="YM57" s="244"/>
      <c r="YN57" s="244"/>
      <c r="YO57" s="244"/>
      <c r="YP57" s="244"/>
      <c r="YQ57" s="244"/>
      <c r="YR57" s="244"/>
      <c r="YS57" s="244"/>
      <c r="YT57" s="244"/>
      <c r="YU57" s="244"/>
      <c r="YV57" s="244"/>
      <c r="YW57" s="244"/>
      <c r="YX57" s="244"/>
      <c r="YY57" s="244"/>
      <c r="YZ57" s="244"/>
      <c r="ZA57" s="244"/>
      <c r="ZB57" s="244"/>
      <c r="ZC57" s="244"/>
      <c r="ZD57" s="244"/>
      <c r="ZE57" s="244"/>
      <c r="ZF57" s="244"/>
      <c r="ZG57" s="244"/>
      <c r="ZH57" s="244"/>
      <c r="ZI57" s="244"/>
      <c r="ZJ57" s="244"/>
      <c r="ZK57" s="244"/>
      <c r="ZL57" s="244"/>
      <c r="ZM57" s="244"/>
      <c r="ZN57" s="244"/>
      <c r="ZO57" s="244"/>
      <c r="ZP57" s="244"/>
      <c r="ZQ57" s="244"/>
      <c r="ZR57" s="244"/>
      <c r="ZS57" s="244"/>
      <c r="ZT57" s="244"/>
      <c r="ZU57" s="244"/>
      <c r="ZV57" s="244"/>
      <c r="ZW57" s="244"/>
      <c r="ZX57" s="244"/>
      <c r="ZY57" s="244"/>
      <c r="ZZ57" s="244"/>
      <c r="AAA57" s="244"/>
      <c r="AAB57" s="244"/>
      <c r="AAC57" s="244"/>
      <c r="AAD57" s="244"/>
      <c r="AAE57" s="244"/>
      <c r="AAF57" s="244"/>
      <c r="AAG57" s="244"/>
      <c r="AAH57" s="244"/>
      <c r="AAI57" s="244"/>
      <c r="AAJ57" s="244"/>
      <c r="AAK57" s="244"/>
      <c r="AAL57" s="244"/>
      <c r="AAM57" s="244"/>
      <c r="AAN57" s="244"/>
      <c r="AAO57" s="244"/>
      <c r="AAP57" s="244"/>
      <c r="AAQ57" s="244"/>
      <c r="AAR57" s="244"/>
      <c r="AAS57" s="244"/>
      <c r="AAT57" s="244"/>
      <c r="AAU57" s="244"/>
      <c r="AAV57" s="244"/>
      <c r="AAW57" s="244"/>
      <c r="AAX57" s="244"/>
      <c r="AAY57" s="244"/>
      <c r="AAZ57" s="244"/>
      <c r="ABA57" s="244"/>
      <c r="ABB57" s="244"/>
      <c r="ABC57" s="244"/>
      <c r="ABD57" s="244"/>
      <c r="ABE57" s="244"/>
      <c r="ABF57" s="244"/>
      <c r="ABG57" s="244"/>
      <c r="ABH57" s="244"/>
      <c r="ABI57" s="244"/>
      <c r="ABJ57" s="244"/>
      <c r="ABK57" s="244"/>
      <c r="ABL57" s="244"/>
      <c r="ABM57" s="244"/>
      <c r="ABN57" s="244"/>
      <c r="ABO57" s="244"/>
      <c r="ABP57" s="244"/>
      <c r="ABQ57" s="244"/>
      <c r="ABR57" s="244"/>
      <c r="ABS57" s="244"/>
      <c r="ABT57" s="244"/>
      <c r="ABU57" s="244"/>
      <c r="ABV57" s="244"/>
      <c r="ABW57" s="244"/>
      <c r="ABX57" s="244"/>
      <c r="ABY57" s="244"/>
      <c r="ABZ57" s="244"/>
      <c r="ACA57" s="244"/>
      <c r="ACB57" s="244"/>
      <c r="ACC57" s="244"/>
      <c r="ACD57" s="244"/>
      <c r="ACE57" s="244"/>
      <c r="ACF57" s="244"/>
      <c r="ACG57" s="244"/>
      <c r="ACH57" s="244"/>
      <c r="ACI57" s="244"/>
      <c r="ACJ57" s="244"/>
      <c r="ACK57" s="244"/>
      <c r="ACL57" s="244"/>
      <c r="ACM57" s="244"/>
      <c r="ACN57" s="244"/>
      <c r="ACO57" s="244"/>
      <c r="ACP57" s="244"/>
      <c r="ACQ57" s="244"/>
      <c r="ACR57" s="244"/>
      <c r="ACS57" s="244"/>
      <c r="ACT57" s="244"/>
      <c r="ACU57" s="244"/>
      <c r="ACV57" s="244"/>
      <c r="ACW57" s="244"/>
      <c r="ACX57" s="244"/>
      <c r="ACY57" s="244"/>
      <c r="ACZ57" s="244"/>
      <c r="ADA57" s="244"/>
      <c r="ADB57" s="244"/>
      <c r="ADC57" s="244"/>
      <c r="ADD57" s="244"/>
      <c r="ADE57" s="244"/>
      <c r="ADF57" s="244"/>
      <c r="ADG57" s="244"/>
      <c r="ADH57" s="244"/>
      <c r="ADI57" s="244"/>
      <c r="ADJ57" s="244"/>
      <c r="ADK57" s="244"/>
      <c r="ADL57" s="244"/>
      <c r="ADM57" s="244"/>
      <c r="ADN57" s="244"/>
      <c r="ADO57" s="244"/>
      <c r="ADP57" s="244"/>
      <c r="ADQ57" s="244"/>
      <c r="ADR57" s="244"/>
      <c r="ADS57" s="244"/>
      <c r="ADT57" s="244"/>
      <c r="ADU57" s="244"/>
      <c r="ADV57" s="244"/>
      <c r="ADW57" s="244"/>
      <c r="ADX57" s="244"/>
      <c r="ADY57" s="244"/>
      <c r="ADZ57" s="244"/>
      <c r="AEA57" s="244"/>
      <c r="AEB57" s="244"/>
      <c r="AEC57" s="244"/>
      <c r="AED57" s="244"/>
      <c r="AEE57" s="244"/>
      <c r="AEF57" s="244"/>
      <c r="AEG57" s="244"/>
      <c r="AEH57" s="244"/>
      <c r="AEI57" s="244"/>
      <c r="AEJ57" s="244"/>
      <c r="AEK57" s="244"/>
      <c r="AEL57" s="244"/>
      <c r="AEM57" s="244"/>
      <c r="AEN57" s="244"/>
      <c r="AEO57" s="244"/>
      <c r="AEP57" s="244"/>
      <c r="AEQ57" s="244"/>
      <c r="AER57" s="244"/>
      <c r="AES57" s="244"/>
      <c r="AET57" s="244"/>
      <c r="AEU57" s="244"/>
    </row>
    <row r="58" spans="1:827" s="191" customFormat="1" x14ac:dyDescent="0.15">
      <c r="A58" s="183" t="str">
        <f>'Tariffs July 2021'!K44</f>
        <v>1st Energy</v>
      </c>
      <c r="B58" s="183" t="str">
        <f>'Tariffs July 2021'!L44</f>
        <v>1st Saver</v>
      </c>
      <c r="C58" s="184">
        <f>IF('Tariffs July 2021'!BP44=0,91*'Tariffs July 2021'!M44/100,(91*'Tariffs July 2021'!M44/100)+'Tariffs July 2021'!BP44/4)</f>
        <v>108.29</v>
      </c>
      <c r="D58" s="184">
        <f>IF('Tariffs July 2021'!O44="",$C$41*$C$42*'Tariffs July 2021'!N44/100,IF($C$41*$C$42&gt;='Tariffs July 2021'!P44,('Tariffs July 2021'!P44*'Tariffs July 2021'!N44/100),($C$41*$C$42*'Tariffs July 2021'!N44/100)))</f>
        <v>263.00454545454545</v>
      </c>
      <c r="E58" s="184">
        <f>IF(AND('Tariffs July 2021'!R44&gt;0,'Tariffs July 2021'!T44&gt;0),IF(($C$41*$C$42&lt;'Tariffs July 2021'!T44),(0),($C$41*$C$42-'Tariffs July 2021'!T44)*'Tariffs July 2021'!U44/100),IF(AND('Tariffs July 2021'!R44&gt;0,'Tariffs July 2021'!T44=""),IF(($C$41*$C$42&lt;'Tariffs July 2021'!R44+'Tariffs July 2021'!P44),(0),(($C$41*$C$42-('Tariffs July 2021'!R44+'Tariffs July 2021'!P44))*'Tariffs July 2021'!S44/100)),IF(AND('Tariffs July 2021'!P44&gt;0,'Tariffs July 2021'!R44=""&gt;0),IF(($C$41*$C$42&lt;'Tariffs July 2021'!P44),(0),($C$41*$C$42-'Tariffs July 2021'!P44)*'Tariffs July 2021'!Q44/100),0)))</f>
        <v>80.054545454545448</v>
      </c>
      <c r="F58" s="184">
        <f>($C$41*$C$43)*'Tariffs July 2021'!AE44/100</f>
        <v>34.090909090909093</v>
      </c>
      <c r="G58" s="184">
        <f t="shared" si="30"/>
        <v>485.44000000000005</v>
      </c>
      <c r="H58" s="238">
        <f t="shared" si="31"/>
        <v>1508.6000000000001</v>
      </c>
      <c r="I58" s="238">
        <f t="shared" si="32"/>
        <v>1941.7600000000002</v>
      </c>
      <c r="J58" s="185">
        <f t="shared" si="29"/>
        <v>2135.9360000000006</v>
      </c>
      <c r="K58" s="188">
        <f>'Tariffs July 2021'!AZ44</f>
        <v>0</v>
      </c>
      <c r="L58" s="188">
        <f>'Tariffs July 2021'!BA44</f>
        <v>0</v>
      </c>
      <c r="M58" s="188">
        <f>'Tariffs July 2021'!BB44</f>
        <v>7</v>
      </c>
      <c r="N58" s="188">
        <f>'Tariffs July 2021'!BC44</f>
        <v>0</v>
      </c>
      <c r="O58" s="186" t="str">
        <f t="shared" si="33"/>
        <v>Pay-on-time off bill</v>
      </c>
      <c r="P58" s="187" t="str">
        <f t="shared" si="34"/>
        <v>Exclusive</v>
      </c>
      <c r="Q58" s="241">
        <f t="shared" si="35"/>
        <v>1941.7600000000002</v>
      </c>
      <c r="R58" s="238">
        <f t="shared" si="36"/>
        <v>1805.8368000000003</v>
      </c>
      <c r="S58" s="247">
        <f t="shared" si="37"/>
        <v>2135.9360000000006</v>
      </c>
      <c r="T58" s="247">
        <f t="shared" si="37"/>
        <v>1986.4204800000005</v>
      </c>
      <c r="U58" s="188">
        <f>'Tariffs July 2021'!BL44</f>
        <v>0</v>
      </c>
      <c r="V58" s="189" t="str">
        <f>'Tariffs July 2021'!BM44</f>
        <v>n</v>
      </c>
      <c r="W58" s="284"/>
      <c r="X58" s="284"/>
      <c r="Y58" s="284"/>
      <c r="Z58" s="284"/>
      <c r="AA58" s="284"/>
      <c r="AB58" s="284"/>
      <c r="AC58" s="284"/>
      <c r="AD58" s="284"/>
      <c r="AE58" s="284"/>
      <c r="AF58" s="284"/>
      <c r="AG58" s="284"/>
      <c r="AH58" s="284"/>
      <c r="AI58" s="284"/>
      <c r="AJ58" s="284"/>
      <c r="AK58" s="284"/>
      <c r="AL58" s="284"/>
      <c r="AM58" s="284"/>
      <c r="AN58" s="284"/>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s="244"/>
      <c r="QO58" s="244"/>
      <c r="QP58" s="244"/>
      <c r="QQ58" s="244"/>
      <c r="QR58" s="244"/>
      <c r="QS58" s="244"/>
      <c r="QT58" s="244"/>
      <c r="QU58" s="244"/>
      <c r="QV58" s="244"/>
      <c r="QW58" s="244"/>
      <c r="QX58" s="244"/>
      <c r="QY58" s="244"/>
      <c r="QZ58" s="244"/>
      <c r="RA58" s="244"/>
      <c r="RB58" s="244"/>
      <c r="RC58" s="244"/>
      <c r="RD58" s="244"/>
      <c r="RE58" s="244"/>
      <c r="RF58" s="244"/>
      <c r="RG58" s="244"/>
      <c r="RH58" s="244"/>
      <c r="RI58" s="244"/>
      <c r="RJ58" s="244"/>
      <c r="RK58" s="244"/>
      <c r="RL58" s="244"/>
      <c r="RM58" s="244"/>
      <c r="RN58" s="244"/>
      <c r="RO58" s="244"/>
      <c r="RP58" s="244"/>
      <c r="RQ58" s="244"/>
      <c r="RR58" s="244"/>
      <c r="RS58" s="244"/>
      <c r="RT58" s="244"/>
      <c r="RU58" s="244"/>
      <c r="RV58" s="244"/>
      <c r="RW58" s="244"/>
      <c r="RX58" s="244"/>
      <c r="RY58" s="244"/>
      <c r="RZ58" s="244"/>
      <c r="SA58" s="244"/>
      <c r="SB58" s="244"/>
      <c r="SC58" s="244"/>
      <c r="SD58" s="244"/>
      <c r="SE58" s="244"/>
      <c r="SF58" s="244"/>
      <c r="SG58" s="244"/>
      <c r="SH58" s="244"/>
      <c r="SI58" s="244"/>
      <c r="SJ58" s="244"/>
      <c r="SK58" s="244"/>
      <c r="SL58" s="244"/>
      <c r="SM58" s="244"/>
      <c r="SN58" s="244"/>
      <c r="SO58" s="244"/>
      <c r="SP58" s="244"/>
      <c r="SQ58" s="244"/>
      <c r="SR58" s="244"/>
      <c r="SS58" s="244"/>
      <c r="ST58" s="244"/>
      <c r="SU58" s="244"/>
      <c r="SV58" s="244"/>
      <c r="SW58" s="244"/>
      <c r="SX58" s="244"/>
      <c r="SY58" s="244"/>
      <c r="SZ58" s="244"/>
      <c r="TA58" s="244"/>
      <c r="TB58" s="244"/>
      <c r="TC58" s="244"/>
      <c r="TD58" s="244"/>
      <c r="TE58" s="244"/>
      <c r="TF58" s="244"/>
      <c r="TG58" s="244"/>
      <c r="TH58" s="244"/>
      <c r="TI58" s="244"/>
      <c r="TJ58" s="244"/>
      <c r="TK58" s="244"/>
      <c r="TL58" s="244"/>
      <c r="TM58" s="244"/>
      <c r="TN58" s="244"/>
      <c r="TO58" s="244"/>
      <c r="TP58" s="244"/>
      <c r="TQ58" s="244"/>
      <c r="TR58" s="244"/>
      <c r="TS58" s="244"/>
      <c r="TT58" s="244"/>
      <c r="TU58" s="244"/>
      <c r="TV58" s="244"/>
      <c r="TW58" s="244"/>
      <c r="TX58" s="244"/>
      <c r="TY58" s="244"/>
      <c r="TZ58" s="244"/>
      <c r="UA58" s="244"/>
      <c r="UB58" s="244"/>
      <c r="UC58" s="244"/>
      <c r="UD58" s="244"/>
      <c r="UE58" s="244"/>
      <c r="UF58" s="244"/>
      <c r="UG58" s="244"/>
      <c r="UH58" s="244"/>
      <c r="UI58" s="244"/>
      <c r="UJ58" s="244"/>
      <c r="UK58" s="244"/>
      <c r="UL58" s="244"/>
      <c r="UM58" s="244"/>
      <c r="UN58" s="244"/>
      <c r="UO58" s="244"/>
      <c r="UP58" s="244"/>
      <c r="UQ58" s="244"/>
      <c r="UR58" s="244"/>
      <c r="US58" s="244"/>
      <c r="UT58" s="244"/>
      <c r="UU58" s="244"/>
      <c r="UV58" s="244"/>
      <c r="UW58" s="244"/>
      <c r="UX58" s="244"/>
      <c r="UY58" s="244"/>
      <c r="UZ58" s="244"/>
      <c r="VA58" s="244"/>
      <c r="VB58" s="244"/>
      <c r="VC58" s="244"/>
      <c r="VD58" s="244"/>
      <c r="VE58" s="244"/>
      <c r="VF58" s="244"/>
      <c r="VG58" s="244"/>
      <c r="VH58" s="244"/>
      <c r="VI58" s="244"/>
      <c r="VJ58" s="244"/>
      <c r="VK58" s="244"/>
      <c r="VL58" s="244"/>
      <c r="VM58" s="244"/>
      <c r="VN58" s="244"/>
      <c r="VO58" s="244"/>
      <c r="VP58" s="244"/>
      <c r="VQ58" s="244"/>
      <c r="VR58" s="244"/>
      <c r="VS58" s="244"/>
      <c r="VT58" s="244"/>
      <c r="VU58" s="244"/>
      <c r="VV58" s="244"/>
      <c r="VW58" s="244"/>
      <c r="VX58" s="244"/>
      <c r="VY58" s="244"/>
      <c r="VZ58" s="244"/>
      <c r="WA58" s="244"/>
      <c r="WB58" s="244"/>
      <c r="WC58" s="244"/>
      <c r="WD58" s="244"/>
      <c r="WE58" s="244"/>
      <c r="WF58" s="244"/>
      <c r="WG58" s="244"/>
      <c r="WH58" s="244"/>
      <c r="WI58" s="244"/>
      <c r="WJ58" s="244"/>
      <c r="WK58" s="244"/>
      <c r="WL58" s="244"/>
      <c r="WM58" s="244"/>
      <c r="WN58" s="244"/>
      <c r="WO58" s="244"/>
      <c r="WP58" s="244"/>
      <c r="WQ58" s="244"/>
      <c r="WR58" s="244"/>
      <c r="WS58" s="244"/>
      <c r="WT58" s="244"/>
      <c r="WU58" s="244"/>
      <c r="WV58" s="244"/>
      <c r="WW58" s="244"/>
      <c r="WX58" s="244"/>
      <c r="WY58" s="244"/>
      <c r="WZ58" s="244"/>
      <c r="XA58" s="244"/>
      <c r="XB58" s="244"/>
      <c r="XC58" s="244"/>
      <c r="XD58" s="244"/>
      <c r="XE58" s="244"/>
      <c r="XF58" s="244"/>
      <c r="XG58" s="244"/>
      <c r="XH58" s="244"/>
      <c r="XI58" s="244"/>
      <c r="XJ58" s="244"/>
      <c r="XK58" s="244"/>
      <c r="XL58" s="244"/>
      <c r="XM58" s="244"/>
      <c r="XN58" s="244"/>
      <c r="XO58" s="244"/>
      <c r="XP58" s="244"/>
      <c r="XQ58" s="244"/>
      <c r="XR58" s="244"/>
      <c r="XS58" s="244"/>
      <c r="XT58" s="244"/>
      <c r="XU58" s="244"/>
      <c r="XV58" s="244"/>
      <c r="XW58" s="244"/>
      <c r="XX58" s="244"/>
      <c r="XY58" s="244"/>
      <c r="XZ58" s="244"/>
      <c r="YA58" s="244"/>
      <c r="YB58" s="244"/>
      <c r="YC58" s="244"/>
      <c r="YD58" s="244"/>
      <c r="YE58" s="244"/>
      <c r="YF58" s="244"/>
      <c r="YG58" s="244"/>
      <c r="YH58" s="244"/>
      <c r="YI58" s="244"/>
      <c r="YJ58" s="244"/>
      <c r="YK58" s="244"/>
      <c r="YL58" s="244"/>
      <c r="YM58" s="244"/>
      <c r="YN58" s="244"/>
      <c r="YO58" s="244"/>
      <c r="YP58" s="244"/>
      <c r="YQ58" s="244"/>
      <c r="YR58" s="244"/>
      <c r="YS58" s="244"/>
      <c r="YT58" s="244"/>
      <c r="YU58" s="244"/>
      <c r="YV58" s="244"/>
      <c r="YW58" s="244"/>
      <c r="YX58" s="244"/>
      <c r="YY58" s="244"/>
      <c r="YZ58" s="244"/>
      <c r="ZA58" s="244"/>
      <c r="ZB58" s="244"/>
      <c r="ZC58" s="244"/>
      <c r="ZD58" s="244"/>
      <c r="ZE58" s="244"/>
      <c r="ZF58" s="244"/>
      <c r="ZG58" s="244"/>
      <c r="ZH58" s="244"/>
      <c r="ZI58" s="244"/>
      <c r="ZJ58" s="244"/>
      <c r="ZK58" s="244"/>
      <c r="ZL58" s="244"/>
      <c r="ZM58" s="244"/>
      <c r="ZN58" s="244"/>
      <c r="ZO58" s="244"/>
      <c r="ZP58" s="244"/>
      <c r="ZQ58" s="244"/>
      <c r="ZR58" s="244"/>
      <c r="ZS58" s="244"/>
      <c r="ZT58" s="244"/>
      <c r="ZU58" s="244"/>
      <c r="ZV58" s="244"/>
      <c r="ZW58" s="244"/>
      <c r="ZX58" s="244"/>
      <c r="ZY58" s="244"/>
      <c r="ZZ58" s="244"/>
      <c r="AAA58" s="244"/>
      <c r="AAB58" s="244"/>
      <c r="AAC58" s="244"/>
      <c r="AAD58" s="244"/>
      <c r="AAE58" s="244"/>
      <c r="AAF58" s="244"/>
      <c r="AAG58" s="244"/>
      <c r="AAH58" s="244"/>
      <c r="AAI58" s="244"/>
      <c r="AAJ58" s="244"/>
      <c r="AAK58" s="244"/>
      <c r="AAL58" s="244"/>
      <c r="AAM58" s="244"/>
      <c r="AAN58" s="244"/>
      <c r="AAO58" s="244"/>
      <c r="AAP58" s="244"/>
      <c r="AAQ58" s="244"/>
      <c r="AAR58" s="244"/>
      <c r="AAS58" s="244"/>
      <c r="AAT58" s="244"/>
      <c r="AAU58" s="244"/>
      <c r="AAV58" s="244"/>
      <c r="AAW58" s="244"/>
      <c r="AAX58" s="244"/>
      <c r="AAY58" s="244"/>
      <c r="AAZ58" s="244"/>
      <c r="ABA58" s="244"/>
      <c r="ABB58" s="244"/>
      <c r="ABC58" s="244"/>
      <c r="ABD58" s="244"/>
      <c r="ABE58" s="244"/>
      <c r="ABF58" s="244"/>
      <c r="ABG58" s="244"/>
      <c r="ABH58" s="244"/>
      <c r="ABI58" s="244"/>
      <c r="ABJ58" s="244"/>
      <c r="ABK58" s="244"/>
      <c r="ABL58" s="244"/>
      <c r="ABM58" s="244"/>
      <c r="ABN58" s="244"/>
      <c r="ABO58" s="244"/>
      <c r="ABP58" s="244"/>
      <c r="ABQ58" s="244"/>
      <c r="ABR58" s="244"/>
      <c r="ABS58" s="244"/>
      <c r="ABT58" s="244"/>
      <c r="ABU58" s="244"/>
      <c r="ABV58" s="244"/>
      <c r="ABW58" s="244"/>
      <c r="ABX58" s="244"/>
      <c r="ABY58" s="244"/>
      <c r="ABZ58" s="244"/>
      <c r="ACA58" s="244"/>
      <c r="ACB58" s="244"/>
      <c r="ACC58" s="244"/>
      <c r="ACD58" s="244"/>
      <c r="ACE58" s="244"/>
      <c r="ACF58" s="244"/>
      <c r="ACG58" s="244"/>
      <c r="ACH58" s="244"/>
      <c r="ACI58" s="244"/>
      <c r="ACJ58" s="244"/>
      <c r="ACK58" s="244"/>
      <c r="ACL58" s="244"/>
      <c r="ACM58" s="244"/>
      <c r="ACN58" s="244"/>
      <c r="ACO58" s="244"/>
      <c r="ACP58" s="244"/>
      <c r="ACQ58" s="244"/>
      <c r="ACR58" s="244"/>
      <c r="ACS58" s="244"/>
      <c r="ACT58" s="244"/>
      <c r="ACU58" s="244"/>
      <c r="ACV58" s="244"/>
      <c r="ACW58" s="244"/>
      <c r="ACX58" s="244"/>
      <c r="ACY58" s="244"/>
      <c r="ACZ58" s="244"/>
      <c r="ADA58" s="244"/>
      <c r="ADB58" s="244"/>
      <c r="ADC58" s="244"/>
      <c r="ADD58" s="244"/>
      <c r="ADE58" s="244"/>
      <c r="ADF58" s="244"/>
      <c r="ADG58" s="244"/>
      <c r="ADH58" s="244"/>
      <c r="ADI58" s="244"/>
      <c r="ADJ58" s="244"/>
      <c r="ADK58" s="244"/>
      <c r="ADL58" s="244"/>
      <c r="ADM58" s="244"/>
      <c r="ADN58" s="244"/>
      <c r="ADO58" s="244"/>
      <c r="ADP58" s="244"/>
      <c r="ADQ58" s="244"/>
      <c r="ADR58" s="244"/>
      <c r="ADS58" s="244"/>
      <c r="ADT58" s="244"/>
      <c r="ADU58" s="244"/>
      <c r="ADV58" s="244"/>
      <c r="ADW58" s="244"/>
      <c r="ADX58" s="244"/>
      <c r="ADY58" s="244"/>
      <c r="ADZ58" s="244"/>
      <c r="AEA58" s="244"/>
      <c r="AEB58" s="244"/>
      <c r="AEC58" s="244"/>
      <c r="AED58" s="244"/>
      <c r="AEE58" s="244"/>
      <c r="AEF58" s="244"/>
      <c r="AEG58" s="244"/>
      <c r="AEH58" s="244"/>
      <c r="AEI58" s="244"/>
      <c r="AEJ58" s="244"/>
      <c r="AEK58" s="244"/>
      <c r="AEL58" s="244"/>
      <c r="AEM58" s="244"/>
      <c r="AEN58" s="244"/>
      <c r="AEO58" s="244"/>
      <c r="AEP58" s="244"/>
      <c r="AEQ58" s="244"/>
      <c r="AER58" s="244"/>
      <c r="AES58" s="244"/>
      <c r="AET58" s="244"/>
      <c r="AEU58" s="244"/>
    </row>
    <row r="59" spans="1:827" s="191" customFormat="1" x14ac:dyDescent="0.15">
      <c r="A59" s="183" t="str">
        <f>'Tariffs July 2021'!K45</f>
        <v>ReAmped Energy</v>
      </c>
      <c r="B59" s="183" t="str">
        <f>'Tariffs July 2021'!L45</f>
        <v>Advance</v>
      </c>
      <c r="C59" s="184">
        <f>IF('Tariffs July 2021'!BP45=0,91*'Tariffs July 2021'!M45/100,(91*'Tariffs July 2021'!M45/100)+'Tariffs July 2021'!BP45/4)</f>
        <v>64.700999999999993</v>
      </c>
      <c r="D59" s="184">
        <f>IF('Tariffs July 2021'!O45="",$C$41*$C$42*'Tariffs July 2021'!N45/100,IF($C$41*$C$42&gt;='Tariffs July 2021'!P45,('Tariffs July 2021'!P45*'Tariffs July 2021'!N45/100),($C$41*$C$42*'Tariffs July 2021'!N45/100)))</f>
        <v>271.84545454545452</v>
      </c>
      <c r="E59" s="184">
        <f>IF(AND('Tariffs July 2021'!R45&gt;0,'Tariffs July 2021'!T45&gt;0),IF(($C$41*$C$42&lt;'Tariffs July 2021'!T45),(0),($C$41*$C$42-'Tariffs July 2021'!T45)*'Tariffs July 2021'!U45/100),IF(AND('Tariffs July 2021'!R45&gt;0,'Tariffs July 2021'!T45=""),IF(($C$41*$C$42&lt;'Tariffs July 2021'!R45+'Tariffs July 2021'!P45),(0),(($C$41*$C$42-('Tariffs July 2021'!R45+'Tariffs July 2021'!P45))*'Tariffs July 2021'!S45/100)),IF(AND('Tariffs July 2021'!P45&gt;0,'Tariffs July 2021'!R45=""&gt;0),IF(($C$41*$C$42&lt;'Tariffs July 2021'!P45),(0),($C$41*$C$42-'Tariffs July 2021'!P45)*'Tariffs July 2021'!Q45/100),0)))</f>
        <v>0</v>
      </c>
      <c r="F59" s="184">
        <f>($C$41*$C$43)*'Tariffs July 2021'!AE45/100</f>
        <v>34.527272727272724</v>
      </c>
      <c r="G59" s="184">
        <f t="shared" si="30"/>
        <v>371.07372727272718</v>
      </c>
      <c r="H59" s="238">
        <f t="shared" si="31"/>
        <v>1225.4909090909086</v>
      </c>
      <c r="I59" s="238">
        <f t="shared" si="32"/>
        <v>1484.2949090909087</v>
      </c>
      <c r="J59" s="185">
        <f t="shared" si="29"/>
        <v>1632.7243999999998</v>
      </c>
      <c r="K59" s="188">
        <f>'Tariffs July 2021'!AZ45</f>
        <v>0</v>
      </c>
      <c r="L59" s="188">
        <f>'Tariffs July 2021'!BA45</f>
        <v>0</v>
      </c>
      <c r="M59" s="188">
        <f>'Tariffs July 2021'!BB45</f>
        <v>0</v>
      </c>
      <c r="N59" s="188">
        <f>'Tariffs July 2021'!BC45</f>
        <v>0</v>
      </c>
      <c r="O59" s="186" t="str">
        <f t="shared" si="33"/>
        <v>No discount</v>
      </c>
      <c r="P59" s="187" t="str">
        <f t="shared" si="34"/>
        <v>Exclusive</v>
      </c>
      <c r="Q59" s="241">
        <f t="shared" si="35"/>
        <v>1484.2949090909087</v>
      </c>
      <c r="R59" s="238">
        <f t="shared" si="36"/>
        <v>1484.2949090909087</v>
      </c>
      <c r="S59" s="247">
        <f t="shared" si="37"/>
        <v>1632.7243999999998</v>
      </c>
      <c r="T59" s="247">
        <f t="shared" si="37"/>
        <v>1632.7243999999998</v>
      </c>
      <c r="U59" s="188">
        <f>'Tariffs July 2021'!BL45</f>
        <v>0</v>
      </c>
      <c r="V59" s="189" t="str">
        <f>'Tariffs July 2021'!BM45</f>
        <v>n</v>
      </c>
      <c r="W59" s="284"/>
      <c r="X59" s="284"/>
      <c r="Y59" s="284"/>
      <c r="Z59" s="284"/>
      <c r="AA59" s="284"/>
      <c r="AB59" s="284"/>
      <c r="AC59" s="284"/>
      <c r="AD59" s="284"/>
      <c r="AE59" s="284"/>
      <c r="AF59" s="284"/>
      <c r="AG59" s="284"/>
      <c r="AH59" s="284"/>
      <c r="AI59" s="284"/>
      <c r="AJ59" s="284"/>
      <c r="AK59" s="284"/>
      <c r="AL59" s="284"/>
      <c r="AM59" s="284"/>
      <c r="AN59" s="284"/>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s="244"/>
      <c r="QO59" s="244"/>
      <c r="QP59" s="244"/>
      <c r="QQ59" s="244"/>
      <c r="QR59" s="244"/>
      <c r="QS59" s="244"/>
      <c r="QT59" s="244"/>
      <c r="QU59" s="244"/>
      <c r="QV59" s="244"/>
      <c r="QW59" s="244"/>
      <c r="QX59" s="244"/>
      <c r="QY59" s="244"/>
      <c r="QZ59" s="244"/>
      <c r="RA59" s="244"/>
      <c r="RB59" s="244"/>
      <c r="RC59" s="244"/>
      <c r="RD59" s="244"/>
      <c r="RE59" s="244"/>
      <c r="RF59" s="244"/>
      <c r="RG59" s="244"/>
      <c r="RH59" s="244"/>
      <c r="RI59" s="244"/>
      <c r="RJ59" s="244"/>
      <c r="RK59" s="244"/>
      <c r="RL59" s="244"/>
      <c r="RM59" s="244"/>
      <c r="RN59" s="244"/>
      <c r="RO59" s="244"/>
      <c r="RP59" s="244"/>
      <c r="RQ59" s="244"/>
      <c r="RR59" s="244"/>
      <c r="RS59" s="244"/>
      <c r="RT59" s="244"/>
      <c r="RU59" s="244"/>
      <c r="RV59" s="244"/>
      <c r="RW59" s="244"/>
      <c r="RX59" s="244"/>
      <c r="RY59" s="244"/>
      <c r="RZ59" s="244"/>
      <c r="SA59" s="244"/>
      <c r="SB59" s="244"/>
      <c r="SC59" s="244"/>
      <c r="SD59" s="244"/>
      <c r="SE59" s="244"/>
      <c r="SF59" s="244"/>
      <c r="SG59" s="244"/>
      <c r="SH59" s="244"/>
      <c r="SI59" s="244"/>
      <c r="SJ59" s="244"/>
      <c r="SK59" s="244"/>
      <c r="SL59" s="244"/>
      <c r="SM59" s="244"/>
      <c r="SN59" s="244"/>
      <c r="SO59" s="244"/>
      <c r="SP59" s="244"/>
      <c r="SQ59" s="244"/>
      <c r="SR59" s="244"/>
      <c r="SS59" s="244"/>
      <c r="ST59" s="244"/>
      <c r="SU59" s="244"/>
      <c r="SV59" s="244"/>
      <c r="SW59" s="244"/>
      <c r="SX59" s="244"/>
      <c r="SY59" s="244"/>
      <c r="SZ59" s="244"/>
      <c r="TA59" s="244"/>
      <c r="TB59" s="244"/>
      <c r="TC59" s="244"/>
      <c r="TD59" s="244"/>
      <c r="TE59" s="244"/>
      <c r="TF59" s="244"/>
      <c r="TG59" s="244"/>
      <c r="TH59" s="244"/>
      <c r="TI59" s="244"/>
      <c r="TJ59" s="244"/>
      <c r="TK59" s="244"/>
      <c r="TL59" s="244"/>
      <c r="TM59" s="244"/>
      <c r="TN59" s="244"/>
      <c r="TO59" s="244"/>
      <c r="TP59" s="244"/>
      <c r="TQ59" s="244"/>
      <c r="TR59" s="244"/>
      <c r="TS59" s="244"/>
      <c r="TT59" s="244"/>
      <c r="TU59" s="244"/>
      <c r="TV59" s="244"/>
      <c r="TW59" s="244"/>
      <c r="TX59" s="244"/>
      <c r="TY59" s="244"/>
      <c r="TZ59" s="244"/>
      <c r="UA59" s="244"/>
      <c r="UB59" s="244"/>
      <c r="UC59" s="244"/>
      <c r="UD59" s="244"/>
      <c r="UE59" s="244"/>
      <c r="UF59" s="244"/>
      <c r="UG59" s="244"/>
      <c r="UH59" s="244"/>
      <c r="UI59" s="244"/>
      <c r="UJ59" s="244"/>
      <c r="UK59" s="244"/>
      <c r="UL59" s="244"/>
      <c r="UM59" s="244"/>
      <c r="UN59" s="244"/>
      <c r="UO59" s="244"/>
      <c r="UP59" s="244"/>
      <c r="UQ59" s="244"/>
      <c r="UR59" s="244"/>
      <c r="US59" s="244"/>
      <c r="UT59" s="244"/>
      <c r="UU59" s="244"/>
      <c r="UV59" s="244"/>
      <c r="UW59" s="244"/>
      <c r="UX59" s="244"/>
      <c r="UY59" s="244"/>
      <c r="UZ59" s="244"/>
      <c r="VA59" s="244"/>
      <c r="VB59" s="244"/>
      <c r="VC59" s="244"/>
      <c r="VD59" s="244"/>
      <c r="VE59" s="244"/>
      <c r="VF59" s="244"/>
      <c r="VG59" s="244"/>
      <c r="VH59" s="244"/>
      <c r="VI59" s="244"/>
      <c r="VJ59" s="244"/>
      <c r="VK59" s="244"/>
      <c r="VL59" s="244"/>
      <c r="VM59" s="244"/>
      <c r="VN59" s="244"/>
      <c r="VO59" s="244"/>
      <c r="VP59" s="244"/>
      <c r="VQ59" s="244"/>
      <c r="VR59" s="244"/>
      <c r="VS59" s="244"/>
      <c r="VT59" s="244"/>
      <c r="VU59" s="244"/>
      <c r="VV59" s="244"/>
      <c r="VW59" s="244"/>
      <c r="VX59" s="244"/>
      <c r="VY59" s="244"/>
      <c r="VZ59" s="244"/>
      <c r="WA59" s="244"/>
      <c r="WB59" s="244"/>
      <c r="WC59" s="244"/>
      <c r="WD59" s="244"/>
      <c r="WE59" s="244"/>
      <c r="WF59" s="244"/>
      <c r="WG59" s="244"/>
      <c r="WH59" s="244"/>
      <c r="WI59" s="244"/>
      <c r="WJ59" s="244"/>
      <c r="WK59" s="244"/>
      <c r="WL59" s="244"/>
      <c r="WM59" s="244"/>
      <c r="WN59" s="244"/>
      <c r="WO59" s="244"/>
      <c r="WP59" s="244"/>
      <c r="WQ59" s="244"/>
      <c r="WR59" s="244"/>
      <c r="WS59" s="244"/>
      <c r="WT59" s="244"/>
      <c r="WU59" s="244"/>
      <c r="WV59" s="244"/>
      <c r="WW59" s="244"/>
      <c r="WX59" s="244"/>
      <c r="WY59" s="244"/>
      <c r="WZ59" s="244"/>
      <c r="XA59" s="244"/>
      <c r="XB59" s="244"/>
      <c r="XC59" s="244"/>
      <c r="XD59" s="244"/>
      <c r="XE59" s="244"/>
      <c r="XF59" s="244"/>
      <c r="XG59" s="244"/>
      <c r="XH59" s="244"/>
      <c r="XI59" s="244"/>
      <c r="XJ59" s="244"/>
      <c r="XK59" s="244"/>
      <c r="XL59" s="244"/>
      <c r="XM59" s="244"/>
      <c r="XN59" s="244"/>
      <c r="XO59" s="244"/>
      <c r="XP59" s="244"/>
      <c r="XQ59" s="244"/>
      <c r="XR59" s="244"/>
      <c r="XS59" s="244"/>
      <c r="XT59" s="244"/>
      <c r="XU59" s="244"/>
      <c r="XV59" s="244"/>
      <c r="XW59" s="244"/>
      <c r="XX59" s="244"/>
      <c r="XY59" s="244"/>
      <c r="XZ59" s="244"/>
      <c r="YA59" s="244"/>
      <c r="YB59" s="244"/>
      <c r="YC59" s="244"/>
      <c r="YD59" s="244"/>
      <c r="YE59" s="244"/>
      <c r="YF59" s="244"/>
      <c r="YG59" s="244"/>
      <c r="YH59" s="244"/>
      <c r="YI59" s="244"/>
      <c r="YJ59" s="244"/>
      <c r="YK59" s="244"/>
      <c r="YL59" s="244"/>
      <c r="YM59" s="244"/>
      <c r="YN59" s="244"/>
      <c r="YO59" s="244"/>
      <c r="YP59" s="244"/>
      <c r="YQ59" s="244"/>
      <c r="YR59" s="244"/>
      <c r="YS59" s="244"/>
      <c r="YT59" s="244"/>
      <c r="YU59" s="244"/>
      <c r="YV59" s="244"/>
      <c r="YW59" s="244"/>
      <c r="YX59" s="244"/>
      <c r="YY59" s="244"/>
      <c r="YZ59" s="244"/>
      <c r="ZA59" s="244"/>
      <c r="ZB59" s="244"/>
      <c r="ZC59" s="244"/>
      <c r="ZD59" s="244"/>
      <c r="ZE59" s="244"/>
      <c r="ZF59" s="244"/>
      <c r="ZG59" s="244"/>
      <c r="ZH59" s="244"/>
      <c r="ZI59" s="244"/>
      <c r="ZJ59" s="244"/>
      <c r="ZK59" s="244"/>
      <c r="ZL59" s="244"/>
      <c r="ZM59" s="244"/>
      <c r="ZN59" s="244"/>
      <c r="ZO59" s="244"/>
      <c r="ZP59" s="244"/>
      <c r="ZQ59" s="244"/>
      <c r="ZR59" s="244"/>
      <c r="ZS59" s="244"/>
      <c r="ZT59" s="244"/>
      <c r="ZU59" s="244"/>
      <c r="ZV59" s="244"/>
      <c r="ZW59" s="244"/>
      <c r="ZX59" s="244"/>
      <c r="ZY59" s="244"/>
      <c r="ZZ59" s="244"/>
      <c r="AAA59" s="244"/>
      <c r="AAB59" s="244"/>
      <c r="AAC59" s="244"/>
      <c r="AAD59" s="244"/>
      <c r="AAE59" s="244"/>
      <c r="AAF59" s="244"/>
      <c r="AAG59" s="244"/>
      <c r="AAH59" s="244"/>
      <c r="AAI59" s="244"/>
      <c r="AAJ59" s="244"/>
      <c r="AAK59" s="244"/>
      <c r="AAL59" s="244"/>
      <c r="AAM59" s="244"/>
      <c r="AAN59" s="244"/>
      <c r="AAO59" s="244"/>
      <c r="AAP59" s="244"/>
      <c r="AAQ59" s="244"/>
      <c r="AAR59" s="244"/>
      <c r="AAS59" s="244"/>
      <c r="AAT59" s="244"/>
      <c r="AAU59" s="244"/>
      <c r="AAV59" s="244"/>
      <c r="AAW59" s="244"/>
      <c r="AAX59" s="244"/>
      <c r="AAY59" s="244"/>
      <c r="AAZ59" s="244"/>
      <c r="ABA59" s="244"/>
      <c r="ABB59" s="244"/>
      <c r="ABC59" s="244"/>
      <c r="ABD59" s="244"/>
      <c r="ABE59" s="244"/>
      <c r="ABF59" s="244"/>
      <c r="ABG59" s="244"/>
      <c r="ABH59" s="244"/>
      <c r="ABI59" s="244"/>
      <c r="ABJ59" s="244"/>
      <c r="ABK59" s="244"/>
      <c r="ABL59" s="244"/>
      <c r="ABM59" s="244"/>
      <c r="ABN59" s="244"/>
      <c r="ABO59" s="244"/>
      <c r="ABP59" s="244"/>
      <c r="ABQ59" s="244"/>
      <c r="ABR59" s="244"/>
      <c r="ABS59" s="244"/>
      <c r="ABT59" s="244"/>
      <c r="ABU59" s="244"/>
      <c r="ABV59" s="244"/>
      <c r="ABW59" s="244"/>
      <c r="ABX59" s="244"/>
      <c r="ABY59" s="244"/>
      <c r="ABZ59" s="244"/>
      <c r="ACA59" s="244"/>
      <c r="ACB59" s="244"/>
      <c r="ACC59" s="244"/>
      <c r="ACD59" s="244"/>
      <c r="ACE59" s="244"/>
      <c r="ACF59" s="244"/>
      <c r="ACG59" s="244"/>
      <c r="ACH59" s="244"/>
      <c r="ACI59" s="244"/>
      <c r="ACJ59" s="244"/>
      <c r="ACK59" s="244"/>
      <c r="ACL59" s="244"/>
      <c r="ACM59" s="244"/>
      <c r="ACN59" s="244"/>
      <c r="ACO59" s="244"/>
      <c r="ACP59" s="244"/>
      <c r="ACQ59" s="244"/>
      <c r="ACR59" s="244"/>
      <c r="ACS59" s="244"/>
      <c r="ACT59" s="244"/>
      <c r="ACU59" s="244"/>
      <c r="ACV59" s="244"/>
      <c r="ACW59" s="244"/>
      <c r="ACX59" s="244"/>
      <c r="ACY59" s="244"/>
      <c r="ACZ59" s="244"/>
      <c r="ADA59" s="244"/>
      <c r="ADB59" s="244"/>
      <c r="ADC59" s="244"/>
      <c r="ADD59" s="244"/>
      <c r="ADE59" s="244"/>
      <c r="ADF59" s="244"/>
      <c r="ADG59" s="244"/>
      <c r="ADH59" s="244"/>
      <c r="ADI59" s="244"/>
      <c r="ADJ59" s="244"/>
      <c r="ADK59" s="244"/>
      <c r="ADL59" s="244"/>
      <c r="ADM59" s="244"/>
      <c r="ADN59" s="244"/>
      <c r="ADO59" s="244"/>
      <c r="ADP59" s="244"/>
      <c r="ADQ59" s="244"/>
      <c r="ADR59" s="244"/>
      <c r="ADS59" s="244"/>
      <c r="ADT59" s="244"/>
      <c r="ADU59" s="244"/>
      <c r="ADV59" s="244"/>
      <c r="ADW59" s="244"/>
      <c r="ADX59" s="244"/>
      <c r="ADY59" s="244"/>
      <c r="ADZ59" s="244"/>
      <c r="AEA59" s="244"/>
      <c r="AEB59" s="244"/>
      <c r="AEC59" s="244"/>
      <c r="AED59" s="244"/>
      <c r="AEE59" s="244"/>
      <c r="AEF59" s="244"/>
      <c r="AEG59" s="244"/>
      <c r="AEH59" s="244"/>
      <c r="AEI59" s="244"/>
      <c r="AEJ59" s="244"/>
      <c r="AEK59" s="244"/>
      <c r="AEL59" s="244"/>
      <c r="AEM59" s="244"/>
      <c r="AEN59" s="244"/>
      <c r="AEO59" s="244"/>
      <c r="AEP59" s="244"/>
      <c r="AEQ59" s="244"/>
      <c r="AER59" s="244"/>
      <c r="AES59" s="244"/>
      <c r="AET59" s="244"/>
      <c r="AEU59" s="244"/>
    </row>
    <row r="60" spans="1:827" s="191" customFormat="1" x14ac:dyDescent="0.15">
      <c r="A60" s="183" t="str">
        <f>'Tariffs July 2021'!K46</f>
        <v>CovaU</v>
      </c>
      <c r="B60" s="183" t="str">
        <f>'Tariffs July 2021'!L46</f>
        <v>Freedom Plus</v>
      </c>
      <c r="C60" s="184">
        <f>IF('Tariffs July 2021'!BP46=0,91*'Tariffs July 2021'!M46/100,(91*'Tariffs July 2021'!M46/100)+'Tariffs July 2021'!BP46/4)</f>
        <v>92.547000000000011</v>
      </c>
      <c r="D60" s="184">
        <f>IF('Tariffs July 2021'!O46="",$C$41*$C$42*'Tariffs July 2021'!N46/100,IF($C$41*$C$42&gt;='Tariffs July 2021'!P46,('Tariffs July 2021'!P46*'Tariffs July 2021'!N46/100),($C$41*$C$42*'Tariffs July 2021'!N46/100)))</f>
        <v>361.32727272727266</v>
      </c>
      <c r="E60" s="184">
        <f>IF(AND('Tariffs July 2021'!R46&gt;0,'Tariffs July 2021'!T46&gt;0),IF(($C$41*$C$42&lt;'Tariffs July 2021'!T46),(0),($C$41*$C$42-'Tariffs July 2021'!T46)*'Tariffs July 2021'!U46/100),IF(AND('Tariffs July 2021'!R46&gt;0,'Tariffs July 2021'!T46=""),IF(($C$41*$C$42&lt;'Tariffs July 2021'!R46+'Tariffs July 2021'!P46),(0),(($C$41*$C$42-('Tariffs July 2021'!R46+'Tariffs July 2021'!P46))*'Tariffs July 2021'!S46/100)),IF(AND('Tariffs July 2021'!P46&gt;0,'Tariffs July 2021'!R46=""&gt;0),IF(($C$41*$C$42&lt;'Tariffs July 2021'!P46),(0),($C$41*$C$42-'Tariffs July 2021'!P46)*'Tariffs July 2021'!Q46/100),0)))</f>
        <v>0</v>
      </c>
      <c r="F60" s="184">
        <f>($C$41*$C$43)*'Tariffs July 2021'!AE46/100</f>
        <v>46.5</v>
      </c>
      <c r="G60" s="184">
        <f t="shared" si="30"/>
        <v>500.37427272727268</v>
      </c>
      <c r="H60" s="238">
        <f t="shared" si="31"/>
        <v>1631.3090909090906</v>
      </c>
      <c r="I60" s="238">
        <f t="shared" si="32"/>
        <v>2001.4970909090907</v>
      </c>
      <c r="J60" s="185">
        <f t="shared" si="29"/>
        <v>2201.6468</v>
      </c>
      <c r="K60" s="188">
        <f>'Tariffs July 2021'!AZ46</f>
        <v>15</v>
      </c>
      <c r="L60" s="188">
        <f>'Tariffs July 2021'!BA46</f>
        <v>0</v>
      </c>
      <c r="M60" s="188">
        <f>'Tariffs July 2021'!BB46</f>
        <v>0</v>
      </c>
      <c r="N60" s="188">
        <f>'Tariffs July 2021'!BC46</f>
        <v>0</v>
      </c>
      <c r="O60" s="186" t="str">
        <f t="shared" si="33"/>
        <v>Guaranteed off bill</v>
      </c>
      <c r="P60" s="187" t="str">
        <f t="shared" si="34"/>
        <v>Exclusive</v>
      </c>
      <c r="Q60" s="241">
        <f t="shared" si="35"/>
        <v>1701.2725272727271</v>
      </c>
      <c r="R60" s="238">
        <f t="shared" si="36"/>
        <v>1701.2725272727271</v>
      </c>
      <c r="S60" s="247">
        <f t="shared" ref="S60:T69" si="38">Q60*1.1</f>
        <v>1871.39978</v>
      </c>
      <c r="T60" s="247">
        <f t="shared" si="38"/>
        <v>1871.39978</v>
      </c>
      <c r="U60" s="188">
        <f>'Tariffs July 2021'!BL46</f>
        <v>0</v>
      </c>
      <c r="V60" s="189" t="str">
        <f>'Tariffs July 2021'!BM46</f>
        <v>n</v>
      </c>
      <c r="W60" s="284"/>
      <c r="X60" s="284"/>
      <c r="Y60" s="284"/>
      <c r="Z60" s="284"/>
      <c r="AA60" s="284"/>
      <c r="AB60" s="284"/>
      <c r="AC60" s="284"/>
      <c r="AD60" s="284"/>
      <c r="AE60" s="284"/>
      <c r="AF60" s="284"/>
      <c r="AG60" s="284"/>
      <c r="AH60" s="284"/>
      <c r="AI60" s="284"/>
      <c r="AJ60" s="284"/>
      <c r="AK60" s="284"/>
      <c r="AL60" s="284"/>
      <c r="AM60" s="284"/>
      <c r="AN60" s="284"/>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s="244"/>
      <c r="QO60" s="244"/>
      <c r="QP60" s="244"/>
      <c r="QQ60" s="244"/>
      <c r="QR60" s="244"/>
      <c r="QS60" s="244"/>
      <c r="QT60" s="244"/>
      <c r="QU60" s="244"/>
      <c r="QV60" s="244"/>
      <c r="QW60" s="244"/>
      <c r="QX60" s="244"/>
      <c r="QY60" s="244"/>
      <c r="QZ60" s="244"/>
      <c r="RA60" s="244"/>
      <c r="RB60" s="244"/>
      <c r="RC60" s="244"/>
      <c r="RD60" s="244"/>
      <c r="RE60" s="244"/>
      <c r="RF60" s="244"/>
      <c r="RG60" s="244"/>
      <c r="RH60" s="244"/>
      <c r="RI60" s="244"/>
      <c r="RJ60" s="244"/>
      <c r="RK60" s="244"/>
      <c r="RL60" s="244"/>
      <c r="RM60" s="244"/>
      <c r="RN60" s="244"/>
      <c r="RO60" s="244"/>
      <c r="RP60" s="244"/>
      <c r="RQ60" s="244"/>
      <c r="RR60" s="244"/>
      <c r="RS60" s="244"/>
      <c r="RT60" s="244"/>
      <c r="RU60" s="244"/>
      <c r="RV60" s="244"/>
      <c r="RW60" s="244"/>
      <c r="RX60" s="244"/>
      <c r="RY60" s="244"/>
      <c r="RZ60" s="244"/>
      <c r="SA60" s="244"/>
      <c r="SB60" s="244"/>
      <c r="SC60" s="244"/>
      <c r="SD60" s="244"/>
      <c r="SE60" s="244"/>
      <c r="SF60" s="244"/>
      <c r="SG60" s="244"/>
      <c r="SH60" s="244"/>
      <c r="SI60" s="244"/>
      <c r="SJ60" s="244"/>
      <c r="SK60" s="244"/>
      <c r="SL60" s="244"/>
      <c r="SM60" s="244"/>
      <c r="SN60" s="244"/>
      <c r="SO60" s="244"/>
      <c r="SP60" s="244"/>
      <c r="SQ60" s="244"/>
      <c r="SR60" s="244"/>
      <c r="SS60" s="244"/>
      <c r="ST60" s="244"/>
      <c r="SU60" s="244"/>
      <c r="SV60" s="244"/>
      <c r="SW60" s="244"/>
      <c r="SX60" s="244"/>
      <c r="SY60" s="244"/>
      <c r="SZ60" s="244"/>
      <c r="TA60" s="244"/>
      <c r="TB60" s="244"/>
      <c r="TC60" s="244"/>
      <c r="TD60" s="244"/>
      <c r="TE60" s="244"/>
      <c r="TF60" s="244"/>
      <c r="TG60" s="244"/>
      <c r="TH60" s="244"/>
      <c r="TI60" s="244"/>
      <c r="TJ60" s="244"/>
      <c r="TK60" s="244"/>
      <c r="TL60" s="244"/>
      <c r="TM60" s="244"/>
      <c r="TN60" s="244"/>
      <c r="TO60" s="244"/>
      <c r="TP60" s="244"/>
      <c r="TQ60" s="244"/>
      <c r="TR60" s="244"/>
      <c r="TS60" s="244"/>
      <c r="TT60" s="244"/>
      <c r="TU60" s="244"/>
      <c r="TV60" s="244"/>
      <c r="TW60" s="244"/>
      <c r="TX60" s="244"/>
      <c r="TY60" s="244"/>
      <c r="TZ60" s="244"/>
      <c r="UA60" s="244"/>
      <c r="UB60" s="244"/>
      <c r="UC60" s="244"/>
      <c r="UD60" s="244"/>
      <c r="UE60" s="244"/>
      <c r="UF60" s="244"/>
      <c r="UG60" s="244"/>
      <c r="UH60" s="244"/>
      <c r="UI60" s="244"/>
      <c r="UJ60" s="244"/>
      <c r="UK60" s="244"/>
      <c r="UL60" s="244"/>
      <c r="UM60" s="244"/>
      <c r="UN60" s="244"/>
      <c r="UO60" s="244"/>
      <c r="UP60" s="244"/>
      <c r="UQ60" s="244"/>
      <c r="UR60" s="244"/>
      <c r="US60" s="244"/>
      <c r="UT60" s="244"/>
      <c r="UU60" s="244"/>
      <c r="UV60" s="244"/>
      <c r="UW60" s="244"/>
      <c r="UX60" s="244"/>
      <c r="UY60" s="244"/>
      <c r="UZ60" s="244"/>
      <c r="VA60" s="244"/>
      <c r="VB60" s="244"/>
      <c r="VC60" s="244"/>
      <c r="VD60" s="244"/>
      <c r="VE60" s="244"/>
      <c r="VF60" s="244"/>
      <c r="VG60" s="244"/>
      <c r="VH60" s="244"/>
      <c r="VI60" s="244"/>
      <c r="VJ60" s="244"/>
      <c r="VK60" s="244"/>
      <c r="VL60" s="244"/>
      <c r="VM60" s="244"/>
      <c r="VN60" s="244"/>
      <c r="VO60" s="244"/>
      <c r="VP60" s="244"/>
      <c r="VQ60" s="244"/>
      <c r="VR60" s="244"/>
      <c r="VS60" s="244"/>
      <c r="VT60" s="244"/>
      <c r="VU60" s="244"/>
      <c r="VV60" s="244"/>
      <c r="VW60" s="244"/>
      <c r="VX60" s="244"/>
      <c r="VY60" s="244"/>
      <c r="VZ60" s="244"/>
      <c r="WA60" s="244"/>
      <c r="WB60" s="244"/>
      <c r="WC60" s="244"/>
      <c r="WD60" s="244"/>
      <c r="WE60" s="244"/>
      <c r="WF60" s="244"/>
      <c r="WG60" s="244"/>
      <c r="WH60" s="244"/>
      <c r="WI60" s="244"/>
      <c r="WJ60" s="244"/>
      <c r="WK60" s="244"/>
      <c r="WL60" s="244"/>
      <c r="WM60" s="244"/>
      <c r="WN60" s="244"/>
      <c r="WO60" s="244"/>
      <c r="WP60" s="244"/>
      <c r="WQ60" s="244"/>
      <c r="WR60" s="244"/>
      <c r="WS60" s="244"/>
      <c r="WT60" s="244"/>
      <c r="WU60" s="244"/>
      <c r="WV60" s="244"/>
      <c r="WW60" s="244"/>
      <c r="WX60" s="244"/>
      <c r="WY60" s="244"/>
      <c r="WZ60" s="244"/>
      <c r="XA60" s="244"/>
      <c r="XB60" s="244"/>
      <c r="XC60" s="244"/>
      <c r="XD60" s="244"/>
      <c r="XE60" s="244"/>
      <c r="XF60" s="244"/>
      <c r="XG60" s="244"/>
      <c r="XH60" s="244"/>
      <c r="XI60" s="244"/>
      <c r="XJ60" s="244"/>
      <c r="XK60" s="244"/>
      <c r="XL60" s="244"/>
      <c r="XM60" s="244"/>
      <c r="XN60" s="244"/>
      <c r="XO60" s="244"/>
      <c r="XP60" s="244"/>
      <c r="XQ60" s="244"/>
      <c r="XR60" s="244"/>
      <c r="XS60" s="244"/>
      <c r="XT60" s="244"/>
      <c r="XU60" s="244"/>
      <c r="XV60" s="244"/>
      <c r="XW60" s="244"/>
      <c r="XX60" s="244"/>
      <c r="XY60" s="244"/>
      <c r="XZ60" s="244"/>
      <c r="YA60" s="244"/>
      <c r="YB60" s="244"/>
      <c r="YC60" s="244"/>
      <c r="YD60" s="244"/>
      <c r="YE60" s="244"/>
      <c r="YF60" s="244"/>
      <c r="YG60" s="244"/>
      <c r="YH60" s="244"/>
      <c r="YI60" s="244"/>
      <c r="YJ60" s="244"/>
      <c r="YK60" s="244"/>
      <c r="YL60" s="244"/>
      <c r="YM60" s="244"/>
      <c r="YN60" s="244"/>
      <c r="YO60" s="244"/>
      <c r="YP60" s="244"/>
      <c r="YQ60" s="244"/>
      <c r="YR60" s="244"/>
      <c r="YS60" s="244"/>
      <c r="YT60" s="244"/>
      <c r="YU60" s="244"/>
      <c r="YV60" s="244"/>
      <c r="YW60" s="244"/>
      <c r="YX60" s="244"/>
      <c r="YY60" s="244"/>
      <c r="YZ60" s="244"/>
      <c r="ZA60" s="244"/>
      <c r="ZB60" s="244"/>
      <c r="ZC60" s="244"/>
      <c r="ZD60" s="244"/>
      <c r="ZE60" s="244"/>
      <c r="ZF60" s="244"/>
      <c r="ZG60" s="244"/>
      <c r="ZH60" s="244"/>
      <c r="ZI60" s="244"/>
      <c r="ZJ60" s="244"/>
      <c r="ZK60" s="244"/>
      <c r="ZL60" s="244"/>
      <c r="ZM60" s="244"/>
      <c r="ZN60" s="244"/>
      <c r="ZO60" s="244"/>
      <c r="ZP60" s="244"/>
      <c r="ZQ60" s="244"/>
      <c r="ZR60" s="244"/>
      <c r="ZS60" s="244"/>
      <c r="ZT60" s="244"/>
      <c r="ZU60" s="244"/>
      <c r="ZV60" s="244"/>
      <c r="ZW60" s="244"/>
      <c r="ZX60" s="244"/>
      <c r="ZY60" s="244"/>
      <c r="ZZ60" s="244"/>
      <c r="AAA60" s="244"/>
      <c r="AAB60" s="244"/>
      <c r="AAC60" s="244"/>
      <c r="AAD60" s="244"/>
      <c r="AAE60" s="244"/>
      <c r="AAF60" s="244"/>
      <c r="AAG60" s="244"/>
      <c r="AAH60" s="244"/>
      <c r="AAI60" s="244"/>
      <c r="AAJ60" s="244"/>
      <c r="AAK60" s="244"/>
      <c r="AAL60" s="244"/>
      <c r="AAM60" s="244"/>
      <c r="AAN60" s="244"/>
      <c r="AAO60" s="244"/>
      <c r="AAP60" s="244"/>
      <c r="AAQ60" s="244"/>
      <c r="AAR60" s="244"/>
      <c r="AAS60" s="244"/>
      <c r="AAT60" s="244"/>
      <c r="AAU60" s="244"/>
      <c r="AAV60" s="244"/>
      <c r="AAW60" s="244"/>
      <c r="AAX60" s="244"/>
      <c r="AAY60" s="244"/>
      <c r="AAZ60" s="244"/>
      <c r="ABA60" s="244"/>
      <c r="ABB60" s="244"/>
      <c r="ABC60" s="244"/>
      <c r="ABD60" s="244"/>
      <c r="ABE60" s="244"/>
      <c r="ABF60" s="244"/>
      <c r="ABG60" s="244"/>
      <c r="ABH60" s="244"/>
      <c r="ABI60" s="244"/>
      <c r="ABJ60" s="244"/>
      <c r="ABK60" s="244"/>
      <c r="ABL60" s="244"/>
      <c r="ABM60" s="244"/>
      <c r="ABN60" s="244"/>
      <c r="ABO60" s="244"/>
      <c r="ABP60" s="244"/>
      <c r="ABQ60" s="244"/>
      <c r="ABR60" s="244"/>
      <c r="ABS60" s="244"/>
      <c r="ABT60" s="244"/>
      <c r="ABU60" s="244"/>
      <c r="ABV60" s="244"/>
      <c r="ABW60" s="244"/>
      <c r="ABX60" s="244"/>
      <c r="ABY60" s="244"/>
      <c r="ABZ60" s="244"/>
      <c r="ACA60" s="244"/>
      <c r="ACB60" s="244"/>
      <c r="ACC60" s="244"/>
      <c r="ACD60" s="244"/>
      <c r="ACE60" s="244"/>
      <c r="ACF60" s="244"/>
      <c r="ACG60" s="244"/>
      <c r="ACH60" s="244"/>
      <c r="ACI60" s="244"/>
      <c r="ACJ60" s="244"/>
      <c r="ACK60" s="244"/>
      <c r="ACL60" s="244"/>
      <c r="ACM60" s="244"/>
      <c r="ACN60" s="244"/>
      <c r="ACO60" s="244"/>
      <c r="ACP60" s="244"/>
      <c r="ACQ60" s="244"/>
      <c r="ACR60" s="244"/>
      <c r="ACS60" s="244"/>
      <c r="ACT60" s="244"/>
      <c r="ACU60" s="244"/>
      <c r="ACV60" s="244"/>
      <c r="ACW60" s="244"/>
      <c r="ACX60" s="244"/>
      <c r="ACY60" s="244"/>
      <c r="ACZ60" s="244"/>
      <c r="ADA60" s="244"/>
      <c r="ADB60" s="244"/>
      <c r="ADC60" s="244"/>
      <c r="ADD60" s="244"/>
      <c r="ADE60" s="244"/>
      <c r="ADF60" s="244"/>
      <c r="ADG60" s="244"/>
      <c r="ADH60" s="244"/>
      <c r="ADI60" s="244"/>
      <c r="ADJ60" s="244"/>
      <c r="ADK60" s="244"/>
      <c r="ADL60" s="244"/>
      <c r="ADM60" s="244"/>
      <c r="ADN60" s="244"/>
      <c r="ADO60" s="244"/>
      <c r="ADP60" s="244"/>
      <c r="ADQ60" s="244"/>
      <c r="ADR60" s="244"/>
      <c r="ADS60" s="244"/>
      <c r="ADT60" s="244"/>
      <c r="ADU60" s="244"/>
      <c r="ADV60" s="244"/>
      <c r="ADW60" s="244"/>
      <c r="ADX60" s="244"/>
      <c r="ADY60" s="244"/>
      <c r="ADZ60" s="244"/>
      <c r="AEA60" s="244"/>
      <c r="AEB60" s="244"/>
      <c r="AEC60" s="244"/>
      <c r="AED60" s="244"/>
      <c r="AEE60" s="244"/>
      <c r="AEF60" s="244"/>
      <c r="AEG60" s="244"/>
      <c r="AEH60" s="244"/>
      <c r="AEI60" s="244"/>
      <c r="AEJ60" s="244"/>
      <c r="AEK60" s="244"/>
      <c r="AEL60" s="244"/>
      <c r="AEM60" s="244"/>
      <c r="AEN60" s="244"/>
      <c r="AEO60" s="244"/>
      <c r="AEP60" s="244"/>
      <c r="AEQ60" s="244"/>
      <c r="AER60" s="244"/>
      <c r="AES60" s="244"/>
      <c r="AET60" s="244"/>
      <c r="AEU60" s="244"/>
    </row>
    <row r="61" spans="1:827" s="191" customFormat="1" x14ac:dyDescent="0.15">
      <c r="A61" s="183" t="str">
        <f>'Tariffs July 2021'!K47</f>
        <v>Discover Energy</v>
      </c>
      <c r="B61" s="183" t="str">
        <f>'Tariffs July 2021'!L47</f>
        <v>Smart Saver</v>
      </c>
      <c r="C61" s="184">
        <f>IF('Tariffs July 2021'!BP47=0,91*'Tariffs July 2021'!M47/100,(91*'Tariffs July 2021'!M47/100)+'Tariffs July 2021'!BP47/4)</f>
        <v>68.183818181818182</v>
      </c>
      <c r="D61" s="184">
        <f>IF('Tariffs July 2021'!O47="",$C$41*$C$42*'Tariffs July 2021'!N47/100,IF($C$41*$C$42&gt;='Tariffs July 2021'!P47,('Tariffs July 2021'!P47*'Tariffs July 2021'!N47/100),($C$41*$C$42*'Tariffs July 2021'!N47/100)))</f>
        <v>390.84545454545446</v>
      </c>
      <c r="E61" s="184">
        <f>IF(AND('Tariffs July 2021'!R47&gt;0,'Tariffs July 2021'!T47&gt;0),IF(($C$41*$C$42&lt;'Tariffs July 2021'!T47),(0),($C$41*$C$42-'Tariffs July 2021'!T47)*'Tariffs July 2021'!U47/100),IF(AND('Tariffs July 2021'!R47&gt;0,'Tariffs July 2021'!T47=""),IF(($C$41*$C$42&lt;'Tariffs July 2021'!R47+'Tariffs July 2021'!P47),(0),(($C$41*$C$42-('Tariffs July 2021'!R47+'Tariffs July 2021'!P47))*'Tariffs July 2021'!S47/100)),IF(AND('Tariffs July 2021'!P47&gt;0,'Tariffs July 2021'!R47=""&gt;0),IF(($C$41*$C$42&lt;'Tariffs July 2021'!P47),(0),($C$41*$C$42-'Tariffs July 2021'!P47)*'Tariffs July 2021'!Q47/100),0)))</f>
        <v>0</v>
      </c>
      <c r="F61" s="184">
        <f>($C$41*$C$43)*'Tariffs July 2021'!AE47/100</f>
        <v>46.22727272727272</v>
      </c>
      <c r="G61" s="184">
        <f t="shared" si="30"/>
        <v>505.2565454545454</v>
      </c>
      <c r="H61" s="238">
        <f t="shared" si="31"/>
        <v>1748.2909090909088</v>
      </c>
      <c r="I61" s="238">
        <f t="shared" si="32"/>
        <v>2021.0261818181816</v>
      </c>
      <c r="J61" s="185">
        <f t="shared" si="29"/>
        <v>2223.1288</v>
      </c>
      <c r="K61" s="188">
        <f>'Tariffs July 2021'!AZ47</f>
        <v>0</v>
      </c>
      <c r="L61" s="188">
        <f>'Tariffs July 2021'!BA47</f>
        <v>18</v>
      </c>
      <c r="M61" s="188">
        <f>'Tariffs July 2021'!BB47</f>
        <v>0</v>
      </c>
      <c r="N61" s="188">
        <f>'Tariffs July 2021'!BC47</f>
        <v>0</v>
      </c>
      <c r="O61" s="186" t="str">
        <f t="shared" si="33"/>
        <v>Guaranteed off usage</v>
      </c>
      <c r="P61" s="187" t="str">
        <f t="shared" si="34"/>
        <v>Exclusive</v>
      </c>
      <c r="Q61" s="241">
        <f t="shared" si="35"/>
        <v>1706.3338181818181</v>
      </c>
      <c r="R61" s="238">
        <f t="shared" si="36"/>
        <v>1706.3338181818181</v>
      </c>
      <c r="S61" s="247">
        <f t="shared" si="38"/>
        <v>1876.9672</v>
      </c>
      <c r="T61" s="247">
        <f t="shared" si="38"/>
        <v>1876.9672</v>
      </c>
      <c r="U61" s="188">
        <f>'Tariffs July 2021'!BL47</f>
        <v>0</v>
      </c>
      <c r="V61" s="189" t="str">
        <f>'Tariffs July 2021'!BM47</f>
        <v>n</v>
      </c>
      <c r="W61" s="284"/>
      <c r="X61" s="284"/>
      <c r="Y61" s="284"/>
      <c r="Z61" s="284"/>
      <c r="AA61" s="284"/>
      <c r="AB61" s="284"/>
      <c r="AC61" s="284"/>
      <c r="AD61" s="284"/>
      <c r="AE61" s="284"/>
      <c r="AF61" s="284"/>
      <c r="AG61" s="284"/>
      <c r="AH61" s="284"/>
      <c r="AI61" s="284"/>
      <c r="AJ61" s="284"/>
      <c r="AK61" s="284"/>
      <c r="AL61" s="284"/>
      <c r="AM61" s="284"/>
      <c r="AN61" s="284"/>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s="244"/>
      <c r="QO61" s="244"/>
      <c r="QP61" s="244"/>
      <c r="QQ61" s="244"/>
      <c r="QR61" s="244"/>
      <c r="QS61" s="244"/>
      <c r="QT61" s="244"/>
      <c r="QU61" s="244"/>
      <c r="QV61" s="244"/>
      <c r="QW61" s="244"/>
      <c r="QX61" s="244"/>
      <c r="QY61" s="244"/>
      <c r="QZ61" s="244"/>
      <c r="RA61" s="244"/>
      <c r="RB61" s="244"/>
      <c r="RC61" s="244"/>
      <c r="RD61" s="244"/>
      <c r="RE61" s="244"/>
      <c r="RF61" s="244"/>
      <c r="RG61" s="244"/>
      <c r="RH61" s="244"/>
      <c r="RI61" s="244"/>
      <c r="RJ61" s="244"/>
      <c r="RK61" s="244"/>
      <c r="RL61" s="244"/>
      <c r="RM61" s="244"/>
      <c r="RN61" s="244"/>
      <c r="RO61" s="244"/>
      <c r="RP61" s="244"/>
      <c r="RQ61" s="244"/>
      <c r="RR61" s="244"/>
      <c r="RS61" s="244"/>
      <c r="RT61" s="244"/>
      <c r="RU61" s="244"/>
      <c r="RV61" s="244"/>
      <c r="RW61" s="244"/>
      <c r="RX61" s="244"/>
      <c r="RY61" s="244"/>
      <c r="RZ61" s="244"/>
      <c r="SA61" s="244"/>
      <c r="SB61" s="244"/>
      <c r="SC61" s="244"/>
      <c r="SD61" s="244"/>
      <c r="SE61" s="244"/>
      <c r="SF61" s="244"/>
      <c r="SG61" s="244"/>
      <c r="SH61" s="244"/>
      <c r="SI61" s="244"/>
      <c r="SJ61" s="244"/>
      <c r="SK61" s="244"/>
      <c r="SL61" s="244"/>
      <c r="SM61" s="244"/>
      <c r="SN61" s="244"/>
      <c r="SO61" s="244"/>
      <c r="SP61" s="244"/>
      <c r="SQ61" s="244"/>
      <c r="SR61" s="244"/>
      <c r="SS61" s="244"/>
      <c r="ST61" s="244"/>
      <c r="SU61" s="244"/>
      <c r="SV61" s="244"/>
      <c r="SW61" s="244"/>
      <c r="SX61" s="244"/>
      <c r="SY61" s="244"/>
      <c r="SZ61" s="244"/>
      <c r="TA61" s="244"/>
      <c r="TB61" s="244"/>
      <c r="TC61" s="244"/>
      <c r="TD61" s="244"/>
      <c r="TE61" s="244"/>
      <c r="TF61" s="244"/>
      <c r="TG61" s="244"/>
      <c r="TH61" s="244"/>
      <c r="TI61" s="244"/>
      <c r="TJ61" s="244"/>
      <c r="TK61" s="244"/>
      <c r="TL61" s="244"/>
      <c r="TM61" s="244"/>
      <c r="TN61" s="244"/>
      <c r="TO61" s="244"/>
      <c r="TP61" s="244"/>
      <c r="TQ61" s="244"/>
      <c r="TR61" s="244"/>
      <c r="TS61" s="244"/>
      <c r="TT61" s="244"/>
      <c r="TU61" s="244"/>
      <c r="TV61" s="244"/>
      <c r="TW61" s="244"/>
      <c r="TX61" s="244"/>
      <c r="TY61" s="244"/>
      <c r="TZ61" s="244"/>
      <c r="UA61" s="244"/>
      <c r="UB61" s="244"/>
      <c r="UC61" s="244"/>
      <c r="UD61" s="244"/>
      <c r="UE61" s="244"/>
      <c r="UF61" s="244"/>
      <c r="UG61" s="244"/>
      <c r="UH61" s="244"/>
      <c r="UI61" s="244"/>
      <c r="UJ61" s="244"/>
      <c r="UK61" s="244"/>
      <c r="UL61" s="244"/>
      <c r="UM61" s="244"/>
      <c r="UN61" s="244"/>
      <c r="UO61" s="244"/>
      <c r="UP61" s="244"/>
      <c r="UQ61" s="244"/>
      <c r="UR61" s="244"/>
      <c r="US61" s="244"/>
      <c r="UT61" s="244"/>
      <c r="UU61" s="244"/>
      <c r="UV61" s="244"/>
      <c r="UW61" s="244"/>
      <c r="UX61" s="244"/>
      <c r="UY61" s="244"/>
      <c r="UZ61" s="244"/>
      <c r="VA61" s="244"/>
      <c r="VB61" s="244"/>
      <c r="VC61" s="244"/>
      <c r="VD61" s="244"/>
      <c r="VE61" s="244"/>
      <c r="VF61" s="244"/>
      <c r="VG61" s="244"/>
      <c r="VH61" s="244"/>
      <c r="VI61" s="244"/>
      <c r="VJ61" s="244"/>
      <c r="VK61" s="244"/>
      <c r="VL61" s="244"/>
      <c r="VM61" s="244"/>
      <c r="VN61" s="244"/>
      <c r="VO61" s="244"/>
      <c r="VP61" s="244"/>
      <c r="VQ61" s="244"/>
      <c r="VR61" s="244"/>
      <c r="VS61" s="244"/>
      <c r="VT61" s="244"/>
      <c r="VU61" s="244"/>
      <c r="VV61" s="244"/>
      <c r="VW61" s="244"/>
      <c r="VX61" s="244"/>
      <c r="VY61" s="244"/>
      <c r="VZ61" s="244"/>
      <c r="WA61" s="244"/>
      <c r="WB61" s="244"/>
      <c r="WC61" s="244"/>
      <c r="WD61" s="244"/>
      <c r="WE61" s="244"/>
      <c r="WF61" s="244"/>
      <c r="WG61" s="244"/>
      <c r="WH61" s="244"/>
      <c r="WI61" s="244"/>
      <c r="WJ61" s="244"/>
      <c r="WK61" s="244"/>
      <c r="WL61" s="244"/>
      <c r="WM61" s="244"/>
      <c r="WN61" s="244"/>
      <c r="WO61" s="244"/>
      <c r="WP61" s="244"/>
      <c r="WQ61" s="244"/>
      <c r="WR61" s="244"/>
      <c r="WS61" s="244"/>
      <c r="WT61" s="244"/>
      <c r="WU61" s="244"/>
      <c r="WV61" s="244"/>
      <c r="WW61" s="244"/>
      <c r="WX61" s="244"/>
      <c r="WY61" s="244"/>
      <c r="WZ61" s="244"/>
      <c r="XA61" s="244"/>
      <c r="XB61" s="244"/>
      <c r="XC61" s="244"/>
      <c r="XD61" s="244"/>
      <c r="XE61" s="244"/>
      <c r="XF61" s="244"/>
      <c r="XG61" s="244"/>
      <c r="XH61" s="244"/>
      <c r="XI61" s="244"/>
      <c r="XJ61" s="244"/>
      <c r="XK61" s="244"/>
      <c r="XL61" s="244"/>
      <c r="XM61" s="244"/>
      <c r="XN61" s="244"/>
      <c r="XO61" s="244"/>
      <c r="XP61" s="244"/>
      <c r="XQ61" s="244"/>
      <c r="XR61" s="244"/>
      <c r="XS61" s="244"/>
      <c r="XT61" s="244"/>
      <c r="XU61" s="244"/>
      <c r="XV61" s="244"/>
      <c r="XW61" s="244"/>
      <c r="XX61" s="244"/>
      <c r="XY61" s="244"/>
      <c r="XZ61" s="244"/>
      <c r="YA61" s="244"/>
      <c r="YB61" s="244"/>
      <c r="YC61" s="244"/>
      <c r="YD61" s="244"/>
      <c r="YE61" s="244"/>
      <c r="YF61" s="244"/>
      <c r="YG61" s="244"/>
      <c r="YH61" s="244"/>
      <c r="YI61" s="244"/>
      <c r="YJ61" s="244"/>
      <c r="YK61" s="244"/>
      <c r="YL61" s="244"/>
      <c r="YM61" s="244"/>
      <c r="YN61" s="244"/>
      <c r="YO61" s="244"/>
      <c r="YP61" s="244"/>
      <c r="YQ61" s="244"/>
      <c r="YR61" s="244"/>
      <c r="YS61" s="244"/>
      <c r="YT61" s="244"/>
      <c r="YU61" s="244"/>
      <c r="YV61" s="244"/>
      <c r="YW61" s="244"/>
      <c r="YX61" s="244"/>
      <c r="YY61" s="244"/>
      <c r="YZ61" s="244"/>
      <c r="ZA61" s="244"/>
      <c r="ZB61" s="244"/>
      <c r="ZC61" s="244"/>
      <c r="ZD61" s="244"/>
      <c r="ZE61" s="244"/>
      <c r="ZF61" s="244"/>
      <c r="ZG61" s="244"/>
      <c r="ZH61" s="244"/>
      <c r="ZI61" s="244"/>
      <c r="ZJ61" s="244"/>
      <c r="ZK61" s="244"/>
      <c r="ZL61" s="244"/>
      <c r="ZM61" s="244"/>
      <c r="ZN61" s="244"/>
      <c r="ZO61" s="244"/>
      <c r="ZP61" s="244"/>
      <c r="ZQ61" s="244"/>
      <c r="ZR61" s="244"/>
      <c r="ZS61" s="244"/>
      <c r="ZT61" s="244"/>
      <c r="ZU61" s="244"/>
      <c r="ZV61" s="244"/>
      <c r="ZW61" s="244"/>
      <c r="ZX61" s="244"/>
      <c r="ZY61" s="244"/>
      <c r="ZZ61" s="244"/>
      <c r="AAA61" s="244"/>
      <c r="AAB61" s="244"/>
      <c r="AAC61" s="244"/>
      <c r="AAD61" s="244"/>
      <c r="AAE61" s="244"/>
      <c r="AAF61" s="244"/>
      <c r="AAG61" s="244"/>
      <c r="AAH61" s="244"/>
      <c r="AAI61" s="244"/>
      <c r="AAJ61" s="244"/>
      <c r="AAK61" s="244"/>
      <c r="AAL61" s="244"/>
      <c r="AAM61" s="244"/>
      <c r="AAN61" s="244"/>
      <c r="AAO61" s="244"/>
      <c r="AAP61" s="244"/>
      <c r="AAQ61" s="244"/>
      <c r="AAR61" s="244"/>
      <c r="AAS61" s="244"/>
      <c r="AAT61" s="244"/>
      <c r="AAU61" s="244"/>
      <c r="AAV61" s="244"/>
      <c r="AAW61" s="244"/>
      <c r="AAX61" s="244"/>
      <c r="AAY61" s="244"/>
      <c r="AAZ61" s="244"/>
      <c r="ABA61" s="244"/>
      <c r="ABB61" s="244"/>
      <c r="ABC61" s="244"/>
      <c r="ABD61" s="244"/>
      <c r="ABE61" s="244"/>
      <c r="ABF61" s="244"/>
      <c r="ABG61" s="244"/>
      <c r="ABH61" s="244"/>
      <c r="ABI61" s="244"/>
      <c r="ABJ61" s="244"/>
      <c r="ABK61" s="244"/>
      <c r="ABL61" s="244"/>
      <c r="ABM61" s="244"/>
      <c r="ABN61" s="244"/>
      <c r="ABO61" s="244"/>
      <c r="ABP61" s="244"/>
      <c r="ABQ61" s="244"/>
      <c r="ABR61" s="244"/>
      <c r="ABS61" s="244"/>
      <c r="ABT61" s="244"/>
      <c r="ABU61" s="244"/>
      <c r="ABV61" s="244"/>
      <c r="ABW61" s="244"/>
      <c r="ABX61" s="244"/>
      <c r="ABY61" s="244"/>
      <c r="ABZ61" s="244"/>
      <c r="ACA61" s="244"/>
      <c r="ACB61" s="244"/>
      <c r="ACC61" s="244"/>
      <c r="ACD61" s="244"/>
      <c r="ACE61" s="244"/>
      <c r="ACF61" s="244"/>
      <c r="ACG61" s="244"/>
      <c r="ACH61" s="244"/>
      <c r="ACI61" s="244"/>
      <c r="ACJ61" s="244"/>
      <c r="ACK61" s="244"/>
      <c r="ACL61" s="244"/>
      <c r="ACM61" s="244"/>
      <c r="ACN61" s="244"/>
      <c r="ACO61" s="244"/>
      <c r="ACP61" s="244"/>
      <c r="ACQ61" s="244"/>
      <c r="ACR61" s="244"/>
      <c r="ACS61" s="244"/>
      <c r="ACT61" s="244"/>
      <c r="ACU61" s="244"/>
      <c r="ACV61" s="244"/>
      <c r="ACW61" s="244"/>
      <c r="ACX61" s="244"/>
      <c r="ACY61" s="244"/>
      <c r="ACZ61" s="244"/>
      <c r="ADA61" s="244"/>
      <c r="ADB61" s="244"/>
      <c r="ADC61" s="244"/>
      <c r="ADD61" s="244"/>
      <c r="ADE61" s="244"/>
      <c r="ADF61" s="244"/>
      <c r="ADG61" s="244"/>
      <c r="ADH61" s="244"/>
      <c r="ADI61" s="244"/>
      <c r="ADJ61" s="244"/>
      <c r="ADK61" s="244"/>
      <c r="ADL61" s="244"/>
      <c r="ADM61" s="244"/>
      <c r="ADN61" s="244"/>
      <c r="ADO61" s="244"/>
      <c r="ADP61" s="244"/>
      <c r="ADQ61" s="244"/>
      <c r="ADR61" s="244"/>
      <c r="ADS61" s="244"/>
      <c r="ADT61" s="244"/>
      <c r="ADU61" s="244"/>
      <c r="ADV61" s="244"/>
      <c r="ADW61" s="244"/>
      <c r="ADX61" s="244"/>
      <c r="ADY61" s="244"/>
      <c r="ADZ61" s="244"/>
      <c r="AEA61" s="244"/>
      <c r="AEB61" s="244"/>
      <c r="AEC61" s="244"/>
      <c r="AED61" s="244"/>
      <c r="AEE61" s="244"/>
      <c r="AEF61" s="244"/>
      <c r="AEG61" s="244"/>
      <c r="AEH61" s="244"/>
      <c r="AEI61" s="244"/>
      <c r="AEJ61" s="244"/>
      <c r="AEK61" s="244"/>
      <c r="AEL61" s="244"/>
      <c r="AEM61" s="244"/>
      <c r="AEN61" s="244"/>
      <c r="AEO61" s="244"/>
      <c r="AEP61" s="244"/>
      <c r="AEQ61" s="244"/>
      <c r="AER61" s="244"/>
      <c r="AES61" s="244"/>
      <c r="AET61" s="244"/>
      <c r="AEU61" s="244"/>
    </row>
    <row r="62" spans="1:827" s="191" customFormat="1" x14ac:dyDescent="0.15">
      <c r="A62" s="183" t="str">
        <f>'Tariffs July 2021'!K48</f>
        <v>Future X Power</v>
      </c>
      <c r="B62" s="183" t="str">
        <f>'Tariffs July 2021'!L48</f>
        <v>Flexi Saver</v>
      </c>
      <c r="C62" s="184">
        <f>IF('Tariffs July 2021'!BP48=0,91*'Tariffs July 2021'!M48/100,(91*'Tariffs July 2021'!M48/100)+'Tariffs July 2021'!BP48/4)</f>
        <v>83.777909090909077</v>
      </c>
      <c r="D62" s="184">
        <f>IF('Tariffs July 2021'!O48="",$C$41*$C$42*'Tariffs July 2021'!N48/100,IF($C$41*$C$42&gt;='Tariffs July 2021'!P48,('Tariffs July 2021'!P48*'Tariffs July 2021'!N48/100),($C$41*$C$42*'Tariffs July 2021'!N48/100)))</f>
        <v>299.0454545454545</v>
      </c>
      <c r="E62" s="184">
        <f>IF(AND('Tariffs July 2021'!R48&gt;0,'Tariffs July 2021'!T48&gt;0),IF(($C$41*$C$42&lt;'Tariffs July 2021'!T48),(0),($C$41*$C$42-'Tariffs July 2021'!T48)*'Tariffs July 2021'!U48/100),IF(AND('Tariffs July 2021'!R48&gt;0,'Tariffs July 2021'!T48=""),IF(($C$41*$C$42&lt;'Tariffs July 2021'!R48+'Tariffs July 2021'!P48),(0),(($C$41*$C$42-('Tariffs July 2021'!R48+'Tariffs July 2021'!P48))*'Tariffs July 2021'!S48/100)),IF(AND('Tariffs July 2021'!P48&gt;0,'Tariffs July 2021'!R48=""&gt;0),IF(($C$41*$C$42&lt;'Tariffs July 2021'!P48),(0),($C$41*$C$42-'Tariffs July 2021'!P48)*'Tariffs July 2021'!Q48/100),0)))</f>
        <v>0</v>
      </c>
      <c r="F62" s="184">
        <f>($C$41*$C$43)*'Tariffs July 2021'!AE48/100</f>
        <v>49.036363636363632</v>
      </c>
      <c r="G62" s="184">
        <f t="shared" si="30"/>
        <v>431.85972727272724</v>
      </c>
      <c r="H62" s="238">
        <f t="shared" si="31"/>
        <v>1392.3272727272727</v>
      </c>
      <c r="I62" s="238">
        <f t="shared" si="32"/>
        <v>1727.438909090909</v>
      </c>
      <c r="J62" s="185">
        <f t="shared" si="29"/>
        <v>1900.1828</v>
      </c>
      <c r="K62" s="188">
        <f>'Tariffs July 2021'!AZ48</f>
        <v>0</v>
      </c>
      <c r="L62" s="188">
        <f>'Tariffs July 2021'!BA48</f>
        <v>0</v>
      </c>
      <c r="M62" s="188">
        <f>'Tariffs July 2021'!BB48</f>
        <v>0</v>
      </c>
      <c r="N62" s="188">
        <f>'Tariffs July 2021'!BC48</f>
        <v>0</v>
      </c>
      <c r="O62" s="186" t="str">
        <f t="shared" si="33"/>
        <v>No discount</v>
      </c>
      <c r="P62" s="187" t="str">
        <f t="shared" si="34"/>
        <v>Exclusive</v>
      </c>
      <c r="Q62" s="241">
        <f t="shared" si="35"/>
        <v>1727.438909090909</v>
      </c>
      <c r="R62" s="238">
        <f t="shared" si="36"/>
        <v>1727.438909090909</v>
      </c>
      <c r="S62" s="247">
        <f t="shared" si="38"/>
        <v>1900.1828</v>
      </c>
      <c r="T62" s="247">
        <f t="shared" si="38"/>
        <v>1900.1828</v>
      </c>
      <c r="U62" s="188">
        <f>'Tariffs July 2021'!BL48</f>
        <v>0</v>
      </c>
      <c r="V62" s="189" t="str">
        <f>'Tariffs July 2021'!BM48</f>
        <v>n</v>
      </c>
      <c r="W62" s="284"/>
      <c r="X62" s="284"/>
      <c r="Y62" s="284"/>
      <c r="Z62" s="284"/>
      <c r="AA62" s="284"/>
      <c r="AB62" s="284"/>
      <c r="AC62" s="284"/>
      <c r="AD62" s="284"/>
      <c r="AE62" s="284"/>
      <c r="AF62" s="284"/>
      <c r="AG62" s="284"/>
      <c r="AH62" s="284"/>
      <c r="AI62" s="284"/>
      <c r="AJ62" s="284"/>
      <c r="AK62" s="284"/>
      <c r="AL62" s="284"/>
      <c r="AM62" s="284"/>
      <c r="AN62" s="284"/>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s="244"/>
      <c r="QO62" s="244"/>
      <c r="QP62" s="244"/>
      <c r="QQ62" s="244"/>
      <c r="QR62" s="244"/>
      <c r="QS62" s="244"/>
      <c r="QT62" s="244"/>
      <c r="QU62" s="244"/>
      <c r="QV62" s="244"/>
      <c r="QW62" s="244"/>
      <c r="QX62" s="244"/>
      <c r="QY62" s="244"/>
      <c r="QZ62" s="244"/>
      <c r="RA62" s="244"/>
      <c r="RB62" s="244"/>
      <c r="RC62" s="244"/>
      <c r="RD62" s="244"/>
      <c r="RE62" s="244"/>
      <c r="RF62" s="244"/>
      <c r="RG62" s="244"/>
      <c r="RH62" s="244"/>
      <c r="RI62" s="244"/>
      <c r="RJ62" s="244"/>
      <c r="RK62" s="244"/>
      <c r="RL62" s="244"/>
      <c r="RM62" s="244"/>
      <c r="RN62" s="244"/>
      <c r="RO62" s="244"/>
      <c r="RP62" s="244"/>
      <c r="RQ62" s="244"/>
      <c r="RR62" s="244"/>
      <c r="RS62" s="244"/>
      <c r="RT62" s="244"/>
      <c r="RU62" s="244"/>
      <c r="RV62" s="244"/>
      <c r="RW62" s="244"/>
      <c r="RX62" s="244"/>
      <c r="RY62" s="244"/>
      <c r="RZ62" s="244"/>
      <c r="SA62" s="244"/>
      <c r="SB62" s="244"/>
      <c r="SC62" s="244"/>
      <c r="SD62" s="244"/>
      <c r="SE62" s="244"/>
      <c r="SF62" s="244"/>
      <c r="SG62" s="244"/>
      <c r="SH62" s="244"/>
      <c r="SI62" s="244"/>
      <c r="SJ62" s="244"/>
      <c r="SK62" s="244"/>
      <c r="SL62" s="244"/>
      <c r="SM62" s="244"/>
      <c r="SN62" s="244"/>
      <c r="SO62" s="244"/>
      <c r="SP62" s="244"/>
      <c r="SQ62" s="244"/>
      <c r="SR62" s="244"/>
      <c r="SS62" s="244"/>
      <c r="ST62" s="244"/>
      <c r="SU62" s="244"/>
      <c r="SV62" s="244"/>
      <c r="SW62" s="244"/>
      <c r="SX62" s="244"/>
      <c r="SY62" s="244"/>
      <c r="SZ62" s="244"/>
      <c r="TA62" s="244"/>
      <c r="TB62" s="244"/>
      <c r="TC62" s="244"/>
      <c r="TD62" s="244"/>
      <c r="TE62" s="244"/>
      <c r="TF62" s="244"/>
      <c r="TG62" s="244"/>
      <c r="TH62" s="244"/>
      <c r="TI62" s="244"/>
      <c r="TJ62" s="244"/>
      <c r="TK62" s="244"/>
      <c r="TL62" s="244"/>
      <c r="TM62" s="244"/>
      <c r="TN62" s="244"/>
      <c r="TO62" s="244"/>
      <c r="TP62" s="244"/>
      <c r="TQ62" s="244"/>
      <c r="TR62" s="244"/>
      <c r="TS62" s="244"/>
      <c r="TT62" s="244"/>
      <c r="TU62" s="244"/>
      <c r="TV62" s="244"/>
      <c r="TW62" s="244"/>
      <c r="TX62" s="244"/>
      <c r="TY62" s="244"/>
      <c r="TZ62" s="244"/>
      <c r="UA62" s="244"/>
      <c r="UB62" s="244"/>
      <c r="UC62" s="244"/>
      <c r="UD62" s="244"/>
      <c r="UE62" s="244"/>
      <c r="UF62" s="244"/>
      <c r="UG62" s="244"/>
      <c r="UH62" s="244"/>
      <c r="UI62" s="244"/>
      <c r="UJ62" s="244"/>
      <c r="UK62" s="244"/>
      <c r="UL62" s="244"/>
      <c r="UM62" s="244"/>
      <c r="UN62" s="244"/>
      <c r="UO62" s="244"/>
      <c r="UP62" s="244"/>
      <c r="UQ62" s="244"/>
      <c r="UR62" s="244"/>
      <c r="US62" s="244"/>
      <c r="UT62" s="244"/>
      <c r="UU62" s="244"/>
      <c r="UV62" s="244"/>
      <c r="UW62" s="244"/>
      <c r="UX62" s="244"/>
      <c r="UY62" s="244"/>
      <c r="UZ62" s="244"/>
      <c r="VA62" s="244"/>
      <c r="VB62" s="244"/>
      <c r="VC62" s="244"/>
      <c r="VD62" s="244"/>
      <c r="VE62" s="244"/>
      <c r="VF62" s="244"/>
      <c r="VG62" s="244"/>
      <c r="VH62" s="244"/>
      <c r="VI62" s="244"/>
      <c r="VJ62" s="244"/>
      <c r="VK62" s="244"/>
      <c r="VL62" s="244"/>
      <c r="VM62" s="244"/>
      <c r="VN62" s="244"/>
      <c r="VO62" s="244"/>
      <c r="VP62" s="244"/>
      <c r="VQ62" s="244"/>
      <c r="VR62" s="244"/>
      <c r="VS62" s="244"/>
      <c r="VT62" s="244"/>
      <c r="VU62" s="244"/>
      <c r="VV62" s="244"/>
      <c r="VW62" s="244"/>
      <c r="VX62" s="244"/>
      <c r="VY62" s="244"/>
      <c r="VZ62" s="244"/>
      <c r="WA62" s="244"/>
      <c r="WB62" s="244"/>
      <c r="WC62" s="244"/>
      <c r="WD62" s="244"/>
      <c r="WE62" s="244"/>
      <c r="WF62" s="244"/>
      <c r="WG62" s="244"/>
      <c r="WH62" s="244"/>
      <c r="WI62" s="244"/>
      <c r="WJ62" s="244"/>
      <c r="WK62" s="244"/>
      <c r="WL62" s="244"/>
      <c r="WM62" s="244"/>
      <c r="WN62" s="244"/>
      <c r="WO62" s="244"/>
      <c r="WP62" s="244"/>
      <c r="WQ62" s="244"/>
      <c r="WR62" s="244"/>
      <c r="WS62" s="244"/>
      <c r="WT62" s="244"/>
      <c r="WU62" s="244"/>
      <c r="WV62" s="244"/>
      <c r="WW62" s="244"/>
      <c r="WX62" s="244"/>
      <c r="WY62" s="244"/>
      <c r="WZ62" s="244"/>
      <c r="XA62" s="244"/>
      <c r="XB62" s="244"/>
      <c r="XC62" s="244"/>
      <c r="XD62" s="244"/>
      <c r="XE62" s="244"/>
      <c r="XF62" s="244"/>
      <c r="XG62" s="244"/>
      <c r="XH62" s="244"/>
      <c r="XI62" s="244"/>
      <c r="XJ62" s="244"/>
      <c r="XK62" s="244"/>
      <c r="XL62" s="244"/>
      <c r="XM62" s="244"/>
      <c r="XN62" s="244"/>
      <c r="XO62" s="244"/>
      <c r="XP62" s="244"/>
      <c r="XQ62" s="244"/>
      <c r="XR62" s="244"/>
      <c r="XS62" s="244"/>
      <c r="XT62" s="244"/>
      <c r="XU62" s="244"/>
      <c r="XV62" s="244"/>
      <c r="XW62" s="244"/>
      <c r="XX62" s="244"/>
      <c r="XY62" s="244"/>
      <c r="XZ62" s="244"/>
      <c r="YA62" s="244"/>
      <c r="YB62" s="244"/>
      <c r="YC62" s="244"/>
      <c r="YD62" s="244"/>
      <c r="YE62" s="244"/>
      <c r="YF62" s="244"/>
      <c r="YG62" s="244"/>
      <c r="YH62" s="244"/>
      <c r="YI62" s="244"/>
      <c r="YJ62" s="244"/>
      <c r="YK62" s="244"/>
      <c r="YL62" s="244"/>
      <c r="YM62" s="244"/>
      <c r="YN62" s="244"/>
      <c r="YO62" s="244"/>
      <c r="YP62" s="244"/>
      <c r="YQ62" s="244"/>
      <c r="YR62" s="244"/>
      <c r="YS62" s="244"/>
      <c r="YT62" s="244"/>
      <c r="YU62" s="244"/>
      <c r="YV62" s="244"/>
      <c r="YW62" s="244"/>
      <c r="YX62" s="244"/>
      <c r="YY62" s="244"/>
      <c r="YZ62" s="244"/>
      <c r="ZA62" s="244"/>
      <c r="ZB62" s="244"/>
      <c r="ZC62" s="244"/>
      <c r="ZD62" s="244"/>
      <c r="ZE62" s="244"/>
      <c r="ZF62" s="244"/>
      <c r="ZG62" s="244"/>
      <c r="ZH62" s="244"/>
      <c r="ZI62" s="244"/>
      <c r="ZJ62" s="244"/>
      <c r="ZK62" s="244"/>
      <c r="ZL62" s="244"/>
      <c r="ZM62" s="244"/>
      <c r="ZN62" s="244"/>
      <c r="ZO62" s="244"/>
      <c r="ZP62" s="244"/>
      <c r="ZQ62" s="244"/>
      <c r="ZR62" s="244"/>
      <c r="ZS62" s="244"/>
      <c r="ZT62" s="244"/>
      <c r="ZU62" s="244"/>
      <c r="ZV62" s="244"/>
      <c r="ZW62" s="244"/>
      <c r="ZX62" s="244"/>
      <c r="ZY62" s="244"/>
      <c r="ZZ62" s="244"/>
      <c r="AAA62" s="244"/>
      <c r="AAB62" s="244"/>
      <c r="AAC62" s="244"/>
      <c r="AAD62" s="244"/>
      <c r="AAE62" s="244"/>
      <c r="AAF62" s="244"/>
      <c r="AAG62" s="244"/>
      <c r="AAH62" s="244"/>
      <c r="AAI62" s="244"/>
      <c r="AAJ62" s="244"/>
      <c r="AAK62" s="244"/>
      <c r="AAL62" s="244"/>
      <c r="AAM62" s="244"/>
      <c r="AAN62" s="244"/>
      <c r="AAO62" s="244"/>
      <c r="AAP62" s="244"/>
      <c r="AAQ62" s="244"/>
      <c r="AAR62" s="244"/>
      <c r="AAS62" s="244"/>
      <c r="AAT62" s="244"/>
      <c r="AAU62" s="244"/>
      <c r="AAV62" s="244"/>
      <c r="AAW62" s="244"/>
      <c r="AAX62" s="244"/>
      <c r="AAY62" s="244"/>
      <c r="AAZ62" s="244"/>
      <c r="ABA62" s="244"/>
      <c r="ABB62" s="244"/>
      <c r="ABC62" s="244"/>
      <c r="ABD62" s="244"/>
      <c r="ABE62" s="244"/>
      <c r="ABF62" s="244"/>
      <c r="ABG62" s="244"/>
      <c r="ABH62" s="244"/>
      <c r="ABI62" s="244"/>
      <c r="ABJ62" s="244"/>
      <c r="ABK62" s="244"/>
      <c r="ABL62" s="244"/>
      <c r="ABM62" s="244"/>
      <c r="ABN62" s="244"/>
      <c r="ABO62" s="244"/>
      <c r="ABP62" s="244"/>
      <c r="ABQ62" s="244"/>
      <c r="ABR62" s="244"/>
      <c r="ABS62" s="244"/>
      <c r="ABT62" s="244"/>
      <c r="ABU62" s="244"/>
      <c r="ABV62" s="244"/>
      <c r="ABW62" s="244"/>
      <c r="ABX62" s="244"/>
      <c r="ABY62" s="244"/>
      <c r="ABZ62" s="244"/>
      <c r="ACA62" s="244"/>
      <c r="ACB62" s="244"/>
      <c r="ACC62" s="244"/>
      <c r="ACD62" s="244"/>
      <c r="ACE62" s="244"/>
      <c r="ACF62" s="244"/>
      <c r="ACG62" s="244"/>
      <c r="ACH62" s="244"/>
      <c r="ACI62" s="244"/>
      <c r="ACJ62" s="244"/>
      <c r="ACK62" s="244"/>
      <c r="ACL62" s="244"/>
      <c r="ACM62" s="244"/>
      <c r="ACN62" s="244"/>
      <c r="ACO62" s="244"/>
      <c r="ACP62" s="244"/>
      <c r="ACQ62" s="244"/>
      <c r="ACR62" s="244"/>
      <c r="ACS62" s="244"/>
      <c r="ACT62" s="244"/>
      <c r="ACU62" s="244"/>
      <c r="ACV62" s="244"/>
      <c r="ACW62" s="244"/>
      <c r="ACX62" s="244"/>
      <c r="ACY62" s="244"/>
      <c r="ACZ62" s="244"/>
      <c r="ADA62" s="244"/>
      <c r="ADB62" s="244"/>
      <c r="ADC62" s="244"/>
      <c r="ADD62" s="244"/>
      <c r="ADE62" s="244"/>
      <c r="ADF62" s="244"/>
      <c r="ADG62" s="244"/>
      <c r="ADH62" s="244"/>
      <c r="ADI62" s="244"/>
      <c r="ADJ62" s="244"/>
      <c r="ADK62" s="244"/>
      <c r="ADL62" s="244"/>
      <c r="ADM62" s="244"/>
      <c r="ADN62" s="244"/>
      <c r="ADO62" s="244"/>
      <c r="ADP62" s="244"/>
      <c r="ADQ62" s="244"/>
      <c r="ADR62" s="244"/>
      <c r="ADS62" s="244"/>
      <c r="ADT62" s="244"/>
      <c r="ADU62" s="244"/>
      <c r="ADV62" s="244"/>
      <c r="ADW62" s="244"/>
      <c r="ADX62" s="244"/>
      <c r="ADY62" s="244"/>
      <c r="ADZ62" s="244"/>
      <c r="AEA62" s="244"/>
      <c r="AEB62" s="244"/>
      <c r="AEC62" s="244"/>
      <c r="AED62" s="244"/>
      <c r="AEE62" s="244"/>
      <c r="AEF62" s="244"/>
      <c r="AEG62" s="244"/>
      <c r="AEH62" s="244"/>
      <c r="AEI62" s="244"/>
      <c r="AEJ62" s="244"/>
      <c r="AEK62" s="244"/>
      <c r="AEL62" s="244"/>
      <c r="AEM62" s="244"/>
      <c r="AEN62" s="244"/>
      <c r="AEO62" s="244"/>
      <c r="AEP62" s="244"/>
      <c r="AEQ62" s="244"/>
      <c r="AER62" s="244"/>
      <c r="AES62" s="244"/>
      <c r="AET62" s="244"/>
      <c r="AEU62" s="244"/>
    </row>
    <row r="63" spans="1:827" s="191" customFormat="1" x14ac:dyDescent="0.15">
      <c r="A63" s="183" t="str">
        <f>'Tariffs July 2021'!K49</f>
        <v>Kogan Energy</v>
      </c>
      <c r="B63" s="183" t="str">
        <f>'Tariffs July 2021'!L49</f>
        <v>Market offer</v>
      </c>
      <c r="C63" s="184">
        <f>IF('Tariffs July 2021'!BP49=0,91*'Tariffs July 2021'!M49/100,(91*'Tariffs July 2021'!M49/100)+'Tariffs July 2021'!BP49/4)</f>
        <v>110.19272727272724</v>
      </c>
      <c r="D63" s="184">
        <f>IF('Tariffs July 2021'!O49="",$C$41*$C$42*'Tariffs July 2021'!N49/100,IF($C$41*$C$42&gt;='Tariffs July 2021'!P49,('Tariffs July 2021'!P49*'Tariffs July 2021'!N49/100),($C$41*$C$42*'Tariffs July 2021'!N49/100)))</f>
        <v>265.81818181818181</v>
      </c>
      <c r="E63" s="184">
        <f>IF(AND('Tariffs July 2021'!R49&gt;0,'Tariffs July 2021'!T49&gt;0),IF(($C$41*$C$42&lt;'Tariffs July 2021'!T49),(0),($C$41*$C$42-'Tariffs July 2021'!T49)*'Tariffs July 2021'!U49/100),IF(AND('Tariffs July 2021'!R49&gt;0,'Tariffs July 2021'!T49=""),IF(($C$41*$C$42&lt;'Tariffs July 2021'!R49+'Tariffs July 2021'!P49),(0),(($C$41*$C$42-('Tariffs July 2021'!R49+'Tariffs July 2021'!P49))*'Tariffs July 2021'!S49/100)),IF(AND('Tariffs July 2021'!P49&gt;0,'Tariffs July 2021'!R49=""&gt;0),IF(($C$41*$C$42&lt;'Tariffs July 2021'!P49),(0),($C$41*$C$42-'Tariffs July 2021'!P49)*'Tariffs July 2021'!Q49/100),0)))</f>
        <v>0</v>
      </c>
      <c r="F63" s="184">
        <f>($C$41*$C$43)*'Tariffs July 2021'!AE49/100</f>
        <v>33.299999999999997</v>
      </c>
      <c r="G63" s="184">
        <f t="shared" si="30"/>
        <v>409.31090909090909</v>
      </c>
      <c r="H63" s="238">
        <f t="shared" si="31"/>
        <v>1196.4727272727273</v>
      </c>
      <c r="I63" s="238">
        <f t="shared" si="32"/>
        <v>1637.2436363636364</v>
      </c>
      <c r="J63" s="185">
        <f t="shared" si="29"/>
        <v>1800.9680000000001</v>
      </c>
      <c r="K63" s="188">
        <f>'Tariffs July 2021'!AZ49</f>
        <v>0</v>
      </c>
      <c r="L63" s="188">
        <f>'Tariffs July 2021'!BA49</f>
        <v>0</v>
      </c>
      <c r="M63" s="188">
        <f>'Tariffs July 2021'!BB49</f>
        <v>0</v>
      </c>
      <c r="N63" s="188">
        <f>'Tariffs July 2021'!BC49</f>
        <v>0</v>
      </c>
      <c r="O63" s="186" t="str">
        <f t="shared" si="33"/>
        <v>No discount</v>
      </c>
      <c r="P63" s="187" t="str">
        <f t="shared" si="34"/>
        <v>Exclusive</v>
      </c>
      <c r="Q63" s="241">
        <f t="shared" si="35"/>
        <v>1637.2436363636364</v>
      </c>
      <c r="R63" s="238">
        <f t="shared" si="36"/>
        <v>1637.2436363636364</v>
      </c>
      <c r="S63" s="247">
        <f t="shared" si="38"/>
        <v>1800.9680000000001</v>
      </c>
      <c r="T63" s="247">
        <f t="shared" si="38"/>
        <v>1800.9680000000001</v>
      </c>
      <c r="U63" s="188">
        <f>'Tariffs July 2021'!BL49</f>
        <v>0</v>
      </c>
      <c r="V63" s="189" t="str">
        <f>'Tariffs July 2021'!BM49</f>
        <v>n</v>
      </c>
      <c r="W63" s="284"/>
      <c r="X63" s="284"/>
      <c r="Y63" s="284"/>
      <c r="Z63" s="284"/>
      <c r="AA63" s="284"/>
      <c r="AB63" s="284"/>
      <c r="AC63" s="284"/>
      <c r="AD63" s="284"/>
      <c r="AE63" s="284"/>
      <c r="AF63" s="284"/>
      <c r="AG63" s="284"/>
      <c r="AH63" s="284"/>
      <c r="AI63" s="284"/>
      <c r="AJ63" s="284"/>
      <c r="AK63" s="284"/>
      <c r="AL63" s="284"/>
      <c r="AM63" s="284"/>
      <c r="AN63" s="284"/>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s="244"/>
      <c r="QO63" s="244"/>
      <c r="QP63" s="244"/>
      <c r="QQ63" s="244"/>
      <c r="QR63" s="244"/>
      <c r="QS63" s="244"/>
      <c r="QT63" s="244"/>
      <c r="QU63" s="244"/>
      <c r="QV63" s="244"/>
      <c r="QW63" s="244"/>
      <c r="QX63" s="244"/>
      <c r="QY63" s="244"/>
      <c r="QZ63" s="244"/>
      <c r="RA63" s="244"/>
      <c r="RB63" s="244"/>
      <c r="RC63" s="244"/>
      <c r="RD63" s="244"/>
      <c r="RE63" s="244"/>
      <c r="RF63" s="244"/>
      <c r="RG63" s="244"/>
      <c r="RH63" s="244"/>
      <c r="RI63" s="244"/>
      <c r="RJ63" s="244"/>
      <c r="RK63" s="244"/>
      <c r="RL63" s="244"/>
      <c r="RM63" s="244"/>
      <c r="RN63" s="244"/>
      <c r="RO63" s="244"/>
      <c r="RP63" s="244"/>
      <c r="RQ63" s="244"/>
      <c r="RR63" s="244"/>
      <c r="RS63" s="244"/>
      <c r="RT63" s="244"/>
      <c r="RU63" s="244"/>
      <c r="RV63" s="244"/>
      <c r="RW63" s="244"/>
      <c r="RX63" s="244"/>
      <c r="RY63" s="244"/>
      <c r="RZ63" s="244"/>
      <c r="SA63" s="244"/>
      <c r="SB63" s="244"/>
      <c r="SC63" s="244"/>
      <c r="SD63" s="244"/>
      <c r="SE63" s="244"/>
      <c r="SF63" s="244"/>
      <c r="SG63" s="244"/>
      <c r="SH63" s="244"/>
      <c r="SI63" s="244"/>
      <c r="SJ63" s="244"/>
      <c r="SK63" s="244"/>
      <c r="SL63" s="244"/>
      <c r="SM63" s="244"/>
      <c r="SN63" s="244"/>
      <c r="SO63" s="244"/>
      <c r="SP63" s="244"/>
      <c r="SQ63" s="244"/>
      <c r="SR63" s="244"/>
      <c r="SS63" s="244"/>
      <c r="ST63" s="244"/>
      <c r="SU63" s="244"/>
      <c r="SV63" s="244"/>
      <c r="SW63" s="244"/>
      <c r="SX63" s="244"/>
      <c r="SY63" s="244"/>
      <c r="SZ63" s="244"/>
      <c r="TA63" s="244"/>
      <c r="TB63" s="244"/>
      <c r="TC63" s="244"/>
      <c r="TD63" s="244"/>
      <c r="TE63" s="244"/>
      <c r="TF63" s="244"/>
      <c r="TG63" s="244"/>
      <c r="TH63" s="244"/>
      <c r="TI63" s="244"/>
      <c r="TJ63" s="244"/>
      <c r="TK63" s="244"/>
      <c r="TL63" s="244"/>
      <c r="TM63" s="244"/>
      <c r="TN63" s="244"/>
      <c r="TO63" s="244"/>
      <c r="TP63" s="244"/>
      <c r="TQ63" s="244"/>
      <c r="TR63" s="244"/>
      <c r="TS63" s="244"/>
      <c r="TT63" s="244"/>
      <c r="TU63" s="244"/>
      <c r="TV63" s="244"/>
      <c r="TW63" s="244"/>
      <c r="TX63" s="244"/>
      <c r="TY63" s="244"/>
      <c r="TZ63" s="244"/>
      <c r="UA63" s="244"/>
      <c r="UB63" s="244"/>
      <c r="UC63" s="244"/>
      <c r="UD63" s="244"/>
      <c r="UE63" s="244"/>
      <c r="UF63" s="244"/>
      <c r="UG63" s="244"/>
      <c r="UH63" s="244"/>
      <c r="UI63" s="244"/>
      <c r="UJ63" s="244"/>
      <c r="UK63" s="244"/>
      <c r="UL63" s="244"/>
      <c r="UM63" s="244"/>
      <c r="UN63" s="244"/>
      <c r="UO63" s="244"/>
      <c r="UP63" s="244"/>
      <c r="UQ63" s="244"/>
      <c r="UR63" s="244"/>
      <c r="US63" s="244"/>
      <c r="UT63" s="244"/>
      <c r="UU63" s="244"/>
      <c r="UV63" s="244"/>
      <c r="UW63" s="244"/>
      <c r="UX63" s="244"/>
      <c r="UY63" s="244"/>
      <c r="UZ63" s="244"/>
      <c r="VA63" s="244"/>
      <c r="VB63" s="244"/>
      <c r="VC63" s="244"/>
      <c r="VD63" s="244"/>
      <c r="VE63" s="244"/>
      <c r="VF63" s="244"/>
      <c r="VG63" s="244"/>
      <c r="VH63" s="244"/>
      <c r="VI63" s="244"/>
      <c r="VJ63" s="244"/>
      <c r="VK63" s="244"/>
      <c r="VL63" s="244"/>
      <c r="VM63" s="244"/>
      <c r="VN63" s="244"/>
      <c r="VO63" s="244"/>
      <c r="VP63" s="244"/>
      <c r="VQ63" s="244"/>
      <c r="VR63" s="244"/>
      <c r="VS63" s="244"/>
      <c r="VT63" s="244"/>
      <c r="VU63" s="244"/>
      <c r="VV63" s="244"/>
      <c r="VW63" s="244"/>
      <c r="VX63" s="244"/>
      <c r="VY63" s="244"/>
      <c r="VZ63" s="244"/>
      <c r="WA63" s="244"/>
      <c r="WB63" s="244"/>
      <c r="WC63" s="244"/>
      <c r="WD63" s="244"/>
      <c r="WE63" s="244"/>
      <c r="WF63" s="244"/>
      <c r="WG63" s="244"/>
      <c r="WH63" s="244"/>
      <c r="WI63" s="244"/>
      <c r="WJ63" s="244"/>
      <c r="WK63" s="244"/>
      <c r="WL63" s="244"/>
      <c r="WM63" s="244"/>
      <c r="WN63" s="244"/>
      <c r="WO63" s="244"/>
      <c r="WP63" s="244"/>
      <c r="WQ63" s="244"/>
      <c r="WR63" s="244"/>
      <c r="WS63" s="244"/>
      <c r="WT63" s="244"/>
      <c r="WU63" s="244"/>
      <c r="WV63" s="244"/>
      <c r="WW63" s="244"/>
      <c r="WX63" s="244"/>
      <c r="WY63" s="244"/>
      <c r="WZ63" s="244"/>
      <c r="XA63" s="244"/>
      <c r="XB63" s="244"/>
      <c r="XC63" s="244"/>
      <c r="XD63" s="244"/>
      <c r="XE63" s="244"/>
      <c r="XF63" s="244"/>
      <c r="XG63" s="244"/>
      <c r="XH63" s="244"/>
      <c r="XI63" s="244"/>
      <c r="XJ63" s="244"/>
      <c r="XK63" s="244"/>
      <c r="XL63" s="244"/>
      <c r="XM63" s="244"/>
      <c r="XN63" s="244"/>
      <c r="XO63" s="244"/>
      <c r="XP63" s="244"/>
      <c r="XQ63" s="244"/>
      <c r="XR63" s="244"/>
      <c r="XS63" s="244"/>
      <c r="XT63" s="244"/>
      <c r="XU63" s="244"/>
      <c r="XV63" s="244"/>
      <c r="XW63" s="244"/>
      <c r="XX63" s="244"/>
      <c r="XY63" s="244"/>
      <c r="XZ63" s="244"/>
      <c r="YA63" s="244"/>
      <c r="YB63" s="244"/>
      <c r="YC63" s="244"/>
      <c r="YD63" s="244"/>
      <c r="YE63" s="244"/>
      <c r="YF63" s="244"/>
      <c r="YG63" s="244"/>
      <c r="YH63" s="244"/>
      <c r="YI63" s="244"/>
      <c r="YJ63" s="244"/>
      <c r="YK63" s="244"/>
      <c r="YL63" s="244"/>
      <c r="YM63" s="244"/>
      <c r="YN63" s="244"/>
      <c r="YO63" s="244"/>
      <c r="YP63" s="244"/>
      <c r="YQ63" s="244"/>
      <c r="YR63" s="244"/>
      <c r="YS63" s="244"/>
      <c r="YT63" s="244"/>
      <c r="YU63" s="244"/>
      <c r="YV63" s="244"/>
      <c r="YW63" s="244"/>
      <c r="YX63" s="244"/>
      <c r="YY63" s="244"/>
      <c r="YZ63" s="244"/>
      <c r="ZA63" s="244"/>
      <c r="ZB63" s="244"/>
      <c r="ZC63" s="244"/>
      <c r="ZD63" s="244"/>
      <c r="ZE63" s="244"/>
      <c r="ZF63" s="244"/>
      <c r="ZG63" s="244"/>
      <c r="ZH63" s="244"/>
      <c r="ZI63" s="244"/>
      <c r="ZJ63" s="244"/>
      <c r="ZK63" s="244"/>
      <c r="ZL63" s="244"/>
      <c r="ZM63" s="244"/>
      <c r="ZN63" s="244"/>
      <c r="ZO63" s="244"/>
      <c r="ZP63" s="244"/>
      <c r="ZQ63" s="244"/>
      <c r="ZR63" s="244"/>
      <c r="ZS63" s="244"/>
      <c r="ZT63" s="244"/>
      <c r="ZU63" s="244"/>
      <c r="ZV63" s="244"/>
      <c r="ZW63" s="244"/>
      <c r="ZX63" s="244"/>
      <c r="ZY63" s="244"/>
      <c r="ZZ63" s="244"/>
      <c r="AAA63" s="244"/>
      <c r="AAB63" s="244"/>
      <c r="AAC63" s="244"/>
      <c r="AAD63" s="244"/>
      <c r="AAE63" s="244"/>
      <c r="AAF63" s="244"/>
      <c r="AAG63" s="244"/>
      <c r="AAH63" s="244"/>
      <c r="AAI63" s="244"/>
      <c r="AAJ63" s="244"/>
      <c r="AAK63" s="244"/>
      <c r="AAL63" s="244"/>
      <c r="AAM63" s="244"/>
      <c r="AAN63" s="244"/>
      <c r="AAO63" s="244"/>
      <c r="AAP63" s="244"/>
      <c r="AAQ63" s="244"/>
      <c r="AAR63" s="244"/>
      <c r="AAS63" s="244"/>
      <c r="AAT63" s="244"/>
      <c r="AAU63" s="244"/>
      <c r="AAV63" s="244"/>
      <c r="AAW63" s="244"/>
      <c r="AAX63" s="244"/>
      <c r="AAY63" s="244"/>
      <c r="AAZ63" s="244"/>
      <c r="ABA63" s="244"/>
      <c r="ABB63" s="244"/>
      <c r="ABC63" s="244"/>
      <c r="ABD63" s="244"/>
      <c r="ABE63" s="244"/>
      <c r="ABF63" s="244"/>
      <c r="ABG63" s="244"/>
      <c r="ABH63" s="244"/>
      <c r="ABI63" s="244"/>
      <c r="ABJ63" s="244"/>
      <c r="ABK63" s="244"/>
      <c r="ABL63" s="244"/>
      <c r="ABM63" s="244"/>
      <c r="ABN63" s="244"/>
      <c r="ABO63" s="244"/>
      <c r="ABP63" s="244"/>
      <c r="ABQ63" s="244"/>
      <c r="ABR63" s="244"/>
      <c r="ABS63" s="244"/>
      <c r="ABT63" s="244"/>
      <c r="ABU63" s="244"/>
      <c r="ABV63" s="244"/>
      <c r="ABW63" s="244"/>
      <c r="ABX63" s="244"/>
      <c r="ABY63" s="244"/>
      <c r="ABZ63" s="244"/>
      <c r="ACA63" s="244"/>
      <c r="ACB63" s="244"/>
      <c r="ACC63" s="244"/>
      <c r="ACD63" s="244"/>
      <c r="ACE63" s="244"/>
      <c r="ACF63" s="244"/>
      <c r="ACG63" s="244"/>
      <c r="ACH63" s="244"/>
      <c r="ACI63" s="244"/>
      <c r="ACJ63" s="244"/>
      <c r="ACK63" s="244"/>
      <c r="ACL63" s="244"/>
      <c r="ACM63" s="244"/>
      <c r="ACN63" s="244"/>
      <c r="ACO63" s="244"/>
      <c r="ACP63" s="244"/>
      <c r="ACQ63" s="244"/>
      <c r="ACR63" s="244"/>
      <c r="ACS63" s="244"/>
      <c r="ACT63" s="244"/>
      <c r="ACU63" s="244"/>
      <c r="ACV63" s="244"/>
      <c r="ACW63" s="244"/>
      <c r="ACX63" s="244"/>
      <c r="ACY63" s="244"/>
      <c r="ACZ63" s="244"/>
      <c r="ADA63" s="244"/>
      <c r="ADB63" s="244"/>
      <c r="ADC63" s="244"/>
      <c r="ADD63" s="244"/>
      <c r="ADE63" s="244"/>
      <c r="ADF63" s="244"/>
      <c r="ADG63" s="244"/>
      <c r="ADH63" s="244"/>
      <c r="ADI63" s="244"/>
      <c r="ADJ63" s="244"/>
      <c r="ADK63" s="244"/>
      <c r="ADL63" s="244"/>
      <c r="ADM63" s="244"/>
      <c r="ADN63" s="244"/>
      <c r="ADO63" s="244"/>
      <c r="ADP63" s="244"/>
      <c r="ADQ63" s="244"/>
      <c r="ADR63" s="244"/>
      <c r="ADS63" s="244"/>
      <c r="ADT63" s="244"/>
      <c r="ADU63" s="244"/>
      <c r="ADV63" s="244"/>
      <c r="ADW63" s="244"/>
      <c r="ADX63" s="244"/>
      <c r="ADY63" s="244"/>
      <c r="ADZ63" s="244"/>
      <c r="AEA63" s="244"/>
      <c r="AEB63" s="244"/>
      <c r="AEC63" s="244"/>
      <c r="AED63" s="244"/>
      <c r="AEE63" s="244"/>
      <c r="AEF63" s="244"/>
      <c r="AEG63" s="244"/>
      <c r="AEH63" s="244"/>
      <c r="AEI63" s="244"/>
      <c r="AEJ63" s="244"/>
      <c r="AEK63" s="244"/>
      <c r="AEL63" s="244"/>
      <c r="AEM63" s="244"/>
      <c r="AEN63" s="244"/>
      <c r="AEO63" s="244"/>
      <c r="AEP63" s="244"/>
      <c r="AEQ63" s="244"/>
      <c r="AER63" s="244"/>
      <c r="AES63" s="244"/>
      <c r="AET63" s="244"/>
      <c r="AEU63" s="244"/>
    </row>
    <row r="64" spans="1:827" x14ac:dyDescent="0.15">
      <c r="A64" s="183" t="str">
        <f>'Tariffs July 2021'!K50</f>
        <v>Locality Planning Energy</v>
      </c>
      <c r="B64" s="183" t="str">
        <f>'Tariffs July 2021'!L50</f>
        <v>LPE Mates Rates</v>
      </c>
      <c r="C64" s="184">
        <f>IF('Tariffs July 2021'!BP50=0,91*'Tariffs July 2021'!M50/100,(91*'Tariffs July 2021'!M50/100)+'Tariffs July 2021'!BP50/4)</f>
        <v>91.992727272727265</v>
      </c>
      <c r="D64" s="184">
        <f>IF('Tariffs July 2021'!O50="",$C$41*$C$42*'Tariffs July 2021'!N50/100,IF($C$41*$C$42&gt;='Tariffs July 2021'!P50,('Tariffs July 2021'!P50*'Tariffs July 2021'!N50/100),($C$41*$C$42*'Tariffs July 2021'!N50/100)))</f>
        <v>281.42727272727274</v>
      </c>
      <c r="E64" s="184">
        <f>IF(AND('Tariffs July 2021'!R50&gt;0,'Tariffs July 2021'!T50&gt;0),IF(($C$41*$C$42&lt;'Tariffs July 2021'!T50),(0),($C$41*$C$42-'Tariffs July 2021'!T50)*'Tariffs July 2021'!U50/100),IF(AND('Tariffs July 2021'!R50&gt;0,'Tariffs July 2021'!T50=""),IF(($C$41*$C$42&lt;'Tariffs July 2021'!R50+'Tariffs July 2021'!P50),(0),(($C$41*$C$42-('Tariffs July 2021'!R50+'Tariffs July 2021'!P50))*'Tariffs July 2021'!S50/100)),IF(AND('Tariffs July 2021'!P50&gt;0,'Tariffs July 2021'!R50=""&gt;0),IF(($C$41*$C$42&lt;'Tariffs July 2021'!P50),(0),($C$41*$C$42-'Tariffs July 2021'!P50)*'Tariffs July 2021'!Q50/100),0)))</f>
        <v>0</v>
      </c>
      <c r="F64" s="184">
        <f>($C$41*$C$43)*'Tariffs July 2021'!AE50/100</f>
        <v>38.263636363636358</v>
      </c>
      <c r="G64" s="184">
        <f t="shared" si="30"/>
        <v>411.68363636363637</v>
      </c>
      <c r="H64" s="238">
        <f t="shared" si="31"/>
        <v>1278.7636363636364</v>
      </c>
      <c r="I64" s="238">
        <f t="shared" si="32"/>
        <v>1646.7345454545455</v>
      </c>
      <c r="J64" s="185">
        <f t="shared" si="29"/>
        <v>1811.4080000000001</v>
      </c>
      <c r="K64" s="188">
        <f>'Tariffs July 2021'!AZ50</f>
        <v>0</v>
      </c>
      <c r="L64" s="188">
        <f>'Tariffs July 2021'!BA50</f>
        <v>0</v>
      </c>
      <c r="M64" s="188">
        <f>'Tariffs July 2021'!BB50</f>
        <v>0</v>
      </c>
      <c r="N64" s="188">
        <f>'Tariffs July 2021'!BC50</f>
        <v>0</v>
      </c>
      <c r="O64" s="186" t="str">
        <f t="shared" si="33"/>
        <v>No discount</v>
      </c>
      <c r="P64" s="187" t="str">
        <f t="shared" si="34"/>
        <v>Exclusive</v>
      </c>
      <c r="Q64" s="241">
        <f t="shared" si="35"/>
        <v>1646.7345454545455</v>
      </c>
      <c r="R64" s="238">
        <f t="shared" si="36"/>
        <v>1646.7345454545455</v>
      </c>
      <c r="S64" s="247">
        <f t="shared" si="38"/>
        <v>1811.4080000000001</v>
      </c>
      <c r="T64" s="247">
        <f t="shared" si="38"/>
        <v>1811.4080000000001</v>
      </c>
      <c r="U64" s="188">
        <f>'Tariffs July 2021'!BL50</f>
        <v>0</v>
      </c>
      <c r="V64" s="189" t="str">
        <f>'Tariffs July 2021'!BM50</f>
        <v>n</v>
      </c>
      <c r="W64" s="284"/>
      <c r="X64" s="284"/>
      <c r="Y64" s="284"/>
      <c r="Z64" s="284"/>
      <c r="AA64" s="284"/>
      <c r="AB64" s="284"/>
      <c r="AC64" s="284"/>
      <c r="AD64" s="284"/>
      <c r="AE64" s="284"/>
      <c r="AF64" s="284"/>
      <c r="AG64" s="284"/>
      <c r="AH64" s="284"/>
      <c r="AI64" s="284"/>
      <c r="AJ64" s="284"/>
      <c r="AK64" s="284"/>
      <c r="AL64" s="284"/>
      <c r="AM64" s="284"/>
      <c r="AN64" s="284"/>
    </row>
    <row r="65" spans="1:40" x14ac:dyDescent="0.15">
      <c r="A65" s="183" t="str">
        <f>'Tariffs July 2021'!K51</f>
        <v>OVO Energy</v>
      </c>
      <c r="B65" s="183" t="str">
        <f>'Tariffs July 2021'!L51</f>
        <v>The One Plan</v>
      </c>
      <c r="C65" s="184">
        <f>IF('Tariffs July 2021'!BP51=0,91*'Tariffs July 2021'!M51/100,(91*'Tariffs July 2021'!M51/100)+'Tariffs July 2021'!BP51/4)</f>
        <v>81.899999999999991</v>
      </c>
      <c r="D65" s="184">
        <f>IF('Tariffs July 2021'!O51="",$C$41*$C$42*'Tariffs July 2021'!N51/100,IF($C$41*$C$42&gt;='Tariffs July 2021'!P51,('Tariffs July 2021'!P51*'Tariffs July 2021'!N51/100),($C$41*$C$42*'Tariffs July 2021'!N51/100)))</f>
        <v>300.89999999999998</v>
      </c>
      <c r="E65" s="184">
        <f>IF(AND('Tariffs July 2021'!R51&gt;0,'Tariffs July 2021'!T51&gt;0),IF(($C$41*$C$42&lt;'Tariffs July 2021'!T51),(0),($C$41*$C$42-'Tariffs July 2021'!T51)*'Tariffs July 2021'!U51/100),IF(AND('Tariffs July 2021'!R51&gt;0,'Tariffs July 2021'!T51=""),IF(($C$41*$C$42&lt;'Tariffs July 2021'!R51+'Tariffs July 2021'!P51),(0),(($C$41*$C$42-('Tariffs July 2021'!R51+'Tariffs July 2021'!P51))*'Tariffs July 2021'!S51/100)),IF(AND('Tariffs July 2021'!P51&gt;0,'Tariffs July 2021'!R51=""&gt;0),IF(($C$41*$C$42&lt;'Tariffs July 2021'!P51),(0),($C$41*$C$42-'Tariffs July 2021'!P51)*'Tariffs July 2021'!Q51/100),0)))</f>
        <v>0</v>
      </c>
      <c r="F65" s="184">
        <f>($C$41*$C$43)*'Tariffs July 2021'!AE51/100</f>
        <v>40.199999999999996</v>
      </c>
      <c r="G65" s="184">
        <f t="shared" si="30"/>
        <v>422.99999999999994</v>
      </c>
      <c r="H65" s="238">
        <f t="shared" si="31"/>
        <v>1364.3999999999999</v>
      </c>
      <c r="I65" s="238">
        <f t="shared" si="32"/>
        <v>1691.9999999999998</v>
      </c>
      <c r="J65" s="185">
        <f t="shared" si="29"/>
        <v>1861.1999999999998</v>
      </c>
      <c r="K65" s="188">
        <f>'Tariffs July 2021'!AZ51</f>
        <v>0</v>
      </c>
      <c r="L65" s="188">
        <f>'Tariffs July 2021'!BA51</f>
        <v>0</v>
      </c>
      <c r="M65" s="188">
        <f>'Tariffs July 2021'!BB51</f>
        <v>0</v>
      </c>
      <c r="N65" s="188">
        <f>'Tariffs July 2021'!BC51</f>
        <v>0</v>
      </c>
      <c r="O65" s="186" t="str">
        <f t="shared" si="33"/>
        <v>No discount</v>
      </c>
      <c r="P65" s="187" t="str">
        <f t="shared" si="34"/>
        <v>Exclusive</v>
      </c>
      <c r="Q65" s="241">
        <f t="shared" si="35"/>
        <v>1691.9999999999998</v>
      </c>
      <c r="R65" s="238">
        <f t="shared" si="36"/>
        <v>1691.9999999999998</v>
      </c>
      <c r="S65" s="247">
        <f t="shared" si="38"/>
        <v>1861.1999999999998</v>
      </c>
      <c r="T65" s="247">
        <f t="shared" si="38"/>
        <v>1861.1999999999998</v>
      </c>
      <c r="U65" s="188">
        <f>'Tariffs July 2021'!BL51</f>
        <v>0</v>
      </c>
      <c r="V65" s="189" t="str">
        <f>'Tariffs July 2021'!BM51</f>
        <v>n</v>
      </c>
      <c r="W65" s="284"/>
      <c r="X65" s="284"/>
      <c r="Y65" s="284"/>
      <c r="Z65" s="284"/>
      <c r="AA65" s="284"/>
      <c r="AB65" s="284"/>
      <c r="AC65" s="284"/>
      <c r="AD65" s="284"/>
      <c r="AE65" s="284"/>
      <c r="AF65" s="284"/>
      <c r="AG65" s="284"/>
      <c r="AH65" s="284"/>
      <c r="AI65" s="284"/>
      <c r="AJ65" s="284"/>
      <c r="AK65" s="284"/>
      <c r="AL65" s="284"/>
      <c r="AM65" s="284"/>
      <c r="AN65" s="284"/>
    </row>
    <row r="66" spans="1:40" x14ac:dyDescent="0.15">
      <c r="A66" s="183" t="str">
        <f>'Tariffs July 2021'!K52</f>
        <v>Amber Electric</v>
      </c>
      <c r="B66" s="183" t="str">
        <f>'Tariffs July 2021'!L52</f>
        <v>Amber Plan</v>
      </c>
      <c r="C66" s="184">
        <f>IF('Tariffs July 2021'!BP52=0,91*'Tariffs July 2021'!M52/100,(91*'Tariffs July 2021'!M52/100)+'Tariffs July 2021'!BP52/4)</f>
        <v>130.3041818181818</v>
      </c>
      <c r="D66" s="184">
        <f>IF('Tariffs July 2021'!O52="",$C$41*$C$42*'Tariffs July 2021'!N52/100,IF($C$41*$C$42&gt;='Tariffs July 2021'!P52,('Tariffs July 2021'!P52*'Tariffs July 2021'!N52/100),($C$41*$C$42*'Tariffs July 2021'!N52/100)))</f>
        <v>295.79999999999995</v>
      </c>
      <c r="E66" s="184">
        <f>IF(AND('Tariffs July 2021'!R52&gt;0,'Tariffs July 2021'!T52&gt;0),IF(($C$41*$C$42&lt;'Tariffs July 2021'!T52),(0),($C$41*$C$42-'Tariffs July 2021'!T52)*'Tariffs July 2021'!U52/100),IF(AND('Tariffs July 2021'!R52&gt;0,'Tariffs July 2021'!T52=""),IF(($C$41*$C$42&lt;'Tariffs July 2021'!R52+'Tariffs July 2021'!P52),(0),(($C$41*$C$42-('Tariffs July 2021'!R52+'Tariffs July 2021'!P52))*'Tariffs July 2021'!S52/100)),IF(AND('Tariffs July 2021'!P52&gt;0,'Tariffs July 2021'!R52=""&gt;0),IF(($C$41*$C$42&lt;'Tariffs July 2021'!P52),(0),($C$41*$C$42-'Tariffs July 2021'!P52)*'Tariffs July 2021'!Q52/100),0)))</f>
        <v>0</v>
      </c>
      <c r="F66" s="184">
        <f>($C$41*$C$43)*'Tariffs July 2021'!AE52/100</f>
        <v>46.554545454545448</v>
      </c>
      <c r="G66" s="184">
        <f t="shared" si="30"/>
        <v>472.65872727272722</v>
      </c>
      <c r="H66" s="238">
        <f t="shared" si="31"/>
        <v>1369.4181818181817</v>
      </c>
      <c r="I66" s="238">
        <f t="shared" si="32"/>
        <v>1890.6349090909089</v>
      </c>
      <c r="J66" s="185">
        <f t="shared" si="29"/>
        <v>2079.6983999999998</v>
      </c>
      <c r="K66" s="188">
        <f>'Tariffs July 2021'!AZ52</f>
        <v>0</v>
      </c>
      <c r="L66" s="188">
        <f>'Tariffs July 2021'!BA52</f>
        <v>0</v>
      </c>
      <c r="M66" s="188">
        <f>'Tariffs July 2021'!BB52</f>
        <v>0</v>
      </c>
      <c r="N66" s="188">
        <f>'Tariffs July 2021'!BC52</f>
        <v>0</v>
      </c>
      <c r="O66" s="186" t="str">
        <f t="shared" si="33"/>
        <v>No discount</v>
      </c>
      <c r="P66" s="187" t="str">
        <f t="shared" si="34"/>
        <v>Exclusive</v>
      </c>
      <c r="Q66" s="241">
        <f t="shared" si="35"/>
        <v>1890.6349090909089</v>
      </c>
      <c r="R66" s="238">
        <f t="shared" si="36"/>
        <v>1890.6349090909089</v>
      </c>
      <c r="S66" s="247">
        <f t="shared" si="38"/>
        <v>2079.6983999999998</v>
      </c>
      <c r="T66" s="247">
        <f t="shared" si="38"/>
        <v>2079.6983999999998</v>
      </c>
      <c r="U66" s="188">
        <f>'Tariffs July 2021'!BL52</f>
        <v>0</v>
      </c>
      <c r="V66" s="189" t="str">
        <f>'Tariffs July 2021'!BM52</f>
        <v>n</v>
      </c>
      <c r="W66" s="284"/>
      <c r="X66" s="284"/>
      <c r="Y66" s="284"/>
      <c r="Z66" s="284"/>
      <c r="AA66" s="284"/>
      <c r="AB66" s="284"/>
      <c r="AC66" s="284"/>
      <c r="AD66" s="284"/>
      <c r="AE66" s="284"/>
      <c r="AF66" s="284"/>
      <c r="AG66" s="284"/>
      <c r="AH66" s="284"/>
      <c r="AI66" s="284"/>
      <c r="AJ66" s="284"/>
      <c r="AK66" s="284"/>
      <c r="AL66" s="284"/>
      <c r="AM66" s="284"/>
      <c r="AN66" s="284"/>
    </row>
    <row r="67" spans="1:40" x14ac:dyDescent="0.15">
      <c r="A67" s="183" t="str">
        <f>'Tariffs July 2021'!K53</f>
        <v>GloBird Energy</v>
      </c>
      <c r="B67" s="183" t="str">
        <f>'Tariffs July 2021'!L53</f>
        <v>SureSave</v>
      </c>
      <c r="C67" s="184">
        <f>IF('Tariffs July 2021'!BP53=0,91*'Tariffs July 2021'!M53/100,(91*'Tariffs July 2021'!M53/100)+'Tariffs July 2021'!BP53/4)</f>
        <v>109.19999999999999</v>
      </c>
      <c r="D67" s="184">
        <f>IF('Tariffs July 2021'!O53="",$C$41*$C$42*'Tariffs July 2021'!N53/100,IF($C$41*$C$42&gt;='Tariffs July 2021'!P53,('Tariffs July 2021'!P53*'Tariffs July 2021'!N53/100),($C$41*$C$42*'Tariffs July 2021'!N53/100)))</f>
        <v>326.39999999999998</v>
      </c>
      <c r="E67" s="184">
        <f>IF(AND('Tariffs July 2021'!R53&gt;0,'Tariffs July 2021'!T53&gt;0),IF(($C$41*$C$42&lt;'Tariffs July 2021'!T53),(0),($C$41*$C$42-'Tariffs July 2021'!T53)*'Tariffs July 2021'!U53/100),IF(AND('Tariffs July 2021'!R53&gt;0,'Tariffs July 2021'!T53=""),IF(($C$41*$C$42&lt;'Tariffs July 2021'!R53+'Tariffs July 2021'!P53),(0),(($C$41*$C$42-('Tariffs July 2021'!R53+'Tariffs July 2021'!P53))*'Tariffs July 2021'!S53/100)),IF(AND('Tariffs July 2021'!P53&gt;0,'Tariffs July 2021'!R53=""&gt;0),IF(($C$41*$C$42&lt;'Tariffs July 2021'!P53),(0),($C$41*$C$42-'Tariffs July 2021'!P53)*'Tariffs July 2021'!Q53/100),0)))</f>
        <v>0</v>
      </c>
      <c r="F67" s="184">
        <f>($C$41*$C$43)*'Tariffs July 2021'!AE53/100</f>
        <v>47.099999999999994</v>
      </c>
      <c r="G67" s="184">
        <f t="shared" si="30"/>
        <v>482.69999999999993</v>
      </c>
      <c r="H67" s="238">
        <f t="shared" si="31"/>
        <v>1493.9999999999998</v>
      </c>
      <c r="I67" s="238">
        <f t="shared" si="32"/>
        <v>1930.7999999999997</v>
      </c>
      <c r="J67" s="185">
        <f t="shared" si="29"/>
        <v>2123.8799999999997</v>
      </c>
      <c r="K67" s="188">
        <f>'Tariffs July 2021'!AZ53</f>
        <v>0</v>
      </c>
      <c r="L67" s="188">
        <f>'Tariffs July 2021'!BA53</f>
        <v>0</v>
      </c>
      <c r="M67" s="188">
        <f>'Tariffs July 2021'!BB53</f>
        <v>0</v>
      </c>
      <c r="N67" s="188">
        <f>'Tariffs July 2021'!BC53</f>
        <v>0</v>
      </c>
      <c r="O67" s="186" t="str">
        <f t="shared" si="33"/>
        <v>No discount</v>
      </c>
      <c r="P67" s="187" t="str">
        <f t="shared" si="34"/>
        <v>Exclusive</v>
      </c>
      <c r="Q67" s="241">
        <f t="shared" si="35"/>
        <v>1930.7999999999997</v>
      </c>
      <c r="R67" s="238">
        <f t="shared" si="36"/>
        <v>1930.7999999999997</v>
      </c>
      <c r="S67" s="247">
        <f t="shared" si="38"/>
        <v>2123.8799999999997</v>
      </c>
      <c r="T67" s="247">
        <f t="shared" si="38"/>
        <v>2123.8799999999997</v>
      </c>
      <c r="U67" s="188">
        <f>'Tariffs July 2021'!BL53</f>
        <v>0</v>
      </c>
      <c r="V67" s="189" t="str">
        <f>'Tariffs July 2021'!BM53</f>
        <v>n</v>
      </c>
      <c r="W67" s="284"/>
      <c r="X67" s="284"/>
      <c r="Y67" s="284"/>
      <c r="Z67" s="284"/>
      <c r="AA67" s="284"/>
      <c r="AB67" s="284"/>
      <c r="AC67" s="284"/>
      <c r="AD67" s="284"/>
      <c r="AE67" s="284"/>
      <c r="AF67" s="284"/>
      <c r="AG67" s="284"/>
      <c r="AH67" s="284"/>
      <c r="AI67" s="284"/>
      <c r="AJ67" s="284"/>
      <c r="AK67" s="284"/>
      <c r="AL67" s="284"/>
      <c r="AM67" s="284"/>
      <c r="AN67" s="284"/>
    </row>
    <row r="68" spans="1:40" ht="15" thickBot="1" x14ac:dyDescent="0.2">
      <c r="A68" s="183" t="str">
        <f>'Tariffs July 2021'!K54</f>
        <v>Nectr</v>
      </c>
      <c r="B68" s="183" t="str">
        <f>'Tariffs July 2021'!L54</f>
        <v>Friends Clean</v>
      </c>
      <c r="C68" s="184">
        <f>IF('Tariffs July 2021'!BP54=0,91*'Tariffs July 2021'!M54/100,(91*'Tariffs July 2021'!M54/100)+'Tariffs July 2021'!BP54/4)</f>
        <v>79.98899999999999</v>
      </c>
      <c r="D68" s="184">
        <f>IF('Tariffs July 2021'!O54="",$C$41*$C$42*'Tariffs July 2021'!N54/100,IF($C$41*$C$42&gt;='Tariffs July 2021'!P54,('Tariffs July 2021'!P54*'Tariffs July 2021'!N54/100),($C$41*$C$42*'Tariffs July 2021'!N54/100)))</f>
        <v>300.89999999999998</v>
      </c>
      <c r="E68" s="184">
        <f>IF(AND('Tariffs July 2021'!R54&gt;0,'Tariffs July 2021'!T54&gt;0),IF(($C$41*$C$42&lt;'Tariffs July 2021'!T54),(0),($C$41*$C$42-'Tariffs July 2021'!T54)*'Tariffs July 2021'!U54/100),IF(AND('Tariffs July 2021'!R54&gt;0,'Tariffs July 2021'!T54=""),IF(($C$41*$C$42&lt;'Tariffs July 2021'!R54+'Tariffs July 2021'!P54),(0),(($C$41*$C$42-('Tariffs July 2021'!R54+'Tariffs July 2021'!P54))*'Tariffs July 2021'!S54/100)),IF(AND('Tariffs July 2021'!P54&gt;0,'Tariffs July 2021'!R54=""&gt;0),IF(($C$41*$C$42&lt;'Tariffs July 2021'!P54),(0),($C$41*$C$42-'Tariffs July 2021'!P54)*'Tariffs July 2021'!Q54/100),0)))</f>
        <v>0</v>
      </c>
      <c r="F68" s="184">
        <f>($C$41*$C$43)*'Tariffs July 2021'!AE54/100</f>
        <v>43.79999999999999</v>
      </c>
      <c r="G68" s="184">
        <f t="shared" si="30"/>
        <v>424.68899999999996</v>
      </c>
      <c r="H68" s="238">
        <f t="shared" si="31"/>
        <v>1378.8</v>
      </c>
      <c r="I68" s="238">
        <f t="shared" si="32"/>
        <v>1698.7559999999999</v>
      </c>
      <c r="J68" s="185">
        <f t="shared" si="29"/>
        <v>1868.6315999999999</v>
      </c>
      <c r="K68" s="188">
        <f>'Tariffs July 2021'!AZ54</f>
        <v>0</v>
      </c>
      <c r="L68" s="188">
        <f>'Tariffs July 2021'!BA54</f>
        <v>0</v>
      </c>
      <c r="M68" s="188">
        <f>'Tariffs July 2021'!BB54</f>
        <v>0</v>
      </c>
      <c r="N68" s="188">
        <f>'Tariffs July 2021'!BC54</f>
        <v>0</v>
      </c>
      <c r="O68" s="186" t="str">
        <f t="shared" si="33"/>
        <v>No discount</v>
      </c>
      <c r="P68" s="187" t="str">
        <f t="shared" si="34"/>
        <v>Exclusive</v>
      </c>
      <c r="Q68" s="241">
        <f t="shared" si="35"/>
        <v>1698.7559999999999</v>
      </c>
      <c r="R68" s="238">
        <f t="shared" si="36"/>
        <v>1698.7559999999999</v>
      </c>
      <c r="S68" s="247">
        <f t="shared" si="38"/>
        <v>1868.6315999999999</v>
      </c>
      <c r="T68" s="247">
        <f t="shared" si="38"/>
        <v>1868.6315999999999</v>
      </c>
      <c r="U68" s="188">
        <f>'Tariffs July 2021'!BL54</f>
        <v>0</v>
      </c>
      <c r="V68" s="189" t="str">
        <f>'Tariffs July 2021'!BM54</f>
        <v>n</v>
      </c>
      <c r="W68" s="284"/>
      <c r="X68" s="284"/>
      <c r="Y68" s="284"/>
      <c r="Z68" s="284"/>
      <c r="AA68" s="284"/>
      <c r="AB68" s="284"/>
      <c r="AC68" s="284"/>
      <c r="AD68" s="284"/>
      <c r="AE68" s="284"/>
      <c r="AF68" s="284"/>
      <c r="AG68" s="284"/>
      <c r="AH68" s="284"/>
      <c r="AI68" s="284"/>
      <c r="AJ68" s="284"/>
      <c r="AK68" s="284"/>
      <c r="AL68" s="284"/>
      <c r="AM68" s="284"/>
      <c r="AN68" s="284"/>
    </row>
    <row r="69" spans="1:40" x14ac:dyDescent="0.15">
      <c r="A69" s="183" t="str">
        <f>'Tariffs July 2021'!K55</f>
        <v>Sumo Power</v>
      </c>
      <c r="B69" s="183" t="str">
        <f>'Tariffs July 2021'!L55</f>
        <v>Assure</v>
      </c>
      <c r="C69" s="184">
        <f>IF('Tariffs July 2021'!BP55=0,91*'Tariffs July 2021'!M55/100,(91*'Tariffs July 2021'!M55/100)+'Tariffs July 2021'!BP55/4)</f>
        <v>81.899999999999991</v>
      </c>
      <c r="D69" s="184">
        <f>IF('Tariffs July 2021'!O55="",$C$41*$C$42*'Tariffs July 2021'!N55/100,IF($C$41*$C$42&gt;='Tariffs July 2021'!P55,('Tariffs July 2021'!P55*'Tariffs July 2021'!N55/100),($C$41*$C$42*'Tariffs July 2021'!N55/100)))</f>
        <v>288.99999999999994</v>
      </c>
      <c r="E69" s="184">
        <f>IF(AND('Tariffs July 2021'!R55&gt;0,'Tariffs July 2021'!T55&gt;0),IF(($C$41*$C$42&lt;'Tariffs July 2021'!T55),(0),($C$41*$C$42-'Tariffs July 2021'!T55)*'Tariffs July 2021'!U55/100),IF(AND('Tariffs July 2021'!R55&gt;0,'Tariffs July 2021'!T55=""),IF(($C$41*$C$42&lt;'Tariffs July 2021'!R55+'Tariffs July 2021'!P55),(0),(($C$41*$C$42-('Tariffs July 2021'!R55+'Tariffs July 2021'!P55))*'Tariffs July 2021'!S55/100)),IF(AND('Tariffs July 2021'!P55&gt;0,'Tariffs July 2021'!R55=""&gt;0),IF(($C$41*$C$42&lt;'Tariffs July 2021'!P55),(0),($C$41*$C$42-'Tariffs July 2021'!P55)*'Tariffs July 2021'!Q55/100),0)))</f>
        <v>0</v>
      </c>
      <c r="F69" s="184">
        <f>($C$41*$C$43)*'Tariffs July 2021'!AE55/100</f>
        <v>40.499999999999993</v>
      </c>
      <c r="G69" s="184">
        <f t="shared" si="30"/>
        <v>411.39999999999992</v>
      </c>
      <c r="H69" s="238">
        <f t="shared" si="31"/>
        <v>1317.9999999999998</v>
      </c>
      <c r="I69" s="238">
        <f t="shared" si="32"/>
        <v>1645.5999999999997</v>
      </c>
      <c r="J69" s="185">
        <f t="shared" si="29"/>
        <v>1810.1599999999999</v>
      </c>
      <c r="K69" s="188">
        <f>'Tariffs July 2021'!AZ55</f>
        <v>0</v>
      </c>
      <c r="L69" s="188">
        <f>'Tariffs July 2021'!BA55</f>
        <v>0</v>
      </c>
      <c r="M69" s="188">
        <f>'Tariffs July 2021'!BB55</f>
        <v>0</v>
      </c>
      <c r="N69" s="188">
        <f>'Tariffs July 2021'!BC55</f>
        <v>0</v>
      </c>
      <c r="O69" s="186" t="str">
        <f t="shared" si="33"/>
        <v>No discount</v>
      </c>
      <c r="P69" s="187" t="str">
        <f t="shared" si="34"/>
        <v>Exclusive</v>
      </c>
      <c r="Q69" s="241">
        <f t="shared" si="35"/>
        <v>1645.5999999999997</v>
      </c>
      <c r="R69" s="238">
        <f t="shared" si="36"/>
        <v>1645.5999999999997</v>
      </c>
      <c r="S69" s="247">
        <f t="shared" si="38"/>
        <v>1810.1599999999999</v>
      </c>
      <c r="T69" s="247">
        <f t="shared" si="38"/>
        <v>1810.1599999999999</v>
      </c>
      <c r="U69" s="188">
        <f>'Tariffs July 2021'!BL55</f>
        <v>0</v>
      </c>
      <c r="V69" s="189" t="str">
        <f>'Tariffs July 2021'!BM55</f>
        <v>n</v>
      </c>
      <c r="W69" s="284"/>
      <c r="X69" s="284"/>
      <c r="Y69" s="284"/>
      <c r="Z69" s="284"/>
      <c r="AA69" s="284"/>
      <c r="AB69" s="284"/>
      <c r="AC69" s="284"/>
      <c r="AD69" s="284"/>
      <c r="AE69" s="284"/>
      <c r="AF69" s="284"/>
      <c r="AG69" s="284"/>
      <c r="AH69" s="284"/>
      <c r="AI69" s="284"/>
      <c r="AJ69" s="284"/>
      <c r="AK69" s="284"/>
      <c r="AL69" s="284"/>
      <c r="AM69" s="284"/>
      <c r="AN69" s="284"/>
    </row>
    <row r="70" spans="1:40" x14ac:dyDescent="0.15">
      <c r="A70" s="183" t="str">
        <f>'Tariffs July 2021'!K56</f>
        <v>Momentum Energy</v>
      </c>
      <c r="B70" s="183" t="str">
        <f>'Tariffs July 2021'!L56</f>
        <v>SmilePower Flexi</v>
      </c>
      <c r="C70" s="184">
        <f>IF('Tariffs July 2021'!BP56=0,91*'Tariffs July 2021'!M56/100,(91*'Tariffs July 2021'!M56/100)+'Tariffs July 2021'!BP56/4)</f>
        <v>75.248727272727251</v>
      </c>
      <c r="D70" s="184">
        <f>IF('Tariffs July 2021'!O56="",$C$41*$C$42*'Tariffs July 2021'!N56/100,IF($C$41*$C$42&gt;='Tariffs July 2021'!P56,('Tariffs July 2021'!P56*'Tariffs July 2021'!N56/100),($C$41*$C$42*'Tariffs July 2021'!N56/100)))</f>
        <v>346.02727272727265</v>
      </c>
      <c r="E70" s="184">
        <f>IF(AND('Tariffs July 2021'!R56&gt;0,'Tariffs July 2021'!T56&gt;0),IF(($C$41*$C$42&lt;'Tariffs July 2021'!T56),(0),($C$41*$C$42-'Tariffs July 2021'!T56)*'Tariffs July 2021'!U56/100),IF(AND('Tariffs July 2021'!R56&gt;0,'Tariffs July 2021'!T56=""),IF(($C$41*$C$42&lt;'Tariffs July 2021'!R56+'Tariffs July 2021'!P56),(0),(($C$41*$C$42-('Tariffs July 2021'!R56+'Tariffs July 2021'!P56))*'Tariffs July 2021'!S56/100)),IF(AND('Tariffs July 2021'!P56&gt;0,'Tariffs July 2021'!R56=""&gt;0),IF(($C$41*$C$42&lt;'Tariffs July 2021'!P56),(0),($C$41*$C$42-'Tariffs July 2021'!P56)*'Tariffs July 2021'!Q56/100),0)))</f>
        <v>0</v>
      </c>
      <c r="F70" s="184">
        <f>($C$41*$C$43)*'Tariffs July 2021'!AE56/100</f>
        <v>43.36363636363636</v>
      </c>
      <c r="G70" s="184">
        <f t="shared" ref="G70:G74" si="39">SUM(C70:F70)</f>
        <v>464.63963636363627</v>
      </c>
      <c r="H70" s="238">
        <f t="shared" ref="H70:H74" si="40">(G70-C70)*4</f>
        <v>1557.5636363636361</v>
      </c>
      <c r="I70" s="238">
        <f t="shared" ref="I70:I74" si="41">G70*4</f>
        <v>1858.5585454545451</v>
      </c>
      <c r="J70" s="185">
        <f t="shared" ref="J70:J74" si="42">I70*1.1</f>
        <v>2044.4143999999997</v>
      </c>
      <c r="K70" s="188">
        <f>'Tariffs July 2021'!AZ56</f>
        <v>0</v>
      </c>
      <c r="L70" s="188">
        <f>'Tariffs July 2021'!BA56</f>
        <v>0</v>
      </c>
      <c r="M70" s="188">
        <f>'Tariffs July 2021'!BB56</f>
        <v>0</v>
      </c>
      <c r="N70" s="188">
        <f>'Tariffs July 2021'!BC56</f>
        <v>0</v>
      </c>
      <c r="O70" s="186" t="str">
        <f t="shared" ref="O70:O74" si="43">IF(SUM(K70:N70)=0,"No discount",IF(K70&gt;0,"Guaranteed off bill",IF(L70&gt;0,"Guaranteed off usage",IF(M70&gt;0,"Pay-on-time off bill","Pay-on-time off usage"))))</f>
        <v>No discount</v>
      </c>
      <c r="P70" s="187" t="str">
        <f t="shared" ref="P70:P74" si="44">IF(OR(A70="Origin Energy",A70="Red Energy",A70="Powershop"),"Inclusive","Exclusive")</f>
        <v>Exclusive</v>
      </c>
      <c r="Q70" s="241">
        <f t="shared" ref="Q70:Q74" si="45">IF(AND(O70="Guaranteed off bill",P70="Inclusive"),((I70*1.1)-((I70*1.1)*K70/100))/1.1,IF(AND(O70="Guaranteed off usage",P70="Inclusive"),((I70*1.1)-((H70*1.1)*L70/100))/1.1,IF(AND(O70="Guaranteed off bill",P70="Exclusive"),I70-(I70*K70/100),IF(AND(O70="Guaranteed off usage",P70="Exclusive"),I70-(H70*L70/100),IF(P70="Inclusive",((I70*1.1))/1.1,I70)))))</f>
        <v>1858.5585454545451</v>
      </c>
      <c r="R70" s="238">
        <f t="shared" ref="R70:R74" si="46">IF(AND(O70="Pay-on-time off bill",P70="Inclusive"),((Q70*1.1)-((Q70*1.1)*M70/100))/1.1,IF(AND(O70="Pay-on-time off usage",P70="Inclusive"),((Q70*1.1)-((H70*1.1)*N70/100))/1.1,IF(AND(O70="Pay-on-time off bill",P70="Exclusive"),Q70-(Q70*M70/100),IF(AND(O70="Pay-on-time off usage",P70="Exclusive"),Q70-(H70*N70/100),IF(P70="Inclusive",((Q70*1.1))/1.1,Q70)))))</f>
        <v>1858.5585454545451</v>
      </c>
      <c r="S70" s="247">
        <f t="shared" ref="S70:S74" si="47">Q70*1.1</f>
        <v>2044.4143999999997</v>
      </c>
      <c r="T70" s="247">
        <f t="shared" ref="T70:T74" si="48">R70*1.1</f>
        <v>2044.4143999999997</v>
      </c>
      <c r="U70" s="188">
        <f>'Tariffs July 2021'!BL56</f>
        <v>0</v>
      </c>
      <c r="V70" s="189" t="str">
        <f>'Tariffs July 2021'!BM56</f>
        <v>n</v>
      </c>
      <c r="W70" s="284"/>
      <c r="X70" s="284"/>
      <c r="Y70" s="284"/>
      <c r="Z70" s="284"/>
      <c r="AA70" s="284"/>
      <c r="AB70" s="284"/>
      <c r="AC70" s="284"/>
      <c r="AD70" s="284"/>
      <c r="AE70" s="284"/>
      <c r="AF70" s="284"/>
      <c r="AG70" s="284"/>
      <c r="AH70" s="284"/>
      <c r="AI70" s="284"/>
      <c r="AJ70" s="284"/>
      <c r="AK70" s="284"/>
      <c r="AL70" s="284"/>
      <c r="AM70" s="284"/>
      <c r="AN70" s="284"/>
    </row>
    <row r="71" spans="1:40" x14ac:dyDescent="0.15">
      <c r="A71" s="183" t="str">
        <f>'Tariffs July 2021'!K57</f>
        <v>Bright Spark Power</v>
      </c>
      <c r="B71" s="183" t="str">
        <f>'Tariffs July 2021'!L57</f>
        <v>12 Month Contract</v>
      </c>
      <c r="C71" s="184">
        <f>IF('Tariffs July 2021'!BP57=0,91*'Tariffs July 2021'!M57/100,(91*'Tariffs July 2021'!M57/100)+'Tariffs July 2021'!BP57/4)</f>
        <v>81.899999999999991</v>
      </c>
      <c r="D71" s="184">
        <f>IF('Tariffs July 2021'!O57="",$C$41*$C$42*'Tariffs July 2021'!N57/100,IF($C$41*$C$42&gt;='Tariffs July 2021'!P57,('Tariffs July 2021'!P57*'Tariffs July 2021'!N57/100),($C$41*$C$42*'Tariffs July 2021'!N57/100)))</f>
        <v>339.84545454545446</v>
      </c>
      <c r="E71" s="184">
        <f>IF(AND('Tariffs July 2021'!R57&gt;0,'Tariffs July 2021'!T57&gt;0),IF(($C$41*$C$42&lt;'Tariffs July 2021'!T57),(0),($C$41*$C$42-'Tariffs July 2021'!T57)*'Tariffs July 2021'!U57/100),IF(AND('Tariffs July 2021'!R57&gt;0,'Tariffs July 2021'!T57=""),IF(($C$41*$C$42&lt;'Tariffs July 2021'!R57+'Tariffs July 2021'!P57),(0),(($C$41*$C$42-('Tariffs July 2021'!R57+'Tariffs July 2021'!P57))*'Tariffs July 2021'!S57/100)),IF(AND('Tariffs July 2021'!P57&gt;0,'Tariffs July 2021'!R57=""&gt;0),IF(($C$41*$C$42&lt;'Tariffs July 2021'!P57),(0),($C$41*$C$42-'Tariffs July 2021'!P57)*'Tariffs July 2021'!Q57/100),0)))</f>
        <v>0</v>
      </c>
      <c r="F71" s="184">
        <f>($C$41*$C$43)*'Tariffs July 2021'!AE57/100</f>
        <v>46.336363636363629</v>
      </c>
      <c r="G71" s="184">
        <f t="shared" si="39"/>
        <v>468.08181818181805</v>
      </c>
      <c r="H71" s="238">
        <f t="shared" si="40"/>
        <v>1544.7272727272723</v>
      </c>
      <c r="I71" s="238">
        <f t="shared" si="41"/>
        <v>1872.3272727272722</v>
      </c>
      <c r="J71" s="185">
        <f t="shared" si="42"/>
        <v>2059.5599999999995</v>
      </c>
      <c r="K71" s="188">
        <f>'Tariffs July 2021'!AZ57</f>
        <v>0</v>
      </c>
      <c r="L71" s="188">
        <f>'Tariffs July 2021'!BA57</f>
        <v>0</v>
      </c>
      <c r="M71" s="188">
        <f>'Tariffs July 2021'!BB57</f>
        <v>0</v>
      </c>
      <c r="N71" s="188">
        <f>'Tariffs July 2021'!BC57</f>
        <v>0</v>
      </c>
      <c r="O71" s="186" t="str">
        <f t="shared" si="43"/>
        <v>No discount</v>
      </c>
      <c r="P71" s="187" t="str">
        <f t="shared" si="44"/>
        <v>Exclusive</v>
      </c>
      <c r="Q71" s="241">
        <f t="shared" si="45"/>
        <v>1872.3272727272722</v>
      </c>
      <c r="R71" s="238">
        <f t="shared" si="46"/>
        <v>1872.3272727272722</v>
      </c>
      <c r="S71" s="247">
        <f t="shared" si="47"/>
        <v>2059.5599999999995</v>
      </c>
      <c r="T71" s="247">
        <f t="shared" si="48"/>
        <v>2059.5599999999995</v>
      </c>
      <c r="U71" s="188">
        <f>'Tariffs July 2021'!BL57</f>
        <v>12</v>
      </c>
      <c r="V71" s="189" t="str">
        <f>'Tariffs July 2021'!BM57</f>
        <v>n</v>
      </c>
      <c r="W71" s="284"/>
      <c r="X71" s="284"/>
      <c r="Y71" s="284"/>
      <c r="Z71" s="284"/>
      <c r="AA71" s="284"/>
      <c r="AB71" s="284"/>
      <c r="AC71" s="284"/>
      <c r="AD71" s="284"/>
      <c r="AE71" s="284"/>
      <c r="AF71" s="284"/>
      <c r="AG71" s="284"/>
      <c r="AH71" s="284"/>
      <c r="AI71" s="284"/>
      <c r="AJ71" s="284"/>
      <c r="AK71" s="284"/>
      <c r="AL71" s="284"/>
      <c r="AM71" s="284"/>
      <c r="AN71" s="284"/>
    </row>
    <row r="72" spans="1:40" x14ac:dyDescent="0.15">
      <c r="A72" s="183" t="str">
        <f>'Tariffs July 2021'!K58</f>
        <v>Enova Energy</v>
      </c>
      <c r="B72" s="183" t="str">
        <f>'Tariffs July 2021'!L58</f>
        <v>Community Plus</v>
      </c>
      <c r="C72" s="184">
        <f>IF('Tariffs July 2021'!BP58=0,91*'Tariffs July 2021'!M58/100,(91*'Tariffs July 2021'!M58/100)+'Tariffs July 2021'!BP58/4)</f>
        <v>81.899999999999991</v>
      </c>
      <c r="D72" s="184">
        <f>IF('Tariffs July 2021'!O58="",$C$41*$C$42*'Tariffs July 2021'!N58/100,IF($C$41*$C$42&gt;='Tariffs July 2021'!P58,('Tariffs July 2021'!P58*'Tariffs July 2021'!N58/100),($C$41*$C$42*'Tariffs July 2021'!N58/100)))</f>
        <v>307.5454545454545</v>
      </c>
      <c r="E72" s="184">
        <f>IF(AND('Tariffs July 2021'!R58&gt;0,'Tariffs July 2021'!T58&gt;0),IF(($C$41*$C$42&lt;'Tariffs July 2021'!T58),(0),($C$41*$C$42-'Tariffs July 2021'!T58)*'Tariffs July 2021'!U58/100),IF(AND('Tariffs July 2021'!R58&gt;0,'Tariffs July 2021'!T58=""),IF(($C$41*$C$42&lt;'Tariffs July 2021'!R58+'Tariffs July 2021'!P58),(0),(($C$41*$C$42-('Tariffs July 2021'!R58+'Tariffs July 2021'!P58))*'Tariffs July 2021'!S58/100)),IF(AND('Tariffs July 2021'!P58&gt;0,'Tariffs July 2021'!R58=""&gt;0),IF(($C$41*$C$42&lt;'Tariffs July 2021'!P58),(0),($C$41*$C$42-'Tariffs July 2021'!P58)*'Tariffs July 2021'!Q58/100),0)))</f>
        <v>0</v>
      </c>
      <c r="F72" s="184">
        <f>($C$41*$C$43)*'Tariffs July 2021'!AE58/100</f>
        <v>40.663636363636357</v>
      </c>
      <c r="G72" s="184">
        <f t="shared" si="39"/>
        <v>430.10909090909081</v>
      </c>
      <c r="H72" s="238">
        <f t="shared" si="40"/>
        <v>1392.8363636363633</v>
      </c>
      <c r="I72" s="238">
        <f t="shared" si="41"/>
        <v>1720.4363636363632</v>
      </c>
      <c r="J72" s="185">
        <f t="shared" si="42"/>
        <v>1892.4799999999998</v>
      </c>
      <c r="K72" s="188">
        <f>'Tariffs July 2021'!AZ58</f>
        <v>0</v>
      </c>
      <c r="L72" s="188">
        <f>'Tariffs July 2021'!BA58</f>
        <v>0</v>
      </c>
      <c r="M72" s="188">
        <f>'Tariffs July 2021'!BB58</f>
        <v>0</v>
      </c>
      <c r="N72" s="188">
        <f>'Tariffs July 2021'!BC58</f>
        <v>3</v>
      </c>
      <c r="O72" s="186" t="str">
        <f t="shared" si="43"/>
        <v>Pay-on-time off usage</v>
      </c>
      <c r="P72" s="187" t="str">
        <f t="shared" si="44"/>
        <v>Exclusive</v>
      </c>
      <c r="Q72" s="241">
        <f t="shared" si="45"/>
        <v>1720.4363636363632</v>
      </c>
      <c r="R72" s="238">
        <f t="shared" si="46"/>
        <v>1678.6512727272723</v>
      </c>
      <c r="S72" s="247">
        <f t="shared" si="47"/>
        <v>1892.4799999999998</v>
      </c>
      <c r="T72" s="247">
        <f t="shared" si="48"/>
        <v>1846.5163999999997</v>
      </c>
      <c r="U72" s="188">
        <f>'Tariffs July 2021'!BL58</f>
        <v>0</v>
      </c>
      <c r="V72" s="189" t="str">
        <f>'Tariffs July 2021'!BM58</f>
        <v>n</v>
      </c>
      <c r="W72" s="284"/>
      <c r="X72" s="284"/>
      <c r="Y72" s="284"/>
      <c r="Z72" s="284"/>
      <c r="AA72" s="284"/>
      <c r="AB72" s="284"/>
      <c r="AC72" s="284"/>
      <c r="AD72" s="284"/>
      <c r="AE72" s="284"/>
      <c r="AF72" s="284"/>
      <c r="AG72" s="284"/>
      <c r="AH72" s="284"/>
      <c r="AI72" s="284"/>
      <c r="AJ72" s="284"/>
      <c r="AK72" s="284"/>
      <c r="AL72" s="284"/>
      <c r="AM72" s="284"/>
      <c r="AN72" s="284"/>
    </row>
    <row r="73" spans="1:40" x14ac:dyDescent="0.15">
      <c r="A73" s="183" t="str">
        <f>'Tariffs July 2021'!K59</f>
        <v>Glow Power</v>
      </c>
      <c r="B73" s="183" t="str">
        <f>'Tariffs July 2021'!L59</f>
        <v>Everyday Saver</v>
      </c>
      <c r="C73" s="184">
        <f>IF('Tariffs July 2021'!BP59=0,91*'Tariffs July 2021'!M59/100,(91*'Tariffs July 2021'!M59/100)+'Tariffs July 2021'!BP59/4)</f>
        <v>83.968181818181819</v>
      </c>
      <c r="D73" s="184">
        <f>IF('Tariffs July 2021'!O59="",$C$41*$C$42*'Tariffs July 2021'!N59/100,IF($C$41*$C$42&gt;='Tariffs July 2021'!P59,('Tariffs July 2021'!P59*'Tariffs July 2021'!N59/100),($C$41*$C$42*'Tariffs July 2021'!N59/100)))</f>
        <v>298.42727272727268</v>
      </c>
      <c r="E73" s="184">
        <f>IF(AND('Tariffs July 2021'!R59&gt;0,'Tariffs July 2021'!T59&gt;0),IF(($C$41*$C$42&lt;'Tariffs July 2021'!T59),(0),($C$41*$C$42-'Tariffs July 2021'!T59)*'Tariffs July 2021'!U59/100),IF(AND('Tariffs July 2021'!R59&gt;0,'Tariffs July 2021'!T59=""),IF(($C$41*$C$42&lt;'Tariffs July 2021'!R59+'Tariffs July 2021'!P59),(0),(($C$41*$C$42-('Tariffs July 2021'!R59+'Tariffs July 2021'!P59))*'Tariffs July 2021'!S59/100)),IF(AND('Tariffs July 2021'!P59&gt;0,'Tariffs July 2021'!R59=""&gt;0),IF(($C$41*$C$42&lt;'Tariffs July 2021'!P59),(0),($C$41*$C$42-'Tariffs July 2021'!P59)*'Tariffs July 2021'!Q59/100),0)))</f>
        <v>0</v>
      </c>
      <c r="F73" s="184">
        <f>($C$41*$C$43)*'Tariffs July 2021'!AE59/100</f>
        <v>49.063636363636348</v>
      </c>
      <c r="G73" s="184">
        <f t="shared" si="39"/>
        <v>431.45909090909089</v>
      </c>
      <c r="H73" s="238">
        <f t="shared" si="40"/>
        <v>1389.9636363636364</v>
      </c>
      <c r="I73" s="238">
        <f t="shared" si="41"/>
        <v>1725.8363636363636</v>
      </c>
      <c r="J73" s="185">
        <f t="shared" si="42"/>
        <v>1898.42</v>
      </c>
      <c r="K73" s="188">
        <f>'Tariffs July 2021'!AZ59</f>
        <v>0</v>
      </c>
      <c r="L73" s="188">
        <f>'Tariffs July 2021'!BA59</f>
        <v>0</v>
      </c>
      <c r="M73" s="188">
        <f>'Tariffs July 2021'!BB59</f>
        <v>0</v>
      </c>
      <c r="N73" s="188">
        <f>'Tariffs July 2021'!BC59</f>
        <v>0</v>
      </c>
      <c r="O73" s="186" t="str">
        <f t="shared" si="43"/>
        <v>No discount</v>
      </c>
      <c r="P73" s="187" t="str">
        <f t="shared" si="44"/>
        <v>Exclusive</v>
      </c>
      <c r="Q73" s="241">
        <f t="shared" si="45"/>
        <v>1725.8363636363636</v>
      </c>
      <c r="R73" s="238">
        <f t="shared" si="46"/>
        <v>1725.8363636363636</v>
      </c>
      <c r="S73" s="247">
        <f t="shared" si="47"/>
        <v>1898.42</v>
      </c>
      <c r="T73" s="247">
        <f t="shared" si="48"/>
        <v>1898.42</v>
      </c>
      <c r="U73" s="188">
        <f>'Tariffs July 2021'!BL59</f>
        <v>0</v>
      </c>
      <c r="V73" s="189" t="str">
        <f>'Tariffs July 2021'!BM59</f>
        <v>n</v>
      </c>
      <c r="W73" s="284"/>
      <c r="X73" s="284"/>
      <c r="Y73" s="284"/>
      <c r="Z73" s="284"/>
      <c r="AA73" s="284"/>
      <c r="AB73" s="284"/>
      <c r="AC73" s="284"/>
      <c r="AD73" s="284"/>
      <c r="AE73" s="284"/>
      <c r="AF73" s="284"/>
      <c r="AG73" s="284"/>
      <c r="AH73" s="284"/>
      <c r="AI73" s="284"/>
      <c r="AJ73" s="284"/>
      <c r="AK73" s="284"/>
      <c r="AL73" s="284"/>
      <c r="AM73" s="284"/>
      <c r="AN73" s="284"/>
    </row>
    <row r="74" spans="1:40" x14ac:dyDescent="0.15">
      <c r="A74" s="183" t="str">
        <f>'Tariffs July 2021'!K60</f>
        <v>Radian Energy</v>
      </c>
      <c r="B74" s="183" t="str">
        <f>'Tariffs July 2021'!L60</f>
        <v>Grid to Go</v>
      </c>
      <c r="C74" s="184">
        <f>IF('Tariffs July 2021'!BP60=0,91*'Tariffs July 2021'!M60/100,(91*'Tariffs July 2021'!M60/100)+'Tariffs July 2021'!BP60/4)</f>
        <v>82.677636363636353</v>
      </c>
      <c r="D74" s="184">
        <f>IF('Tariffs July 2021'!O60="",$C$41*$C$42*'Tariffs July 2021'!N60/100,IF($C$41*$C$42&gt;='Tariffs July 2021'!P60,('Tariffs July 2021'!P60*'Tariffs July 2021'!N60/100),($C$41*$C$42*'Tariffs July 2021'!N60/100)))</f>
        <v>308.31818181818176</v>
      </c>
      <c r="E74" s="184">
        <f>IF(AND('Tariffs July 2021'!R60&gt;0,'Tariffs July 2021'!T60&gt;0),IF(($C$41*$C$42&lt;'Tariffs July 2021'!T60),(0),($C$41*$C$42-'Tariffs July 2021'!T60)*'Tariffs July 2021'!U60/100),IF(AND('Tariffs July 2021'!R60&gt;0,'Tariffs July 2021'!T60=""),IF(($C$41*$C$42&lt;'Tariffs July 2021'!R60+'Tariffs July 2021'!P60),(0),(($C$41*$C$42-('Tariffs July 2021'!R60+'Tariffs July 2021'!P60))*'Tariffs July 2021'!S60/100)),IF(AND('Tariffs July 2021'!P60&gt;0,'Tariffs July 2021'!R60=""&gt;0),IF(($C$41*$C$42&lt;'Tariffs July 2021'!P60),(0),($C$41*$C$42-'Tariffs July 2021'!P60)*'Tariffs July 2021'!Q60/100),0)))</f>
        <v>0</v>
      </c>
      <c r="F74" s="184">
        <f>($C$41*$C$43)*'Tariffs July 2021'!AE60/100</f>
        <v>39.818181818181813</v>
      </c>
      <c r="G74" s="184">
        <f t="shared" si="39"/>
        <v>430.81399999999991</v>
      </c>
      <c r="H74" s="238">
        <f t="shared" si="40"/>
        <v>1392.5454545454543</v>
      </c>
      <c r="I74" s="238">
        <f t="shared" si="41"/>
        <v>1723.2559999999996</v>
      </c>
      <c r="J74" s="185">
        <f t="shared" si="42"/>
        <v>1895.5815999999998</v>
      </c>
      <c r="K74" s="188">
        <f>'Tariffs July 2021'!AZ60</f>
        <v>0</v>
      </c>
      <c r="L74" s="188">
        <f>'Tariffs July 2021'!BA60</f>
        <v>0</v>
      </c>
      <c r="M74" s="188">
        <f>'Tariffs July 2021'!BB60</f>
        <v>0</v>
      </c>
      <c r="N74" s="188">
        <f>'Tariffs July 2021'!BC60</f>
        <v>0</v>
      </c>
      <c r="O74" s="186" t="str">
        <f t="shared" si="43"/>
        <v>No discount</v>
      </c>
      <c r="P74" s="187" t="str">
        <f t="shared" si="44"/>
        <v>Exclusive</v>
      </c>
      <c r="Q74" s="241">
        <f t="shared" si="45"/>
        <v>1723.2559999999996</v>
      </c>
      <c r="R74" s="238">
        <f t="shared" si="46"/>
        <v>1723.2559999999996</v>
      </c>
      <c r="S74" s="247">
        <f t="shared" si="47"/>
        <v>1895.5815999999998</v>
      </c>
      <c r="T74" s="247">
        <f t="shared" si="48"/>
        <v>1895.5815999999998</v>
      </c>
      <c r="U74" s="188">
        <f>'Tariffs July 2021'!BL60</f>
        <v>0</v>
      </c>
      <c r="V74" s="189" t="str">
        <f>'Tariffs July 2021'!BM60</f>
        <v>n</v>
      </c>
      <c r="W74" s="284"/>
      <c r="X74" s="284"/>
      <c r="Y74" s="284"/>
      <c r="Z74" s="284"/>
      <c r="AA74" s="284"/>
      <c r="AB74" s="284"/>
      <c r="AC74" s="284"/>
      <c r="AD74" s="284"/>
      <c r="AE74" s="284"/>
      <c r="AF74" s="284"/>
      <c r="AG74" s="284"/>
      <c r="AH74" s="284"/>
      <c r="AI74" s="284"/>
      <c r="AJ74" s="284"/>
      <c r="AK74" s="284"/>
      <c r="AL74" s="284"/>
      <c r="AM74" s="284"/>
      <c r="AN74" s="284"/>
    </row>
    <row r="75" spans="1:40" customFormat="1" ht="13" x14ac:dyDescent="0.15">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c r="AL75" s="284"/>
      <c r="AM75" s="284"/>
      <c r="AN75" s="284"/>
    </row>
    <row r="76" spans="1:40" customFormat="1" thickBot="1" x14ac:dyDescent="0.2">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c r="AL76" s="284"/>
      <c r="AM76" s="284"/>
      <c r="AN76" s="284"/>
    </row>
    <row r="77" spans="1:40" x14ac:dyDescent="0.15">
      <c r="A77" s="120" t="s">
        <v>798</v>
      </c>
      <c r="B77" s="121"/>
      <c r="C77" s="121"/>
      <c r="D77" s="142"/>
      <c r="E77" s="142"/>
      <c r="F77" s="142"/>
      <c r="G77" s="143"/>
      <c r="H77" s="143"/>
      <c r="I77" s="121"/>
      <c r="J77" s="121"/>
      <c r="K77" s="121"/>
      <c r="L77" s="121"/>
      <c r="M77" s="121"/>
      <c r="N77" s="121"/>
      <c r="O77" s="121"/>
      <c r="P77" s="121"/>
      <c r="Q77" s="121"/>
      <c r="R77" s="121"/>
      <c r="S77" s="121"/>
      <c r="T77" s="121"/>
      <c r="U77" s="121"/>
      <c r="V77" s="122"/>
      <c r="W77" s="284"/>
      <c r="X77" s="284"/>
      <c r="Y77" s="284"/>
      <c r="Z77" s="284"/>
      <c r="AA77" s="284"/>
      <c r="AB77" s="284"/>
      <c r="AC77" s="284"/>
      <c r="AD77" s="284"/>
      <c r="AE77" s="284"/>
      <c r="AF77" s="284"/>
      <c r="AG77" s="284"/>
      <c r="AH77" s="284"/>
      <c r="AI77" s="284"/>
      <c r="AJ77" s="284"/>
      <c r="AK77" s="284"/>
      <c r="AL77" s="284"/>
      <c r="AM77" s="284"/>
      <c r="AN77" s="284"/>
    </row>
    <row r="78" spans="1:40" x14ac:dyDescent="0.15">
      <c r="A78" s="123" t="s">
        <v>121</v>
      </c>
      <c r="B78" s="110"/>
      <c r="C78" s="147">
        <v>2000</v>
      </c>
      <c r="D78" s="144"/>
      <c r="E78" s="144"/>
      <c r="F78" s="144"/>
      <c r="G78" s="145"/>
      <c r="H78" s="145"/>
      <c r="I78" s="110"/>
      <c r="J78" s="110"/>
      <c r="K78" s="110"/>
      <c r="L78" s="110"/>
      <c r="M78" s="110"/>
      <c r="N78" s="110"/>
      <c r="O78" s="110"/>
      <c r="P78" s="110"/>
      <c r="Q78" s="110"/>
      <c r="R78" s="110"/>
      <c r="S78" s="110"/>
      <c r="T78" s="110"/>
      <c r="U78" s="110"/>
      <c r="V78" s="124"/>
      <c r="W78" s="284"/>
      <c r="X78" s="284"/>
      <c r="Y78" s="284"/>
      <c r="Z78" s="284"/>
      <c r="AA78" s="284"/>
      <c r="AB78" s="284"/>
      <c r="AC78" s="284"/>
      <c r="AD78" s="284"/>
      <c r="AE78" s="284"/>
      <c r="AF78" s="284"/>
      <c r="AG78" s="284"/>
      <c r="AH78" s="284"/>
      <c r="AI78" s="284"/>
      <c r="AJ78" s="284"/>
      <c r="AK78" s="284"/>
      <c r="AL78" s="284"/>
      <c r="AM78" s="284"/>
      <c r="AN78" s="284"/>
    </row>
    <row r="79" spans="1:40" x14ac:dyDescent="0.15">
      <c r="A79" s="123" t="s">
        <v>262</v>
      </c>
      <c r="B79" s="110"/>
      <c r="C79" s="148">
        <v>0.85</v>
      </c>
      <c r="D79" s="144"/>
      <c r="E79" s="144"/>
      <c r="F79" s="144"/>
      <c r="G79" s="145"/>
      <c r="H79" s="145"/>
      <c r="I79" s="110"/>
      <c r="J79" s="110"/>
      <c r="K79" s="110"/>
      <c r="L79" s="110"/>
      <c r="M79" s="110"/>
      <c r="N79" s="110"/>
      <c r="O79" s="110"/>
      <c r="P79" s="110"/>
      <c r="Q79" s="110"/>
      <c r="R79" s="110"/>
      <c r="S79" s="110"/>
      <c r="T79" s="110"/>
      <c r="U79" s="110"/>
      <c r="V79" s="124"/>
      <c r="W79" s="284"/>
      <c r="X79" s="284"/>
      <c r="Y79" s="284"/>
      <c r="Z79" s="284"/>
      <c r="AA79" s="284"/>
      <c r="AB79" s="284"/>
      <c r="AC79" s="284"/>
      <c r="AD79" s="284"/>
      <c r="AE79" s="284"/>
      <c r="AF79" s="284"/>
      <c r="AG79" s="284"/>
      <c r="AH79" s="284"/>
      <c r="AI79" s="284"/>
      <c r="AJ79" s="284"/>
      <c r="AK79" s="284"/>
      <c r="AL79" s="284"/>
      <c r="AM79" s="284"/>
      <c r="AN79" s="284"/>
    </row>
    <row r="80" spans="1:40" x14ac:dyDescent="0.15">
      <c r="A80" s="123" t="s">
        <v>52</v>
      </c>
      <c r="B80" s="110"/>
      <c r="C80" s="148">
        <v>0.15</v>
      </c>
      <c r="D80" s="144"/>
      <c r="E80" s="144"/>
      <c r="F80" s="144"/>
      <c r="G80" s="145"/>
      <c r="H80" s="145"/>
      <c r="I80" s="110"/>
      <c r="J80" s="110"/>
      <c r="K80" s="110"/>
      <c r="L80" s="110"/>
      <c r="M80" s="110"/>
      <c r="N80" s="110"/>
      <c r="O80" s="110"/>
      <c r="P80" s="110"/>
      <c r="Q80" s="110"/>
      <c r="R80" s="110"/>
      <c r="S80" s="110"/>
      <c r="T80" s="110"/>
      <c r="U80" s="110"/>
      <c r="V80" s="124"/>
      <c r="W80" s="284"/>
      <c r="X80" s="284"/>
      <c r="Y80" s="284"/>
      <c r="Z80" s="284"/>
      <c r="AA80" s="284"/>
      <c r="AB80" s="284"/>
      <c r="AC80" s="284"/>
      <c r="AD80" s="284"/>
      <c r="AE80" s="284"/>
      <c r="AF80" s="284"/>
      <c r="AG80" s="284"/>
      <c r="AH80" s="284"/>
      <c r="AI80" s="284"/>
      <c r="AJ80" s="284"/>
      <c r="AK80" s="284"/>
      <c r="AL80" s="284"/>
      <c r="AM80" s="284"/>
      <c r="AN80" s="284"/>
    </row>
    <row r="81" spans="1:827" x14ac:dyDescent="0.15">
      <c r="A81" s="123"/>
      <c r="B81" s="110"/>
      <c r="C81" s="144"/>
      <c r="D81" s="144"/>
      <c r="E81" s="144"/>
      <c r="F81" s="144"/>
      <c r="G81" s="145"/>
      <c r="H81" s="145"/>
      <c r="I81" s="110"/>
      <c r="J81" s="110"/>
      <c r="K81" s="110"/>
      <c r="L81" s="110"/>
      <c r="M81" s="110"/>
      <c r="N81" s="110"/>
      <c r="O81" s="110"/>
      <c r="P81" s="110"/>
      <c r="Q81" s="110"/>
      <c r="R81" s="110"/>
      <c r="S81" s="110"/>
      <c r="T81" s="110"/>
      <c r="U81" s="110"/>
      <c r="V81" s="124"/>
      <c r="W81" s="284"/>
      <c r="X81" s="284"/>
      <c r="Y81" s="284"/>
      <c r="Z81" s="284"/>
      <c r="AA81" s="284"/>
      <c r="AB81" s="284"/>
      <c r="AC81" s="284"/>
      <c r="AD81" s="284"/>
      <c r="AE81" s="284"/>
      <c r="AF81" s="284"/>
      <c r="AG81" s="284"/>
      <c r="AH81" s="284"/>
      <c r="AI81" s="284"/>
      <c r="AJ81" s="284"/>
      <c r="AK81" s="284"/>
      <c r="AL81" s="284"/>
      <c r="AM81" s="284"/>
      <c r="AN81" s="284"/>
    </row>
    <row r="82" spans="1:827" ht="71" customHeight="1" x14ac:dyDescent="0.15">
      <c r="A82" s="225" t="s">
        <v>168</v>
      </c>
      <c r="B82" s="226" t="s">
        <v>122</v>
      </c>
      <c r="C82" s="227" t="s">
        <v>3</v>
      </c>
      <c r="D82" s="227" t="s">
        <v>787</v>
      </c>
      <c r="E82" s="227" t="s">
        <v>5</v>
      </c>
      <c r="F82" s="227" t="s">
        <v>51</v>
      </c>
      <c r="G82" s="227" t="s">
        <v>298</v>
      </c>
      <c r="H82" s="234" t="s">
        <v>789</v>
      </c>
      <c r="I82" s="235" t="s">
        <v>6</v>
      </c>
      <c r="J82" s="228" t="s">
        <v>790</v>
      </c>
      <c r="K82" s="229" t="s">
        <v>7</v>
      </c>
      <c r="L82" s="229" t="s">
        <v>8</v>
      </c>
      <c r="M82" s="229" t="s">
        <v>9</v>
      </c>
      <c r="N82" s="229" t="s">
        <v>10</v>
      </c>
      <c r="O82" s="236" t="s">
        <v>791</v>
      </c>
      <c r="P82" s="236" t="s">
        <v>792</v>
      </c>
      <c r="Q82" s="237" t="s">
        <v>793</v>
      </c>
      <c r="R82" s="237" t="s">
        <v>794</v>
      </c>
      <c r="S82" s="232" t="s">
        <v>133</v>
      </c>
      <c r="T82" s="230" t="s">
        <v>134</v>
      </c>
      <c r="U82" s="233" t="s">
        <v>135</v>
      </c>
      <c r="V82" s="231" t="s">
        <v>136</v>
      </c>
      <c r="W82" s="284"/>
      <c r="X82" s="284"/>
      <c r="Y82" s="284"/>
      <c r="Z82" s="284"/>
      <c r="AA82" s="284"/>
      <c r="AB82" s="284"/>
      <c r="AC82" s="284"/>
      <c r="AD82" s="284"/>
      <c r="AE82" s="284"/>
      <c r="AF82" s="284"/>
      <c r="AG82" s="284"/>
      <c r="AH82" s="284"/>
      <c r="AI82" s="284"/>
      <c r="AJ82" s="284"/>
      <c r="AK82" s="284"/>
      <c r="AL82" s="284"/>
      <c r="AM82" s="284"/>
      <c r="AN82" s="284"/>
    </row>
    <row r="83" spans="1:827" x14ac:dyDescent="0.15">
      <c r="A83" s="182" t="str">
        <f>'Tariffs July 2021'!K61</f>
        <v>AGL</v>
      </c>
      <c r="B83" s="183" t="str">
        <f>'Tariffs July 2021'!L61</f>
        <v>Flexible Saver</v>
      </c>
      <c r="C83" s="184">
        <f>IF('Tariffs July 2021'!BP61=0,91*'Tariffs July 2021'!M61/100,(91*'Tariffs July 2021'!M61/100)+'Tariffs July 2021'!BP61/4)</f>
        <v>81.536000000000001</v>
      </c>
      <c r="D83" s="184">
        <f>IF('Tariffs July 2021'!O61="",$C$78*$C$79*'Tariffs July 2021'!N61/100,IF($C$78*$C$79&gt;='Tariffs July 2021'!P61,('Tariffs July 2021'!P61*'Tariffs July 2021'!N61/100),($C$78*$C$79*'Tariffs July 2021'!N61/100)))</f>
        <v>303.83636363636361</v>
      </c>
      <c r="E83" s="184">
        <f>IF(AND('Tariffs July 2021'!R61&gt;0,'Tariffs July 2021'!T61&gt;0),IF(($C$78*$C$79&lt;'Tariffs July 2021'!T61),(0),($C$78*$C$79-'Tariffs July 2021'!T61)*'Tariffs July 2021'!U61/100),IF(AND('Tariffs July 2021'!R61&gt;0,'Tariffs July 2021'!T61=""),IF(($C$78*$C$79&lt;'Tariffs July 2021'!R61+'Tariffs July 2021'!P61),(0),(($C$78*$C$79-('Tariffs July 2021'!R61+'Tariffs July 2021'!P61))*'Tariffs July 2021'!S61/100)),IF(AND('Tariffs July 2021'!P61&gt;0,'Tariffs July 2021'!R61=""&gt;0),IF(($C$78*$C$79&lt;'Tariffs July 2021'!P61),(0),($C$78*$C$79-'Tariffs July 2021'!P61)*'Tariffs July 2021'!Q61/100),0)))</f>
        <v>0</v>
      </c>
      <c r="F83" s="184">
        <f>($C$78*$C$80)*'Tariffs July 2021'!AE61/100</f>
        <v>42.190909090909088</v>
      </c>
      <c r="G83" s="184">
        <f>SUM(C83:F83)</f>
        <v>427.5632727272727</v>
      </c>
      <c r="H83" s="238">
        <f>(G83-C83)*4</f>
        <v>1384.1090909090908</v>
      </c>
      <c r="I83" s="238">
        <f>G83*4</f>
        <v>1710.2530909090908</v>
      </c>
      <c r="J83" s="185">
        <f t="shared" ref="J83:J104" si="49">I83*1.1</f>
        <v>1881.2784000000001</v>
      </c>
      <c r="K83" s="188">
        <f>'Tariffs July 2021'!AZ61</f>
        <v>0</v>
      </c>
      <c r="L83" s="188">
        <f>'Tariffs July 2021'!BA61</f>
        <v>0</v>
      </c>
      <c r="M83" s="188">
        <f>'Tariffs July 2021'!BB61</f>
        <v>0</v>
      </c>
      <c r="N83" s="188">
        <f>'Tariffs July 2021'!BC61</f>
        <v>0</v>
      </c>
      <c r="O83" s="186" t="str">
        <f>IF(SUM(K83:N83)=0,"No discount",IF(K83&gt;0,"Guaranteed off bill",IF(L83&gt;0,"Guaranteed off usage",IF(M83&gt;0,"Pay-on-time off bill","Pay-on-time off usage"))))</f>
        <v>No discount</v>
      </c>
      <c r="P83" s="187" t="str">
        <f>IF(OR(A83="Origin Energy",A83="Red Energy",A83="Powershop"),"Inclusive","Exclusive")</f>
        <v>Exclusive</v>
      </c>
      <c r="Q83" s="240">
        <f>IF(AND(O83="Guaranteed off bill",P83="Inclusive"),((I83*1.1)-((I83*1.1)*K83/100))/1.1,IF(AND(O83="Guaranteed off usage",P83="Inclusive"),((I83*1.1)-((H83*1.1)*L83/100))/1.1,IF(AND(O83="Guaranteed off bill",P83="Exclusive"),I83-(I83*K83/100),IF(AND(O83="Guaranteed off usage",P83="Exclusive"),I83-(H83*L83/100),IF(P83="Inclusive",((I83*1.1))/1.1,I83)))))</f>
        <v>1710.2530909090908</v>
      </c>
      <c r="R83" s="245">
        <f>IF(AND(O83="Pay-on-time off bill",P83="Inclusive"),((Q83*1.1)-((Q83*1.1)*M83/100))/1.1,IF(AND(O83="Pay-on-time off usage",P83="Inclusive"),((Q83*1.1)-((H83*1.1)*N83/100))/1.1,IF(AND(O83="Pay-on-time off bill",P83="Exclusive"),Q83-(Q83*M83/100),IF(AND(O83="Pay-on-time off usage",P83="Exclusive"),Q83-(H83*N83/100),IF(P83="Inclusive",((Q83*1.1))/1.1,Q83)))))</f>
        <v>1710.2530909090908</v>
      </c>
      <c r="S83" s="246">
        <f>Q83*1.1</f>
        <v>1881.2784000000001</v>
      </c>
      <c r="T83" s="246">
        <f>R83*1.1</f>
        <v>1881.2784000000001</v>
      </c>
      <c r="U83" s="188">
        <f>'Tariffs July 2021'!BL61</f>
        <v>0</v>
      </c>
      <c r="V83" s="189" t="str">
        <f>'Tariffs July 2021'!BM61</f>
        <v>n</v>
      </c>
      <c r="W83" s="284"/>
      <c r="X83" s="284"/>
      <c r="Y83" s="284"/>
      <c r="Z83" s="284"/>
      <c r="AA83" s="284"/>
      <c r="AB83" s="284"/>
      <c r="AC83" s="284"/>
      <c r="AD83" s="284"/>
      <c r="AE83" s="284"/>
      <c r="AF83" s="284"/>
      <c r="AG83" s="284"/>
      <c r="AH83" s="284"/>
      <c r="AI83" s="284"/>
      <c r="AJ83" s="284"/>
      <c r="AK83" s="284"/>
      <c r="AL83" s="284"/>
      <c r="AM83" s="284"/>
      <c r="AN83" s="284"/>
    </row>
    <row r="84" spans="1:827" s="191" customFormat="1" x14ac:dyDescent="0.15">
      <c r="A84" s="182" t="str">
        <f>'Tariffs July 2021'!K62</f>
        <v>Diamond Energy</v>
      </c>
      <c r="B84" s="183" t="str">
        <f>'Tariffs July 2021'!L62</f>
        <v>Renewable Saver POT</v>
      </c>
      <c r="C84" s="184">
        <f>IF('Tariffs July 2021'!BP62=0,91*'Tariffs July 2021'!M62/100,(91*'Tariffs July 2021'!M62/100)+'Tariffs July 2021'!BP62/4)</f>
        <v>90.363</v>
      </c>
      <c r="D84" s="184">
        <f>IF('Tariffs July 2021'!O62="",$C$78*$C$79*'Tariffs July 2021'!N62/100,IF($C$78*$C$79&gt;='Tariffs July 2021'!P62,('Tariffs July 2021'!P62*'Tariffs July 2021'!N62/100),($C$78*$C$79*'Tariffs July 2021'!N62/100)))</f>
        <v>228.01636363636359</v>
      </c>
      <c r="E84" s="184">
        <f>IF(AND('Tariffs July 2021'!R62&gt;0,'Tariffs July 2021'!T62&gt;0),IF(($C$78*$C$79&lt;'Tariffs July 2021'!T62),(0),($C$78*$C$79-'Tariffs July 2021'!T62)*'Tariffs July 2021'!U62/100),IF(AND('Tariffs July 2021'!R62&gt;0,'Tariffs July 2021'!T62=""),IF(($C$78*$C$79&lt;'Tariffs July 2021'!R62+'Tariffs July 2021'!P62),(0),(($C$78*$C$79-('Tariffs July 2021'!R62+'Tariffs July 2021'!P62))*'Tariffs July 2021'!S62/100)),IF(AND('Tariffs July 2021'!P62&gt;0,'Tariffs July 2021'!R62=""&gt;0),IF(($C$78*$C$79&lt;'Tariffs July 2021'!P62),(0),($C$78*$C$79-'Tariffs July 2021'!P62)*'Tariffs July 2021'!Q62/100),0)))</f>
        <v>176.49090909090907</v>
      </c>
      <c r="F84" s="184">
        <f>($C$78*$C$80)*'Tariffs July 2021'!AE62/100</f>
        <v>53.86363636363636</v>
      </c>
      <c r="G84" s="184">
        <f t="shared" ref="G84:G104" si="50">SUM(C84:F84)</f>
        <v>548.73390909090904</v>
      </c>
      <c r="H84" s="238">
        <f t="shared" ref="H84:H104" si="51">(G84-C84)*4</f>
        <v>1833.4836363636362</v>
      </c>
      <c r="I84" s="238">
        <f t="shared" ref="I84:I104" si="52">G84*4</f>
        <v>2194.9356363636361</v>
      </c>
      <c r="J84" s="185">
        <f t="shared" si="49"/>
        <v>2414.4292</v>
      </c>
      <c r="K84" s="188">
        <f>'Tariffs July 2021'!AZ62</f>
        <v>0</v>
      </c>
      <c r="L84" s="188">
        <f>'Tariffs July 2021'!BA62</f>
        <v>0</v>
      </c>
      <c r="M84" s="188">
        <f>'Tariffs July 2021'!BB62</f>
        <v>7</v>
      </c>
      <c r="N84" s="188">
        <f>'Tariffs July 2021'!BC62</f>
        <v>0</v>
      </c>
      <c r="O84" s="186" t="str">
        <f t="shared" ref="O84:O95" si="53">IF(SUM(K84:N84)=0,"No discount",IF(K84&gt;0,"Guaranteed off bill",IF(L84&gt;0,"Guaranteed off usage",IF(M84&gt;0,"Pay-on-time off bill","Pay-on-time off usage"))))</f>
        <v>Pay-on-time off bill</v>
      </c>
      <c r="P84" s="187" t="str">
        <f t="shared" ref="P84:P104" si="54">IF(OR(A84="Origin Energy",A84="Red Energy",A84="Powershop"),"Inclusive","Exclusive")</f>
        <v>Exclusive</v>
      </c>
      <c r="Q84" s="241">
        <f t="shared" ref="Q84:Q104" si="55">IF(AND(O84="Guaranteed off bill",P84="Inclusive"),((I84*1.1)-((I84*1.1)*K84/100))/1.1,IF(AND(O84="Guaranteed off usage",P84="Inclusive"),((I84*1.1)-((H84*1.1)*L84/100))/1.1,IF(AND(O84="Guaranteed off bill",P84="Exclusive"),I84-(I84*K84/100),IF(AND(O84="Guaranteed off usage",P84="Exclusive"),I84-(H84*L84/100),IF(P84="Inclusive",((I84*1.1))/1.1,I84)))))</f>
        <v>2194.9356363636361</v>
      </c>
      <c r="R84" s="238">
        <f t="shared" ref="R84:R104" si="56">IF(AND(O84="Pay-on-time off bill",P84="Inclusive"),((Q84*1.1)-((Q84*1.1)*M84/100))/1.1,IF(AND(O84="Pay-on-time off usage",P84="Inclusive"),((Q84*1.1)-((H84*1.1)*N84/100))/1.1,IF(AND(O84="Pay-on-time off bill",P84="Exclusive"),Q84-(Q84*M84/100),IF(AND(O84="Pay-on-time off usage",P84="Exclusive"),Q84-(H84*N84/100),IF(P84="Inclusive",((Q84*1.1))/1.1,Q84)))))</f>
        <v>2041.2901418181816</v>
      </c>
      <c r="S84" s="247">
        <f t="shared" ref="S84:T96" si="57">Q84*1.1</f>
        <v>2414.4292</v>
      </c>
      <c r="T84" s="247">
        <f t="shared" si="57"/>
        <v>2245.4191559999999</v>
      </c>
      <c r="U84" s="188">
        <f>'Tariffs July 2021'!BL62</f>
        <v>0</v>
      </c>
      <c r="V84" s="189" t="str">
        <f>'Tariffs July 2021'!BM62</f>
        <v>n</v>
      </c>
      <c r="W84" s="284"/>
      <c r="X84" s="284"/>
      <c r="Y84" s="284"/>
      <c r="Z84" s="284"/>
      <c r="AA84" s="284"/>
      <c r="AB84" s="284"/>
      <c r="AC84" s="284"/>
      <c r="AD84" s="284"/>
      <c r="AE84" s="284"/>
      <c r="AF84" s="284"/>
      <c r="AG84" s="284"/>
      <c r="AH84" s="284"/>
      <c r="AI84" s="284"/>
      <c r="AJ84" s="284"/>
      <c r="AK84" s="284"/>
      <c r="AL84" s="284"/>
      <c r="AM84" s="284"/>
      <c r="AN84" s="2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s="244"/>
      <c r="QO84" s="244"/>
      <c r="QP84" s="244"/>
      <c r="QQ84" s="244"/>
      <c r="QR84" s="244"/>
      <c r="QS84" s="244"/>
      <c r="QT84" s="244"/>
      <c r="QU84" s="244"/>
      <c r="QV84" s="244"/>
      <c r="QW84" s="244"/>
      <c r="QX84" s="244"/>
      <c r="QY84" s="244"/>
      <c r="QZ84" s="244"/>
      <c r="RA84" s="244"/>
      <c r="RB84" s="244"/>
      <c r="RC84" s="244"/>
      <c r="RD84" s="244"/>
      <c r="RE84" s="244"/>
      <c r="RF84" s="244"/>
      <c r="RG84" s="244"/>
      <c r="RH84" s="244"/>
      <c r="RI84" s="244"/>
      <c r="RJ84" s="244"/>
      <c r="RK84" s="244"/>
      <c r="RL84" s="244"/>
      <c r="RM84" s="244"/>
      <c r="RN84" s="244"/>
      <c r="RO84" s="244"/>
      <c r="RP84" s="244"/>
      <c r="RQ84" s="244"/>
      <c r="RR84" s="244"/>
      <c r="RS84" s="244"/>
      <c r="RT84" s="244"/>
      <c r="RU84" s="244"/>
      <c r="RV84" s="244"/>
      <c r="RW84" s="244"/>
      <c r="RX84" s="244"/>
      <c r="RY84" s="244"/>
      <c r="RZ84" s="244"/>
      <c r="SA84" s="244"/>
      <c r="SB84" s="244"/>
      <c r="SC84" s="244"/>
      <c r="SD84" s="244"/>
      <c r="SE84" s="244"/>
      <c r="SF84" s="244"/>
      <c r="SG84" s="244"/>
      <c r="SH84" s="244"/>
      <c r="SI84" s="244"/>
      <c r="SJ84" s="244"/>
      <c r="SK84" s="244"/>
      <c r="SL84" s="244"/>
      <c r="SM84" s="244"/>
      <c r="SN84" s="244"/>
      <c r="SO84" s="244"/>
      <c r="SP84" s="244"/>
      <c r="SQ84" s="244"/>
      <c r="SR84" s="244"/>
      <c r="SS84" s="244"/>
      <c r="ST84" s="244"/>
      <c r="SU84" s="244"/>
      <c r="SV84" s="244"/>
      <c r="SW84" s="244"/>
      <c r="SX84" s="244"/>
      <c r="SY84" s="244"/>
      <c r="SZ84" s="244"/>
      <c r="TA84" s="244"/>
      <c r="TB84" s="244"/>
      <c r="TC84" s="244"/>
      <c r="TD84" s="244"/>
      <c r="TE84" s="244"/>
      <c r="TF84" s="244"/>
      <c r="TG84" s="244"/>
      <c r="TH84" s="244"/>
      <c r="TI84" s="244"/>
      <c r="TJ84" s="244"/>
      <c r="TK84" s="244"/>
      <c r="TL84" s="244"/>
      <c r="TM84" s="244"/>
      <c r="TN84" s="244"/>
      <c r="TO84" s="244"/>
      <c r="TP84" s="244"/>
      <c r="TQ84" s="244"/>
      <c r="TR84" s="244"/>
      <c r="TS84" s="244"/>
      <c r="TT84" s="244"/>
      <c r="TU84" s="244"/>
      <c r="TV84" s="244"/>
      <c r="TW84" s="244"/>
      <c r="TX84" s="244"/>
      <c r="TY84" s="244"/>
      <c r="TZ84" s="244"/>
      <c r="UA84" s="244"/>
      <c r="UB84" s="244"/>
      <c r="UC84" s="244"/>
      <c r="UD84" s="244"/>
      <c r="UE84" s="244"/>
      <c r="UF84" s="244"/>
      <c r="UG84" s="244"/>
      <c r="UH84" s="244"/>
      <c r="UI84" s="244"/>
      <c r="UJ84" s="244"/>
      <c r="UK84" s="244"/>
      <c r="UL84" s="244"/>
      <c r="UM84" s="244"/>
      <c r="UN84" s="244"/>
      <c r="UO84" s="244"/>
      <c r="UP84" s="244"/>
      <c r="UQ84" s="244"/>
      <c r="UR84" s="244"/>
      <c r="US84" s="244"/>
      <c r="UT84" s="244"/>
      <c r="UU84" s="244"/>
      <c r="UV84" s="244"/>
      <c r="UW84" s="244"/>
      <c r="UX84" s="244"/>
      <c r="UY84" s="244"/>
      <c r="UZ84" s="244"/>
      <c r="VA84" s="244"/>
      <c r="VB84" s="244"/>
      <c r="VC84" s="244"/>
      <c r="VD84" s="244"/>
      <c r="VE84" s="244"/>
      <c r="VF84" s="244"/>
      <c r="VG84" s="244"/>
      <c r="VH84" s="244"/>
      <c r="VI84" s="244"/>
      <c r="VJ84" s="244"/>
      <c r="VK84" s="244"/>
      <c r="VL84" s="244"/>
      <c r="VM84" s="244"/>
      <c r="VN84" s="244"/>
      <c r="VO84" s="244"/>
      <c r="VP84" s="244"/>
      <c r="VQ84" s="244"/>
      <c r="VR84" s="244"/>
      <c r="VS84" s="244"/>
      <c r="VT84" s="244"/>
      <c r="VU84" s="244"/>
      <c r="VV84" s="244"/>
      <c r="VW84" s="244"/>
      <c r="VX84" s="244"/>
      <c r="VY84" s="244"/>
      <c r="VZ84" s="244"/>
      <c r="WA84" s="244"/>
      <c r="WB84" s="244"/>
      <c r="WC84" s="244"/>
      <c r="WD84" s="244"/>
      <c r="WE84" s="244"/>
      <c r="WF84" s="244"/>
      <c r="WG84" s="244"/>
      <c r="WH84" s="244"/>
      <c r="WI84" s="244"/>
      <c r="WJ84" s="244"/>
      <c r="WK84" s="244"/>
      <c r="WL84" s="244"/>
      <c r="WM84" s="244"/>
      <c r="WN84" s="244"/>
      <c r="WO84" s="244"/>
      <c r="WP84" s="244"/>
      <c r="WQ84" s="244"/>
      <c r="WR84" s="244"/>
      <c r="WS84" s="244"/>
      <c r="WT84" s="244"/>
      <c r="WU84" s="244"/>
      <c r="WV84" s="244"/>
      <c r="WW84" s="244"/>
      <c r="WX84" s="244"/>
      <c r="WY84" s="244"/>
      <c r="WZ84" s="244"/>
      <c r="XA84" s="244"/>
      <c r="XB84" s="244"/>
      <c r="XC84" s="244"/>
      <c r="XD84" s="244"/>
      <c r="XE84" s="244"/>
      <c r="XF84" s="244"/>
      <c r="XG84" s="244"/>
      <c r="XH84" s="244"/>
      <c r="XI84" s="244"/>
      <c r="XJ84" s="244"/>
      <c r="XK84" s="244"/>
      <c r="XL84" s="244"/>
      <c r="XM84" s="244"/>
      <c r="XN84" s="244"/>
      <c r="XO84" s="244"/>
      <c r="XP84" s="244"/>
      <c r="XQ84" s="244"/>
      <c r="XR84" s="244"/>
      <c r="XS84" s="244"/>
      <c r="XT84" s="244"/>
      <c r="XU84" s="244"/>
      <c r="XV84" s="244"/>
      <c r="XW84" s="244"/>
      <c r="XX84" s="244"/>
      <c r="XY84" s="244"/>
      <c r="XZ84" s="244"/>
      <c r="YA84" s="244"/>
      <c r="YB84" s="244"/>
      <c r="YC84" s="244"/>
      <c r="YD84" s="244"/>
      <c r="YE84" s="244"/>
      <c r="YF84" s="244"/>
      <c r="YG84" s="244"/>
      <c r="YH84" s="244"/>
      <c r="YI84" s="244"/>
      <c r="YJ84" s="244"/>
      <c r="YK84" s="244"/>
      <c r="YL84" s="244"/>
      <c r="YM84" s="244"/>
      <c r="YN84" s="244"/>
      <c r="YO84" s="244"/>
      <c r="YP84" s="244"/>
      <c r="YQ84" s="244"/>
      <c r="YR84" s="244"/>
      <c r="YS84" s="244"/>
      <c r="YT84" s="244"/>
      <c r="YU84" s="244"/>
      <c r="YV84" s="244"/>
      <c r="YW84" s="244"/>
      <c r="YX84" s="244"/>
      <c r="YY84" s="244"/>
      <c r="YZ84" s="244"/>
      <c r="ZA84" s="244"/>
      <c r="ZB84" s="244"/>
      <c r="ZC84" s="244"/>
      <c r="ZD84" s="244"/>
      <c r="ZE84" s="244"/>
      <c r="ZF84" s="244"/>
      <c r="ZG84" s="244"/>
      <c r="ZH84" s="244"/>
      <c r="ZI84" s="244"/>
      <c r="ZJ84" s="244"/>
      <c r="ZK84" s="244"/>
      <c r="ZL84" s="244"/>
      <c r="ZM84" s="244"/>
      <c r="ZN84" s="244"/>
      <c r="ZO84" s="244"/>
      <c r="ZP84" s="244"/>
      <c r="ZQ84" s="244"/>
      <c r="ZR84" s="244"/>
      <c r="ZS84" s="244"/>
      <c r="ZT84" s="244"/>
      <c r="ZU84" s="244"/>
      <c r="ZV84" s="244"/>
      <c r="ZW84" s="244"/>
      <c r="ZX84" s="244"/>
      <c r="ZY84" s="244"/>
      <c r="ZZ84" s="244"/>
      <c r="AAA84" s="244"/>
      <c r="AAB84" s="244"/>
      <c r="AAC84" s="244"/>
      <c r="AAD84" s="244"/>
      <c r="AAE84" s="244"/>
      <c r="AAF84" s="244"/>
      <c r="AAG84" s="244"/>
      <c r="AAH84" s="244"/>
      <c r="AAI84" s="244"/>
      <c r="AAJ84" s="244"/>
      <c r="AAK84" s="244"/>
      <c r="AAL84" s="244"/>
      <c r="AAM84" s="244"/>
      <c r="AAN84" s="244"/>
      <c r="AAO84" s="244"/>
      <c r="AAP84" s="244"/>
      <c r="AAQ84" s="244"/>
      <c r="AAR84" s="244"/>
      <c r="AAS84" s="244"/>
      <c r="AAT84" s="244"/>
      <c r="AAU84" s="244"/>
      <c r="AAV84" s="244"/>
      <c r="AAW84" s="244"/>
      <c r="AAX84" s="244"/>
      <c r="AAY84" s="244"/>
      <c r="AAZ84" s="244"/>
      <c r="ABA84" s="244"/>
      <c r="ABB84" s="244"/>
      <c r="ABC84" s="244"/>
      <c r="ABD84" s="244"/>
      <c r="ABE84" s="244"/>
      <c r="ABF84" s="244"/>
      <c r="ABG84" s="244"/>
      <c r="ABH84" s="244"/>
      <c r="ABI84" s="244"/>
      <c r="ABJ84" s="244"/>
      <c r="ABK84" s="244"/>
      <c r="ABL84" s="244"/>
      <c r="ABM84" s="244"/>
      <c r="ABN84" s="244"/>
      <c r="ABO84" s="244"/>
      <c r="ABP84" s="244"/>
      <c r="ABQ84" s="244"/>
      <c r="ABR84" s="244"/>
      <c r="ABS84" s="244"/>
      <c r="ABT84" s="244"/>
      <c r="ABU84" s="244"/>
      <c r="ABV84" s="244"/>
      <c r="ABW84" s="244"/>
      <c r="ABX84" s="244"/>
      <c r="ABY84" s="244"/>
      <c r="ABZ84" s="244"/>
      <c r="ACA84" s="244"/>
      <c r="ACB84" s="244"/>
      <c r="ACC84" s="244"/>
      <c r="ACD84" s="244"/>
      <c r="ACE84" s="244"/>
      <c r="ACF84" s="244"/>
      <c r="ACG84" s="244"/>
      <c r="ACH84" s="244"/>
      <c r="ACI84" s="244"/>
      <c r="ACJ84" s="244"/>
      <c r="ACK84" s="244"/>
      <c r="ACL84" s="244"/>
      <c r="ACM84" s="244"/>
      <c r="ACN84" s="244"/>
      <c r="ACO84" s="244"/>
      <c r="ACP84" s="244"/>
      <c r="ACQ84" s="244"/>
      <c r="ACR84" s="244"/>
      <c r="ACS84" s="244"/>
      <c r="ACT84" s="244"/>
      <c r="ACU84" s="244"/>
      <c r="ACV84" s="244"/>
      <c r="ACW84" s="244"/>
      <c r="ACX84" s="244"/>
      <c r="ACY84" s="244"/>
      <c r="ACZ84" s="244"/>
      <c r="ADA84" s="244"/>
      <c r="ADB84" s="244"/>
      <c r="ADC84" s="244"/>
      <c r="ADD84" s="244"/>
      <c r="ADE84" s="244"/>
      <c r="ADF84" s="244"/>
      <c r="ADG84" s="244"/>
      <c r="ADH84" s="244"/>
      <c r="ADI84" s="244"/>
      <c r="ADJ84" s="244"/>
      <c r="ADK84" s="244"/>
      <c r="ADL84" s="244"/>
      <c r="ADM84" s="244"/>
      <c r="ADN84" s="244"/>
      <c r="ADO84" s="244"/>
      <c r="ADP84" s="244"/>
      <c r="ADQ84" s="244"/>
      <c r="ADR84" s="244"/>
      <c r="ADS84" s="244"/>
      <c r="ADT84" s="244"/>
      <c r="ADU84" s="244"/>
      <c r="ADV84" s="244"/>
      <c r="ADW84" s="244"/>
      <c r="ADX84" s="244"/>
      <c r="ADY84" s="244"/>
      <c r="ADZ84" s="244"/>
      <c r="AEA84" s="244"/>
      <c r="AEB84" s="244"/>
      <c r="AEC84" s="244"/>
      <c r="AED84" s="244"/>
      <c r="AEE84" s="244"/>
      <c r="AEF84" s="244"/>
      <c r="AEG84" s="244"/>
      <c r="AEH84" s="244"/>
      <c r="AEI84" s="244"/>
      <c r="AEJ84" s="244"/>
      <c r="AEK84" s="244"/>
      <c r="AEL84" s="244"/>
      <c r="AEM84" s="244"/>
      <c r="AEN84" s="244"/>
      <c r="AEO84" s="244"/>
      <c r="AEP84" s="244"/>
      <c r="AEQ84" s="244"/>
      <c r="AER84" s="244"/>
      <c r="AES84" s="244"/>
      <c r="AET84" s="244"/>
      <c r="AEU84" s="244"/>
    </row>
    <row r="85" spans="1:827" s="191" customFormat="1" x14ac:dyDescent="0.15">
      <c r="A85" s="182" t="str">
        <f>'Tariffs July 2021'!K63</f>
        <v>Dodo Power &amp; Gas</v>
      </c>
      <c r="B85" s="183" t="str">
        <f>'Tariffs July 2021'!L63</f>
        <v>Market offer</v>
      </c>
      <c r="C85" s="184">
        <f>IF('Tariffs July 2021'!BP63=0,91*'Tariffs July 2021'!M63/100,(91*'Tariffs July 2021'!M63/100)+'Tariffs July 2021'!BP63/4)</f>
        <v>72.030636363636347</v>
      </c>
      <c r="D85" s="184">
        <f>IF('Tariffs July 2021'!O63="",$C$78*$C$79*'Tariffs July 2021'!N63/100,IF($C$78*$C$79&gt;='Tariffs July 2021'!P63,('Tariffs July 2021'!P63*'Tariffs July 2021'!N63/100),($C$78*$C$79*'Tariffs July 2021'!N63/100)))</f>
        <v>296.41818181818178</v>
      </c>
      <c r="E85" s="184">
        <f>IF(AND('Tariffs July 2021'!R63&gt;0,'Tariffs July 2021'!T63&gt;0),IF(($C$78*$C$79&lt;'Tariffs July 2021'!T63),(0),($C$78*$C$79-'Tariffs July 2021'!T63)*'Tariffs July 2021'!U63/100),IF(AND('Tariffs July 2021'!R63&gt;0,'Tariffs July 2021'!T63=""),IF(($C$78*$C$79&lt;'Tariffs July 2021'!R63+'Tariffs July 2021'!P63),(0),(($C$78*$C$79-('Tariffs July 2021'!R63+'Tariffs July 2021'!P63))*'Tariffs July 2021'!S63/100)),IF(AND('Tariffs July 2021'!P63&gt;0,'Tariffs July 2021'!R63=""&gt;0),IF(($C$78*$C$79&lt;'Tariffs July 2021'!P63),(0),($C$78*$C$79-'Tariffs July 2021'!P63)*'Tariffs July 2021'!Q63/100),0)))</f>
        <v>0</v>
      </c>
      <c r="F85" s="184">
        <f>($C$78*$C$80)*'Tariffs July 2021'!AE63/100</f>
        <v>47.263636363636358</v>
      </c>
      <c r="G85" s="184">
        <f t="shared" si="50"/>
        <v>415.71245454545448</v>
      </c>
      <c r="H85" s="238">
        <f t="shared" si="51"/>
        <v>1374.7272727272725</v>
      </c>
      <c r="I85" s="238">
        <f t="shared" si="52"/>
        <v>1662.8498181818179</v>
      </c>
      <c r="J85" s="185">
        <f t="shared" si="49"/>
        <v>1829.1347999999998</v>
      </c>
      <c r="K85" s="188">
        <f>'Tariffs July 2021'!AZ63</f>
        <v>0</v>
      </c>
      <c r="L85" s="188">
        <f>'Tariffs July 2021'!BA63</f>
        <v>0</v>
      </c>
      <c r="M85" s="188">
        <f>'Tariffs July 2021'!BB63</f>
        <v>0</v>
      </c>
      <c r="N85" s="188">
        <f>'Tariffs July 2021'!BC63</f>
        <v>0</v>
      </c>
      <c r="O85" s="186" t="str">
        <f t="shared" si="53"/>
        <v>No discount</v>
      </c>
      <c r="P85" s="187" t="str">
        <f t="shared" si="54"/>
        <v>Exclusive</v>
      </c>
      <c r="Q85" s="241">
        <f t="shared" si="55"/>
        <v>1662.8498181818179</v>
      </c>
      <c r="R85" s="238">
        <f t="shared" si="56"/>
        <v>1662.8498181818179</v>
      </c>
      <c r="S85" s="247">
        <f t="shared" si="57"/>
        <v>1829.1347999999998</v>
      </c>
      <c r="T85" s="247">
        <f t="shared" si="57"/>
        <v>1829.1347999999998</v>
      </c>
      <c r="U85" s="188">
        <f>'Tariffs July 2021'!BL63</f>
        <v>0</v>
      </c>
      <c r="V85" s="189" t="str">
        <f>'Tariffs July 2021'!BM63</f>
        <v>n</v>
      </c>
      <c r="W85" s="284"/>
      <c r="X85" s="284"/>
      <c r="Y85" s="284"/>
      <c r="Z85" s="284"/>
      <c r="AA85" s="284"/>
      <c r="AB85" s="284"/>
      <c r="AC85" s="284"/>
      <c r="AD85" s="284"/>
      <c r="AE85" s="284"/>
      <c r="AF85" s="284"/>
      <c r="AG85" s="284"/>
      <c r="AH85" s="284"/>
      <c r="AI85" s="284"/>
      <c r="AJ85" s="284"/>
      <c r="AK85" s="284"/>
      <c r="AL85" s="284"/>
      <c r="AM85" s="284"/>
      <c r="AN85" s="284"/>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s="244"/>
      <c r="QO85" s="244"/>
      <c r="QP85" s="244"/>
      <c r="QQ85" s="244"/>
      <c r="QR85" s="244"/>
      <c r="QS85" s="244"/>
      <c r="QT85" s="244"/>
      <c r="QU85" s="244"/>
      <c r="QV85" s="244"/>
      <c r="QW85" s="244"/>
      <c r="QX85" s="244"/>
      <c r="QY85" s="244"/>
      <c r="QZ85" s="244"/>
      <c r="RA85" s="244"/>
      <c r="RB85" s="244"/>
      <c r="RC85" s="244"/>
      <c r="RD85" s="244"/>
      <c r="RE85" s="244"/>
      <c r="RF85" s="244"/>
      <c r="RG85" s="244"/>
      <c r="RH85" s="244"/>
      <c r="RI85" s="244"/>
      <c r="RJ85" s="244"/>
      <c r="RK85" s="244"/>
      <c r="RL85" s="244"/>
      <c r="RM85" s="244"/>
      <c r="RN85" s="244"/>
      <c r="RO85" s="244"/>
      <c r="RP85" s="244"/>
      <c r="RQ85" s="244"/>
      <c r="RR85" s="244"/>
      <c r="RS85" s="244"/>
      <c r="RT85" s="244"/>
      <c r="RU85" s="244"/>
      <c r="RV85" s="244"/>
      <c r="RW85" s="244"/>
      <c r="RX85" s="244"/>
      <c r="RY85" s="244"/>
      <c r="RZ85" s="244"/>
      <c r="SA85" s="244"/>
      <c r="SB85" s="244"/>
      <c r="SC85" s="244"/>
      <c r="SD85" s="244"/>
      <c r="SE85" s="244"/>
      <c r="SF85" s="244"/>
      <c r="SG85" s="244"/>
      <c r="SH85" s="244"/>
      <c r="SI85" s="244"/>
      <c r="SJ85" s="244"/>
      <c r="SK85" s="244"/>
      <c r="SL85" s="244"/>
      <c r="SM85" s="244"/>
      <c r="SN85" s="244"/>
      <c r="SO85" s="244"/>
      <c r="SP85" s="244"/>
      <c r="SQ85" s="244"/>
      <c r="SR85" s="244"/>
      <c r="SS85" s="244"/>
      <c r="ST85" s="244"/>
      <c r="SU85" s="244"/>
      <c r="SV85" s="244"/>
      <c r="SW85" s="244"/>
      <c r="SX85" s="244"/>
      <c r="SY85" s="244"/>
      <c r="SZ85" s="244"/>
      <c r="TA85" s="244"/>
      <c r="TB85" s="244"/>
      <c r="TC85" s="244"/>
      <c r="TD85" s="244"/>
      <c r="TE85" s="244"/>
      <c r="TF85" s="244"/>
      <c r="TG85" s="244"/>
      <c r="TH85" s="244"/>
      <c r="TI85" s="244"/>
      <c r="TJ85" s="244"/>
      <c r="TK85" s="244"/>
      <c r="TL85" s="244"/>
      <c r="TM85" s="244"/>
      <c r="TN85" s="244"/>
      <c r="TO85" s="244"/>
      <c r="TP85" s="244"/>
      <c r="TQ85" s="244"/>
      <c r="TR85" s="244"/>
      <c r="TS85" s="244"/>
      <c r="TT85" s="244"/>
      <c r="TU85" s="244"/>
      <c r="TV85" s="244"/>
      <c r="TW85" s="244"/>
      <c r="TX85" s="244"/>
      <c r="TY85" s="244"/>
      <c r="TZ85" s="244"/>
      <c r="UA85" s="244"/>
      <c r="UB85" s="244"/>
      <c r="UC85" s="244"/>
      <c r="UD85" s="244"/>
      <c r="UE85" s="244"/>
      <c r="UF85" s="244"/>
      <c r="UG85" s="244"/>
      <c r="UH85" s="244"/>
      <c r="UI85" s="244"/>
      <c r="UJ85" s="244"/>
      <c r="UK85" s="244"/>
      <c r="UL85" s="244"/>
      <c r="UM85" s="244"/>
      <c r="UN85" s="244"/>
      <c r="UO85" s="244"/>
      <c r="UP85" s="244"/>
      <c r="UQ85" s="244"/>
      <c r="UR85" s="244"/>
      <c r="US85" s="244"/>
      <c r="UT85" s="244"/>
      <c r="UU85" s="244"/>
      <c r="UV85" s="244"/>
      <c r="UW85" s="244"/>
      <c r="UX85" s="244"/>
      <c r="UY85" s="244"/>
      <c r="UZ85" s="244"/>
      <c r="VA85" s="244"/>
      <c r="VB85" s="244"/>
      <c r="VC85" s="244"/>
      <c r="VD85" s="244"/>
      <c r="VE85" s="244"/>
      <c r="VF85" s="244"/>
      <c r="VG85" s="244"/>
      <c r="VH85" s="244"/>
      <c r="VI85" s="244"/>
      <c r="VJ85" s="244"/>
      <c r="VK85" s="244"/>
      <c r="VL85" s="244"/>
      <c r="VM85" s="244"/>
      <c r="VN85" s="244"/>
      <c r="VO85" s="244"/>
      <c r="VP85" s="244"/>
      <c r="VQ85" s="244"/>
      <c r="VR85" s="244"/>
      <c r="VS85" s="244"/>
      <c r="VT85" s="244"/>
      <c r="VU85" s="244"/>
      <c r="VV85" s="244"/>
      <c r="VW85" s="244"/>
      <c r="VX85" s="244"/>
      <c r="VY85" s="244"/>
      <c r="VZ85" s="244"/>
      <c r="WA85" s="244"/>
      <c r="WB85" s="244"/>
      <c r="WC85" s="244"/>
      <c r="WD85" s="244"/>
      <c r="WE85" s="244"/>
      <c r="WF85" s="244"/>
      <c r="WG85" s="244"/>
      <c r="WH85" s="244"/>
      <c r="WI85" s="244"/>
      <c r="WJ85" s="244"/>
      <c r="WK85" s="244"/>
      <c r="WL85" s="244"/>
      <c r="WM85" s="244"/>
      <c r="WN85" s="244"/>
      <c r="WO85" s="244"/>
      <c r="WP85" s="244"/>
      <c r="WQ85" s="244"/>
      <c r="WR85" s="244"/>
      <c r="WS85" s="244"/>
      <c r="WT85" s="244"/>
      <c r="WU85" s="244"/>
      <c r="WV85" s="244"/>
      <c r="WW85" s="244"/>
      <c r="WX85" s="244"/>
      <c r="WY85" s="244"/>
      <c r="WZ85" s="244"/>
      <c r="XA85" s="244"/>
      <c r="XB85" s="244"/>
      <c r="XC85" s="244"/>
      <c r="XD85" s="244"/>
      <c r="XE85" s="244"/>
      <c r="XF85" s="244"/>
      <c r="XG85" s="244"/>
      <c r="XH85" s="244"/>
      <c r="XI85" s="244"/>
      <c r="XJ85" s="244"/>
      <c r="XK85" s="244"/>
      <c r="XL85" s="244"/>
      <c r="XM85" s="244"/>
      <c r="XN85" s="244"/>
      <c r="XO85" s="244"/>
      <c r="XP85" s="244"/>
      <c r="XQ85" s="244"/>
      <c r="XR85" s="244"/>
      <c r="XS85" s="244"/>
      <c r="XT85" s="244"/>
      <c r="XU85" s="244"/>
      <c r="XV85" s="244"/>
      <c r="XW85" s="244"/>
      <c r="XX85" s="244"/>
      <c r="XY85" s="244"/>
      <c r="XZ85" s="244"/>
      <c r="YA85" s="244"/>
      <c r="YB85" s="244"/>
      <c r="YC85" s="244"/>
      <c r="YD85" s="244"/>
      <c r="YE85" s="244"/>
      <c r="YF85" s="244"/>
      <c r="YG85" s="244"/>
      <c r="YH85" s="244"/>
      <c r="YI85" s="244"/>
      <c r="YJ85" s="244"/>
      <c r="YK85" s="244"/>
      <c r="YL85" s="244"/>
      <c r="YM85" s="244"/>
      <c r="YN85" s="244"/>
      <c r="YO85" s="244"/>
      <c r="YP85" s="244"/>
      <c r="YQ85" s="244"/>
      <c r="YR85" s="244"/>
      <c r="YS85" s="244"/>
      <c r="YT85" s="244"/>
      <c r="YU85" s="244"/>
      <c r="YV85" s="244"/>
      <c r="YW85" s="244"/>
      <c r="YX85" s="244"/>
      <c r="YY85" s="244"/>
      <c r="YZ85" s="244"/>
      <c r="ZA85" s="244"/>
      <c r="ZB85" s="244"/>
      <c r="ZC85" s="244"/>
      <c r="ZD85" s="244"/>
      <c r="ZE85" s="244"/>
      <c r="ZF85" s="244"/>
      <c r="ZG85" s="244"/>
      <c r="ZH85" s="244"/>
      <c r="ZI85" s="244"/>
      <c r="ZJ85" s="244"/>
      <c r="ZK85" s="244"/>
      <c r="ZL85" s="244"/>
      <c r="ZM85" s="244"/>
      <c r="ZN85" s="244"/>
      <c r="ZO85" s="244"/>
      <c r="ZP85" s="244"/>
      <c r="ZQ85" s="244"/>
      <c r="ZR85" s="244"/>
      <c r="ZS85" s="244"/>
      <c r="ZT85" s="244"/>
      <c r="ZU85" s="244"/>
      <c r="ZV85" s="244"/>
      <c r="ZW85" s="244"/>
      <c r="ZX85" s="244"/>
      <c r="ZY85" s="244"/>
      <c r="ZZ85" s="244"/>
      <c r="AAA85" s="244"/>
      <c r="AAB85" s="244"/>
      <c r="AAC85" s="244"/>
      <c r="AAD85" s="244"/>
      <c r="AAE85" s="244"/>
      <c r="AAF85" s="244"/>
      <c r="AAG85" s="244"/>
      <c r="AAH85" s="244"/>
      <c r="AAI85" s="244"/>
      <c r="AAJ85" s="244"/>
      <c r="AAK85" s="244"/>
      <c r="AAL85" s="244"/>
      <c r="AAM85" s="244"/>
      <c r="AAN85" s="244"/>
      <c r="AAO85" s="244"/>
      <c r="AAP85" s="244"/>
      <c r="AAQ85" s="244"/>
      <c r="AAR85" s="244"/>
      <c r="AAS85" s="244"/>
      <c r="AAT85" s="244"/>
      <c r="AAU85" s="244"/>
      <c r="AAV85" s="244"/>
      <c r="AAW85" s="244"/>
      <c r="AAX85" s="244"/>
      <c r="AAY85" s="244"/>
      <c r="AAZ85" s="244"/>
      <c r="ABA85" s="244"/>
      <c r="ABB85" s="244"/>
      <c r="ABC85" s="244"/>
      <c r="ABD85" s="244"/>
      <c r="ABE85" s="244"/>
      <c r="ABF85" s="244"/>
      <c r="ABG85" s="244"/>
      <c r="ABH85" s="244"/>
      <c r="ABI85" s="244"/>
      <c r="ABJ85" s="244"/>
      <c r="ABK85" s="244"/>
      <c r="ABL85" s="244"/>
      <c r="ABM85" s="244"/>
      <c r="ABN85" s="244"/>
      <c r="ABO85" s="244"/>
      <c r="ABP85" s="244"/>
      <c r="ABQ85" s="244"/>
      <c r="ABR85" s="244"/>
      <c r="ABS85" s="244"/>
      <c r="ABT85" s="244"/>
      <c r="ABU85" s="244"/>
      <c r="ABV85" s="244"/>
      <c r="ABW85" s="244"/>
      <c r="ABX85" s="244"/>
      <c r="ABY85" s="244"/>
      <c r="ABZ85" s="244"/>
      <c r="ACA85" s="244"/>
      <c r="ACB85" s="244"/>
      <c r="ACC85" s="244"/>
      <c r="ACD85" s="244"/>
      <c r="ACE85" s="244"/>
      <c r="ACF85" s="244"/>
      <c r="ACG85" s="244"/>
      <c r="ACH85" s="244"/>
      <c r="ACI85" s="244"/>
      <c r="ACJ85" s="244"/>
      <c r="ACK85" s="244"/>
      <c r="ACL85" s="244"/>
      <c r="ACM85" s="244"/>
      <c r="ACN85" s="244"/>
      <c r="ACO85" s="244"/>
      <c r="ACP85" s="244"/>
      <c r="ACQ85" s="244"/>
      <c r="ACR85" s="244"/>
      <c r="ACS85" s="244"/>
      <c r="ACT85" s="244"/>
      <c r="ACU85" s="244"/>
      <c r="ACV85" s="244"/>
      <c r="ACW85" s="244"/>
      <c r="ACX85" s="244"/>
      <c r="ACY85" s="244"/>
      <c r="ACZ85" s="244"/>
      <c r="ADA85" s="244"/>
      <c r="ADB85" s="244"/>
      <c r="ADC85" s="244"/>
      <c r="ADD85" s="244"/>
      <c r="ADE85" s="244"/>
      <c r="ADF85" s="244"/>
      <c r="ADG85" s="244"/>
      <c r="ADH85" s="244"/>
      <c r="ADI85" s="244"/>
      <c r="ADJ85" s="244"/>
      <c r="ADK85" s="244"/>
      <c r="ADL85" s="244"/>
      <c r="ADM85" s="244"/>
      <c r="ADN85" s="244"/>
      <c r="ADO85" s="244"/>
      <c r="ADP85" s="244"/>
      <c r="ADQ85" s="244"/>
      <c r="ADR85" s="244"/>
      <c r="ADS85" s="244"/>
      <c r="ADT85" s="244"/>
      <c r="ADU85" s="244"/>
      <c r="ADV85" s="244"/>
      <c r="ADW85" s="244"/>
      <c r="ADX85" s="244"/>
      <c r="ADY85" s="244"/>
      <c r="ADZ85" s="244"/>
      <c r="AEA85" s="244"/>
      <c r="AEB85" s="244"/>
      <c r="AEC85" s="244"/>
      <c r="AED85" s="244"/>
      <c r="AEE85" s="244"/>
      <c r="AEF85" s="244"/>
      <c r="AEG85" s="244"/>
      <c r="AEH85" s="244"/>
      <c r="AEI85" s="244"/>
      <c r="AEJ85" s="244"/>
      <c r="AEK85" s="244"/>
      <c r="AEL85" s="244"/>
      <c r="AEM85" s="244"/>
      <c r="AEN85" s="244"/>
      <c r="AEO85" s="244"/>
      <c r="AEP85" s="244"/>
      <c r="AEQ85" s="244"/>
      <c r="AER85" s="244"/>
      <c r="AES85" s="244"/>
      <c r="AET85" s="244"/>
      <c r="AEU85" s="244"/>
    </row>
    <row r="86" spans="1:827" s="191" customFormat="1" x14ac:dyDescent="0.15">
      <c r="A86" s="182" t="str">
        <f>'Tariffs July 2021'!K64</f>
        <v>EnergyAustralia</v>
      </c>
      <c r="B86" s="183" t="str">
        <f>'Tariffs July 2021'!L64</f>
        <v>Total Plan Home</v>
      </c>
      <c r="C86" s="184">
        <f>IF('Tariffs July 2021'!BP64=0,91*'Tariffs July 2021'!M64/100,(91*'Tariffs July 2021'!M64/100)+'Tariffs July 2021'!BP64/4)</f>
        <v>86.904999999999987</v>
      </c>
      <c r="D86" s="184">
        <f>IF('Tariffs July 2021'!O64="",$C$78*$C$79*'Tariffs July 2021'!N64/100,IF($C$78*$C$79&gt;='Tariffs July 2021'!P64,('Tariffs July 2021'!P64*'Tariffs July 2021'!N64/100),($C$78*$C$79*'Tariffs July 2021'!N64/100)))</f>
        <v>364.10909090909081</v>
      </c>
      <c r="E86" s="184">
        <f>IF(AND('Tariffs July 2021'!R64&gt;0,'Tariffs July 2021'!T64&gt;0),IF(($C$78*$C$79&lt;'Tariffs July 2021'!T64),(0),($C$78*$C$79-'Tariffs July 2021'!T64)*'Tariffs July 2021'!U64/100),IF(AND('Tariffs July 2021'!R64&gt;0,'Tariffs July 2021'!T64=""),IF(($C$78*$C$79&lt;'Tariffs July 2021'!R64+'Tariffs July 2021'!P64),(0),(($C$78*$C$79-('Tariffs July 2021'!R64+'Tariffs July 2021'!P64))*'Tariffs July 2021'!S64/100)),IF(AND('Tariffs July 2021'!P64&gt;0,'Tariffs July 2021'!R64=""&gt;0),IF(($C$78*$C$79&lt;'Tariffs July 2021'!P64),(0),($C$78*$C$79-'Tariffs July 2021'!P64)*'Tariffs July 2021'!Q64/100),0)))</f>
        <v>0</v>
      </c>
      <c r="F86" s="184">
        <f>($C$78*$C$80)*'Tariffs July 2021'!AE64/100</f>
        <v>46.063636363636363</v>
      </c>
      <c r="G86" s="184">
        <f t="shared" si="50"/>
        <v>497.07772727272715</v>
      </c>
      <c r="H86" s="238">
        <f t="shared" si="51"/>
        <v>1640.6909090909087</v>
      </c>
      <c r="I86" s="238">
        <f t="shared" si="52"/>
        <v>1988.3109090909086</v>
      </c>
      <c r="J86" s="185">
        <f t="shared" si="49"/>
        <v>2187.1419999999998</v>
      </c>
      <c r="K86" s="188">
        <f>'Tariffs July 2021'!AZ64</f>
        <v>14</v>
      </c>
      <c r="L86" s="188">
        <f>'Tariffs July 2021'!BA64</f>
        <v>0</v>
      </c>
      <c r="M86" s="188">
        <f>'Tariffs July 2021'!BB64</f>
        <v>0</v>
      </c>
      <c r="N86" s="188">
        <f>'Tariffs July 2021'!BC64</f>
        <v>0</v>
      </c>
      <c r="O86" s="186" t="str">
        <f t="shared" si="53"/>
        <v>Guaranteed off bill</v>
      </c>
      <c r="P86" s="187" t="str">
        <f t="shared" si="54"/>
        <v>Exclusive</v>
      </c>
      <c r="Q86" s="241">
        <f t="shared" si="55"/>
        <v>1709.9473818181814</v>
      </c>
      <c r="R86" s="238">
        <f t="shared" si="56"/>
        <v>1709.9473818181814</v>
      </c>
      <c r="S86" s="247">
        <f t="shared" si="57"/>
        <v>1880.9421199999997</v>
      </c>
      <c r="T86" s="247">
        <f t="shared" si="57"/>
        <v>1880.9421199999997</v>
      </c>
      <c r="U86" s="188">
        <f>'Tariffs July 2021'!BL64</f>
        <v>0</v>
      </c>
      <c r="V86" s="189" t="str">
        <f>'Tariffs July 2021'!BM64</f>
        <v>n</v>
      </c>
      <c r="W86" s="284"/>
      <c r="X86" s="284"/>
      <c r="Y86" s="284"/>
      <c r="Z86" s="284"/>
      <c r="AA86" s="284"/>
      <c r="AB86" s="284"/>
      <c r="AC86" s="284"/>
      <c r="AD86" s="284"/>
      <c r="AE86" s="284"/>
      <c r="AF86" s="284"/>
      <c r="AG86" s="284"/>
      <c r="AH86" s="284"/>
      <c r="AI86" s="284"/>
      <c r="AJ86" s="284"/>
      <c r="AK86" s="284"/>
      <c r="AL86" s="284"/>
      <c r="AM86" s="284"/>
      <c r="AN86" s="284"/>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s="244"/>
      <c r="QO86" s="244"/>
      <c r="QP86" s="244"/>
      <c r="QQ86" s="244"/>
      <c r="QR86" s="244"/>
      <c r="QS86" s="244"/>
      <c r="QT86" s="244"/>
      <c r="QU86" s="244"/>
      <c r="QV86" s="244"/>
      <c r="QW86" s="244"/>
      <c r="QX86" s="244"/>
      <c r="QY86" s="244"/>
      <c r="QZ86" s="244"/>
      <c r="RA86" s="244"/>
      <c r="RB86" s="244"/>
      <c r="RC86" s="244"/>
      <c r="RD86" s="244"/>
      <c r="RE86" s="244"/>
      <c r="RF86" s="244"/>
      <c r="RG86" s="244"/>
      <c r="RH86" s="244"/>
      <c r="RI86" s="244"/>
      <c r="RJ86" s="244"/>
      <c r="RK86" s="244"/>
      <c r="RL86" s="244"/>
      <c r="RM86" s="244"/>
      <c r="RN86" s="244"/>
      <c r="RO86" s="244"/>
      <c r="RP86" s="244"/>
      <c r="RQ86" s="244"/>
      <c r="RR86" s="244"/>
      <c r="RS86" s="244"/>
      <c r="RT86" s="244"/>
      <c r="RU86" s="244"/>
      <c r="RV86" s="244"/>
      <c r="RW86" s="244"/>
      <c r="RX86" s="244"/>
      <c r="RY86" s="244"/>
      <c r="RZ86" s="244"/>
      <c r="SA86" s="244"/>
      <c r="SB86" s="244"/>
      <c r="SC86" s="244"/>
      <c r="SD86" s="244"/>
      <c r="SE86" s="244"/>
      <c r="SF86" s="244"/>
      <c r="SG86" s="244"/>
      <c r="SH86" s="244"/>
      <c r="SI86" s="244"/>
      <c r="SJ86" s="244"/>
      <c r="SK86" s="244"/>
      <c r="SL86" s="244"/>
      <c r="SM86" s="244"/>
      <c r="SN86" s="244"/>
      <c r="SO86" s="244"/>
      <c r="SP86" s="244"/>
      <c r="SQ86" s="244"/>
      <c r="SR86" s="244"/>
      <c r="SS86" s="244"/>
      <c r="ST86" s="244"/>
      <c r="SU86" s="244"/>
      <c r="SV86" s="244"/>
      <c r="SW86" s="244"/>
      <c r="SX86" s="244"/>
      <c r="SY86" s="244"/>
      <c r="SZ86" s="244"/>
      <c r="TA86" s="244"/>
      <c r="TB86" s="244"/>
      <c r="TC86" s="244"/>
      <c r="TD86" s="244"/>
      <c r="TE86" s="244"/>
      <c r="TF86" s="244"/>
      <c r="TG86" s="244"/>
      <c r="TH86" s="244"/>
      <c r="TI86" s="244"/>
      <c r="TJ86" s="244"/>
      <c r="TK86" s="244"/>
      <c r="TL86" s="244"/>
      <c r="TM86" s="244"/>
      <c r="TN86" s="244"/>
      <c r="TO86" s="244"/>
      <c r="TP86" s="244"/>
      <c r="TQ86" s="244"/>
      <c r="TR86" s="244"/>
      <c r="TS86" s="244"/>
      <c r="TT86" s="244"/>
      <c r="TU86" s="244"/>
      <c r="TV86" s="244"/>
      <c r="TW86" s="244"/>
      <c r="TX86" s="244"/>
      <c r="TY86" s="244"/>
      <c r="TZ86" s="244"/>
      <c r="UA86" s="244"/>
      <c r="UB86" s="244"/>
      <c r="UC86" s="244"/>
      <c r="UD86" s="244"/>
      <c r="UE86" s="244"/>
      <c r="UF86" s="244"/>
      <c r="UG86" s="244"/>
      <c r="UH86" s="244"/>
      <c r="UI86" s="244"/>
      <c r="UJ86" s="244"/>
      <c r="UK86" s="244"/>
      <c r="UL86" s="244"/>
      <c r="UM86" s="244"/>
      <c r="UN86" s="244"/>
      <c r="UO86" s="244"/>
      <c r="UP86" s="244"/>
      <c r="UQ86" s="244"/>
      <c r="UR86" s="244"/>
      <c r="US86" s="244"/>
      <c r="UT86" s="244"/>
      <c r="UU86" s="244"/>
      <c r="UV86" s="244"/>
      <c r="UW86" s="244"/>
      <c r="UX86" s="244"/>
      <c r="UY86" s="244"/>
      <c r="UZ86" s="244"/>
      <c r="VA86" s="244"/>
      <c r="VB86" s="244"/>
      <c r="VC86" s="244"/>
      <c r="VD86" s="244"/>
      <c r="VE86" s="244"/>
      <c r="VF86" s="244"/>
      <c r="VG86" s="244"/>
      <c r="VH86" s="244"/>
      <c r="VI86" s="244"/>
      <c r="VJ86" s="244"/>
      <c r="VK86" s="244"/>
      <c r="VL86" s="244"/>
      <c r="VM86" s="244"/>
      <c r="VN86" s="244"/>
      <c r="VO86" s="244"/>
      <c r="VP86" s="244"/>
      <c r="VQ86" s="244"/>
      <c r="VR86" s="244"/>
      <c r="VS86" s="244"/>
      <c r="VT86" s="244"/>
      <c r="VU86" s="244"/>
      <c r="VV86" s="244"/>
      <c r="VW86" s="244"/>
      <c r="VX86" s="244"/>
      <c r="VY86" s="244"/>
      <c r="VZ86" s="244"/>
      <c r="WA86" s="244"/>
      <c r="WB86" s="244"/>
      <c r="WC86" s="244"/>
      <c r="WD86" s="244"/>
      <c r="WE86" s="244"/>
      <c r="WF86" s="244"/>
      <c r="WG86" s="244"/>
      <c r="WH86" s="244"/>
      <c r="WI86" s="244"/>
      <c r="WJ86" s="244"/>
      <c r="WK86" s="244"/>
      <c r="WL86" s="244"/>
      <c r="WM86" s="244"/>
      <c r="WN86" s="244"/>
      <c r="WO86" s="244"/>
      <c r="WP86" s="244"/>
      <c r="WQ86" s="244"/>
      <c r="WR86" s="244"/>
      <c r="WS86" s="244"/>
      <c r="WT86" s="244"/>
      <c r="WU86" s="244"/>
      <c r="WV86" s="244"/>
      <c r="WW86" s="244"/>
      <c r="WX86" s="244"/>
      <c r="WY86" s="244"/>
      <c r="WZ86" s="244"/>
      <c r="XA86" s="244"/>
      <c r="XB86" s="244"/>
      <c r="XC86" s="244"/>
      <c r="XD86" s="244"/>
      <c r="XE86" s="244"/>
      <c r="XF86" s="244"/>
      <c r="XG86" s="244"/>
      <c r="XH86" s="244"/>
      <c r="XI86" s="244"/>
      <c r="XJ86" s="244"/>
      <c r="XK86" s="244"/>
      <c r="XL86" s="244"/>
      <c r="XM86" s="244"/>
      <c r="XN86" s="244"/>
      <c r="XO86" s="244"/>
      <c r="XP86" s="244"/>
      <c r="XQ86" s="244"/>
      <c r="XR86" s="244"/>
      <c r="XS86" s="244"/>
      <c r="XT86" s="244"/>
      <c r="XU86" s="244"/>
      <c r="XV86" s="244"/>
      <c r="XW86" s="244"/>
      <c r="XX86" s="244"/>
      <c r="XY86" s="244"/>
      <c r="XZ86" s="244"/>
      <c r="YA86" s="244"/>
      <c r="YB86" s="244"/>
      <c r="YC86" s="244"/>
      <c r="YD86" s="244"/>
      <c r="YE86" s="244"/>
      <c r="YF86" s="244"/>
      <c r="YG86" s="244"/>
      <c r="YH86" s="244"/>
      <c r="YI86" s="244"/>
      <c r="YJ86" s="244"/>
      <c r="YK86" s="244"/>
      <c r="YL86" s="244"/>
      <c r="YM86" s="244"/>
      <c r="YN86" s="244"/>
      <c r="YO86" s="244"/>
      <c r="YP86" s="244"/>
      <c r="YQ86" s="244"/>
      <c r="YR86" s="244"/>
      <c r="YS86" s="244"/>
      <c r="YT86" s="244"/>
      <c r="YU86" s="244"/>
      <c r="YV86" s="244"/>
      <c r="YW86" s="244"/>
      <c r="YX86" s="244"/>
      <c r="YY86" s="244"/>
      <c r="YZ86" s="244"/>
      <c r="ZA86" s="244"/>
      <c r="ZB86" s="244"/>
      <c r="ZC86" s="244"/>
      <c r="ZD86" s="244"/>
      <c r="ZE86" s="244"/>
      <c r="ZF86" s="244"/>
      <c r="ZG86" s="244"/>
      <c r="ZH86" s="244"/>
      <c r="ZI86" s="244"/>
      <c r="ZJ86" s="244"/>
      <c r="ZK86" s="244"/>
      <c r="ZL86" s="244"/>
      <c r="ZM86" s="244"/>
      <c r="ZN86" s="244"/>
      <c r="ZO86" s="244"/>
      <c r="ZP86" s="244"/>
      <c r="ZQ86" s="244"/>
      <c r="ZR86" s="244"/>
      <c r="ZS86" s="244"/>
      <c r="ZT86" s="244"/>
      <c r="ZU86" s="244"/>
      <c r="ZV86" s="244"/>
      <c r="ZW86" s="244"/>
      <c r="ZX86" s="244"/>
      <c r="ZY86" s="244"/>
      <c r="ZZ86" s="244"/>
      <c r="AAA86" s="244"/>
      <c r="AAB86" s="244"/>
      <c r="AAC86" s="244"/>
      <c r="AAD86" s="244"/>
      <c r="AAE86" s="244"/>
      <c r="AAF86" s="244"/>
      <c r="AAG86" s="244"/>
      <c r="AAH86" s="244"/>
      <c r="AAI86" s="244"/>
      <c r="AAJ86" s="244"/>
      <c r="AAK86" s="244"/>
      <c r="AAL86" s="244"/>
      <c r="AAM86" s="244"/>
      <c r="AAN86" s="244"/>
      <c r="AAO86" s="244"/>
      <c r="AAP86" s="244"/>
      <c r="AAQ86" s="244"/>
      <c r="AAR86" s="244"/>
      <c r="AAS86" s="244"/>
      <c r="AAT86" s="244"/>
      <c r="AAU86" s="244"/>
      <c r="AAV86" s="244"/>
      <c r="AAW86" s="244"/>
      <c r="AAX86" s="244"/>
      <c r="AAY86" s="244"/>
      <c r="AAZ86" s="244"/>
      <c r="ABA86" s="244"/>
      <c r="ABB86" s="244"/>
      <c r="ABC86" s="244"/>
      <c r="ABD86" s="244"/>
      <c r="ABE86" s="244"/>
      <c r="ABF86" s="244"/>
      <c r="ABG86" s="244"/>
      <c r="ABH86" s="244"/>
      <c r="ABI86" s="244"/>
      <c r="ABJ86" s="244"/>
      <c r="ABK86" s="244"/>
      <c r="ABL86" s="244"/>
      <c r="ABM86" s="244"/>
      <c r="ABN86" s="244"/>
      <c r="ABO86" s="244"/>
      <c r="ABP86" s="244"/>
      <c r="ABQ86" s="244"/>
      <c r="ABR86" s="244"/>
      <c r="ABS86" s="244"/>
      <c r="ABT86" s="244"/>
      <c r="ABU86" s="244"/>
      <c r="ABV86" s="244"/>
      <c r="ABW86" s="244"/>
      <c r="ABX86" s="244"/>
      <c r="ABY86" s="244"/>
      <c r="ABZ86" s="244"/>
      <c r="ACA86" s="244"/>
      <c r="ACB86" s="244"/>
      <c r="ACC86" s="244"/>
      <c r="ACD86" s="244"/>
      <c r="ACE86" s="244"/>
      <c r="ACF86" s="244"/>
      <c r="ACG86" s="244"/>
      <c r="ACH86" s="244"/>
      <c r="ACI86" s="244"/>
      <c r="ACJ86" s="244"/>
      <c r="ACK86" s="244"/>
      <c r="ACL86" s="244"/>
      <c r="ACM86" s="244"/>
      <c r="ACN86" s="244"/>
      <c r="ACO86" s="244"/>
      <c r="ACP86" s="244"/>
      <c r="ACQ86" s="244"/>
      <c r="ACR86" s="244"/>
      <c r="ACS86" s="244"/>
      <c r="ACT86" s="244"/>
      <c r="ACU86" s="244"/>
      <c r="ACV86" s="244"/>
      <c r="ACW86" s="244"/>
      <c r="ACX86" s="244"/>
      <c r="ACY86" s="244"/>
      <c r="ACZ86" s="244"/>
      <c r="ADA86" s="244"/>
      <c r="ADB86" s="244"/>
      <c r="ADC86" s="244"/>
      <c r="ADD86" s="244"/>
      <c r="ADE86" s="244"/>
      <c r="ADF86" s="244"/>
      <c r="ADG86" s="244"/>
      <c r="ADH86" s="244"/>
      <c r="ADI86" s="244"/>
      <c r="ADJ86" s="244"/>
      <c r="ADK86" s="244"/>
      <c r="ADL86" s="244"/>
      <c r="ADM86" s="244"/>
      <c r="ADN86" s="244"/>
      <c r="ADO86" s="244"/>
      <c r="ADP86" s="244"/>
      <c r="ADQ86" s="244"/>
      <c r="ADR86" s="244"/>
      <c r="ADS86" s="244"/>
      <c r="ADT86" s="244"/>
      <c r="ADU86" s="244"/>
      <c r="ADV86" s="244"/>
      <c r="ADW86" s="244"/>
      <c r="ADX86" s="244"/>
      <c r="ADY86" s="244"/>
      <c r="ADZ86" s="244"/>
      <c r="AEA86" s="244"/>
      <c r="AEB86" s="244"/>
      <c r="AEC86" s="244"/>
      <c r="AED86" s="244"/>
      <c r="AEE86" s="244"/>
      <c r="AEF86" s="244"/>
      <c r="AEG86" s="244"/>
      <c r="AEH86" s="244"/>
      <c r="AEI86" s="244"/>
      <c r="AEJ86" s="244"/>
      <c r="AEK86" s="244"/>
      <c r="AEL86" s="244"/>
      <c r="AEM86" s="244"/>
      <c r="AEN86" s="244"/>
      <c r="AEO86" s="244"/>
      <c r="AEP86" s="244"/>
      <c r="AEQ86" s="244"/>
      <c r="AER86" s="244"/>
      <c r="AES86" s="244"/>
      <c r="AET86" s="244"/>
      <c r="AEU86" s="244"/>
    </row>
    <row r="87" spans="1:827" s="191" customFormat="1" x14ac:dyDescent="0.15">
      <c r="A87" s="182" t="str">
        <f>'Tariffs July 2021'!K65</f>
        <v>Energy Locals</v>
      </c>
      <c r="B87" s="183" t="str">
        <f>'Tariffs July 2021'!L65</f>
        <v>Online Member</v>
      </c>
      <c r="C87" s="184">
        <f>IF('Tariffs July 2021'!BP65=0,91*'Tariffs July 2021'!M65/100,(91*'Tariffs July 2021'!M65/100)+'Tariffs July 2021'!BP65/4)</f>
        <v>86.490909090909071</v>
      </c>
      <c r="D87" s="184">
        <f>IF('Tariffs July 2021'!O65="",$C$78*$C$79*'Tariffs July 2021'!N65/100,IF($C$78*$C$79&gt;='Tariffs July 2021'!P65,('Tariffs July 2021'!P65*'Tariffs July 2021'!N65/100),($C$78*$C$79*'Tariffs July 2021'!N65/100)))</f>
        <v>293.63636363636363</v>
      </c>
      <c r="E87" s="184">
        <f>IF(AND('Tariffs July 2021'!R65&gt;0,'Tariffs July 2021'!T65&gt;0),IF(($C$78*$C$79&lt;'Tariffs July 2021'!T65),(0),($C$78*$C$79-'Tariffs July 2021'!T65)*'Tariffs July 2021'!U65/100),IF(AND('Tariffs July 2021'!R65&gt;0,'Tariffs July 2021'!T65=""),IF(($C$78*$C$79&lt;'Tariffs July 2021'!R65+'Tariffs July 2021'!P65),(0),(($C$78*$C$79-('Tariffs July 2021'!R65+'Tariffs July 2021'!P65))*'Tariffs July 2021'!S65/100)),IF(AND('Tariffs July 2021'!P65&gt;0,'Tariffs July 2021'!R65=""&gt;0),IF(($C$78*$C$79&lt;'Tariffs July 2021'!P65),(0),($C$78*$C$79-'Tariffs July 2021'!P65)*'Tariffs July 2021'!Q65/100),0)))</f>
        <v>0</v>
      </c>
      <c r="F87" s="184">
        <f>($C$78*$C$80)*'Tariffs July 2021'!AE65/100</f>
        <v>38.18181818181818</v>
      </c>
      <c r="G87" s="184">
        <f t="shared" si="50"/>
        <v>418.30909090909091</v>
      </c>
      <c r="H87" s="238">
        <f t="shared" si="51"/>
        <v>1327.2727272727275</v>
      </c>
      <c r="I87" s="238">
        <f t="shared" si="52"/>
        <v>1673.2363636363636</v>
      </c>
      <c r="J87" s="185">
        <f t="shared" si="49"/>
        <v>1840.5600000000002</v>
      </c>
      <c r="K87" s="188">
        <f>'Tariffs July 2021'!AZ65</f>
        <v>0</v>
      </c>
      <c r="L87" s="188">
        <f>'Tariffs July 2021'!BA65</f>
        <v>0</v>
      </c>
      <c r="M87" s="188">
        <f>'Tariffs July 2021'!BB65</f>
        <v>0</v>
      </c>
      <c r="N87" s="188">
        <f>'Tariffs July 2021'!BC65</f>
        <v>0</v>
      </c>
      <c r="O87" s="186" t="str">
        <f t="shared" si="53"/>
        <v>No discount</v>
      </c>
      <c r="P87" s="187" t="str">
        <f t="shared" si="54"/>
        <v>Exclusive</v>
      </c>
      <c r="Q87" s="241">
        <f t="shared" si="55"/>
        <v>1673.2363636363636</v>
      </c>
      <c r="R87" s="238">
        <f t="shared" si="56"/>
        <v>1673.2363636363636</v>
      </c>
      <c r="S87" s="247">
        <f t="shared" si="57"/>
        <v>1840.5600000000002</v>
      </c>
      <c r="T87" s="247">
        <f t="shared" si="57"/>
        <v>1840.5600000000002</v>
      </c>
      <c r="U87" s="188">
        <f>'Tariffs July 2021'!BL65</f>
        <v>0</v>
      </c>
      <c r="V87" s="189" t="str">
        <f>'Tariffs July 2021'!BM65</f>
        <v>n</v>
      </c>
      <c r="W87" s="284"/>
      <c r="X87" s="284"/>
      <c r="Y87" s="284"/>
      <c r="Z87" s="284"/>
      <c r="AA87" s="284"/>
      <c r="AB87" s="284"/>
      <c r="AC87" s="284"/>
      <c r="AD87" s="284"/>
      <c r="AE87" s="284"/>
      <c r="AF87" s="284"/>
      <c r="AG87" s="284"/>
      <c r="AH87" s="284"/>
      <c r="AI87" s="284"/>
      <c r="AJ87" s="284"/>
      <c r="AK87" s="284"/>
      <c r="AL87" s="284"/>
      <c r="AM87" s="284"/>
      <c r="AN87" s="284"/>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s="244"/>
      <c r="QO87" s="244"/>
      <c r="QP87" s="244"/>
      <c r="QQ87" s="244"/>
      <c r="QR87" s="244"/>
      <c r="QS87" s="244"/>
      <c r="QT87" s="244"/>
      <c r="QU87" s="244"/>
      <c r="QV87" s="244"/>
      <c r="QW87" s="244"/>
      <c r="QX87" s="244"/>
      <c r="QY87" s="244"/>
      <c r="QZ87" s="244"/>
      <c r="RA87" s="244"/>
      <c r="RB87" s="244"/>
      <c r="RC87" s="244"/>
      <c r="RD87" s="244"/>
      <c r="RE87" s="244"/>
      <c r="RF87" s="244"/>
      <c r="RG87" s="244"/>
      <c r="RH87" s="244"/>
      <c r="RI87" s="244"/>
      <c r="RJ87" s="244"/>
      <c r="RK87" s="244"/>
      <c r="RL87" s="244"/>
      <c r="RM87" s="244"/>
      <c r="RN87" s="244"/>
      <c r="RO87" s="244"/>
      <c r="RP87" s="244"/>
      <c r="RQ87" s="244"/>
      <c r="RR87" s="244"/>
      <c r="RS87" s="244"/>
      <c r="RT87" s="244"/>
      <c r="RU87" s="244"/>
      <c r="RV87" s="244"/>
      <c r="RW87" s="244"/>
      <c r="RX87" s="244"/>
      <c r="RY87" s="244"/>
      <c r="RZ87" s="244"/>
      <c r="SA87" s="244"/>
      <c r="SB87" s="244"/>
      <c r="SC87" s="244"/>
      <c r="SD87" s="244"/>
      <c r="SE87" s="244"/>
      <c r="SF87" s="244"/>
      <c r="SG87" s="244"/>
      <c r="SH87" s="244"/>
      <c r="SI87" s="244"/>
      <c r="SJ87" s="244"/>
      <c r="SK87" s="244"/>
      <c r="SL87" s="244"/>
      <c r="SM87" s="244"/>
      <c r="SN87" s="244"/>
      <c r="SO87" s="244"/>
      <c r="SP87" s="244"/>
      <c r="SQ87" s="244"/>
      <c r="SR87" s="244"/>
      <c r="SS87" s="244"/>
      <c r="ST87" s="244"/>
      <c r="SU87" s="244"/>
      <c r="SV87" s="244"/>
      <c r="SW87" s="244"/>
      <c r="SX87" s="244"/>
      <c r="SY87" s="244"/>
      <c r="SZ87" s="244"/>
      <c r="TA87" s="244"/>
      <c r="TB87" s="244"/>
      <c r="TC87" s="244"/>
      <c r="TD87" s="244"/>
      <c r="TE87" s="244"/>
      <c r="TF87" s="244"/>
      <c r="TG87" s="244"/>
      <c r="TH87" s="244"/>
      <c r="TI87" s="244"/>
      <c r="TJ87" s="244"/>
      <c r="TK87" s="244"/>
      <c r="TL87" s="244"/>
      <c r="TM87" s="244"/>
      <c r="TN87" s="244"/>
      <c r="TO87" s="244"/>
      <c r="TP87" s="244"/>
      <c r="TQ87" s="244"/>
      <c r="TR87" s="244"/>
      <c r="TS87" s="244"/>
      <c r="TT87" s="244"/>
      <c r="TU87" s="244"/>
      <c r="TV87" s="244"/>
      <c r="TW87" s="244"/>
      <c r="TX87" s="244"/>
      <c r="TY87" s="244"/>
      <c r="TZ87" s="244"/>
      <c r="UA87" s="244"/>
      <c r="UB87" s="244"/>
      <c r="UC87" s="244"/>
      <c r="UD87" s="244"/>
      <c r="UE87" s="244"/>
      <c r="UF87" s="244"/>
      <c r="UG87" s="244"/>
      <c r="UH87" s="244"/>
      <c r="UI87" s="244"/>
      <c r="UJ87" s="244"/>
      <c r="UK87" s="244"/>
      <c r="UL87" s="244"/>
      <c r="UM87" s="244"/>
      <c r="UN87" s="244"/>
      <c r="UO87" s="244"/>
      <c r="UP87" s="244"/>
      <c r="UQ87" s="244"/>
      <c r="UR87" s="244"/>
      <c r="US87" s="244"/>
      <c r="UT87" s="244"/>
      <c r="UU87" s="244"/>
      <c r="UV87" s="244"/>
      <c r="UW87" s="244"/>
      <c r="UX87" s="244"/>
      <c r="UY87" s="244"/>
      <c r="UZ87" s="244"/>
      <c r="VA87" s="244"/>
      <c r="VB87" s="244"/>
      <c r="VC87" s="244"/>
      <c r="VD87" s="244"/>
      <c r="VE87" s="244"/>
      <c r="VF87" s="244"/>
      <c r="VG87" s="244"/>
      <c r="VH87" s="244"/>
      <c r="VI87" s="244"/>
      <c r="VJ87" s="244"/>
      <c r="VK87" s="244"/>
      <c r="VL87" s="244"/>
      <c r="VM87" s="244"/>
      <c r="VN87" s="244"/>
      <c r="VO87" s="244"/>
      <c r="VP87" s="244"/>
      <c r="VQ87" s="244"/>
      <c r="VR87" s="244"/>
      <c r="VS87" s="244"/>
      <c r="VT87" s="244"/>
      <c r="VU87" s="244"/>
      <c r="VV87" s="244"/>
      <c r="VW87" s="244"/>
      <c r="VX87" s="244"/>
      <c r="VY87" s="244"/>
      <c r="VZ87" s="244"/>
      <c r="WA87" s="244"/>
      <c r="WB87" s="244"/>
      <c r="WC87" s="244"/>
      <c r="WD87" s="244"/>
      <c r="WE87" s="244"/>
      <c r="WF87" s="244"/>
      <c r="WG87" s="244"/>
      <c r="WH87" s="244"/>
      <c r="WI87" s="244"/>
      <c r="WJ87" s="244"/>
      <c r="WK87" s="244"/>
      <c r="WL87" s="244"/>
      <c r="WM87" s="244"/>
      <c r="WN87" s="244"/>
      <c r="WO87" s="244"/>
      <c r="WP87" s="244"/>
      <c r="WQ87" s="244"/>
      <c r="WR87" s="244"/>
      <c r="WS87" s="244"/>
      <c r="WT87" s="244"/>
      <c r="WU87" s="244"/>
      <c r="WV87" s="244"/>
      <c r="WW87" s="244"/>
      <c r="WX87" s="244"/>
      <c r="WY87" s="244"/>
      <c r="WZ87" s="244"/>
      <c r="XA87" s="244"/>
      <c r="XB87" s="244"/>
      <c r="XC87" s="244"/>
      <c r="XD87" s="244"/>
      <c r="XE87" s="244"/>
      <c r="XF87" s="244"/>
      <c r="XG87" s="244"/>
      <c r="XH87" s="244"/>
      <c r="XI87" s="244"/>
      <c r="XJ87" s="244"/>
      <c r="XK87" s="244"/>
      <c r="XL87" s="244"/>
      <c r="XM87" s="244"/>
      <c r="XN87" s="244"/>
      <c r="XO87" s="244"/>
      <c r="XP87" s="244"/>
      <c r="XQ87" s="244"/>
      <c r="XR87" s="244"/>
      <c r="XS87" s="244"/>
      <c r="XT87" s="244"/>
      <c r="XU87" s="244"/>
      <c r="XV87" s="244"/>
      <c r="XW87" s="244"/>
      <c r="XX87" s="244"/>
      <c r="XY87" s="244"/>
      <c r="XZ87" s="244"/>
      <c r="YA87" s="244"/>
      <c r="YB87" s="244"/>
      <c r="YC87" s="244"/>
      <c r="YD87" s="244"/>
      <c r="YE87" s="244"/>
      <c r="YF87" s="244"/>
      <c r="YG87" s="244"/>
      <c r="YH87" s="244"/>
      <c r="YI87" s="244"/>
      <c r="YJ87" s="244"/>
      <c r="YK87" s="244"/>
      <c r="YL87" s="244"/>
      <c r="YM87" s="244"/>
      <c r="YN87" s="244"/>
      <c r="YO87" s="244"/>
      <c r="YP87" s="244"/>
      <c r="YQ87" s="244"/>
      <c r="YR87" s="244"/>
      <c r="YS87" s="244"/>
      <c r="YT87" s="244"/>
      <c r="YU87" s="244"/>
      <c r="YV87" s="244"/>
      <c r="YW87" s="244"/>
      <c r="YX87" s="244"/>
      <c r="YY87" s="244"/>
      <c r="YZ87" s="244"/>
      <c r="ZA87" s="244"/>
      <c r="ZB87" s="244"/>
      <c r="ZC87" s="244"/>
      <c r="ZD87" s="244"/>
      <c r="ZE87" s="244"/>
      <c r="ZF87" s="244"/>
      <c r="ZG87" s="244"/>
      <c r="ZH87" s="244"/>
      <c r="ZI87" s="244"/>
      <c r="ZJ87" s="244"/>
      <c r="ZK87" s="244"/>
      <c r="ZL87" s="244"/>
      <c r="ZM87" s="244"/>
      <c r="ZN87" s="244"/>
      <c r="ZO87" s="244"/>
      <c r="ZP87" s="244"/>
      <c r="ZQ87" s="244"/>
      <c r="ZR87" s="244"/>
      <c r="ZS87" s="244"/>
      <c r="ZT87" s="244"/>
      <c r="ZU87" s="244"/>
      <c r="ZV87" s="244"/>
      <c r="ZW87" s="244"/>
      <c r="ZX87" s="244"/>
      <c r="ZY87" s="244"/>
      <c r="ZZ87" s="244"/>
      <c r="AAA87" s="244"/>
      <c r="AAB87" s="244"/>
      <c r="AAC87" s="244"/>
      <c r="AAD87" s="244"/>
      <c r="AAE87" s="244"/>
      <c r="AAF87" s="244"/>
      <c r="AAG87" s="244"/>
      <c r="AAH87" s="244"/>
      <c r="AAI87" s="244"/>
      <c r="AAJ87" s="244"/>
      <c r="AAK87" s="244"/>
      <c r="AAL87" s="244"/>
      <c r="AAM87" s="244"/>
      <c r="AAN87" s="244"/>
      <c r="AAO87" s="244"/>
      <c r="AAP87" s="244"/>
      <c r="AAQ87" s="244"/>
      <c r="AAR87" s="244"/>
      <c r="AAS87" s="244"/>
      <c r="AAT87" s="244"/>
      <c r="AAU87" s="244"/>
      <c r="AAV87" s="244"/>
      <c r="AAW87" s="244"/>
      <c r="AAX87" s="244"/>
      <c r="AAY87" s="244"/>
      <c r="AAZ87" s="244"/>
      <c r="ABA87" s="244"/>
      <c r="ABB87" s="244"/>
      <c r="ABC87" s="244"/>
      <c r="ABD87" s="244"/>
      <c r="ABE87" s="244"/>
      <c r="ABF87" s="244"/>
      <c r="ABG87" s="244"/>
      <c r="ABH87" s="244"/>
      <c r="ABI87" s="244"/>
      <c r="ABJ87" s="244"/>
      <c r="ABK87" s="244"/>
      <c r="ABL87" s="244"/>
      <c r="ABM87" s="244"/>
      <c r="ABN87" s="244"/>
      <c r="ABO87" s="244"/>
      <c r="ABP87" s="244"/>
      <c r="ABQ87" s="244"/>
      <c r="ABR87" s="244"/>
      <c r="ABS87" s="244"/>
      <c r="ABT87" s="244"/>
      <c r="ABU87" s="244"/>
      <c r="ABV87" s="244"/>
      <c r="ABW87" s="244"/>
      <c r="ABX87" s="244"/>
      <c r="ABY87" s="244"/>
      <c r="ABZ87" s="244"/>
      <c r="ACA87" s="244"/>
      <c r="ACB87" s="244"/>
      <c r="ACC87" s="244"/>
      <c r="ACD87" s="244"/>
      <c r="ACE87" s="244"/>
      <c r="ACF87" s="244"/>
      <c r="ACG87" s="244"/>
      <c r="ACH87" s="244"/>
      <c r="ACI87" s="244"/>
      <c r="ACJ87" s="244"/>
      <c r="ACK87" s="244"/>
      <c r="ACL87" s="244"/>
      <c r="ACM87" s="244"/>
      <c r="ACN87" s="244"/>
      <c r="ACO87" s="244"/>
      <c r="ACP87" s="244"/>
      <c r="ACQ87" s="244"/>
      <c r="ACR87" s="244"/>
      <c r="ACS87" s="244"/>
      <c r="ACT87" s="244"/>
      <c r="ACU87" s="244"/>
      <c r="ACV87" s="244"/>
      <c r="ACW87" s="244"/>
      <c r="ACX87" s="244"/>
      <c r="ACY87" s="244"/>
      <c r="ACZ87" s="244"/>
      <c r="ADA87" s="244"/>
      <c r="ADB87" s="244"/>
      <c r="ADC87" s="244"/>
      <c r="ADD87" s="244"/>
      <c r="ADE87" s="244"/>
      <c r="ADF87" s="244"/>
      <c r="ADG87" s="244"/>
      <c r="ADH87" s="244"/>
      <c r="ADI87" s="244"/>
      <c r="ADJ87" s="244"/>
      <c r="ADK87" s="244"/>
      <c r="ADL87" s="244"/>
      <c r="ADM87" s="244"/>
      <c r="ADN87" s="244"/>
      <c r="ADO87" s="244"/>
      <c r="ADP87" s="244"/>
      <c r="ADQ87" s="244"/>
      <c r="ADR87" s="244"/>
      <c r="ADS87" s="244"/>
      <c r="ADT87" s="244"/>
      <c r="ADU87" s="244"/>
      <c r="ADV87" s="244"/>
      <c r="ADW87" s="244"/>
      <c r="ADX87" s="244"/>
      <c r="ADY87" s="244"/>
      <c r="ADZ87" s="244"/>
      <c r="AEA87" s="244"/>
      <c r="AEB87" s="244"/>
      <c r="AEC87" s="244"/>
      <c r="AED87" s="244"/>
      <c r="AEE87" s="244"/>
      <c r="AEF87" s="244"/>
      <c r="AEG87" s="244"/>
      <c r="AEH87" s="244"/>
      <c r="AEI87" s="244"/>
      <c r="AEJ87" s="244"/>
      <c r="AEK87" s="244"/>
      <c r="AEL87" s="244"/>
      <c r="AEM87" s="244"/>
      <c r="AEN87" s="244"/>
      <c r="AEO87" s="244"/>
      <c r="AEP87" s="244"/>
      <c r="AEQ87" s="244"/>
      <c r="AER87" s="244"/>
      <c r="AES87" s="244"/>
      <c r="AET87" s="244"/>
      <c r="AEU87" s="244"/>
    </row>
    <row r="88" spans="1:827" s="191" customFormat="1" x14ac:dyDescent="0.15">
      <c r="A88" s="182" t="str">
        <f>'Tariffs July 2021'!K66</f>
        <v>Origin Energy</v>
      </c>
      <c r="B88" s="183" t="str">
        <f>'Tariffs July 2021'!L66</f>
        <v>Go Variable</v>
      </c>
      <c r="C88" s="184">
        <f>IF('Tariffs July 2021'!BP66=0,91*'Tariffs July 2021'!M66/100,(91*'Tariffs July 2021'!M66/100)+'Tariffs July 2021'!BP66/4)</f>
        <v>85.986727272727279</v>
      </c>
      <c r="D88" s="184">
        <f>IF('Tariffs July 2021'!O66="",$C$78*$C$79*'Tariffs July 2021'!N66/100,IF($C$78*$C$79&gt;='Tariffs July 2021'!P66,('Tariffs July 2021'!P66*'Tariffs July 2021'!N66/100),($C$78*$C$79*'Tariffs July 2021'!N66/100)))</f>
        <v>315.27272727272725</v>
      </c>
      <c r="E88" s="184">
        <f>IF(AND('Tariffs July 2021'!R66&gt;0,'Tariffs July 2021'!T66&gt;0),IF(($C$78*$C$79&lt;'Tariffs July 2021'!T66),(0),($C$78*$C$79-'Tariffs July 2021'!T66)*'Tariffs July 2021'!U66/100),IF(AND('Tariffs July 2021'!R66&gt;0,'Tariffs July 2021'!T66=""),IF(($C$78*$C$79&lt;'Tariffs July 2021'!R66+'Tariffs July 2021'!P66),(0),(($C$78*$C$79-('Tariffs July 2021'!R66+'Tariffs July 2021'!P66))*'Tariffs July 2021'!S66/100)),IF(AND('Tariffs July 2021'!P66&gt;0,'Tariffs July 2021'!R66=""&gt;0),IF(($C$78*$C$79&lt;'Tariffs July 2021'!P66),(0),($C$78*$C$79-'Tariffs July 2021'!P66)*'Tariffs July 2021'!Q66/100),0)))</f>
        <v>0</v>
      </c>
      <c r="F88" s="184">
        <f>($C$78*$C$80)*'Tariffs July 2021'!AE66/100</f>
        <v>41.563636363636363</v>
      </c>
      <c r="G88" s="184">
        <f t="shared" si="50"/>
        <v>442.82309090909092</v>
      </c>
      <c r="H88" s="238">
        <f t="shared" si="51"/>
        <v>1427.3454545454547</v>
      </c>
      <c r="I88" s="238">
        <f t="shared" si="52"/>
        <v>1771.2923636363637</v>
      </c>
      <c r="J88" s="185">
        <f t="shared" si="49"/>
        <v>1948.4216000000001</v>
      </c>
      <c r="K88" s="188">
        <f>'Tariffs July 2021'!AZ66</f>
        <v>0</v>
      </c>
      <c r="L88" s="188">
        <f>'Tariffs July 2021'!BA66</f>
        <v>0</v>
      </c>
      <c r="M88" s="188">
        <f>'Tariffs July 2021'!BB66</f>
        <v>0</v>
      </c>
      <c r="N88" s="188">
        <f>'Tariffs July 2021'!BC66</f>
        <v>0</v>
      </c>
      <c r="O88" s="186" t="str">
        <f t="shared" si="53"/>
        <v>No discount</v>
      </c>
      <c r="P88" s="187" t="str">
        <f t="shared" si="54"/>
        <v>Inclusive</v>
      </c>
      <c r="Q88" s="241">
        <f t="shared" si="55"/>
        <v>1771.2923636363637</v>
      </c>
      <c r="R88" s="238">
        <f t="shared" si="56"/>
        <v>1771.2923636363637</v>
      </c>
      <c r="S88" s="247">
        <f t="shared" si="57"/>
        <v>1948.4216000000001</v>
      </c>
      <c r="T88" s="247">
        <f t="shared" si="57"/>
        <v>1948.4216000000001</v>
      </c>
      <c r="U88" s="188">
        <f>'Tariffs July 2021'!BL66</f>
        <v>0</v>
      </c>
      <c r="V88" s="189" t="str">
        <f>'Tariffs July 2021'!BM66</f>
        <v>n</v>
      </c>
      <c r="W88" s="284"/>
      <c r="X88" s="284"/>
      <c r="Y88" s="284"/>
      <c r="Z88" s="284"/>
      <c r="AA88" s="284"/>
      <c r="AB88" s="284"/>
      <c r="AC88" s="284"/>
      <c r="AD88" s="284"/>
      <c r="AE88" s="284"/>
      <c r="AF88" s="284"/>
      <c r="AG88" s="284"/>
      <c r="AH88" s="284"/>
      <c r="AI88" s="284"/>
      <c r="AJ88" s="284"/>
      <c r="AK88" s="284"/>
      <c r="AL88" s="284"/>
      <c r="AM88" s="284"/>
      <c r="AN88" s="284"/>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s="244"/>
      <c r="QO88" s="244"/>
      <c r="QP88" s="244"/>
      <c r="QQ88" s="244"/>
      <c r="QR88" s="244"/>
      <c r="QS88" s="244"/>
      <c r="QT88" s="244"/>
      <c r="QU88" s="244"/>
      <c r="QV88" s="244"/>
      <c r="QW88" s="244"/>
      <c r="QX88" s="244"/>
      <c r="QY88" s="244"/>
      <c r="QZ88" s="244"/>
      <c r="RA88" s="244"/>
      <c r="RB88" s="244"/>
      <c r="RC88" s="244"/>
      <c r="RD88" s="244"/>
      <c r="RE88" s="244"/>
      <c r="RF88" s="244"/>
      <c r="RG88" s="244"/>
      <c r="RH88" s="244"/>
      <c r="RI88" s="244"/>
      <c r="RJ88" s="244"/>
      <c r="RK88" s="244"/>
      <c r="RL88" s="244"/>
      <c r="RM88" s="244"/>
      <c r="RN88" s="244"/>
      <c r="RO88" s="244"/>
      <c r="RP88" s="244"/>
      <c r="RQ88" s="244"/>
      <c r="RR88" s="244"/>
      <c r="RS88" s="244"/>
      <c r="RT88" s="244"/>
      <c r="RU88" s="244"/>
      <c r="RV88" s="244"/>
      <c r="RW88" s="244"/>
      <c r="RX88" s="244"/>
      <c r="RY88" s="244"/>
      <c r="RZ88" s="244"/>
      <c r="SA88" s="244"/>
      <c r="SB88" s="244"/>
      <c r="SC88" s="244"/>
      <c r="SD88" s="244"/>
      <c r="SE88" s="244"/>
      <c r="SF88" s="244"/>
      <c r="SG88" s="244"/>
      <c r="SH88" s="244"/>
      <c r="SI88" s="244"/>
      <c r="SJ88" s="244"/>
      <c r="SK88" s="244"/>
      <c r="SL88" s="244"/>
      <c r="SM88" s="244"/>
      <c r="SN88" s="244"/>
      <c r="SO88" s="244"/>
      <c r="SP88" s="244"/>
      <c r="SQ88" s="244"/>
      <c r="SR88" s="244"/>
      <c r="SS88" s="244"/>
      <c r="ST88" s="244"/>
      <c r="SU88" s="244"/>
      <c r="SV88" s="244"/>
      <c r="SW88" s="244"/>
      <c r="SX88" s="244"/>
      <c r="SY88" s="244"/>
      <c r="SZ88" s="244"/>
      <c r="TA88" s="244"/>
      <c r="TB88" s="244"/>
      <c r="TC88" s="244"/>
      <c r="TD88" s="244"/>
      <c r="TE88" s="244"/>
      <c r="TF88" s="244"/>
      <c r="TG88" s="244"/>
      <c r="TH88" s="244"/>
      <c r="TI88" s="244"/>
      <c r="TJ88" s="244"/>
      <c r="TK88" s="244"/>
      <c r="TL88" s="244"/>
      <c r="TM88" s="244"/>
      <c r="TN88" s="244"/>
      <c r="TO88" s="244"/>
      <c r="TP88" s="244"/>
      <c r="TQ88" s="244"/>
      <c r="TR88" s="244"/>
      <c r="TS88" s="244"/>
      <c r="TT88" s="244"/>
      <c r="TU88" s="244"/>
      <c r="TV88" s="244"/>
      <c r="TW88" s="244"/>
      <c r="TX88" s="244"/>
      <c r="TY88" s="244"/>
      <c r="TZ88" s="244"/>
      <c r="UA88" s="244"/>
      <c r="UB88" s="244"/>
      <c r="UC88" s="244"/>
      <c r="UD88" s="244"/>
      <c r="UE88" s="244"/>
      <c r="UF88" s="244"/>
      <c r="UG88" s="244"/>
      <c r="UH88" s="244"/>
      <c r="UI88" s="244"/>
      <c r="UJ88" s="244"/>
      <c r="UK88" s="244"/>
      <c r="UL88" s="244"/>
      <c r="UM88" s="244"/>
      <c r="UN88" s="244"/>
      <c r="UO88" s="244"/>
      <c r="UP88" s="244"/>
      <c r="UQ88" s="244"/>
      <c r="UR88" s="244"/>
      <c r="US88" s="244"/>
      <c r="UT88" s="244"/>
      <c r="UU88" s="244"/>
      <c r="UV88" s="244"/>
      <c r="UW88" s="244"/>
      <c r="UX88" s="244"/>
      <c r="UY88" s="244"/>
      <c r="UZ88" s="244"/>
      <c r="VA88" s="244"/>
      <c r="VB88" s="244"/>
      <c r="VC88" s="244"/>
      <c r="VD88" s="244"/>
      <c r="VE88" s="244"/>
      <c r="VF88" s="244"/>
      <c r="VG88" s="244"/>
      <c r="VH88" s="244"/>
      <c r="VI88" s="244"/>
      <c r="VJ88" s="244"/>
      <c r="VK88" s="244"/>
      <c r="VL88" s="244"/>
      <c r="VM88" s="244"/>
      <c r="VN88" s="244"/>
      <c r="VO88" s="244"/>
      <c r="VP88" s="244"/>
      <c r="VQ88" s="244"/>
      <c r="VR88" s="244"/>
      <c r="VS88" s="244"/>
      <c r="VT88" s="244"/>
      <c r="VU88" s="244"/>
      <c r="VV88" s="244"/>
      <c r="VW88" s="244"/>
      <c r="VX88" s="244"/>
      <c r="VY88" s="244"/>
      <c r="VZ88" s="244"/>
      <c r="WA88" s="244"/>
      <c r="WB88" s="244"/>
      <c r="WC88" s="244"/>
      <c r="WD88" s="244"/>
      <c r="WE88" s="244"/>
      <c r="WF88" s="244"/>
      <c r="WG88" s="244"/>
      <c r="WH88" s="244"/>
      <c r="WI88" s="244"/>
      <c r="WJ88" s="244"/>
      <c r="WK88" s="244"/>
      <c r="WL88" s="244"/>
      <c r="WM88" s="244"/>
      <c r="WN88" s="244"/>
      <c r="WO88" s="244"/>
      <c r="WP88" s="244"/>
      <c r="WQ88" s="244"/>
      <c r="WR88" s="244"/>
      <c r="WS88" s="244"/>
      <c r="WT88" s="244"/>
      <c r="WU88" s="244"/>
      <c r="WV88" s="244"/>
      <c r="WW88" s="244"/>
      <c r="WX88" s="244"/>
      <c r="WY88" s="244"/>
      <c r="WZ88" s="244"/>
      <c r="XA88" s="244"/>
      <c r="XB88" s="244"/>
      <c r="XC88" s="244"/>
      <c r="XD88" s="244"/>
      <c r="XE88" s="244"/>
      <c r="XF88" s="244"/>
      <c r="XG88" s="244"/>
      <c r="XH88" s="244"/>
      <c r="XI88" s="244"/>
      <c r="XJ88" s="244"/>
      <c r="XK88" s="244"/>
      <c r="XL88" s="244"/>
      <c r="XM88" s="244"/>
      <c r="XN88" s="244"/>
      <c r="XO88" s="244"/>
      <c r="XP88" s="244"/>
      <c r="XQ88" s="244"/>
      <c r="XR88" s="244"/>
      <c r="XS88" s="244"/>
      <c r="XT88" s="244"/>
      <c r="XU88" s="244"/>
      <c r="XV88" s="244"/>
      <c r="XW88" s="244"/>
      <c r="XX88" s="244"/>
      <c r="XY88" s="244"/>
      <c r="XZ88" s="244"/>
      <c r="YA88" s="244"/>
      <c r="YB88" s="244"/>
      <c r="YC88" s="244"/>
      <c r="YD88" s="244"/>
      <c r="YE88" s="244"/>
      <c r="YF88" s="244"/>
      <c r="YG88" s="244"/>
      <c r="YH88" s="244"/>
      <c r="YI88" s="244"/>
      <c r="YJ88" s="244"/>
      <c r="YK88" s="244"/>
      <c r="YL88" s="244"/>
      <c r="YM88" s="244"/>
      <c r="YN88" s="244"/>
      <c r="YO88" s="244"/>
      <c r="YP88" s="244"/>
      <c r="YQ88" s="244"/>
      <c r="YR88" s="244"/>
      <c r="YS88" s="244"/>
      <c r="YT88" s="244"/>
      <c r="YU88" s="244"/>
      <c r="YV88" s="244"/>
      <c r="YW88" s="244"/>
      <c r="YX88" s="244"/>
      <c r="YY88" s="244"/>
      <c r="YZ88" s="244"/>
      <c r="ZA88" s="244"/>
      <c r="ZB88" s="244"/>
      <c r="ZC88" s="244"/>
      <c r="ZD88" s="244"/>
      <c r="ZE88" s="244"/>
      <c r="ZF88" s="244"/>
      <c r="ZG88" s="244"/>
      <c r="ZH88" s="244"/>
      <c r="ZI88" s="244"/>
      <c r="ZJ88" s="244"/>
      <c r="ZK88" s="244"/>
      <c r="ZL88" s="244"/>
      <c r="ZM88" s="244"/>
      <c r="ZN88" s="244"/>
      <c r="ZO88" s="244"/>
      <c r="ZP88" s="244"/>
      <c r="ZQ88" s="244"/>
      <c r="ZR88" s="244"/>
      <c r="ZS88" s="244"/>
      <c r="ZT88" s="244"/>
      <c r="ZU88" s="244"/>
      <c r="ZV88" s="244"/>
      <c r="ZW88" s="244"/>
      <c r="ZX88" s="244"/>
      <c r="ZY88" s="244"/>
      <c r="ZZ88" s="244"/>
      <c r="AAA88" s="244"/>
      <c r="AAB88" s="244"/>
      <c r="AAC88" s="244"/>
      <c r="AAD88" s="244"/>
      <c r="AAE88" s="244"/>
      <c r="AAF88" s="244"/>
      <c r="AAG88" s="244"/>
      <c r="AAH88" s="244"/>
      <c r="AAI88" s="244"/>
      <c r="AAJ88" s="244"/>
      <c r="AAK88" s="244"/>
      <c r="AAL88" s="244"/>
      <c r="AAM88" s="244"/>
      <c r="AAN88" s="244"/>
      <c r="AAO88" s="244"/>
      <c r="AAP88" s="244"/>
      <c r="AAQ88" s="244"/>
      <c r="AAR88" s="244"/>
      <c r="AAS88" s="244"/>
      <c r="AAT88" s="244"/>
      <c r="AAU88" s="244"/>
      <c r="AAV88" s="244"/>
      <c r="AAW88" s="244"/>
      <c r="AAX88" s="244"/>
      <c r="AAY88" s="244"/>
      <c r="AAZ88" s="244"/>
      <c r="ABA88" s="244"/>
      <c r="ABB88" s="244"/>
      <c r="ABC88" s="244"/>
      <c r="ABD88" s="244"/>
      <c r="ABE88" s="244"/>
      <c r="ABF88" s="244"/>
      <c r="ABG88" s="244"/>
      <c r="ABH88" s="244"/>
      <c r="ABI88" s="244"/>
      <c r="ABJ88" s="244"/>
      <c r="ABK88" s="244"/>
      <c r="ABL88" s="244"/>
      <c r="ABM88" s="244"/>
      <c r="ABN88" s="244"/>
      <c r="ABO88" s="244"/>
      <c r="ABP88" s="244"/>
      <c r="ABQ88" s="244"/>
      <c r="ABR88" s="244"/>
      <c r="ABS88" s="244"/>
      <c r="ABT88" s="244"/>
      <c r="ABU88" s="244"/>
      <c r="ABV88" s="244"/>
      <c r="ABW88" s="244"/>
      <c r="ABX88" s="244"/>
      <c r="ABY88" s="244"/>
      <c r="ABZ88" s="244"/>
      <c r="ACA88" s="244"/>
      <c r="ACB88" s="244"/>
      <c r="ACC88" s="244"/>
      <c r="ACD88" s="244"/>
      <c r="ACE88" s="244"/>
      <c r="ACF88" s="244"/>
      <c r="ACG88" s="244"/>
      <c r="ACH88" s="244"/>
      <c r="ACI88" s="244"/>
      <c r="ACJ88" s="244"/>
      <c r="ACK88" s="244"/>
      <c r="ACL88" s="244"/>
      <c r="ACM88" s="244"/>
      <c r="ACN88" s="244"/>
      <c r="ACO88" s="244"/>
      <c r="ACP88" s="244"/>
      <c r="ACQ88" s="244"/>
      <c r="ACR88" s="244"/>
      <c r="ACS88" s="244"/>
      <c r="ACT88" s="244"/>
      <c r="ACU88" s="244"/>
      <c r="ACV88" s="244"/>
      <c r="ACW88" s="244"/>
      <c r="ACX88" s="244"/>
      <c r="ACY88" s="244"/>
      <c r="ACZ88" s="244"/>
      <c r="ADA88" s="244"/>
      <c r="ADB88" s="244"/>
      <c r="ADC88" s="244"/>
      <c r="ADD88" s="244"/>
      <c r="ADE88" s="244"/>
      <c r="ADF88" s="244"/>
      <c r="ADG88" s="244"/>
      <c r="ADH88" s="244"/>
      <c r="ADI88" s="244"/>
      <c r="ADJ88" s="244"/>
      <c r="ADK88" s="244"/>
      <c r="ADL88" s="244"/>
      <c r="ADM88" s="244"/>
      <c r="ADN88" s="244"/>
      <c r="ADO88" s="244"/>
      <c r="ADP88" s="244"/>
      <c r="ADQ88" s="244"/>
      <c r="ADR88" s="244"/>
      <c r="ADS88" s="244"/>
      <c r="ADT88" s="244"/>
      <c r="ADU88" s="244"/>
      <c r="ADV88" s="244"/>
      <c r="ADW88" s="244"/>
      <c r="ADX88" s="244"/>
      <c r="ADY88" s="244"/>
      <c r="ADZ88" s="244"/>
      <c r="AEA88" s="244"/>
      <c r="AEB88" s="244"/>
      <c r="AEC88" s="244"/>
      <c r="AED88" s="244"/>
      <c r="AEE88" s="244"/>
      <c r="AEF88" s="244"/>
      <c r="AEG88" s="244"/>
      <c r="AEH88" s="244"/>
      <c r="AEI88" s="244"/>
      <c r="AEJ88" s="244"/>
      <c r="AEK88" s="244"/>
      <c r="AEL88" s="244"/>
      <c r="AEM88" s="244"/>
      <c r="AEN88" s="244"/>
      <c r="AEO88" s="244"/>
      <c r="AEP88" s="244"/>
      <c r="AEQ88" s="244"/>
      <c r="AER88" s="244"/>
      <c r="AES88" s="244"/>
      <c r="AET88" s="244"/>
      <c r="AEU88" s="244"/>
    </row>
    <row r="89" spans="1:827" s="191" customFormat="1" x14ac:dyDescent="0.15">
      <c r="A89" s="182" t="str">
        <f>'Tariffs July 2021'!K67</f>
        <v>Powerdirect</v>
      </c>
      <c r="B89" s="183" t="str">
        <f>'Tariffs July 2021'!L67</f>
        <v>Rate Saver</v>
      </c>
      <c r="C89" s="184">
        <f>IF('Tariffs July 2021'!BP67=0,91*'Tariffs July 2021'!M67/100,(91*'Tariffs July 2021'!M67/100)+'Tariffs July 2021'!BP67/4)</f>
        <v>61.640090909090901</v>
      </c>
      <c r="D89" s="184">
        <f>IF('Tariffs July 2021'!O67="",$C$78*$C$79*'Tariffs July 2021'!N67/100,IF($C$78*$C$79&gt;='Tariffs July 2021'!P67,('Tariffs July 2021'!P67*'Tariffs July 2021'!N67/100),($C$78*$C$79*'Tariffs July 2021'!N67/100)))</f>
        <v>303.83636363636361</v>
      </c>
      <c r="E89" s="184">
        <f>IF(AND('Tariffs July 2021'!R67&gt;0,'Tariffs July 2021'!T67&gt;0),IF(($C$78*$C$79&lt;'Tariffs July 2021'!T67),(0),($C$78*$C$79-'Tariffs July 2021'!T67)*'Tariffs July 2021'!U67/100),IF(AND('Tariffs July 2021'!R67&gt;0,'Tariffs July 2021'!T67=""),IF(($C$78*$C$79&lt;'Tariffs July 2021'!R67+'Tariffs July 2021'!P67),(0),(($C$78*$C$79-('Tariffs July 2021'!R67+'Tariffs July 2021'!P67))*'Tariffs July 2021'!S67/100)),IF(AND('Tariffs July 2021'!P67&gt;0,'Tariffs July 2021'!R67=""&gt;0),IF(($C$78*$C$79&lt;'Tariffs July 2021'!P67),(0),($C$78*$C$79-'Tariffs July 2021'!P67)*'Tariffs July 2021'!Q67/100),0)))</f>
        <v>0</v>
      </c>
      <c r="F89" s="184">
        <f>($C$78*$C$80)*'Tariffs July 2021'!AE67/100</f>
        <v>42.190909090909088</v>
      </c>
      <c r="G89" s="184">
        <f t="shared" si="50"/>
        <v>407.66736363636363</v>
      </c>
      <c r="H89" s="238">
        <f t="shared" si="51"/>
        <v>1384.1090909090908</v>
      </c>
      <c r="I89" s="238">
        <f t="shared" si="52"/>
        <v>1630.6694545454545</v>
      </c>
      <c r="J89" s="185">
        <f t="shared" si="49"/>
        <v>1793.7364000000002</v>
      </c>
      <c r="K89" s="188">
        <f>'Tariffs July 2021'!AZ67</f>
        <v>0</v>
      </c>
      <c r="L89" s="188">
        <f>'Tariffs July 2021'!BA67</f>
        <v>0</v>
      </c>
      <c r="M89" s="188">
        <f>'Tariffs July 2021'!BB67</f>
        <v>0</v>
      </c>
      <c r="N89" s="188">
        <f>'Tariffs July 2021'!BC67</f>
        <v>0</v>
      </c>
      <c r="O89" s="186" t="str">
        <f t="shared" si="53"/>
        <v>No discount</v>
      </c>
      <c r="P89" s="187" t="str">
        <f t="shared" si="54"/>
        <v>Exclusive</v>
      </c>
      <c r="Q89" s="241">
        <f t="shared" si="55"/>
        <v>1630.6694545454545</v>
      </c>
      <c r="R89" s="238">
        <f t="shared" si="56"/>
        <v>1630.6694545454545</v>
      </c>
      <c r="S89" s="247">
        <f t="shared" si="57"/>
        <v>1793.7364000000002</v>
      </c>
      <c r="T89" s="247">
        <f t="shared" si="57"/>
        <v>1793.7364000000002</v>
      </c>
      <c r="U89" s="188">
        <f>'Tariffs July 2021'!BL67</f>
        <v>0</v>
      </c>
      <c r="V89" s="189" t="str">
        <f>'Tariffs July 2021'!BM67</f>
        <v>n</v>
      </c>
      <c r="W89" s="284"/>
      <c r="X89" s="284"/>
      <c r="Y89" s="284"/>
      <c r="Z89" s="284"/>
      <c r="AA89" s="284"/>
      <c r="AB89" s="284"/>
      <c r="AC89" s="284"/>
      <c r="AD89" s="284"/>
      <c r="AE89" s="284"/>
      <c r="AF89" s="284"/>
      <c r="AG89" s="284"/>
      <c r="AH89" s="284"/>
      <c r="AI89" s="284"/>
      <c r="AJ89" s="284"/>
      <c r="AK89" s="284"/>
      <c r="AL89" s="284"/>
      <c r="AM89" s="284"/>
      <c r="AN89" s="284"/>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s="244"/>
      <c r="QO89" s="244"/>
      <c r="QP89" s="244"/>
      <c r="QQ89" s="244"/>
      <c r="QR89" s="244"/>
      <c r="QS89" s="244"/>
      <c r="QT89" s="244"/>
      <c r="QU89" s="244"/>
      <c r="QV89" s="244"/>
      <c r="QW89" s="244"/>
      <c r="QX89" s="244"/>
      <c r="QY89" s="244"/>
      <c r="QZ89" s="244"/>
      <c r="RA89" s="244"/>
      <c r="RB89" s="244"/>
      <c r="RC89" s="244"/>
      <c r="RD89" s="244"/>
      <c r="RE89" s="244"/>
      <c r="RF89" s="244"/>
      <c r="RG89" s="244"/>
      <c r="RH89" s="244"/>
      <c r="RI89" s="244"/>
      <c r="RJ89" s="244"/>
      <c r="RK89" s="244"/>
      <c r="RL89" s="244"/>
      <c r="RM89" s="244"/>
      <c r="RN89" s="244"/>
      <c r="RO89" s="244"/>
      <c r="RP89" s="244"/>
      <c r="RQ89" s="244"/>
      <c r="RR89" s="244"/>
      <c r="RS89" s="244"/>
      <c r="RT89" s="244"/>
      <c r="RU89" s="244"/>
      <c r="RV89" s="244"/>
      <c r="RW89" s="244"/>
      <c r="RX89" s="244"/>
      <c r="RY89" s="244"/>
      <c r="RZ89" s="244"/>
      <c r="SA89" s="244"/>
      <c r="SB89" s="244"/>
      <c r="SC89" s="244"/>
      <c r="SD89" s="244"/>
      <c r="SE89" s="244"/>
      <c r="SF89" s="244"/>
      <c r="SG89" s="244"/>
      <c r="SH89" s="244"/>
      <c r="SI89" s="244"/>
      <c r="SJ89" s="244"/>
      <c r="SK89" s="244"/>
      <c r="SL89" s="244"/>
      <c r="SM89" s="244"/>
      <c r="SN89" s="244"/>
      <c r="SO89" s="244"/>
      <c r="SP89" s="244"/>
      <c r="SQ89" s="244"/>
      <c r="SR89" s="244"/>
      <c r="SS89" s="244"/>
      <c r="ST89" s="244"/>
      <c r="SU89" s="244"/>
      <c r="SV89" s="244"/>
      <c r="SW89" s="244"/>
      <c r="SX89" s="244"/>
      <c r="SY89" s="244"/>
      <c r="SZ89" s="244"/>
      <c r="TA89" s="244"/>
      <c r="TB89" s="244"/>
      <c r="TC89" s="244"/>
      <c r="TD89" s="244"/>
      <c r="TE89" s="244"/>
      <c r="TF89" s="244"/>
      <c r="TG89" s="244"/>
      <c r="TH89" s="244"/>
      <c r="TI89" s="244"/>
      <c r="TJ89" s="244"/>
      <c r="TK89" s="244"/>
      <c r="TL89" s="244"/>
      <c r="TM89" s="244"/>
      <c r="TN89" s="244"/>
      <c r="TO89" s="244"/>
      <c r="TP89" s="244"/>
      <c r="TQ89" s="244"/>
      <c r="TR89" s="244"/>
      <c r="TS89" s="244"/>
      <c r="TT89" s="244"/>
      <c r="TU89" s="244"/>
      <c r="TV89" s="244"/>
      <c r="TW89" s="244"/>
      <c r="TX89" s="244"/>
      <c r="TY89" s="244"/>
      <c r="TZ89" s="244"/>
      <c r="UA89" s="244"/>
      <c r="UB89" s="244"/>
      <c r="UC89" s="244"/>
      <c r="UD89" s="244"/>
      <c r="UE89" s="244"/>
      <c r="UF89" s="244"/>
      <c r="UG89" s="244"/>
      <c r="UH89" s="244"/>
      <c r="UI89" s="244"/>
      <c r="UJ89" s="244"/>
      <c r="UK89" s="244"/>
      <c r="UL89" s="244"/>
      <c r="UM89" s="244"/>
      <c r="UN89" s="244"/>
      <c r="UO89" s="244"/>
      <c r="UP89" s="244"/>
      <c r="UQ89" s="244"/>
      <c r="UR89" s="244"/>
      <c r="US89" s="244"/>
      <c r="UT89" s="244"/>
      <c r="UU89" s="244"/>
      <c r="UV89" s="244"/>
      <c r="UW89" s="244"/>
      <c r="UX89" s="244"/>
      <c r="UY89" s="244"/>
      <c r="UZ89" s="244"/>
      <c r="VA89" s="244"/>
      <c r="VB89" s="244"/>
      <c r="VC89" s="244"/>
      <c r="VD89" s="244"/>
      <c r="VE89" s="244"/>
      <c r="VF89" s="244"/>
      <c r="VG89" s="244"/>
      <c r="VH89" s="244"/>
      <c r="VI89" s="244"/>
      <c r="VJ89" s="244"/>
      <c r="VK89" s="244"/>
      <c r="VL89" s="244"/>
      <c r="VM89" s="244"/>
      <c r="VN89" s="244"/>
      <c r="VO89" s="244"/>
      <c r="VP89" s="244"/>
      <c r="VQ89" s="244"/>
      <c r="VR89" s="244"/>
      <c r="VS89" s="244"/>
      <c r="VT89" s="244"/>
      <c r="VU89" s="244"/>
      <c r="VV89" s="244"/>
      <c r="VW89" s="244"/>
      <c r="VX89" s="244"/>
      <c r="VY89" s="244"/>
      <c r="VZ89" s="244"/>
      <c r="WA89" s="244"/>
      <c r="WB89" s="244"/>
      <c r="WC89" s="244"/>
      <c r="WD89" s="244"/>
      <c r="WE89" s="244"/>
      <c r="WF89" s="244"/>
      <c r="WG89" s="244"/>
      <c r="WH89" s="244"/>
      <c r="WI89" s="244"/>
      <c r="WJ89" s="244"/>
      <c r="WK89" s="244"/>
      <c r="WL89" s="244"/>
      <c r="WM89" s="244"/>
      <c r="WN89" s="244"/>
      <c r="WO89" s="244"/>
      <c r="WP89" s="244"/>
      <c r="WQ89" s="244"/>
      <c r="WR89" s="244"/>
      <c r="WS89" s="244"/>
      <c r="WT89" s="244"/>
      <c r="WU89" s="244"/>
      <c r="WV89" s="244"/>
      <c r="WW89" s="244"/>
      <c r="WX89" s="244"/>
      <c r="WY89" s="244"/>
      <c r="WZ89" s="244"/>
      <c r="XA89" s="244"/>
      <c r="XB89" s="244"/>
      <c r="XC89" s="244"/>
      <c r="XD89" s="244"/>
      <c r="XE89" s="244"/>
      <c r="XF89" s="244"/>
      <c r="XG89" s="244"/>
      <c r="XH89" s="244"/>
      <c r="XI89" s="244"/>
      <c r="XJ89" s="244"/>
      <c r="XK89" s="244"/>
      <c r="XL89" s="244"/>
      <c r="XM89" s="244"/>
      <c r="XN89" s="244"/>
      <c r="XO89" s="244"/>
      <c r="XP89" s="244"/>
      <c r="XQ89" s="244"/>
      <c r="XR89" s="244"/>
      <c r="XS89" s="244"/>
      <c r="XT89" s="244"/>
      <c r="XU89" s="244"/>
      <c r="XV89" s="244"/>
      <c r="XW89" s="244"/>
      <c r="XX89" s="244"/>
      <c r="XY89" s="244"/>
      <c r="XZ89" s="244"/>
      <c r="YA89" s="244"/>
      <c r="YB89" s="244"/>
      <c r="YC89" s="244"/>
      <c r="YD89" s="244"/>
      <c r="YE89" s="244"/>
      <c r="YF89" s="244"/>
      <c r="YG89" s="244"/>
      <c r="YH89" s="244"/>
      <c r="YI89" s="244"/>
      <c r="YJ89" s="244"/>
      <c r="YK89" s="244"/>
      <c r="YL89" s="244"/>
      <c r="YM89" s="244"/>
      <c r="YN89" s="244"/>
      <c r="YO89" s="244"/>
      <c r="YP89" s="244"/>
      <c r="YQ89" s="244"/>
      <c r="YR89" s="244"/>
      <c r="YS89" s="244"/>
      <c r="YT89" s="244"/>
      <c r="YU89" s="244"/>
      <c r="YV89" s="244"/>
      <c r="YW89" s="244"/>
      <c r="YX89" s="244"/>
      <c r="YY89" s="244"/>
      <c r="YZ89" s="244"/>
      <c r="ZA89" s="244"/>
      <c r="ZB89" s="244"/>
      <c r="ZC89" s="244"/>
      <c r="ZD89" s="244"/>
      <c r="ZE89" s="244"/>
      <c r="ZF89" s="244"/>
      <c r="ZG89" s="244"/>
      <c r="ZH89" s="244"/>
      <c r="ZI89" s="244"/>
      <c r="ZJ89" s="244"/>
      <c r="ZK89" s="244"/>
      <c r="ZL89" s="244"/>
      <c r="ZM89" s="244"/>
      <c r="ZN89" s="244"/>
      <c r="ZO89" s="244"/>
      <c r="ZP89" s="244"/>
      <c r="ZQ89" s="244"/>
      <c r="ZR89" s="244"/>
      <c r="ZS89" s="244"/>
      <c r="ZT89" s="244"/>
      <c r="ZU89" s="244"/>
      <c r="ZV89" s="244"/>
      <c r="ZW89" s="244"/>
      <c r="ZX89" s="244"/>
      <c r="ZY89" s="244"/>
      <c r="ZZ89" s="244"/>
      <c r="AAA89" s="244"/>
      <c r="AAB89" s="244"/>
      <c r="AAC89" s="244"/>
      <c r="AAD89" s="244"/>
      <c r="AAE89" s="244"/>
      <c r="AAF89" s="244"/>
      <c r="AAG89" s="244"/>
      <c r="AAH89" s="244"/>
      <c r="AAI89" s="244"/>
      <c r="AAJ89" s="244"/>
      <c r="AAK89" s="244"/>
      <c r="AAL89" s="244"/>
      <c r="AAM89" s="244"/>
      <c r="AAN89" s="244"/>
      <c r="AAO89" s="244"/>
      <c r="AAP89" s="244"/>
      <c r="AAQ89" s="244"/>
      <c r="AAR89" s="244"/>
      <c r="AAS89" s="244"/>
      <c r="AAT89" s="244"/>
      <c r="AAU89" s="244"/>
      <c r="AAV89" s="244"/>
      <c r="AAW89" s="244"/>
      <c r="AAX89" s="244"/>
      <c r="AAY89" s="244"/>
      <c r="AAZ89" s="244"/>
      <c r="ABA89" s="244"/>
      <c r="ABB89" s="244"/>
      <c r="ABC89" s="244"/>
      <c r="ABD89" s="244"/>
      <c r="ABE89" s="244"/>
      <c r="ABF89" s="244"/>
      <c r="ABG89" s="244"/>
      <c r="ABH89" s="244"/>
      <c r="ABI89" s="244"/>
      <c r="ABJ89" s="244"/>
      <c r="ABK89" s="244"/>
      <c r="ABL89" s="244"/>
      <c r="ABM89" s="244"/>
      <c r="ABN89" s="244"/>
      <c r="ABO89" s="244"/>
      <c r="ABP89" s="244"/>
      <c r="ABQ89" s="244"/>
      <c r="ABR89" s="244"/>
      <c r="ABS89" s="244"/>
      <c r="ABT89" s="244"/>
      <c r="ABU89" s="244"/>
      <c r="ABV89" s="244"/>
      <c r="ABW89" s="244"/>
      <c r="ABX89" s="244"/>
      <c r="ABY89" s="244"/>
      <c r="ABZ89" s="244"/>
      <c r="ACA89" s="244"/>
      <c r="ACB89" s="244"/>
      <c r="ACC89" s="244"/>
      <c r="ACD89" s="244"/>
      <c r="ACE89" s="244"/>
      <c r="ACF89" s="244"/>
      <c r="ACG89" s="244"/>
      <c r="ACH89" s="244"/>
      <c r="ACI89" s="244"/>
      <c r="ACJ89" s="244"/>
      <c r="ACK89" s="244"/>
      <c r="ACL89" s="244"/>
      <c r="ACM89" s="244"/>
      <c r="ACN89" s="244"/>
      <c r="ACO89" s="244"/>
      <c r="ACP89" s="244"/>
      <c r="ACQ89" s="244"/>
      <c r="ACR89" s="244"/>
      <c r="ACS89" s="244"/>
      <c r="ACT89" s="244"/>
      <c r="ACU89" s="244"/>
      <c r="ACV89" s="244"/>
      <c r="ACW89" s="244"/>
      <c r="ACX89" s="244"/>
      <c r="ACY89" s="244"/>
      <c r="ACZ89" s="244"/>
      <c r="ADA89" s="244"/>
      <c r="ADB89" s="244"/>
      <c r="ADC89" s="244"/>
      <c r="ADD89" s="244"/>
      <c r="ADE89" s="244"/>
      <c r="ADF89" s="244"/>
      <c r="ADG89" s="244"/>
      <c r="ADH89" s="244"/>
      <c r="ADI89" s="244"/>
      <c r="ADJ89" s="244"/>
      <c r="ADK89" s="244"/>
      <c r="ADL89" s="244"/>
      <c r="ADM89" s="244"/>
      <c r="ADN89" s="244"/>
      <c r="ADO89" s="244"/>
      <c r="ADP89" s="244"/>
      <c r="ADQ89" s="244"/>
      <c r="ADR89" s="244"/>
      <c r="ADS89" s="244"/>
      <c r="ADT89" s="244"/>
      <c r="ADU89" s="244"/>
      <c r="ADV89" s="244"/>
      <c r="ADW89" s="244"/>
      <c r="ADX89" s="244"/>
      <c r="ADY89" s="244"/>
      <c r="ADZ89" s="244"/>
      <c r="AEA89" s="244"/>
      <c r="AEB89" s="244"/>
      <c r="AEC89" s="244"/>
      <c r="AED89" s="244"/>
      <c r="AEE89" s="244"/>
      <c r="AEF89" s="244"/>
      <c r="AEG89" s="244"/>
      <c r="AEH89" s="244"/>
      <c r="AEI89" s="244"/>
      <c r="AEJ89" s="244"/>
      <c r="AEK89" s="244"/>
      <c r="AEL89" s="244"/>
      <c r="AEM89" s="244"/>
      <c r="AEN89" s="244"/>
      <c r="AEO89" s="244"/>
      <c r="AEP89" s="244"/>
      <c r="AEQ89" s="244"/>
      <c r="AER89" s="244"/>
      <c r="AES89" s="244"/>
      <c r="AET89" s="244"/>
      <c r="AEU89" s="244"/>
    </row>
    <row r="90" spans="1:827" s="191" customFormat="1" x14ac:dyDescent="0.15">
      <c r="A90" s="182" t="str">
        <f>'Tariffs July 2021'!K68</f>
        <v>Simply Energy</v>
      </c>
      <c r="B90" s="183" t="str">
        <f>'Tariffs July 2021'!L68</f>
        <v>Energy Saver</v>
      </c>
      <c r="C90" s="184">
        <f>IF('Tariffs July 2021'!BP68=0,91*'Tariffs July 2021'!M68/100,(91*'Tariffs July 2021'!M68/100)+'Tariffs July 2021'!BP68/4)</f>
        <v>84.174999999999983</v>
      </c>
      <c r="D90" s="184">
        <f>IF('Tariffs July 2021'!O68="",$C$78*$C$79*'Tariffs July 2021'!N68/100,IF($C$78*$C$79&gt;='Tariffs July 2021'!P68,('Tariffs July 2021'!P68*'Tariffs July 2021'!N68/100),($C$78*$C$79*'Tariffs July 2021'!N68/100)))</f>
        <v>255.63554545454542</v>
      </c>
      <c r="E90" s="184">
        <f>IF(AND('Tariffs July 2021'!R68&gt;0,'Tariffs July 2021'!T68&gt;0),IF(($C$78*$C$79&lt;'Tariffs July 2021'!T68),(0),($C$78*$C$79-'Tariffs July 2021'!T68)*'Tariffs July 2021'!U68/100),IF(AND('Tariffs July 2021'!R68&gt;0,'Tariffs July 2021'!T68=""),IF(($C$78*$C$79&lt;'Tariffs July 2021'!R68+'Tariffs July 2021'!P68),(0),(($C$78*$C$79-('Tariffs July 2021'!R68+'Tariffs July 2021'!P68))*'Tariffs July 2021'!S68/100)),IF(AND('Tariffs July 2021'!P68&gt;0,'Tariffs July 2021'!R68=""&gt;0),IF(($C$78*$C$79&lt;'Tariffs July 2021'!P68),(0),($C$78*$C$79-'Tariffs July 2021'!P68)*'Tariffs July 2021'!Q68/100),0)))</f>
        <v>116.09</v>
      </c>
      <c r="F90" s="184">
        <f>($C$78*$C$80)*'Tariffs July 2021'!AE68/100</f>
        <v>46.445454545454552</v>
      </c>
      <c r="G90" s="184">
        <f t="shared" si="50"/>
        <v>502.34599999999995</v>
      </c>
      <c r="H90" s="238">
        <f t="shared" si="51"/>
        <v>1672.6839999999997</v>
      </c>
      <c r="I90" s="238">
        <f t="shared" si="52"/>
        <v>2009.3839999999998</v>
      </c>
      <c r="J90" s="185">
        <f t="shared" si="49"/>
        <v>2210.3224</v>
      </c>
      <c r="K90" s="188">
        <f>'Tariffs July 2021'!AZ68</f>
        <v>15</v>
      </c>
      <c r="L90" s="188">
        <f>'Tariffs July 2021'!BA68</f>
        <v>0</v>
      </c>
      <c r="M90" s="188">
        <f>'Tariffs July 2021'!BB68</f>
        <v>0</v>
      </c>
      <c r="N90" s="188">
        <f>'Tariffs July 2021'!BC68</f>
        <v>0</v>
      </c>
      <c r="O90" s="186" t="str">
        <f t="shared" si="53"/>
        <v>Guaranteed off bill</v>
      </c>
      <c r="P90" s="187" t="str">
        <f t="shared" si="54"/>
        <v>Exclusive</v>
      </c>
      <c r="Q90" s="241">
        <f t="shared" si="55"/>
        <v>1707.9763999999998</v>
      </c>
      <c r="R90" s="238">
        <f t="shared" si="56"/>
        <v>1707.9763999999998</v>
      </c>
      <c r="S90" s="247">
        <f t="shared" si="57"/>
        <v>1878.77404</v>
      </c>
      <c r="T90" s="247">
        <f t="shared" si="57"/>
        <v>1878.77404</v>
      </c>
      <c r="U90" s="188">
        <f>'Tariffs July 2021'!BL68</f>
        <v>0</v>
      </c>
      <c r="V90" s="189" t="str">
        <f>'Tariffs July 2021'!BM68</f>
        <v>n</v>
      </c>
      <c r="W90" s="284"/>
      <c r="X90" s="284"/>
      <c r="Y90" s="284"/>
      <c r="Z90" s="284"/>
      <c r="AA90" s="284"/>
      <c r="AB90" s="284"/>
      <c r="AC90" s="284"/>
      <c r="AD90" s="284"/>
      <c r="AE90" s="284"/>
      <c r="AF90" s="284"/>
      <c r="AG90" s="284"/>
      <c r="AH90" s="284"/>
      <c r="AI90" s="284"/>
      <c r="AJ90" s="284"/>
      <c r="AK90" s="284"/>
      <c r="AL90" s="284"/>
      <c r="AM90" s="284"/>
      <c r="AN90" s="284"/>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s="244"/>
      <c r="QO90" s="244"/>
      <c r="QP90" s="244"/>
      <c r="QQ90" s="244"/>
      <c r="QR90" s="244"/>
      <c r="QS90" s="244"/>
      <c r="QT90" s="244"/>
      <c r="QU90" s="244"/>
      <c r="QV90" s="244"/>
      <c r="QW90" s="244"/>
      <c r="QX90" s="244"/>
      <c r="QY90" s="244"/>
      <c r="QZ90" s="244"/>
      <c r="RA90" s="244"/>
      <c r="RB90" s="244"/>
      <c r="RC90" s="244"/>
      <c r="RD90" s="244"/>
      <c r="RE90" s="244"/>
      <c r="RF90" s="244"/>
      <c r="RG90" s="244"/>
      <c r="RH90" s="244"/>
      <c r="RI90" s="244"/>
      <c r="RJ90" s="244"/>
      <c r="RK90" s="244"/>
      <c r="RL90" s="244"/>
      <c r="RM90" s="244"/>
      <c r="RN90" s="244"/>
      <c r="RO90" s="244"/>
      <c r="RP90" s="244"/>
      <c r="RQ90" s="244"/>
      <c r="RR90" s="244"/>
      <c r="RS90" s="244"/>
      <c r="RT90" s="244"/>
      <c r="RU90" s="244"/>
      <c r="RV90" s="244"/>
      <c r="RW90" s="244"/>
      <c r="RX90" s="244"/>
      <c r="RY90" s="244"/>
      <c r="RZ90" s="244"/>
      <c r="SA90" s="244"/>
      <c r="SB90" s="244"/>
      <c r="SC90" s="244"/>
      <c r="SD90" s="244"/>
      <c r="SE90" s="244"/>
      <c r="SF90" s="244"/>
      <c r="SG90" s="244"/>
      <c r="SH90" s="244"/>
      <c r="SI90" s="244"/>
      <c r="SJ90" s="244"/>
      <c r="SK90" s="244"/>
      <c r="SL90" s="244"/>
      <c r="SM90" s="244"/>
      <c r="SN90" s="244"/>
      <c r="SO90" s="244"/>
      <c r="SP90" s="244"/>
      <c r="SQ90" s="244"/>
      <c r="SR90" s="244"/>
      <c r="SS90" s="244"/>
      <c r="ST90" s="244"/>
      <c r="SU90" s="244"/>
      <c r="SV90" s="244"/>
      <c r="SW90" s="244"/>
      <c r="SX90" s="244"/>
      <c r="SY90" s="244"/>
      <c r="SZ90" s="244"/>
      <c r="TA90" s="244"/>
      <c r="TB90" s="244"/>
      <c r="TC90" s="244"/>
      <c r="TD90" s="244"/>
      <c r="TE90" s="244"/>
      <c r="TF90" s="244"/>
      <c r="TG90" s="244"/>
      <c r="TH90" s="244"/>
      <c r="TI90" s="244"/>
      <c r="TJ90" s="244"/>
      <c r="TK90" s="244"/>
      <c r="TL90" s="244"/>
      <c r="TM90" s="244"/>
      <c r="TN90" s="244"/>
      <c r="TO90" s="244"/>
      <c r="TP90" s="244"/>
      <c r="TQ90" s="244"/>
      <c r="TR90" s="244"/>
      <c r="TS90" s="244"/>
      <c r="TT90" s="244"/>
      <c r="TU90" s="244"/>
      <c r="TV90" s="244"/>
      <c r="TW90" s="244"/>
      <c r="TX90" s="244"/>
      <c r="TY90" s="244"/>
      <c r="TZ90" s="244"/>
      <c r="UA90" s="244"/>
      <c r="UB90" s="244"/>
      <c r="UC90" s="244"/>
      <c r="UD90" s="244"/>
      <c r="UE90" s="244"/>
      <c r="UF90" s="244"/>
      <c r="UG90" s="244"/>
      <c r="UH90" s="244"/>
      <c r="UI90" s="244"/>
      <c r="UJ90" s="244"/>
      <c r="UK90" s="244"/>
      <c r="UL90" s="244"/>
      <c r="UM90" s="244"/>
      <c r="UN90" s="244"/>
      <c r="UO90" s="244"/>
      <c r="UP90" s="244"/>
      <c r="UQ90" s="244"/>
      <c r="UR90" s="244"/>
      <c r="US90" s="244"/>
      <c r="UT90" s="244"/>
      <c r="UU90" s="244"/>
      <c r="UV90" s="244"/>
      <c r="UW90" s="244"/>
      <c r="UX90" s="244"/>
      <c r="UY90" s="244"/>
      <c r="UZ90" s="244"/>
      <c r="VA90" s="244"/>
      <c r="VB90" s="244"/>
      <c r="VC90" s="244"/>
      <c r="VD90" s="244"/>
      <c r="VE90" s="244"/>
      <c r="VF90" s="244"/>
      <c r="VG90" s="244"/>
      <c r="VH90" s="244"/>
      <c r="VI90" s="244"/>
      <c r="VJ90" s="244"/>
      <c r="VK90" s="244"/>
      <c r="VL90" s="244"/>
      <c r="VM90" s="244"/>
      <c r="VN90" s="244"/>
      <c r="VO90" s="244"/>
      <c r="VP90" s="244"/>
      <c r="VQ90" s="244"/>
      <c r="VR90" s="244"/>
      <c r="VS90" s="244"/>
      <c r="VT90" s="244"/>
      <c r="VU90" s="244"/>
      <c r="VV90" s="244"/>
      <c r="VW90" s="244"/>
      <c r="VX90" s="244"/>
      <c r="VY90" s="244"/>
      <c r="VZ90" s="244"/>
      <c r="WA90" s="244"/>
      <c r="WB90" s="244"/>
      <c r="WC90" s="244"/>
      <c r="WD90" s="244"/>
      <c r="WE90" s="244"/>
      <c r="WF90" s="244"/>
      <c r="WG90" s="244"/>
      <c r="WH90" s="244"/>
      <c r="WI90" s="244"/>
      <c r="WJ90" s="244"/>
      <c r="WK90" s="244"/>
      <c r="WL90" s="244"/>
      <c r="WM90" s="244"/>
      <c r="WN90" s="244"/>
      <c r="WO90" s="244"/>
      <c r="WP90" s="244"/>
      <c r="WQ90" s="244"/>
      <c r="WR90" s="244"/>
      <c r="WS90" s="244"/>
      <c r="WT90" s="244"/>
      <c r="WU90" s="244"/>
      <c r="WV90" s="244"/>
      <c r="WW90" s="244"/>
      <c r="WX90" s="244"/>
      <c r="WY90" s="244"/>
      <c r="WZ90" s="244"/>
      <c r="XA90" s="244"/>
      <c r="XB90" s="244"/>
      <c r="XC90" s="244"/>
      <c r="XD90" s="244"/>
      <c r="XE90" s="244"/>
      <c r="XF90" s="244"/>
      <c r="XG90" s="244"/>
      <c r="XH90" s="244"/>
      <c r="XI90" s="244"/>
      <c r="XJ90" s="244"/>
      <c r="XK90" s="244"/>
      <c r="XL90" s="244"/>
      <c r="XM90" s="244"/>
      <c r="XN90" s="244"/>
      <c r="XO90" s="244"/>
      <c r="XP90" s="244"/>
      <c r="XQ90" s="244"/>
      <c r="XR90" s="244"/>
      <c r="XS90" s="244"/>
      <c r="XT90" s="244"/>
      <c r="XU90" s="244"/>
      <c r="XV90" s="244"/>
      <c r="XW90" s="244"/>
      <c r="XX90" s="244"/>
      <c r="XY90" s="244"/>
      <c r="XZ90" s="244"/>
      <c r="YA90" s="244"/>
      <c r="YB90" s="244"/>
      <c r="YC90" s="244"/>
      <c r="YD90" s="244"/>
      <c r="YE90" s="244"/>
      <c r="YF90" s="244"/>
      <c r="YG90" s="244"/>
      <c r="YH90" s="244"/>
      <c r="YI90" s="244"/>
      <c r="YJ90" s="244"/>
      <c r="YK90" s="244"/>
      <c r="YL90" s="244"/>
      <c r="YM90" s="244"/>
      <c r="YN90" s="244"/>
      <c r="YO90" s="244"/>
      <c r="YP90" s="244"/>
      <c r="YQ90" s="244"/>
      <c r="YR90" s="244"/>
      <c r="YS90" s="244"/>
      <c r="YT90" s="244"/>
      <c r="YU90" s="244"/>
      <c r="YV90" s="244"/>
      <c r="YW90" s="244"/>
      <c r="YX90" s="244"/>
      <c r="YY90" s="244"/>
      <c r="YZ90" s="244"/>
      <c r="ZA90" s="244"/>
      <c r="ZB90" s="244"/>
      <c r="ZC90" s="244"/>
      <c r="ZD90" s="244"/>
      <c r="ZE90" s="244"/>
      <c r="ZF90" s="244"/>
      <c r="ZG90" s="244"/>
      <c r="ZH90" s="244"/>
      <c r="ZI90" s="244"/>
      <c r="ZJ90" s="244"/>
      <c r="ZK90" s="244"/>
      <c r="ZL90" s="244"/>
      <c r="ZM90" s="244"/>
      <c r="ZN90" s="244"/>
      <c r="ZO90" s="244"/>
      <c r="ZP90" s="244"/>
      <c r="ZQ90" s="244"/>
      <c r="ZR90" s="244"/>
      <c r="ZS90" s="244"/>
      <c r="ZT90" s="244"/>
      <c r="ZU90" s="244"/>
      <c r="ZV90" s="244"/>
      <c r="ZW90" s="244"/>
      <c r="ZX90" s="244"/>
      <c r="ZY90" s="244"/>
      <c r="ZZ90" s="244"/>
      <c r="AAA90" s="244"/>
      <c r="AAB90" s="244"/>
      <c r="AAC90" s="244"/>
      <c r="AAD90" s="244"/>
      <c r="AAE90" s="244"/>
      <c r="AAF90" s="244"/>
      <c r="AAG90" s="244"/>
      <c r="AAH90" s="244"/>
      <c r="AAI90" s="244"/>
      <c r="AAJ90" s="244"/>
      <c r="AAK90" s="244"/>
      <c r="AAL90" s="244"/>
      <c r="AAM90" s="244"/>
      <c r="AAN90" s="244"/>
      <c r="AAO90" s="244"/>
      <c r="AAP90" s="244"/>
      <c r="AAQ90" s="244"/>
      <c r="AAR90" s="244"/>
      <c r="AAS90" s="244"/>
      <c r="AAT90" s="244"/>
      <c r="AAU90" s="244"/>
      <c r="AAV90" s="244"/>
      <c r="AAW90" s="244"/>
      <c r="AAX90" s="244"/>
      <c r="AAY90" s="244"/>
      <c r="AAZ90" s="244"/>
      <c r="ABA90" s="244"/>
      <c r="ABB90" s="244"/>
      <c r="ABC90" s="244"/>
      <c r="ABD90" s="244"/>
      <c r="ABE90" s="244"/>
      <c r="ABF90" s="244"/>
      <c r="ABG90" s="244"/>
      <c r="ABH90" s="244"/>
      <c r="ABI90" s="244"/>
      <c r="ABJ90" s="244"/>
      <c r="ABK90" s="244"/>
      <c r="ABL90" s="244"/>
      <c r="ABM90" s="244"/>
      <c r="ABN90" s="244"/>
      <c r="ABO90" s="244"/>
      <c r="ABP90" s="244"/>
      <c r="ABQ90" s="244"/>
      <c r="ABR90" s="244"/>
      <c r="ABS90" s="244"/>
      <c r="ABT90" s="244"/>
      <c r="ABU90" s="244"/>
      <c r="ABV90" s="244"/>
      <c r="ABW90" s="244"/>
      <c r="ABX90" s="244"/>
      <c r="ABY90" s="244"/>
      <c r="ABZ90" s="244"/>
      <c r="ACA90" s="244"/>
      <c r="ACB90" s="244"/>
      <c r="ACC90" s="244"/>
      <c r="ACD90" s="244"/>
      <c r="ACE90" s="244"/>
      <c r="ACF90" s="244"/>
      <c r="ACG90" s="244"/>
      <c r="ACH90" s="244"/>
      <c r="ACI90" s="244"/>
      <c r="ACJ90" s="244"/>
      <c r="ACK90" s="244"/>
      <c r="ACL90" s="244"/>
      <c r="ACM90" s="244"/>
      <c r="ACN90" s="244"/>
      <c r="ACO90" s="244"/>
      <c r="ACP90" s="244"/>
      <c r="ACQ90" s="244"/>
      <c r="ACR90" s="244"/>
      <c r="ACS90" s="244"/>
      <c r="ACT90" s="244"/>
      <c r="ACU90" s="244"/>
      <c r="ACV90" s="244"/>
      <c r="ACW90" s="244"/>
      <c r="ACX90" s="244"/>
      <c r="ACY90" s="244"/>
      <c r="ACZ90" s="244"/>
      <c r="ADA90" s="244"/>
      <c r="ADB90" s="244"/>
      <c r="ADC90" s="244"/>
      <c r="ADD90" s="244"/>
      <c r="ADE90" s="244"/>
      <c r="ADF90" s="244"/>
      <c r="ADG90" s="244"/>
      <c r="ADH90" s="244"/>
      <c r="ADI90" s="244"/>
      <c r="ADJ90" s="244"/>
      <c r="ADK90" s="244"/>
      <c r="ADL90" s="244"/>
      <c r="ADM90" s="244"/>
      <c r="ADN90" s="244"/>
      <c r="ADO90" s="244"/>
      <c r="ADP90" s="244"/>
      <c r="ADQ90" s="244"/>
      <c r="ADR90" s="244"/>
      <c r="ADS90" s="244"/>
      <c r="ADT90" s="244"/>
      <c r="ADU90" s="244"/>
      <c r="ADV90" s="244"/>
      <c r="ADW90" s="244"/>
      <c r="ADX90" s="244"/>
      <c r="ADY90" s="244"/>
      <c r="ADZ90" s="244"/>
      <c r="AEA90" s="244"/>
      <c r="AEB90" s="244"/>
      <c r="AEC90" s="244"/>
      <c r="AED90" s="244"/>
      <c r="AEE90" s="244"/>
      <c r="AEF90" s="244"/>
      <c r="AEG90" s="244"/>
      <c r="AEH90" s="244"/>
      <c r="AEI90" s="244"/>
      <c r="AEJ90" s="244"/>
      <c r="AEK90" s="244"/>
      <c r="AEL90" s="244"/>
      <c r="AEM90" s="244"/>
      <c r="AEN90" s="244"/>
      <c r="AEO90" s="244"/>
      <c r="AEP90" s="244"/>
      <c r="AEQ90" s="244"/>
      <c r="AER90" s="244"/>
      <c r="AES90" s="244"/>
      <c r="AET90" s="244"/>
      <c r="AEU90" s="244"/>
    </row>
    <row r="91" spans="1:827" s="191" customFormat="1" x14ac:dyDescent="0.15">
      <c r="A91" s="182" t="str">
        <f>'Tariffs July 2021'!K69</f>
        <v>Mojo Power</v>
      </c>
      <c r="B91" s="183" t="str">
        <f>'Tariffs July 2021'!L69</f>
        <v>All Day Breakfast</v>
      </c>
      <c r="C91" s="184">
        <f>IF('Tariffs July 2021'!BP69=0,91*'Tariffs July 2021'!M69/100,(91*'Tariffs July 2021'!M69/100)+'Tariffs July 2021'!BP69/4)</f>
        <v>61.879999999999988</v>
      </c>
      <c r="D91" s="184">
        <f>IF('Tariffs July 2021'!O69="",$C$78*$C$79*'Tariffs July 2021'!N69/100,IF($C$78*$C$79&gt;='Tariffs July 2021'!P69,('Tariffs July 2021'!P69*'Tariffs July 2021'!N69/100),($C$78*$C$79*'Tariffs July 2021'!N69/100)))</f>
        <v>272</v>
      </c>
      <c r="E91" s="184">
        <f>IF(AND('Tariffs July 2021'!R69&gt;0,'Tariffs July 2021'!T69&gt;0),IF(($C$78*$C$79&lt;'Tariffs July 2021'!T69),(0),($C$78*$C$79-'Tariffs July 2021'!T69)*'Tariffs July 2021'!U69/100),IF(AND('Tariffs July 2021'!R69&gt;0,'Tariffs July 2021'!T69=""),IF(($C$78*$C$79&lt;'Tariffs July 2021'!R69+'Tariffs July 2021'!P69),(0),(($C$78*$C$79-('Tariffs July 2021'!R69+'Tariffs July 2021'!P69))*'Tariffs July 2021'!S69/100)),IF(AND('Tariffs July 2021'!P69&gt;0,'Tariffs July 2021'!R69=""&gt;0),IF(($C$78*$C$79&lt;'Tariffs July 2021'!P69),(0),($C$78*$C$79-'Tariffs July 2021'!P69)*'Tariffs July 2021'!Q69/100),0)))</f>
        <v>0</v>
      </c>
      <c r="F91" s="184">
        <f>($C$78*$C$80)*'Tariffs July 2021'!AE69/100</f>
        <v>42.409090909090907</v>
      </c>
      <c r="G91" s="184">
        <f t="shared" si="50"/>
        <v>376.28909090909087</v>
      </c>
      <c r="H91" s="238">
        <f t="shared" si="51"/>
        <v>1257.6363636363635</v>
      </c>
      <c r="I91" s="238">
        <f t="shared" si="52"/>
        <v>1505.1563636363635</v>
      </c>
      <c r="J91" s="185">
        <f t="shared" si="49"/>
        <v>1655.672</v>
      </c>
      <c r="K91" s="188">
        <f>'Tariffs July 2021'!AZ69</f>
        <v>0</v>
      </c>
      <c r="L91" s="188">
        <f>'Tariffs July 2021'!BA69</f>
        <v>0</v>
      </c>
      <c r="M91" s="188">
        <f>'Tariffs July 2021'!BB69</f>
        <v>0</v>
      </c>
      <c r="N91" s="188">
        <f>'Tariffs July 2021'!BC69</f>
        <v>0</v>
      </c>
      <c r="O91" s="186" t="str">
        <f t="shared" si="53"/>
        <v>No discount</v>
      </c>
      <c r="P91" s="187" t="str">
        <f t="shared" si="54"/>
        <v>Exclusive</v>
      </c>
      <c r="Q91" s="241">
        <f t="shared" si="55"/>
        <v>1505.1563636363635</v>
      </c>
      <c r="R91" s="238">
        <f t="shared" si="56"/>
        <v>1505.1563636363635</v>
      </c>
      <c r="S91" s="247">
        <f t="shared" si="57"/>
        <v>1655.672</v>
      </c>
      <c r="T91" s="247">
        <f t="shared" si="57"/>
        <v>1655.672</v>
      </c>
      <c r="U91" s="188">
        <f>'Tariffs July 2021'!BL69</f>
        <v>0</v>
      </c>
      <c r="V91" s="189" t="str">
        <f>'Tariffs July 2021'!BM69</f>
        <v>n</v>
      </c>
      <c r="W91" s="284"/>
      <c r="X91" s="284"/>
      <c r="Y91" s="284"/>
      <c r="Z91" s="284"/>
      <c r="AA91" s="284"/>
      <c r="AB91" s="284"/>
      <c r="AC91" s="284"/>
      <c r="AD91" s="284"/>
      <c r="AE91" s="284"/>
      <c r="AF91" s="284"/>
      <c r="AG91" s="284"/>
      <c r="AH91" s="284"/>
      <c r="AI91" s="284"/>
      <c r="AJ91" s="284"/>
      <c r="AK91" s="284"/>
      <c r="AL91" s="284"/>
      <c r="AM91" s="284"/>
      <c r="AN91" s="284"/>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s="244"/>
      <c r="QO91" s="244"/>
      <c r="QP91" s="244"/>
      <c r="QQ91" s="244"/>
      <c r="QR91" s="244"/>
      <c r="QS91" s="244"/>
      <c r="QT91" s="244"/>
      <c r="QU91" s="244"/>
      <c r="QV91" s="244"/>
      <c r="QW91" s="244"/>
      <c r="QX91" s="244"/>
      <c r="QY91" s="244"/>
      <c r="QZ91" s="244"/>
      <c r="RA91" s="244"/>
      <c r="RB91" s="244"/>
      <c r="RC91" s="244"/>
      <c r="RD91" s="244"/>
      <c r="RE91" s="244"/>
      <c r="RF91" s="244"/>
      <c r="RG91" s="244"/>
      <c r="RH91" s="244"/>
      <c r="RI91" s="244"/>
      <c r="RJ91" s="244"/>
      <c r="RK91" s="244"/>
      <c r="RL91" s="244"/>
      <c r="RM91" s="244"/>
      <c r="RN91" s="244"/>
      <c r="RO91" s="244"/>
      <c r="RP91" s="244"/>
      <c r="RQ91" s="244"/>
      <c r="RR91" s="244"/>
      <c r="RS91" s="244"/>
      <c r="RT91" s="244"/>
      <c r="RU91" s="244"/>
      <c r="RV91" s="244"/>
      <c r="RW91" s="244"/>
      <c r="RX91" s="244"/>
      <c r="RY91" s="244"/>
      <c r="RZ91" s="244"/>
      <c r="SA91" s="244"/>
      <c r="SB91" s="244"/>
      <c r="SC91" s="244"/>
      <c r="SD91" s="244"/>
      <c r="SE91" s="244"/>
      <c r="SF91" s="244"/>
      <c r="SG91" s="244"/>
      <c r="SH91" s="244"/>
      <c r="SI91" s="244"/>
      <c r="SJ91" s="244"/>
      <c r="SK91" s="244"/>
      <c r="SL91" s="244"/>
      <c r="SM91" s="244"/>
      <c r="SN91" s="244"/>
      <c r="SO91" s="244"/>
      <c r="SP91" s="244"/>
      <c r="SQ91" s="244"/>
      <c r="SR91" s="244"/>
      <c r="SS91" s="244"/>
      <c r="ST91" s="244"/>
      <c r="SU91" s="244"/>
      <c r="SV91" s="244"/>
      <c r="SW91" s="244"/>
      <c r="SX91" s="244"/>
      <c r="SY91" s="244"/>
      <c r="SZ91" s="244"/>
      <c r="TA91" s="244"/>
      <c r="TB91" s="244"/>
      <c r="TC91" s="244"/>
      <c r="TD91" s="244"/>
      <c r="TE91" s="244"/>
      <c r="TF91" s="244"/>
      <c r="TG91" s="244"/>
      <c r="TH91" s="244"/>
      <c r="TI91" s="244"/>
      <c r="TJ91" s="244"/>
      <c r="TK91" s="244"/>
      <c r="TL91" s="244"/>
      <c r="TM91" s="244"/>
      <c r="TN91" s="244"/>
      <c r="TO91" s="244"/>
      <c r="TP91" s="244"/>
      <c r="TQ91" s="244"/>
      <c r="TR91" s="244"/>
      <c r="TS91" s="244"/>
      <c r="TT91" s="244"/>
      <c r="TU91" s="244"/>
      <c r="TV91" s="244"/>
      <c r="TW91" s="244"/>
      <c r="TX91" s="244"/>
      <c r="TY91" s="244"/>
      <c r="TZ91" s="244"/>
      <c r="UA91" s="244"/>
      <c r="UB91" s="244"/>
      <c r="UC91" s="244"/>
      <c r="UD91" s="244"/>
      <c r="UE91" s="244"/>
      <c r="UF91" s="244"/>
      <c r="UG91" s="244"/>
      <c r="UH91" s="244"/>
      <c r="UI91" s="244"/>
      <c r="UJ91" s="244"/>
      <c r="UK91" s="244"/>
      <c r="UL91" s="244"/>
      <c r="UM91" s="244"/>
      <c r="UN91" s="244"/>
      <c r="UO91" s="244"/>
      <c r="UP91" s="244"/>
      <c r="UQ91" s="244"/>
      <c r="UR91" s="244"/>
      <c r="US91" s="244"/>
      <c r="UT91" s="244"/>
      <c r="UU91" s="244"/>
      <c r="UV91" s="244"/>
      <c r="UW91" s="244"/>
      <c r="UX91" s="244"/>
      <c r="UY91" s="244"/>
      <c r="UZ91" s="244"/>
      <c r="VA91" s="244"/>
      <c r="VB91" s="244"/>
      <c r="VC91" s="244"/>
      <c r="VD91" s="244"/>
      <c r="VE91" s="244"/>
      <c r="VF91" s="244"/>
      <c r="VG91" s="244"/>
      <c r="VH91" s="244"/>
      <c r="VI91" s="244"/>
      <c r="VJ91" s="244"/>
      <c r="VK91" s="244"/>
      <c r="VL91" s="244"/>
      <c r="VM91" s="244"/>
      <c r="VN91" s="244"/>
      <c r="VO91" s="244"/>
      <c r="VP91" s="244"/>
      <c r="VQ91" s="244"/>
      <c r="VR91" s="244"/>
      <c r="VS91" s="244"/>
      <c r="VT91" s="244"/>
      <c r="VU91" s="244"/>
      <c r="VV91" s="244"/>
      <c r="VW91" s="244"/>
      <c r="VX91" s="244"/>
      <c r="VY91" s="244"/>
      <c r="VZ91" s="244"/>
      <c r="WA91" s="244"/>
      <c r="WB91" s="244"/>
      <c r="WC91" s="244"/>
      <c r="WD91" s="244"/>
      <c r="WE91" s="244"/>
      <c r="WF91" s="244"/>
      <c r="WG91" s="244"/>
      <c r="WH91" s="244"/>
      <c r="WI91" s="244"/>
      <c r="WJ91" s="244"/>
      <c r="WK91" s="244"/>
      <c r="WL91" s="244"/>
      <c r="WM91" s="244"/>
      <c r="WN91" s="244"/>
      <c r="WO91" s="244"/>
      <c r="WP91" s="244"/>
      <c r="WQ91" s="244"/>
      <c r="WR91" s="244"/>
      <c r="WS91" s="244"/>
      <c r="WT91" s="244"/>
      <c r="WU91" s="244"/>
      <c r="WV91" s="244"/>
      <c r="WW91" s="244"/>
      <c r="WX91" s="244"/>
      <c r="WY91" s="244"/>
      <c r="WZ91" s="244"/>
      <c r="XA91" s="244"/>
      <c r="XB91" s="244"/>
      <c r="XC91" s="244"/>
      <c r="XD91" s="244"/>
      <c r="XE91" s="244"/>
      <c r="XF91" s="244"/>
      <c r="XG91" s="244"/>
      <c r="XH91" s="244"/>
      <c r="XI91" s="244"/>
      <c r="XJ91" s="244"/>
      <c r="XK91" s="244"/>
      <c r="XL91" s="244"/>
      <c r="XM91" s="244"/>
      <c r="XN91" s="244"/>
      <c r="XO91" s="244"/>
      <c r="XP91" s="244"/>
      <c r="XQ91" s="244"/>
      <c r="XR91" s="244"/>
      <c r="XS91" s="244"/>
      <c r="XT91" s="244"/>
      <c r="XU91" s="244"/>
      <c r="XV91" s="244"/>
      <c r="XW91" s="244"/>
      <c r="XX91" s="244"/>
      <c r="XY91" s="244"/>
      <c r="XZ91" s="244"/>
      <c r="YA91" s="244"/>
      <c r="YB91" s="244"/>
      <c r="YC91" s="244"/>
      <c r="YD91" s="244"/>
      <c r="YE91" s="244"/>
      <c r="YF91" s="244"/>
      <c r="YG91" s="244"/>
      <c r="YH91" s="244"/>
      <c r="YI91" s="244"/>
      <c r="YJ91" s="244"/>
      <c r="YK91" s="244"/>
      <c r="YL91" s="244"/>
      <c r="YM91" s="244"/>
      <c r="YN91" s="244"/>
      <c r="YO91" s="244"/>
      <c r="YP91" s="244"/>
      <c r="YQ91" s="244"/>
      <c r="YR91" s="244"/>
      <c r="YS91" s="244"/>
      <c r="YT91" s="244"/>
      <c r="YU91" s="244"/>
      <c r="YV91" s="244"/>
      <c r="YW91" s="244"/>
      <c r="YX91" s="244"/>
      <c r="YY91" s="244"/>
      <c r="YZ91" s="244"/>
      <c r="ZA91" s="244"/>
      <c r="ZB91" s="244"/>
      <c r="ZC91" s="244"/>
      <c r="ZD91" s="244"/>
      <c r="ZE91" s="244"/>
      <c r="ZF91" s="244"/>
      <c r="ZG91" s="244"/>
      <c r="ZH91" s="244"/>
      <c r="ZI91" s="244"/>
      <c r="ZJ91" s="244"/>
      <c r="ZK91" s="244"/>
      <c r="ZL91" s="244"/>
      <c r="ZM91" s="244"/>
      <c r="ZN91" s="244"/>
      <c r="ZO91" s="244"/>
      <c r="ZP91" s="244"/>
      <c r="ZQ91" s="244"/>
      <c r="ZR91" s="244"/>
      <c r="ZS91" s="244"/>
      <c r="ZT91" s="244"/>
      <c r="ZU91" s="244"/>
      <c r="ZV91" s="244"/>
      <c r="ZW91" s="244"/>
      <c r="ZX91" s="244"/>
      <c r="ZY91" s="244"/>
      <c r="ZZ91" s="244"/>
      <c r="AAA91" s="244"/>
      <c r="AAB91" s="244"/>
      <c r="AAC91" s="244"/>
      <c r="AAD91" s="244"/>
      <c r="AAE91" s="244"/>
      <c r="AAF91" s="244"/>
      <c r="AAG91" s="244"/>
      <c r="AAH91" s="244"/>
      <c r="AAI91" s="244"/>
      <c r="AAJ91" s="244"/>
      <c r="AAK91" s="244"/>
      <c r="AAL91" s="244"/>
      <c r="AAM91" s="244"/>
      <c r="AAN91" s="244"/>
      <c r="AAO91" s="244"/>
      <c r="AAP91" s="244"/>
      <c r="AAQ91" s="244"/>
      <c r="AAR91" s="244"/>
      <c r="AAS91" s="244"/>
      <c r="AAT91" s="244"/>
      <c r="AAU91" s="244"/>
      <c r="AAV91" s="244"/>
      <c r="AAW91" s="244"/>
      <c r="AAX91" s="244"/>
      <c r="AAY91" s="244"/>
      <c r="AAZ91" s="244"/>
      <c r="ABA91" s="244"/>
      <c r="ABB91" s="244"/>
      <c r="ABC91" s="244"/>
      <c r="ABD91" s="244"/>
      <c r="ABE91" s="244"/>
      <c r="ABF91" s="244"/>
      <c r="ABG91" s="244"/>
      <c r="ABH91" s="244"/>
      <c r="ABI91" s="244"/>
      <c r="ABJ91" s="244"/>
      <c r="ABK91" s="244"/>
      <c r="ABL91" s="244"/>
      <c r="ABM91" s="244"/>
      <c r="ABN91" s="244"/>
      <c r="ABO91" s="244"/>
      <c r="ABP91" s="244"/>
      <c r="ABQ91" s="244"/>
      <c r="ABR91" s="244"/>
      <c r="ABS91" s="244"/>
      <c r="ABT91" s="244"/>
      <c r="ABU91" s="244"/>
      <c r="ABV91" s="244"/>
      <c r="ABW91" s="244"/>
      <c r="ABX91" s="244"/>
      <c r="ABY91" s="244"/>
      <c r="ABZ91" s="244"/>
      <c r="ACA91" s="244"/>
      <c r="ACB91" s="244"/>
      <c r="ACC91" s="244"/>
      <c r="ACD91" s="244"/>
      <c r="ACE91" s="244"/>
      <c r="ACF91" s="244"/>
      <c r="ACG91" s="244"/>
      <c r="ACH91" s="244"/>
      <c r="ACI91" s="244"/>
      <c r="ACJ91" s="244"/>
      <c r="ACK91" s="244"/>
      <c r="ACL91" s="244"/>
      <c r="ACM91" s="244"/>
      <c r="ACN91" s="244"/>
      <c r="ACO91" s="244"/>
      <c r="ACP91" s="244"/>
      <c r="ACQ91" s="244"/>
      <c r="ACR91" s="244"/>
      <c r="ACS91" s="244"/>
      <c r="ACT91" s="244"/>
      <c r="ACU91" s="244"/>
      <c r="ACV91" s="244"/>
      <c r="ACW91" s="244"/>
      <c r="ACX91" s="244"/>
      <c r="ACY91" s="244"/>
      <c r="ACZ91" s="244"/>
      <c r="ADA91" s="244"/>
      <c r="ADB91" s="244"/>
      <c r="ADC91" s="244"/>
      <c r="ADD91" s="244"/>
      <c r="ADE91" s="244"/>
      <c r="ADF91" s="244"/>
      <c r="ADG91" s="244"/>
      <c r="ADH91" s="244"/>
      <c r="ADI91" s="244"/>
      <c r="ADJ91" s="244"/>
      <c r="ADK91" s="244"/>
      <c r="ADL91" s="244"/>
      <c r="ADM91" s="244"/>
      <c r="ADN91" s="244"/>
      <c r="ADO91" s="244"/>
      <c r="ADP91" s="244"/>
      <c r="ADQ91" s="244"/>
      <c r="ADR91" s="244"/>
      <c r="ADS91" s="244"/>
      <c r="ADT91" s="244"/>
      <c r="ADU91" s="244"/>
      <c r="ADV91" s="244"/>
      <c r="ADW91" s="244"/>
      <c r="ADX91" s="244"/>
      <c r="ADY91" s="244"/>
      <c r="ADZ91" s="244"/>
      <c r="AEA91" s="244"/>
      <c r="AEB91" s="244"/>
      <c r="AEC91" s="244"/>
      <c r="AED91" s="244"/>
      <c r="AEE91" s="244"/>
      <c r="AEF91" s="244"/>
      <c r="AEG91" s="244"/>
      <c r="AEH91" s="244"/>
      <c r="AEI91" s="244"/>
      <c r="AEJ91" s="244"/>
      <c r="AEK91" s="244"/>
      <c r="AEL91" s="244"/>
      <c r="AEM91" s="244"/>
      <c r="AEN91" s="244"/>
      <c r="AEO91" s="244"/>
      <c r="AEP91" s="244"/>
      <c r="AEQ91" s="244"/>
      <c r="AER91" s="244"/>
      <c r="AES91" s="244"/>
      <c r="AET91" s="244"/>
      <c r="AEU91" s="244"/>
    </row>
    <row r="92" spans="1:827" s="191" customFormat="1" x14ac:dyDescent="0.15">
      <c r="A92" s="182" t="str">
        <f>'Tariffs July 2021'!K70</f>
        <v>Powershop</v>
      </c>
      <c r="B92" s="183" t="str">
        <f>'Tariffs July 2021'!L70</f>
        <v>Carbon neutral</v>
      </c>
      <c r="C92" s="184">
        <f>IF('Tariffs July 2021'!BP70=0,91*'Tariffs July 2021'!M70/100,(91*'Tariffs July 2021'!M70/100)+'Tariffs July 2021'!BP70/4)</f>
        <v>85.08499999999998</v>
      </c>
      <c r="D92" s="184">
        <f>IF('Tariffs July 2021'!O70="",$C$78*$C$79*'Tariffs July 2021'!N70/100,IF($C$78*$C$79&gt;='Tariffs July 2021'!P70,('Tariffs July 2021'!P70*'Tariffs July 2021'!N70/100),($C$78*$C$79*'Tariffs July 2021'!N70/100)))</f>
        <v>309.39999999999998</v>
      </c>
      <c r="E92" s="184">
        <f>IF(AND('Tariffs July 2021'!R70&gt;0,'Tariffs July 2021'!T70&gt;0),IF(($C$78*$C$79&lt;'Tariffs July 2021'!T70),(0),($C$78*$C$79-'Tariffs July 2021'!T70)*'Tariffs July 2021'!U70/100),IF(AND('Tariffs July 2021'!R70&gt;0,'Tariffs July 2021'!T70=""),IF(($C$78*$C$79&lt;'Tariffs July 2021'!R70+'Tariffs July 2021'!P70),(0),(($C$78*$C$79-('Tariffs July 2021'!R70+'Tariffs July 2021'!P70))*'Tariffs July 2021'!S70/100)),IF(AND('Tariffs July 2021'!P70&gt;0,'Tariffs July 2021'!R70=""&gt;0),IF(($C$78*$C$79&lt;'Tariffs July 2021'!P70),(0),($C$78*$C$79-'Tariffs July 2021'!P70)*'Tariffs July 2021'!Q70/100),0)))</f>
        <v>0</v>
      </c>
      <c r="F92" s="184">
        <f>($C$78*$C$80)*'Tariffs July 2021'!AE70/100</f>
        <v>43.499999999999993</v>
      </c>
      <c r="G92" s="184">
        <f t="shared" si="50"/>
        <v>437.98499999999996</v>
      </c>
      <c r="H92" s="238">
        <f t="shared" si="51"/>
        <v>1411.6</v>
      </c>
      <c r="I92" s="238">
        <f t="shared" si="52"/>
        <v>1751.9399999999998</v>
      </c>
      <c r="J92" s="185">
        <f t="shared" si="49"/>
        <v>1927.134</v>
      </c>
      <c r="K92" s="188">
        <f>'Tariffs July 2021'!AZ70</f>
        <v>0</v>
      </c>
      <c r="L92" s="188">
        <f>'Tariffs July 2021'!BA70</f>
        <v>0</v>
      </c>
      <c r="M92" s="188">
        <f>'Tariffs July 2021'!BB70</f>
        <v>0</v>
      </c>
      <c r="N92" s="188">
        <f>'Tariffs July 2021'!BC70</f>
        <v>0</v>
      </c>
      <c r="O92" s="186" t="str">
        <f t="shared" si="53"/>
        <v>No discount</v>
      </c>
      <c r="P92" s="187" t="str">
        <f t="shared" si="54"/>
        <v>Inclusive</v>
      </c>
      <c r="Q92" s="241">
        <f t="shared" si="55"/>
        <v>1751.9399999999998</v>
      </c>
      <c r="R92" s="238">
        <f t="shared" si="56"/>
        <v>1751.9399999999998</v>
      </c>
      <c r="S92" s="247">
        <f t="shared" si="57"/>
        <v>1927.134</v>
      </c>
      <c r="T92" s="247">
        <f t="shared" si="57"/>
        <v>1927.134</v>
      </c>
      <c r="U92" s="188">
        <f>'Tariffs July 2021'!BL70</f>
        <v>0</v>
      </c>
      <c r="V92" s="189" t="str">
        <f>'Tariffs July 2021'!BM70</f>
        <v>n</v>
      </c>
      <c r="W92" s="284"/>
      <c r="X92" s="284"/>
      <c r="Y92" s="284"/>
      <c r="Z92" s="284"/>
      <c r="AA92" s="284"/>
      <c r="AB92" s="284"/>
      <c r="AC92" s="284"/>
      <c r="AD92" s="284"/>
      <c r="AE92" s="284"/>
      <c r="AF92" s="284"/>
      <c r="AG92" s="284"/>
      <c r="AH92" s="284"/>
      <c r="AI92" s="284"/>
      <c r="AJ92" s="284"/>
      <c r="AK92" s="284"/>
      <c r="AL92" s="284"/>
      <c r="AM92" s="284"/>
      <c r="AN92" s="284"/>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s="244"/>
      <c r="QO92" s="244"/>
      <c r="QP92" s="244"/>
      <c r="QQ92" s="244"/>
      <c r="QR92" s="244"/>
      <c r="QS92" s="244"/>
      <c r="QT92" s="244"/>
      <c r="QU92" s="244"/>
      <c r="QV92" s="244"/>
      <c r="QW92" s="244"/>
      <c r="QX92" s="244"/>
      <c r="QY92" s="244"/>
      <c r="QZ92" s="244"/>
      <c r="RA92" s="244"/>
      <c r="RB92" s="244"/>
      <c r="RC92" s="244"/>
      <c r="RD92" s="244"/>
      <c r="RE92" s="244"/>
      <c r="RF92" s="244"/>
      <c r="RG92" s="244"/>
      <c r="RH92" s="244"/>
      <c r="RI92" s="244"/>
      <c r="RJ92" s="244"/>
      <c r="RK92" s="244"/>
      <c r="RL92" s="244"/>
      <c r="RM92" s="244"/>
      <c r="RN92" s="244"/>
      <c r="RO92" s="244"/>
      <c r="RP92" s="244"/>
      <c r="RQ92" s="244"/>
      <c r="RR92" s="244"/>
      <c r="RS92" s="244"/>
      <c r="RT92" s="244"/>
      <c r="RU92" s="244"/>
      <c r="RV92" s="244"/>
      <c r="RW92" s="244"/>
      <c r="RX92" s="244"/>
      <c r="RY92" s="244"/>
      <c r="RZ92" s="244"/>
      <c r="SA92" s="244"/>
      <c r="SB92" s="244"/>
      <c r="SC92" s="244"/>
      <c r="SD92" s="244"/>
      <c r="SE92" s="244"/>
      <c r="SF92" s="244"/>
      <c r="SG92" s="244"/>
      <c r="SH92" s="244"/>
      <c r="SI92" s="244"/>
      <c r="SJ92" s="244"/>
      <c r="SK92" s="244"/>
      <c r="SL92" s="244"/>
      <c r="SM92" s="244"/>
      <c r="SN92" s="244"/>
      <c r="SO92" s="244"/>
      <c r="SP92" s="244"/>
      <c r="SQ92" s="244"/>
      <c r="SR92" s="244"/>
      <c r="SS92" s="244"/>
      <c r="ST92" s="244"/>
      <c r="SU92" s="244"/>
      <c r="SV92" s="244"/>
      <c r="SW92" s="244"/>
      <c r="SX92" s="244"/>
      <c r="SY92" s="244"/>
      <c r="SZ92" s="244"/>
      <c r="TA92" s="244"/>
      <c r="TB92" s="244"/>
      <c r="TC92" s="244"/>
      <c r="TD92" s="244"/>
      <c r="TE92" s="244"/>
      <c r="TF92" s="244"/>
      <c r="TG92" s="244"/>
      <c r="TH92" s="244"/>
      <c r="TI92" s="244"/>
      <c r="TJ92" s="244"/>
      <c r="TK92" s="244"/>
      <c r="TL92" s="244"/>
      <c r="TM92" s="244"/>
      <c r="TN92" s="244"/>
      <c r="TO92" s="244"/>
      <c r="TP92" s="244"/>
      <c r="TQ92" s="244"/>
      <c r="TR92" s="244"/>
      <c r="TS92" s="244"/>
      <c r="TT92" s="244"/>
      <c r="TU92" s="244"/>
      <c r="TV92" s="244"/>
      <c r="TW92" s="244"/>
      <c r="TX92" s="244"/>
      <c r="TY92" s="244"/>
      <c r="TZ92" s="244"/>
      <c r="UA92" s="244"/>
      <c r="UB92" s="244"/>
      <c r="UC92" s="244"/>
      <c r="UD92" s="244"/>
      <c r="UE92" s="244"/>
      <c r="UF92" s="244"/>
      <c r="UG92" s="244"/>
      <c r="UH92" s="244"/>
      <c r="UI92" s="244"/>
      <c r="UJ92" s="244"/>
      <c r="UK92" s="244"/>
      <c r="UL92" s="244"/>
      <c r="UM92" s="244"/>
      <c r="UN92" s="244"/>
      <c r="UO92" s="244"/>
      <c r="UP92" s="244"/>
      <c r="UQ92" s="244"/>
      <c r="UR92" s="244"/>
      <c r="US92" s="244"/>
      <c r="UT92" s="244"/>
      <c r="UU92" s="244"/>
      <c r="UV92" s="244"/>
      <c r="UW92" s="244"/>
      <c r="UX92" s="244"/>
      <c r="UY92" s="244"/>
      <c r="UZ92" s="244"/>
      <c r="VA92" s="244"/>
      <c r="VB92" s="244"/>
      <c r="VC92" s="244"/>
      <c r="VD92" s="244"/>
      <c r="VE92" s="244"/>
      <c r="VF92" s="244"/>
      <c r="VG92" s="244"/>
      <c r="VH92" s="244"/>
      <c r="VI92" s="244"/>
      <c r="VJ92" s="244"/>
      <c r="VK92" s="244"/>
      <c r="VL92" s="244"/>
      <c r="VM92" s="244"/>
      <c r="VN92" s="244"/>
      <c r="VO92" s="244"/>
      <c r="VP92" s="244"/>
      <c r="VQ92" s="244"/>
      <c r="VR92" s="244"/>
      <c r="VS92" s="244"/>
      <c r="VT92" s="244"/>
      <c r="VU92" s="244"/>
      <c r="VV92" s="244"/>
      <c r="VW92" s="244"/>
      <c r="VX92" s="244"/>
      <c r="VY92" s="244"/>
      <c r="VZ92" s="244"/>
      <c r="WA92" s="244"/>
      <c r="WB92" s="244"/>
      <c r="WC92" s="244"/>
      <c r="WD92" s="244"/>
      <c r="WE92" s="244"/>
      <c r="WF92" s="244"/>
      <c r="WG92" s="244"/>
      <c r="WH92" s="244"/>
      <c r="WI92" s="244"/>
      <c r="WJ92" s="244"/>
      <c r="WK92" s="244"/>
      <c r="WL92" s="244"/>
      <c r="WM92" s="244"/>
      <c r="WN92" s="244"/>
      <c r="WO92" s="244"/>
      <c r="WP92" s="244"/>
      <c r="WQ92" s="244"/>
      <c r="WR92" s="244"/>
      <c r="WS92" s="244"/>
      <c r="WT92" s="244"/>
      <c r="WU92" s="244"/>
      <c r="WV92" s="244"/>
      <c r="WW92" s="244"/>
      <c r="WX92" s="244"/>
      <c r="WY92" s="244"/>
      <c r="WZ92" s="244"/>
      <c r="XA92" s="244"/>
      <c r="XB92" s="244"/>
      <c r="XC92" s="244"/>
      <c r="XD92" s="244"/>
      <c r="XE92" s="244"/>
      <c r="XF92" s="244"/>
      <c r="XG92" s="244"/>
      <c r="XH92" s="244"/>
      <c r="XI92" s="244"/>
      <c r="XJ92" s="244"/>
      <c r="XK92" s="244"/>
      <c r="XL92" s="244"/>
      <c r="XM92" s="244"/>
      <c r="XN92" s="244"/>
      <c r="XO92" s="244"/>
      <c r="XP92" s="244"/>
      <c r="XQ92" s="244"/>
      <c r="XR92" s="244"/>
      <c r="XS92" s="244"/>
      <c r="XT92" s="244"/>
      <c r="XU92" s="244"/>
      <c r="XV92" s="244"/>
      <c r="XW92" s="244"/>
      <c r="XX92" s="244"/>
      <c r="XY92" s="244"/>
      <c r="XZ92" s="244"/>
      <c r="YA92" s="244"/>
      <c r="YB92" s="244"/>
      <c r="YC92" s="244"/>
      <c r="YD92" s="244"/>
      <c r="YE92" s="244"/>
      <c r="YF92" s="244"/>
      <c r="YG92" s="244"/>
      <c r="YH92" s="244"/>
      <c r="YI92" s="244"/>
      <c r="YJ92" s="244"/>
      <c r="YK92" s="244"/>
      <c r="YL92" s="244"/>
      <c r="YM92" s="244"/>
      <c r="YN92" s="244"/>
      <c r="YO92" s="244"/>
      <c r="YP92" s="244"/>
      <c r="YQ92" s="244"/>
      <c r="YR92" s="244"/>
      <c r="YS92" s="244"/>
      <c r="YT92" s="244"/>
      <c r="YU92" s="244"/>
      <c r="YV92" s="244"/>
      <c r="YW92" s="244"/>
      <c r="YX92" s="244"/>
      <c r="YY92" s="244"/>
      <c r="YZ92" s="244"/>
      <c r="ZA92" s="244"/>
      <c r="ZB92" s="244"/>
      <c r="ZC92" s="244"/>
      <c r="ZD92" s="244"/>
      <c r="ZE92" s="244"/>
      <c r="ZF92" s="244"/>
      <c r="ZG92" s="244"/>
      <c r="ZH92" s="244"/>
      <c r="ZI92" s="244"/>
      <c r="ZJ92" s="244"/>
      <c r="ZK92" s="244"/>
      <c r="ZL92" s="244"/>
      <c r="ZM92" s="244"/>
      <c r="ZN92" s="244"/>
      <c r="ZO92" s="244"/>
      <c r="ZP92" s="244"/>
      <c r="ZQ92" s="244"/>
      <c r="ZR92" s="244"/>
      <c r="ZS92" s="244"/>
      <c r="ZT92" s="244"/>
      <c r="ZU92" s="244"/>
      <c r="ZV92" s="244"/>
      <c r="ZW92" s="244"/>
      <c r="ZX92" s="244"/>
      <c r="ZY92" s="244"/>
      <c r="ZZ92" s="244"/>
      <c r="AAA92" s="244"/>
      <c r="AAB92" s="244"/>
      <c r="AAC92" s="244"/>
      <c r="AAD92" s="244"/>
      <c r="AAE92" s="244"/>
      <c r="AAF92" s="244"/>
      <c r="AAG92" s="244"/>
      <c r="AAH92" s="244"/>
      <c r="AAI92" s="244"/>
      <c r="AAJ92" s="244"/>
      <c r="AAK92" s="244"/>
      <c r="AAL92" s="244"/>
      <c r="AAM92" s="244"/>
      <c r="AAN92" s="244"/>
      <c r="AAO92" s="244"/>
      <c r="AAP92" s="244"/>
      <c r="AAQ92" s="244"/>
      <c r="AAR92" s="244"/>
      <c r="AAS92" s="244"/>
      <c r="AAT92" s="244"/>
      <c r="AAU92" s="244"/>
      <c r="AAV92" s="244"/>
      <c r="AAW92" s="244"/>
      <c r="AAX92" s="244"/>
      <c r="AAY92" s="244"/>
      <c r="AAZ92" s="244"/>
      <c r="ABA92" s="244"/>
      <c r="ABB92" s="244"/>
      <c r="ABC92" s="244"/>
      <c r="ABD92" s="244"/>
      <c r="ABE92" s="244"/>
      <c r="ABF92" s="244"/>
      <c r="ABG92" s="244"/>
      <c r="ABH92" s="244"/>
      <c r="ABI92" s="244"/>
      <c r="ABJ92" s="244"/>
      <c r="ABK92" s="244"/>
      <c r="ABL92" s="244"/>
      <c r="ABM92" s="244"/>
      <c r="ABN92" s="244"/>
      <c r="ABO92" s="244"/>
      <c r="ABP92" s="244"/>
      <c r="ABQ92" s="244"/>
      <c r="ABR92" s="244"/>
      <c r="ABS92" s="244"/>
      <c r="ABT92" s="244"/>
      <c r="ABU92" s="244"/>
      <c r="ABV92" s="244"/>
      <c r="ABW92" s="244"/>
      <c r="ABX92" s="244"/>
      <c r="ABY92" s="244"/>
      <c r="ABZ92" s="244"/>
      <c r="ACA92" s="244"/>
      <c r="ACB92" s="244"/>
      <c r="ACC92" s="244"/>
      <c r="ACD92" s="244"/>
      <c r="ACE92" s="244"/>
      <c r="ACF92" s="244"/>
      <c r="ACG92" s="244"/>
      <c r="ACH92" s="244"/>
      <c r="ACI92" s="244"/>
      <c r="ACJ92" s="244"/>
      <c r="ACK92" s="244"/>
      <c r="ACL92" s="244"/>
      <c r="ACM92" s="244"/>
      <c r="ACN92" s="244"/>
      <c r="ACO92" s="244"/>
      <c r="ACP92" s="244"/>
      <c r="ACQ92" s="244"/>
      <c r="ACR92" s="244"/>
      <c r="ACS92" s="244"/>
      <c r="ACT92" s="244"/>
      <c r="ACU92" s="244"/>
      <c r="ACV92" s="244"/>
      <c r="ACW92" s="244"/>
      <c r="ACX92" s="244"/>
      <c r="ACY92" s="244"/>
      <c r="ACZ92" s="244"/>
      <c r="ADA92" s="244"/>
      <c r="ADB92" s="244"/>
      <c r="ADC92" s="244"/>
      <c r="ADD92" s="244"/>
      <c r="ADE92" s="244"/>
      <c r="ADF92" s="244"/>
      <c r="ADG92" s="244"/>
      <c r="ADH92" s="244"/>
      <c r="ADI92" s="244"/>
      <c r="ADJ92" s="244"/>
      <c r="ADK92" s="244"/>
      <c r="ADL92" s="244"/>
      <c r="ADM92" s="244"/>
      <c r="ADN92" s="244"/>
      <c r="ADO92" s="244"/>
      <c r="ADP92" s="244"/>
      <c r="ADQ92" s="244"/>
      <c r="ADR92" s="244"/>
      <c r="ADS92" s="244"/>
      <c r="ADT92" s="244"/>
      <c r="ADU92" s="244"/>
      <c r="ADV92" s="244"/>
      <c r="ADW92" s="244"/>
      <c r="ADX92" s="244"/>
      <c r="ADY92" s="244"/>
      <c r="ADZ92" s="244"/>
      <c r="AEA92" s="244"/>
      <c r="AEB92" s="244"/>
      <c r="AEC92" s="244"/>
      <c r="AED92" s="244"/>
      <c r="AEE92" s="244"/>
      <c r="AEF92" s="244"/>
      <c r="AEG92" s="244"/>
      <c r="AEH92" s="244"/>
      <c r="AEI92" s="244"/>
      <c r="AEJ92" s="244"/>
      <c r="AEK92" s="244"/>
      <c r="AEL92" s="244"/>
      <c r="AEM92" s="244"/>
      <c r="AEN92" s="244"/>
      <c r="AEO92" s="244"/>
      <c r="AEP92" s="244"/>
      <c r="AEQ92" s="244"/>
      <c r="AER92" s="244"/>
      <c r="AES92" s="244"/>
      <c r="AET92" s="244"/>
      <c r="AEU92" s="244"/>
    </row>
    <row r="93" spans="1:827" s="191" customFormat="1" x14ac:dyDescent="0.15">
      <c r="A93" s="182" t="str">
        <f>'Tariffs July 2021'!K71</f>
        <v>Red Energy</v>
      </c>
      <c r="B93" s="183" t="str">
        <f>'Tariffs July 2021'!L71</f>
        <v>Living Energy Saver</v>
      </c>
      <c r="C93" s="184">
        <f>IF('Tariffs July 2021'!BP71=0,91*'Tariffs July 2021'!M71/100,(91*'Tariffs July 2021'!M71/100)+'Tariffs July 2021'!BP71/4)</f>
        <v>77.349999999999994</v>
      </c>
      <c r="D93" s="184">
        <f>IF('Tariffs July 2021'!O71="",$C$78*$C$79*'Tariffs July 2021'!N71/100,IF($C$78*$C$79&gt;='Tariffs July 2021'!P71,('Tariffs July 2021'!P71*'Tariffs July 2021'!N71/100),($C$78*$C$79*'Tariffs July 2021'!N71/100)))</f>
        <v>322.69090909090909</v>
      </c>
      <c r="E93" s="184">
        <f>IF(AND('Tariffs July 2021'!R71&gt;0,'Tariffs July 2021'!T71&gt;0),IF(($C$78*$C$79&lt;'Tariffs July 2021'!T71),(0),($C$78*$C$79-'Tariffs July 2021'!T71)*'Tariffs July 2021'!U71/100),IF(AND('Tariffs July 2021'!R71&gt;0,'Tariffs July 2021'!T71=""),IF(($C$78*$C$79&lt;'Tariffs July 2021'!R71+'Tariffs July 2021'!P71),(0),(($C$78*$C$79-('Tariffs July 2021'!R71+'Tariffs July 2021'!P71))*'Tariffs July 2021'!S71/100)),IF(AND('Tariffs July 2021'!P71&gt;0,'Tariffs July 2021'!R71=""&gt;0),IF(($C$78*$C$79&lt;'Tariffs July 2021'!P71),(0),($C$78*$C$79-'Tariffs July 2021'!P71)*'Tariffs July 2021'!Q71/100),0)))</f>
        <v>0</v>
      </c>
      <c r="F93" s="184">
        <f>($C$78*$C$80)*'Tariffs July 2021'!AE71/100</f>
        <v>47.645454545454541</v>
      </c>
      <c r="G93" s="184">
        <f t="shared" si="50"/>
        <v>447.68636363636358</v>
      </c>
      <c r="H93" s="238">
        <f t="shared" si="51"/>
        <v>1481.3454545454542</v>
      </c>
      <c r="I93" s="238">
        <f t="shared" si="52"/>
        <v>1790.7454545454543</v>
      </c>
      <c r="J93" s="185">
        <f t="shared" si="49"/>
        <v>1969.82</v>
      </c>
      <c r="K93" s="188">
        <f>'Tariffs July 2021'!AZ71</f>
        <v>0</v>
      </c>
      <c r="L93" s="188">
        <f>'Tariffs July 2021'!BA71</f>
        <v>0</v>
      </c>
      <c r="M93" s="188">
        <f>'Tariffs July 2021'!BB71</f>
        <v>0</v>
      </c>
      <c r="N93" s="188">
        <f>'Tariffs July 2021'!BC71</f>
        <v>0</v>
      </c>
      <c r="O93" s="186" t="str">
        <f t="shared" si="53"/>
        <v>No discount</v>
      </c>
      <c r="P93" s="187" t="str">
        <f t="shared" si="54"/>
        <v>Inclusive</v>
      </c>
      <c r="Q93" s="241">
        <f t="shared" si="55"/>
        <v>1790.7454545454543</v>
      </c>
      <c r="R93" s="238">
        <f t="shared" si="56"/>
        <v>1790.7454545454543</v>
      </c>
      <c r="S93" s="247">
        <f t="shared" si="57"/>
        <v>1969.82</v>
      </c>
      <c r="T93" s="247">
        <f t="shared" si="57"/>
        <v>1969.82</v>
      </c>
      <c r="U93" s="188">
        <f>'Tariffs July 2021'!BL71</f>
        <v>0</v>
      </c>
      <c r="V93" s="189" t="str">
        <f>'Tariffs July 2021'!BM71</f>
        <v>n</v>
      </c>
      <c r="W93" s="284"/>
      <c r="X93" s="284"/>
      <c r="Y93" s="284"/>
      <c r="Z93" s="284"/>
      <c r="AA93" s="284"/>
      <c r="AB93" s="284"/>
      <c r="AC93" s="284"/>
      <c r="AD93" s="284"/>
      <c r="AE93" s="284"/>
      <c r="AF93" s="284"/>
      <c r="AG93" s="284"/>
      <c r="AH93" s="284"/>
      <c r="AI93" s="284"/>
      <c r="AJ93" s="284"/>
      <c r="AK93" s="284"/>
      <c r="AL93" s="284"/>
      <c r="AM93" s="284"/>
      <c r="AN93" s="284"/>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s="244"/>
      <c r="QO93" s="244"/>
      <c r="QP93" s="244"/>
      <c r="QQ93" s="244"/>
      <c r="QR93" s="244"/>
      <c r="QS93" s="244"/>
      <c r="QT93" s="244"/>
      <c r="QU93" s="244"/>
      <c r="QV93" s="244"/>
      <c r="QW93" s="244"/>
      <c r="QX93" s="244"/>
      <c r="QY93" s="244"/>
      <c r="QZ93" s="244"/>
      <c r="RA93" s="244"/>
      <c r="RB93" s="244"/>
      <c r="RC93" s="244"/>
      <c r="RD93" s="244"/>
      <c r="RE93" s="244"/>
      <c r="RF93" s="244"/>
      <c r="RG93" s="244"/>
      <c r="RH93" s="244"/>
      <c r="RI93" s="244"/>
      <c r="RJ93" s="244"/>
      <c r="RK93" s="244"/>
      <c r="RL93" s="244"/>
      <c r="RM93" s="244"/>
      <c r="RN93" s="244"/>
      <c r="RO93" s="244"/>
      <c r="RP93" s="244"/>
      <c r="RQ93" s="244"/>
      <c r="RR93" s="244"/>
      <c r="RS93" s="244"/>
      <c r="RT93" s="244"/>
      <c r="RU93" s="244"/>
      <c r="RV93" s="244"/>
      <c r="RW93" s="244"/>
      <c r="RX93" s="244"/>
      <c r="RY93" s="244"/>
      <c r="RZ93" s="244"/>
      <c r="SA93" s="244"/>
      <c r="SB93" s="244"/>
      <c r="SC93" s="244"/>
      <c r="SD93" s="244"/>
      <c r="SE93" s="244"/>
      <c r="SF93" s="244"/>
      <c r="SG93" s="244"/>
      <c r="SH93" s="244"/>
      <c r="SI93" s="244"/>
      <c r="SJ93" s="244"/>
      <c r="SK93" s="244"/>
      <c r="SL93" s="244"/>
      <c r="SM93" s="244"/>
      <c r="SN93" s="244"/>
      <c r="SO93" s="244"/>
      <c r="SP93" s="244"/>
      <c r="SQ93" s="244"/>
      <c r="SR93" s="244"/>
      <c r="SS93" s="244"/>
      <c r="ST93" s="244"/>
      <c r="SU93" s="244"/>
      <c r="SV93" s="244"/>
      <c r="SW93" s="244"/>
      <c r="SX93" s="244"/>
      <c r="SY93" s="244"/>
      <c r="SZ93" s="244"/>
      <c r="TA93" s="244"/>
      <c r="TB93" s="244"/>
      <c r="TC93" s="244"/>
      <c r="TD93" s="244"/>
      <c r="TE93" s="244"/>
      <c r="TF93" s="244"/>
      <c r="TG93" s="244"/>
      <c r="TH93" s="244"/>
      <c r="TI93" s="244"/>
      <c r="TJ93" s="244"/>
      <c r="TK93" s="244"/>
      <c r="TL93" s="244"/>
      <c r="TM93" s="244"/>
      <c r="TN93" s="244"/>
      <c r="TO93" s="244"/>
      <c r="TP93" s="244"/>
      <c r="TQ93" s="244"/>
      <c r="TR93" s="244"/>
      <c r="TS93" s="244"/>
      <c r="TT93" s="244"/>
      <c r="TU93" s="244"/>
      <c r="TV93" s="244"/>
      <c r="TW93" s="244"/>
      <c r="TX93" s="244"/>
      <c r="TY93" s="244"/>
      <c r="TZ93" s="244"/>
      <c r="UA93" s="244"/>
      <c r="UB93" s="244"/>
      <c r="UC93" s="244"/>
      <c r="UD93" s="244"/>
      <c r="UE93" s="244"/>
      <c r="UF93" s="244"/>
      <c r="UG93" s="244"/>
      <c r="UH93" s="244"/>
      <c r="UI93" s="244"/>
      <c r="UJ93" s="244"/>
      <c r="UK93" s="244"/>
      <c r="UL93" s="244"/>
      <c r="UM93" s="244"/>
      <c r="UN93" s="244"/>
      <c r="UO93" s="244"/>
      <c r="UP93" s="244"/>
      <c r="UQ93" s="244"/>
      <c r="UR93" s="244"/>
      <c r="US93" s="244"/>
      <c r="UT93" s="244"/>
      <c r="UU93" s="244"/>
      <c r="UV93" s="244"/>
      <c r="UW93" s="244"/>
      <c r="UX93" s="244"/>
      <c r="UY93" s="244"/>
      <c r="UZ93" s="244"/>
      <c r="VA93" s="244"/>
      <c r="VB93" s="244"/>
      <c r="VC93" s="244"/>
      <c r="VD93" s="244"/>
      <c r="VE93" s="244"/>
      <c r="VF93" s="244"/>
      <c r="VG93" s="244"/>
      <c r="VH93" s="244"/>
      <c r="VI93" s="244"/>
      <c r="VJ93" s="244"/>
      <c r="VK93" s="244"/>
      <c r="VL93" s="244"/>
      <c r="VM93" s="244"/>
      <c r="VN93" s="244"/>
      <c r="VO93" s="244"/>
      <c r="VP93" s="244"/>
      <c r="VQ93" s="244"/>
      <c r="VR93" s="244"/>
      <c r="VS93" s="244"/>
      <c r="VT93" s="244"/>
      <c r="VU93" s="244"/>
      <c r="VV93" s="244"/>
      <c r="VW93" s="244"/>
      <c r="VX93" s="244"/>
      <c r="VY93" s="244"/>
      <c r="VZ93" s="244"/>
      <c r="WA93" s="244"/>
      <c r="WB93" s="244"/>
      <c r="WC93" s="244"/>
      <c r="WD93" s="244"/>
      <c r="WE93" s="244"/>
      <c r="WF93" s="244"/>
      <c r="WG93" s="244"/>
      <c r="WH93" s="244"/>
      <c r="WI93" s="244"/>
      <c r="WJ93" s="244"/>
      <c r="WK93" s="244"/>
      <c r="WL93" s="244"/>
      <c r="WM93" s="244"/>
      <c r="WN93" s="244"/>
      <c r="WO93" s="244"/>
      <c r="WP93" s="244"/>
      <c r="WQ93" s="244"/>
      <c r="WR93" s="244"/>
      <c r="WS93" s="244"/>
      <c r="WT93" s="244"/>
      <c r="WU93" s="244"/>
      <c r="WV93" s="244"/>
      <c r="WW93" s="244"/>
      <c r="WX93" s="244"/>
      <c r="WY93" s="244"/>
      <c r="WZ93" s="244"/>
      <c r="XA93" s="244"/>
      <c r="XB93" s="244"/>
      <c r="XC93" s="244"/>
      <c r="XD93" s="244"/>
      <c r="XE93" s="244"/>
      <c r="XF93" s="244"/>
      <c r="XG93" s="244"/>
      <c r="XH93" s="244"/>
      <c r="XI93" s="244"/>
      <c r="XJ93" s="244"/>
      <c r="XK93" s="244"/>
      <c r="XL93" s="244"/>
      <c r="XM93" s="244"/>
      <c r="XN93" s="244"/>
      <c r="XO93" s="244"/>
      <c r="XP93" s="244"/>
      <c r="XQ93" s="244"/>
      <c r="XR93" s="244"/>
      <c r="XS93" s="244"/>
      <c r="XT93" s="244"/>
      <c r="XU93" s="244"/>
      <c r="XV93" s="244"/>
      <c r="XW93" s="244"/>
      <c r="XX93" s="244"/>
      <c r="XY93" s="244"/>
      <c r="XZ93" s="244"/>
      <c r="YA93" s="244"/>
      <c r="YB93" s="244"/>
      <c r="YC93" s="244"/>
      <c r="YD93" s="244"/>
      <c r="YE93" s="244"/>
      <c r="YF93" s="244"/>
      <c r="YG93" s="244"/>
      <c r="YH93" s="244"/>
      <c r="YI93" s="244"/>
      <c r="YJ93" s="244"/>
      <c r="YK93" s="244"/>
      <c r="YL93" s="244"/>
      <c r="YM93" s="244"/>
      <c r="YN93" s="244"/>
      <c r="YO93" s="244"/>
      <c r="YP93" s="244"/>
      <c r="YQ93" s="244"/>
      <c r="YR93" s="244"/>
      <c r="YS93" s="244"/>
      <c r="YT93" s="244"/>
      <c r="YU93" s="244"/>
      <c r="YV93" s="244"/>
      <c r="YW93" s="244"/>
      <c r="YX93" s="244"/>
      <c r="YY93" s="244"/>
      <c r="YZ93" s="244"/>
      <c r="ZA93" s="244"/>
      <c r="ZB93" s="244"/>
      <c r="ZC93" s="244"/>
      <c r="ZD93" s="244"/>
      <c r="ZE93" s="244"/>
      <c r="ZF93" s="244"/>
      <c r="ZG93" s="244"/>
      <c r="ZH93" s="244"/>
      <c r="ZI93" s="244"/>
      <c r="ZJ93" s="244"/>
      <c r="ZK93" s="244"/>
      <c r="ZL93" s="244"/>
      <c r="ZM93" s="244"/>
      <c r="ZN93" s="244"/>
      <c r="ZO93" s="244"/>
      <c r="ZP93" s="244"/>
      <c r="ZQ93" s="244"/>
      <c r="ZR93" s="244"/>
      <c r="ZS93" s="244"/>
      <c r="ZT93" s="244"/>
      <c r="ZU93" s="244"/>
      <c r="ZV93" s="244"/>
      <c r="ZW93" s="244"/>
      <c r="ZX93" s="244"/>
      <c r="ZY93" s="244"/>
      <c r="ZZ93" s="244"/>
      <c r="AAA93" s="244"/>
      <c r="AAB93" s="244"/>
      <c r="AAC93" s="244"/>
      <c r="AAD93" s="244"/>
      <c r="AAE93" s="244"/>
      <c r="AAF93" s="244"/>
      <c r="AAG93" s="244"/>
      <c r="AAH93" s="244"/>
      <c r="AAI93" s="244"/>
      <c r="AAJ93" s="244"/>
      <c r="AAK93" s="244"/>
      <c r="AAL93" s="244"/>
      <c r="AAM93" s="244"/>
      <c r="AAN93" s="244"/>
      <c r="AAO93" s="244"/>
      <c r="AAP93" s="244"/>
      <c r="AAQ93" s="244"/>
      <c r="AAR93" s="244"/>
      <c r="AAS93" s="244"/>
      <c r="AAT93" s="244"/>
      <c r="AAU93" s="244"/>
      <c r="AAV93" s="244"/>
      <c r="AAW93" s="244"/>
      <c r="AAX93" s="244"/>
      <c r="AAY93" s="244"/>
      <c r="AAZ93" s="244"/>
      <c r="ABA93" s="244"/>
      <c r="ABB93" s="244"/>
      <c r="ABC93" s="244"/>
      <c r="ABD93" s="244"/>
      <c r="ABE93" s="244"/>
      <c r="ABF93" s="244"/>
      <c r="ABG93" s="244"/>
      <c r="ABH93" s="244"/>
      <c r="ABI93" s="244"/>
      <c r="ABJ93" s="244"/>
      <c r="ABK93" s="244"/>
      <c r="ABL93" s="244"/>
      <c r="ABM93" s="244"/>
      <c r="ABN93" s="244"/>
      <c r="ABO93" s="244"/>
      <c r="ABP93" s="244"/>
      <c r="ABQ93" s="244"/>
      <c r="ABR93" s="244"/>
      <c r="ABS93" s="244"/>
      <c r="ABT93" s="244"/>
      <c r="ABU93" s="244"/>
      <c r="ABV93" s="244"/>
      <c r="ABW93" s="244"/>
      <c r="ABX93" s="244"/>
      <c r="ABY93" s="244"/>
      <c r="ABZ93" s="244"/>
      <c r="ACA93" s="244"/>
      <c r="ACB93" s="244"/>
      <c r="ACC93" s="244"/>
      <c r="ACD93" s="244"/>
      <c r="ACE93" s="244"/>
      <c r="ACF93" s="244"/>
      <c r="ACG93" s="244"/>
      <c r="ACH93" s="244"/>
      <c r="ACI93" s="244"/>
      <c r="ACJ93" s="244"/>
      <c r="ACK93" s="244"/>
      <c r="ACL93" s="244"/>
      <c r="ACM93" s="244"/>
      <c r="ACN93" s="244"/>
      <c r="ACO93" s="244"/>
      <c r="ACP93" s="244"/>
      <c r="ACQ93" s="244"/>
      <c r="ACR93" s="244"/>
      <c r="ACS93" s="244"/>
      <c r="ACT93" s="244"/>
      <c r="ACU93" s="244"/>
      <c r="ACV93" s="244"/>
      <c r="ACW93" s="244"/>
      <c r="ACX93" s="244"/>
      <c r="ACY93" s="244"/>
      <c r="ACZ93" s="244"/>
      <c r="ADA93" s="244"/>
      <c r="ADB93" s="244"/>
      <c r="ADC93" s="244"/>
      <c r="ADD93" s="244"/>
      <c r="ADE93" s="244"/>
      <c r="ADF93" s="244"/>
      <c r="ADG93" s="244"/>
      <c r="ADH93" s="244"/>
      <c r="ADI93" s="244"/>
      <c r="ADJ93" s="244"/>
      <c r="ADK93" s="244"/>
      <c r="ADL93" s="244"/>
      <c r="ADM93" s="244"/>
      <c r="ADN93" s="244"/>
      <c r="ADO93" s="244"/>
      <c r="ADP93" s="244"/>
      <c r="ADQ93" s="244"/>
      <c r="ADR93" s="244"/>
      <c r="ADS93" s="244"/>
      <c r="ADT93" s="244"/>
      <c r="ADU93" s="244"/>
      <c r="ADV93" s="244"/>
      <c r="ADW93" s="244"/>
      <c r="ADX93" s="244"/>
      <c r="ADY93" s="244"/>
      <c r="ADZ93" s="244"/>
      <c r="AEA93" s="244"/>
      <c r="AEB93" s="244"/>
      <c r="AEC93" s="244"/>
      <c r="AED93" s="244"/>
      <c r="AEE93" s="244"/>
      <c r="AEF93" s="244"/>
      <c r="AEG93" s="244"/>
      <c r="AEH93" s="244"/>
      <c r="AEI93" s="244"/>
      <c r="AEJ93" s="244"/>
      <c r="AEK93" s="244"/>
      <c r="AEL93" s="244"/>
      <c r="AEM93" s="244"/>
      <c r="AEN93" s="244"/>
      <c r="AEO93" s="244"/>
      <c r="AEP93" s="244"/>
      <c r="AEQ93" s="244"/>
      <c r="AER93" s="244"/>
      <c r="AES93" s="244"/>
      <c r="AET93" s="244"/>
      <c r="AEU93" s="244"/>
    </row>
    <row r="94" spans="1:827" s="191" customFormat="1" x14ac:dyDescent="0.15">
      <c r="A94" s="183" t="str">
        <f>'Tariffs July 2021'!K72</f>
        <v>Alinta Energy</v>
      </c>
      <c r="B94" s="183" t="str">
        <f>'Tariffs July 2021'!L72</f>
        <v>Home Deal</v>
      </c>
      <c r="C94" s="184">
        <f>IF('Tariffs July 2021'!BP72=0,91*'Tariffs July 2021'!M72/100,(91*'Tariffs July 2021'!M72/100)+'Tariffs July 2021'!BP72/4)</f>
        <v>83.198818181818169</v>
      </c>
      <c r="D94" s="184">
        <f>IF('Tariffs July 2021'!O72="",$C$78*$C$79*'Tariffs July 2021'!N72/100,IF($C$78*$C$79&gt;='Tariffs July 2021'!P72,('Tariffs July 2021'!P72*'Tariffs July 2021'!N72/100),($C$78*$C$79*'Tariffs July 2021'!N72/100)))</f>
        <v>297.96363636363634</v>
      </c>
      <c r="E94" s="184">
        <f>IF(AND('Tariffs July 2021'!R72&gt;0,'Tariffs July 2021'!T72&gt;0),IF(($C$78*$C$79&lt;'Tariffs July 2021'!T72),(0),($C$78*$C$79-'Tariffs July 2021'!T72)*'Tariffs July 2021'!U72/100),IF(AND('Tariffs July 2021'!R72&gt;0,'Tariffs July 2021'!T72=""),IF(($C$78*$C$79&lt;'Tariffs July 2021'!R72+'Tariffs July 2021'!P72),(0),(($C$78*$C$79-('Tariffs July 2021'!R72+'Tariffs July 2021'!P72))*'Tariffs July 2021'!S72/100)),IF(AND('Tariffs July 2021'!P72&gt;0,'Tariffs July 2021'!R72=""&gt;0),IF(($C$78*$C$79&lt;'Tariffs July 2021'!P72),(0),($C$78*$C$79-'Tariffs July 2021'!P72)*'Tariffs July 2021'!Q72/100),0)))</f>
        <v>0</v>
      </c>
      <c r="F94" s="184">
        <f>($C$78*$C$80)*'Tariffs July 2021'!AE72/100</f>
        <v>47.072727272727271</v>
      </c>
      <c r="G94" s="184">
        <f t="shared" si="50"/>
        <v>428.23518181818179</v>
      </c>
      <c r="H94" s="238">
        <f t="shared" si="51"/>
        <v>1380.1454545454544</v>
      </c>
      <c r="I94" s="238">
        <f t="shared" si="52"/>
        <v>1712.9407272727271</v>
      </c>
      <c r="J94" s="185">
        <f t="shared" si="49"/>
        <v>1884.2348</v>
      </c>
      <c r="K94" s="188">
        <f>'Tariffs July 2021'!AZ72</f>
        <v>0</v>
      </c>
      <c r="L94" s="188">
        <f>'Tariffs July 2021'!BA72</f>
        <v>0</v>
      </c>
      <c r="M94" s="188">
        <f>'Tariffs July 2021'!BB72</f>
        <v>0</v>
      </c>
      <c r="N94" s="188">
        <f>'Tariffs July 2021'!BC72</f>
        <v>0</v>
      </c>
      <c r="O94" s="186" t="str">
        <f t="shared" si="53"/>
        <v>No discount</v>
      </c>
      <c r="P94" s="187" t="str">
        <f t="shared" si="54"/>
        <v>Exclusive</v>
      </c>
      <c r="Q94" s="241">
        <f t="shared" si="55"/>
        <v>1712.9407272727271</v>
      </c>
      <c r="R94" s="238">
        <f t="shared" si="56"/>
        <v>1712.9407272727271</v>
      </c>
      <c r="S94" s="247">
        <f t="shared" si="57"/>
        <v>1884.2348</v>
      </c>
      <c r="T94" s="247">
        <f t="shared" si="57"/>
        <v>1884.2348</v>
      </c>
      <c r="U94" s="188">
        <f>'Tariffs July 2021'!BL72</f>
        <v>0</v>
      </c>
      <c r="V94" s="189" t="str">
        <f>'Tariffs July 2021'!BM72</f>
        <v>n</v>
      </c>
      <c r="W94" s="284"/>
      <c r="X94" s="284"/>
      <c r="Y94" s="284"/>
      <c r="Z94" s="284"/>
      <c r="AA94" s="284"/>
      <c r="AB94" s="284"/>
      <c r="AC94" s="284"/>
      <c r="AD94" s="284"/>
      <c r="AE94" s="284"/>
      <c r="AF94" s="284"/>
      <c r="AG94" s="284"/>
      <c r="AH94" s="284"/>
      <c r="AI94" s="284"/>
      <c r="AJ94" s="284"/>
      <c r="AK94" s="284"/>
      <c r="AL94" s="284"/>
      <c r="AM94" s="284"/>
      <c r="AN94" s="28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s="244"/>
      <c r="QO94" s="244"/>
      <c r="QP94" s="244"/>
      <c r="QQ94" s="244"/>
      <c r="QR94" s="244"/>
      <c r="QS94" s="244"/>
      <c r="QT94" s="244"/>
      <c r="QU94" s="244"/>
      <c r="QV94" s="244"/>
      <c r="QW94" s="244"/>
      <c r="QX94" s="244"/>
      <c r="QY94" s="244"/>
      <c r="QZ94" s="244"/>
      <c r="RA94" s="244"/>
      <c r="RB94" s="244"/>
      <c r="RC94" s="244"/>
      <c r="RD94" s="244"/>
      <c r="RE94" s="244"/>
      <c r="RF94" s="244"/>
      <c r="RG94" s="244"/>
      <c r="RH94" s="244"/>
      <c r="RI94" s="244"/>
      <c r="RJ94" s="244"/>
      <c r="RK94" s="244"/>
      <c r="RL94" s="244"/>
      <c r="RM94" s="244"/>
      <c r="RN94" s="244"/>
      <c r="RO94" s="244"/>
      <c r="RP94" s="244"/>
      <c r="RQ94" s="244"/>
      <c r="RR94" s="244"/>
      <c r="RS94" s="244"/>
      <c r="RT94" s="244"/>
      <c r="RU94" s="244"/>
      <c r="RV94" s="244"/>
      <c r="RW94" s="244"/>
      <c r="RX94" s="244"/>
      <c r="RY94" s="244"/>
      <c r="RZ94" s="244"/>
      <c r="SA94" s="244"/>
      <c r="SB94" s="244"/>
      <c r="SC94" s="244"/>
      <c r="SD94" s="244"/>
      <c r="SE94" s="244"/>
      <c r="SF94" s="244"/>
      <c r="SG94" s="244"/>
      <c r="SH94" s="244"/>
      <c r="SI94" s="244"/>
      <c r="SJ94" s="244"/>
      <c r="SK94" s="244"/>
      <c r="SL94" s="244"/>
      <c r="SM94" s="244"/>
      <c r="SN94" s="244"/>
      <c r="SO94" s="244"/>
      <c r="SP94" s="244"/>
      <c r="SQ94" s="244"/>
      <c r="SR94" s="244"/>
      <c r="SS94" s="244"/>
      <c r="ST94" s="244"/>
      <c r="SU94" s="244"/>
      <c r="SV94" s="244"/>
      <c r="SW94" s="244"/>
      <c r="SX94" s="244"/>
      <c r="SY94" s="244"/>
      <c r="SZ94" s="244"/>
      <c r="TA94" s="244"/>
      <c r="TB94" s="244"/>
      <c r="TC94" s="244"/>
      <c r="TD94" s="244"/>
      <c r="TE94" s="244"/>
      <c r="TF94" s="244"/>
      <c r="TG94" s="244"/>
      <c r="TH94" s="244"/>
      <c r="TI94" s="244"/>
      <c r="TJ94" s="244"/>
      <c r="TK94" s="244"/>
      <c r="TL94" s="244"/>
      <c r="TM94" s="244"/>
      <c r="TN94" s="244"/>
      <c r="TO94" s="244"/>
      <c r="TP94" s="244"/>
      <c r="TQ94" s="244"/>
      <c r="TR94" s="244"/>
      <c r="TS94" s="244"/>
      <c r="TT94" s="244"/>
      <c r="TU94" s="244"/>
      <c r="TV94" s="244"/>
      <c r="TW94" s="244"/>
      <c r="TX94" s="244"/>
      <c r="TY94" s="244"/>
      <c r="TZ94" s="244"/>
      <c r="UA94" s="244"/>
      <c r="UB94" s="244"/>
      <c r="UC94" s="244"/>
      <c r="UD94" s="244"/>
      <c r="UE94" s="244"/>
      <c r="UF94" s="244"/>
      <c r="UG94" s="244"/>
      <c r="UH94" s="244"/>
      <c r="UI94" s="244"/>
      <c r="UJ94" s="244"/>
      <c r="UK94" s="244"/>
      <c r="UL94" s="244"/>
      <c r="UM94" s="244"/>
      <c r="UN94" s="244"/>
      <c r="UO94" s="244"/>
      <c r="UP94" s="244"/>
      <c r="UQ94" s="244"/>
      <c r="UR94" s="244"/>
      <c r="US94" s="244"/>
      <c r="UT94" s="244"/>
      <c r="UU94" s="244"/>
      <c r="UV94" s="244"/>
      <c r="UW94" s="244"/>
      <c r="UX94" s="244"/>
      <c r="UY94" s="244"/>
      <c r="UZ94" s="244"/>
      <c r="VA94" s="244"/>
      <c r="VB94" s="244"/>
      <c r="VC94" s="244"/>
      <c r="VD94" s="244"/>
      <c r="VE94" s="244"/>
      <c r="VF94" s="244"/>
      <c r="VG94" s="244"/>
      <c r="VH94" s="244"/>
      <c r="VI94" s="244"/>
      <c r="VJ94" s="244"/>
      <c r="VK94" s="244"/>
      <c r="VL94" s="244"/>
      <c r="VM94" s="244"/>
      <c r="VN94" s="244"/>
      <c r="VO94" s="244"/>
      <c r="VP94" s="244"/>
      <c r="VQ94" s="244"/>
      <c r="VR94" s="244"/>
      <c r="VS94" s="244"/>
      <c r="VT94" s="244"/>
      <c r="VU94" s="244"/>
      <c r="VV94" s="244"/>
      <c r="VW94" s="244"/>
      <c r="VX94" s="244"/>
      <c r="VY94" s="244"/>
      <c r="VZ94" s="244"/>
      <c r="WA94" s="244"/>
      <c r="WB94" s="244"/>
      <c r="WC94" s="244"/>
      <c r="WD94" s="244"/>
      <c r="WE94" s="244"/>
      <c r="WF94" s="244"/>
      <c r="WG94" s="244"/>
      <c r="WH94" s="244"/>
      <c r="WI94" s="244"/>
      <c r="WJ94" s="244"/>
      <c r="WK94" s="244"/>
      <c r="WL94" s="244"/>
      <c r="WM94" s="244"/>
      <c r="WN94" s="244"/>
      <c r="WO94" s="244"/>
      <c r="WP94" s="244"/>
      <c r="WQ94" s="244"/>
      <c r="WR94" s="244"/>
      <c r="WS94" s="244"/>
      <c r="WT94" s="244"/>
      <c r="WU94" s="244"/>
      <c r="WV94" s="244"/>
      <c r="WW94" s="244"/>
      <c r="WX94" s="244"/>
      <c r="WY94" s="244"/>
      <c r="WZ94" s="244"/>
      <c r="XA94" s="244"/>
      <c r="XB94" s="244"/>
      <c r="XC94" s="244"/>
      <c r="XD94" s="244"/>
      <c r="XE94" s="244"/>
      <c r="XF94" s="244"/>
      <c r="XG94" s="244"/>
      <c r="XH94" s="244"/>
      <c r="XI94" s="244"/>
      <c r="XJ94" s="244"/>
      <c r="XK94" s="244"/>
      <c r="XL94" s="244"/>
      <c r="XM94" s="244"/>
      <c r="XN94" s="244"/>
      <c r="XO94" s="244"/>
      <c r="XP94" s="244"/>
      <c r="XQ94" s="244"/>
      <c r="XR94" s="244"/>
      <c r="XS94" s="244"/>
      <c r="XT94" s="244"/>
      <c r="XU94" s="244"/>
      <c r="XV94" s="244"/>
      <c r="XW94" s="244"/>
      <c r="XX94" s="244"/>
      <c r="XY94" s="244"/>
      <c r="XZ94" s="244"/>
      <c r="YA94" s="244"/>
      <c r="YB94" s="244"/>
      <c r="YC94" s="244"/>
      <c r="YD94" s="244"/>
      <c r="YE94" s="244"/>
      <c r="YF94" s="244"/>
      <c r="YG94" s="244"/>
      <c r="YH94" s="244"/>
      <c r="YI94" s="244"/>
      <c r="YJ94" s="244"/>
      <c r="YK94" s="244"/>
      <c r="YL94" s="244"/>
      <c r="YM94" s="244"/>
      <c r="YN94" s="244"/>
      <c r="YO94" s="244"/>
      <c r="YP94" s="244"/>
      <c r="YQ94" s="244"/>
      <c r="YR94" s="244"/>
      <c r="YS94" s="244"/>
      <c r="YT94" s="244"/>
      <c r="YU94" s="244"/>
      <c r="YV94" s="244"/>
      <c r="YW94" s="244"/>
      <c r="YX94" s="244"/>
      <c r="YY94" s="244"/>
      <c r="YZ94" s="244"/>
      <c r="ZA94" s="244"/>
      <c r="ZB94" s="244"/>
      <c r="ZC94" s="244"/>
      <c r="ZD94" s="244"/>
      <c r="ZE94" s="244"/>
      <c r="ZF94" s="244"/>
      <c r="ZG94" s="244"/>
      <c r="ZH94" s="244"/>
      <c r="ZI94" s="244"/>
      <c r="ZJ94" s="244"/>
      <c r="ZK94" s="244"/>
      <c r="ZL94" s="244"/>
      <c r="ZM94" s="244"/>
      <c r="ZN94" s="244"/>
      <c r="ZO94" s="244"/>
      <c r="ZP94" s="244"/>
      <c r="ZQ94" s="244"/>
      <c r="ZR94" s="244"/>
      <c r="ZS94" s="244"/>
      <c r="ZT94" s="244"/>
      <c r="ZU94" s="244"/>
      <c r="ZV94" s="244"/>
      <c r="ZW94" s="244"/>
      <c r="ZX94" s="244"/>
      <c r="ZY94" s="244"/>
      <c r="ZZ94" s="244"/>
      <c r="AAA94" s="244"/>
      <c r="AAB94" s="244"/>
      <c r="AAC94" s="244"/>
      <c r="AAD94" s="244"/>
      <c r="AAE94" s="244"/>
      <c r="AAF94" s="244"/>
      <c r="AAG94" s="244"/>
      <c r="AAH94" s="244"/>
      <c r="AAI94" s="244"/>
      <c r="AAJ94" s="244"/>
      <c r="AAK94" s="244"/>
      <c r="AAL94" s="244"/>
      <c r="AAM94" s="244"/>
      <c r="AAN94" s="244"/>
      <c r="AAO94" s="244"/>
      <c r="AAP94" s="244"/>
      <c r="AAQ94" s="244"/>
      <c r="AAR94" s="244"/>
      <c r="AAS94" s="244"/>
      <c r="AAT94" s="244"/>
      <c r="AAU94" s="244"/>
      <c r="AAV94" s="244"/>
      <c r="AAW94" s="244"/>
      <c r="AAX94" s="244"/>
      <c r="AAY94" s="244"/>
      <c r="AAZ94" s="244"/>
      <c r="ABA94" s="244"/>
      <c r="ABB94" s="244"/>
      <c r="ABC94" s="244"/>
      <c r="ABD94" s="244"/>
      <c r="ABE94" s="244"/>
      <c r="ABF94" s="244"/>
      <c r="ABG94" s="244"/>
      <c r="ABH94" s="244"/>
      <c r="ABI94" s="244"/>
      <c r="ABJ94" s="244"/>
      <c r="ABK94" s="244"/>
      <c r="ABL94" s="244"/>
      <c r="ABM94" s="244"/>
      <c r="ABN94" s="244"/>
      <c r="ABO94" s="244"/>
      <c r="ABP94" s="244"/>
      <c r="ABQ94" s="244"/>
      <c r="ABR94" s="244"/>
      <c r="ABS94" s="244"/>
      <c r="ABT94" s="244"/>
      <c r="ABU94" s="244"/>
      <c r="ABV94" s="244"/>
      <c r="ABW94" s="244"/>
      <c r="ABX94" s="244"/>
      <c r="ABY94" s="244"/>
      <c r="ABZ94" s="244"/>
      <c r="ACA94" s="244"/>
      <c r="ACB94" s="244"/>
      <c r="ACC94" s="244"/>
      <c r="ACD94" s="244"/>
      <c r="ACE94" s="244"/>
      <c r="ACF94" s="244"/>
      <c r="ACG94" s="244"/>
      <c r="ACH94" s="244"/>
      <c r="ACI94" s="244"/>
      <c r="ACJ94" s="244"/>
      <c r="ACK94" s="244"/>
      <c r="ACL94" s="244"/>
      <c r="ACM94" s="244"/>
      <c r="ACN94" s="244"/>
      <c r="ACO94" s="244"/>
      <c r="ACP94" s="244"/>
      <c r="ACQ94" s="244"/>
      <c r="ACR94" s="244"/>
      <c r="ACS94" s="244"/>
      <c r="ACT94" s="244"/>
      <c r="ACU94" s="244"/>
      <c r="ACV94" s="244"/>
      <c r="ACW94" s="244"/>
      <c r="ACX94" s="244"/>
      <c r="ACY94" s="244"/>
      <c r="ACZ94" s="244"/>
      <c r="ADA94" s="244"/>
      <c r="ADB94" s="244"/>
      <c r="ADC94" s="244"/>
      <c r="ADD94" s="244"/>
      <c r="ADE94" s="244"/>
      <c r="ADF94" s="244"/>
      <c r="ADG94" s="244"/>
      <c r="ADH94" s="244"/>
      <c r="ADI94" s="244"/>
      <c r="ADJ94" s="244"/>
      <c r="ADK94" s="244"/>
      <c r="ADL94" s="244"/>
      <c r="ADM94" s="244"/>
      <c r="ADN94" s="244"/>
      <c r="ADO94" s="244"/>
      <c r="ADP94" s="244"/>
      <c r="ADQ94" s="244"/>
      <c r="ADR94" s="244"/>
      <c r="ADS94" s="244"/>
      <c r="ADT94" s="244"/>
      <c r="ADU94" s="244"/>
      <c r="ADV94" s="244"/>
      <c r="ADW94" s="244"/>
      <c r="ADX94" s="244"/>
      <c r="ADY94" s="244"/>
      <c r="ADZ94" s="244"/>
      <c r="AEA94" s="244"/>
      <c r="AEB94" s="244"/>
      <c r="AEC94" s="244"/>
      <c r="AED94" s="244"/>
      <c r="AEE94" s="244"/>
      <c r="AEF94" s="244"/>
      <c r="AEG94" s="244"/>
      <c r="AEH94" s="244"/>
      <c r="AEI94" s="244"/>
      <c r="AEJ94" s="244"/>
      <c r="AEK94" s="244"/>
      <c r="AEL94" s="244"/>
      <c r="AEM94" s="244"/>
      <c r="AEN94" s="244"/>
      <c r="AEO94" s="244"/>
      <c r="AEP94" s="244"/>
      <c r="AEQ94" s="244"/>
      <c r="AER94" s="244"/>
      <c r="AES94" s="244"/>
      <c r="AET94" s="244"/>
      <c r="AEU94" s="244"/>
    </row>
    <row r="95" spans="1:827" s="191" customFormat="1" x14ac:dyDescent="0.15">
      <c r="A95" s="183" t="str">
        <f>'Tariffs July 2021'!K73</f>
        <v>1st Energy</v>
      </c>
      <c r="B95" s="183" t="str">
        <f>'Tariffs July 2021'!L73</f>
        <v>1st Saver</v>
      </c>
      <c r="C95" s="184">
        <f>IF('Tariffs July 2021'!BP73=0,91*'Tariffs July 2021'!M73/100,(91*'Tariffs July 2021'!M73/100)+'Tariffs July 2021'!BP73/4)</f>
        <v>108.29</v>
      </c>
      <c r="D95" s="184">
        <f>IF('Tariffs July 2021'!O73="",$C$78*$C$79*'Tariffs July 2021'!N73/100,IF($C$78*$C$79&gt;='Tariffs July 2021'!P73,('Tariffs July 2021'!P73*'Tariffs July 2021'!N73/100),($C$78*$C$79*'Tariffs July 2021'!N73/100)))</f>
        <v>263.00454545454545</v>
      </c>
      <c r="E95" s="184">
        <f>IF(AND('Tariffs July 2021'!R73&gt;0,'Tariffs July 2021'!T73&gt;0),IF(($C$78*$C$79&lt;'Tariffs July 2021'!T73),(0),($C$78*$C$79-'Tariffs July 2021'!T73)*'Tariffs July 2021'!U73/100),IF(AND('Tariffs July 2021'!R73&gt;0,'Tariffs July 2021'!T73=""),IF(($C$78*$C$79&lt;'Tariffs July 2021'!R73+'Tariffs July 2021'!P73),(0),(($C$78*$C$79-('Tariffs July 2021'!R73+'Tariffs July 2021'!P73))*'Tariffs July 2021'!S73/100)),IF(AND('Tariffs July 2021'!P73&gt;0,'Tariffs July 2021'!R73=""&gt;0),IF(($C$78*$C$79&lt;'Tariffs July 2021'!P73),(0),($C$78*$C$79-'Tariffs July 2021'!P73)*'Tariffs July 2021'!Q73/100),0)))</f>
        <v>80.054545454545448</v>
      </c>
      <c r="F95" s="184">
        <f>($C$78*$C$80)*'Tariffs July 2021'!AE73/100</f>
        <v>44.018181818181823</v>
      </c>
      <c r="G95" s="184">
        <f t="shared" si="50"/>
        <v>495.36727272727273</v>
      </c>
      <c r="H95" s="238">
        <f t="shared" si="51"/>
        <v>1548.3090909090909</v>
      </c>
      <c r="I95" s="238">
        <f t="shared" si="52"/>
        <v>1981.4690909090909</v>
      </c>
      <c r="J95" s="185">
        <f t="shared" si="49"/>
        <v>2179.616</v>
      </c>
      <c r="K95" s="188">
        <f>'Tariffs July 2021'!AZ73</f>
        <v>0</v>
      </c>
      <c r="L95" s="188">
        <f>'Tariffs July 2021'!BA73</f>
        <v>0</v>
      </c>
      <c r="M95" s="188">
        <f>'Tariffs July 2021'!BB73</f>
        <v>7</v>
      </c>
      <c r="N95" s="188">
        <f>'Tariffs July 2021'!BC73</f>
        <v>0</v>
      </c>
      <c r="O95" s="186" t="str">
        <f t="shared" si="53"/>
        <v>Pay-on-time off bill</v>
      </c>
      <c r="P95" s="187" t="str">
        <f t="shared" si="54"/>
        <v>Exclusive</v>
      </c>
      <c r="Q95" s="241">
        <f t="shared" si="55"/>
        <v>1981.4690909090909</v>
      </c>
      <c r="R95" s="238">
        <f t="shared" si="56"/>
        <v>1842.7662545454546</v>
      </c>
      <c r="S95" s="247">
        <f t="shared" si="57"/>
        <v>2179.616</v>
      </c>
      <c r="T95" s="247">
        <f t="shared" si="57"/>
        <v>2027.0428800000002</v>
      </c>
      <c r="U95" s="188">
        <f>'Tariffs July 2021'!BL73</f>
        <v>0</v>
      </c>
      <c r="V95" s="189" t="str">
        <f>'Tariffs July 2021'!BM73</f>
        <v>n</v>
      </c>
      <c r="W95" s="284"/>
      <c r="X95" s="284"/>
      <c r="Y95" s="284"/>
      <c r="Z95" s="284"/>
      <c r="AA95" s="284"/>
      <c r="AB95" s="284"/>
      <c r="AC95" s="284"/>
      <c r="AD95" s="284"/>
      <c r="AE95" s="284"/>
      <c r="AF95" s="284"/>
      <c r="AG95" s="284"/>
      <c r="AH95" s="284"/>
      <c r="AI95" s="284"/>
      <c r="AJ95" s="284"/>
      <c r="AK95" s="284"/>
      <c r="AL95" s="284"/>
      <c r="AM95" s="284"/>
      <c r="AN95" s="284"/>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s="244"/>
      <c r="QO95" s="244"/>
      <c r="QP95" s="244"/>
      <c r="QQ95" s="244"/>
      <c r="QR95" s="244"/>
      <c r="QS95" s="244"/>
      <c r="QT95" s="244"/>
      <c r="QU95" s="244"/>
      <c r="QV95" s="244"/>
      <c r="QW95" s="244"/>
      <c r="QX95" s="244"/>
      <c r="QY95" s="244"/>
      <c r="QZ95" s="244"/>
      <c r="RA95" s="244"/>
      <c r="RB95" s="244"/>
      <c r="RC95" s="244"/>
      <c r="RD95" s="244"/>
      <c r="RE95" s="244"/>
      <c r="RF95" s="244"/>
      <c r="RG95" s="244"/>
      <c r="RH95" s="244"/>
      <c r="RI95" s="244"/>
      <c r="RJ95" s="244"/>
      <c r="RK95" s="244"/>
      <c r="RL95" s="244"/>
      <c r="RM95" s="244"/>
      <c r="RN95" s="244"/>
      <c r="RO95" s="244"/>
      <c r="RP95" s="244"/>
      <c r="RQ95" s="244"/>
      <c r="RR95" s="244"/>
      <c r="RS95" s="244"/>
      <c r="RT95" s="244"/>
      <c r="RU95" s="244"/>
      <c r="RV95" s="244"/>
      <c r="RW95" s="244"/>
      <c r="RX95" s="244"/>
      <c r="RY95" s="244"/>
      <c r="RZ95" s="244"/>
      <c r="SA95" s="244"/>
      <c r="SB95" s="244"/>
      <c r="SC95" s="244"/>
      <c r="SD95" s="244"/>
      <c r="SE95" s="244"/>
      <c r="SF95" s="244"/>
      <c r="SG95" s="244"/>
      <c r="SH95" s="244"/>
      <c r="SI95" s="244"/>
      <c r="SJ95" s="244"/>
      <c r="SK95" s="244"/>
      <c r="SL95" s="244"/>
      <c r="SM95" s="244"/>
      <c r="SN95" s="244"/>
      <c r="SO95" s="244"/>
      <c r="SP95" s="244"/>
      <c r="SQ95" s="244"/>
      <c r="SR95" s="244"/>
      <c r="SS95" s="244"/>
      <c r="ST95" s="244"/>
      <c r="SU95" s="244"/>
      <c r="SV95" s="244"/>
      <c r="SW95" s="244"/>
      <c r="SX95" s="244"/>
      <c r="SY95" s="244"/>
      <c r="SZ95" s="244"/>
      <c r="TA95" s="244"/>
      <c r="TB95" s="244"/>
      <c r="TC95" s="244"/>
      <c r="TD95" s="244"/>
      <c r="TE95" s="244"/>
      <c r="TF95" s="244"/>
      <c r="TG95" s="244"/>
      <c r="TH95" s="244"/>
      <c r="TI95" s="244"/>
      <c r="TJ95" s="244"/>
      <c r="TK95" s="244"/>
      <c r="TL95" s="244"/>
      <c r="TM95" s="244"/>
      <c r="TN95" s="244"/>
      <c r="TO95" s="244"/>
      <c r="TP95" s="244"/>
      <c r="TQ95" s="244"/>
      <c r="TR95" s="244"/>
      <c r="TS95" s="244"/>
      <c r="TT95" s="244"/>
      <c r="TU95" s="244"/>
      <c r="TV95" s="244"/>
      <c r="TW95" s="244"/>
      <c r="TX95" s="244"/>
      <c r="TY95" s="244"/>
      <c r="TZ95" s="244"/>
      <c r="UA95" s="244"/>
      <c r="UB95" s="244"/>
      <c r="UC95" s="244"/>
      <c r="UD95" s="244"/>
      <c r="UE95" s="244"/>
      <c r="UF95" s="244"/>
      <c r="UG95" s="244"/>
      <c r="UH95" s="244"/>
      <c r="UI95" s="244"/>
      <c r="UJ95" s="244"/>
      <c r="UK95" s="244"/>
      <c r="UL95" s="244"/>
      <c r="UM95" s="244"/>
      <c r="UN95" s="244"/>
      <c r="UO95" s="244"/>
      <c r="UP95" s="244"/>
      <c r="UQ95" s="244"/>
      <c r="UR95" s="244"/>
      <c r="US95" s="244"/>
      <c r="UT95" s="244"/>
      <c r="UU95" s="244"/>
      <c r="UV95" s="244"/>
      <c r="UW95" s="244"/>
      <c r="UX95" s="244"/>
      <c r="UY95" s="244"/>
      <c r="UZ95" s="244"/>
      <c r="VA95" s="244"/>
      <c r="VB95" s="244"/>
      <c r="VC95" s="244"/>
      <c r="VD95" s="244"/>
      <c r="VE95" s="244"/>
      <c r="VF95" s="244"/>
      <c r="VG95" s="244"/>
      <c r="VH95" s="244"/>
      <c r="VI95" s="244"/>
      <c r="VJ95" s="244"/>
      <c r="VK95" s="244"/>
      <c r="VL95" s="244"/>
      <c r="VM95" s="244"/>
      <c r="VN95" s="244"/>
      <c r="VO95" s="244"/>
      <c r="VP95" s="244"/>
      <c r="VQ95" s="244"/>
      <c r="VR95" s="244"/>
      <c r="VS95" s="244"/>
      <c r="VT95" s="244"/>
      <c r="VU95" s="244"/>
      <c r="VV95" s="244"/>
      <c r="VW95" s="244"/>
      <c r="VX95" s="244"/>
      <c r="VY95" s="244"/>
      <c r="VZ95" s="244"/>
      <c r="WA95" s="244"/>
      <c r="WB95" s="244"/>
      <c r="WC95" s="244"/>
      <c r="WD95" s="244"/>
      <c r="WE95" s="244"/>
      <c r="WF95" s="244"/>
      <c r="WG95" s="244"/>
      <c r="WH95" s="244"/>
      <c r="WI95" s="244"/>
      <c r="WJ95" s="244"/>
      <c r="WK95" s="244"/>
      <c r="WL95" s="244"/>
      <c r="WM95" s="244"/>
      <c r="WN95" s="244"/>
      <c r="WO95" s="244"/>
      <c r="WP95" s="244"/>
      <c r="WQ95" s="244"/>
      <c r="WR95" s="244"/>
      <c r="WS95" s="244"/>
      <c r="WT95" s="244"/>
      <c r="WU95" s="244"/>
      <c r="WV95" s="244"/>
      <c r="WW95" s="244"/>
      <c r="WX95" s="244"/>
      <c r="WY95" s="244"/>
      <c r="WZ95" s="244"/>
      <c r="XA95" s="244"/>
      <c r="XB95" s="244"/>
      <c r="XC95" s="244"/>
      <c r="XD95" s="244"/>
      <c r="XE95" s="244"/>
      <c r="XF95" s="244"/>
      <c r="XG95" s="244"/>
      <c r="XH95" s="244"/>
      <c r="XI95" s="244"/>
      <c r="XJ95" s="244"/>
      <c r="XK95" s="244"/>
      <c r="XL95" s="244"/>
      <c r="XM95" s="244"/>
      <c r="XN95" s="244"/>
      <c r="XO95" s="244"/>
      <c r="XP95" s="244"/>
      <c r="XQ95" s="244"/>
      <c r="XR95" s="244"/>
      <c r="XS95" s="244"/>
      <c r="XT95" s="244"/>
      <c r="XU95" s="244"/>
      <c r="XV95" s="244"/>
      <c r="XW95" s="244"/>
      <c r="XX95" s="244"/>
      <c r="XY95" s="244"/>
      <c r="XZ95" s="244"/>
      <c r="YA95" s="244"/>
      <c r="YB95" s="244"/>
      <c r="YC95" s="244"/>
      <c r="YD95" s="244"/>
      <c r="YE95" s="244"/>
      <c r="YF95" s="244"/>
      <c r="YG95" s="244"/>
      <c r="YH95" s="244"/>
      <c r="YI95" s="244"/>
      <c r="YJ95" s="244"/>
      <c r="YK95" s="244"/>
      <c r="YL95" s="244"/>
      <c r="YM95" s="244"/>
      <c r="YN95" s="244"/>
      <c r="YO95" s="244"/>
      <c r="YP95" s="244"/>
      <c r="YQ95" s="244"/>
      <c r="YR95" s="244"/>
      <c r="YS95" s="244"/>
      <c r="YT95" s="244"/>
      <c r="YU95" s="244"/>
      <c r="YV95" s="244"/>
      <c r="YW95" s="244"/>
      <c r="YX95" s="244"/>
      <c r="YY95" s="244"/>
      <c r="YZ95" s="244"/>
      <c r="ZA95" s="244"/>
      <c r="ZB95" s="244"/>
      <c r="ZC95" s="244"/>
      <c r="ZD95" s="244"/>
      <c r="ZE95" s="244"/>
      <c r="ZF95" s="244"/>
      <c r="ZG95" s="244"/>
      <c r="ZH95" s="244"/>
      <c r="ZI95" s="244"/>
      <c r="ZJ95" s="244"/>
      <c r="ZK95" s="244"/>
      <c r="ZL95" s="244"/>
      <c r="ZM95" s="244"/>
      <c r="ZN95" s="244"/>
      <c r="ZO95" s="244"/>
      <c r="ZP95" s="244"/>
      <c r="ZQ95" s="244"/>
      <c r="ZR95" s="244"/>
      <c r="ZS95" s="244"/>
      <c r="ZT95" s="244"/>
      <c r="ZU95" s="244"/>
      <c r="ZV95" s="244"/>
      <c r="ZW95" s="244"/>
      <c r="ZX95" s="244"/>
      <c r="ZY95" s="244"/>
      <c r="ZZ95" s="244"/>
      <c r="AAA95" s="244"/>
      <c r="AAB95" s="244"/>
      <c r="AAC95" s="244"/>
      <c r="AAD95" s="244"/>
      <c r="AAE95" s="244"/>
      <c r="AAF95" s="244"/>
      <c r="AAG95" s="244"/>
      <c r="AAH95" s="244"/>
      <c r="AAI95" s="244"/>
      <c r="AAJ95" s="244"/>
      <c r="AAK95" s="244"/>
      <c r="AAL95" s="244"/>
      <c r="AAM95" s="244"/>
      <c r="AAN95" s="244"/>
      <c r="AAO95" s="244"/>
      <c r="AAP95" s="244"/>
      <c r="AAQ95" s="244"/>
      <c r="AAR95" s="244"/>
      <c r="AAS95" s="244"/>
      <c r="AAT95" s="244"/>
      <c r="AAU95" s="244"/>
      <c r="AAV95" s="244"/>
      <c r="AAW95" s="244"/>
      <c r="AAX95" s="244"/>
      <c r="AAY95" s="244"/>
      <c r="AAZ95" s="244"/>
      <c r="ABA95" s="244"/>
      <c r="ABB95" s="244"/>
      <c r="ABC95" s="244"/>
      <c r="ABD95" s="244"/>
      <c r="ABE95" s="244"/>
      <c r="ABF95" s="244"/>
      <c r="ABG95" s="244"/>
      <c r="ABH95" s="244"/>
      <c r="ABI95" s="244"/>
      <c r="ABJ95" s="244"/>
      <c r="ABK95" s="244"/>
      <c r="ABL95" s="244"/>
      <c r="ABM95" s="244"/>
      <c r="ABN95" s="244"/>
      <c r="ABO95" s="244"/>
      <c r="ABP95" s="244"/>
      <c r="ABQ95" s="244"/>
      <c r="ABR95" s="244"/>
      <c r="ABS95" s="244"/>
      <c r="ABT95" s="244"/>
      <c r="ABU95" s="244"/>
      <c r="ABV95" s="244"/>
      <c r="ABW95" s="244"/>
      <c r="ABX95" s="244"/>
      <c r="ABY95" s="244"/>
      <c r="ABZ95" s="244"/>
      <c r="ACA95" s="244"/>
      <c r="ACB95" s="244"/>
      <c r="ACC95" s="244"/>
      <c r="ACD95" s="244"/>
      <c r="ACE95" s="244"/>
      <c r="ACF95" s="244"/>
      <c r="ACG95" s="244"/>
      <c r="ACH95" s="244"/>
      <c r="ACI95" s="244"/>
      <c r="ACJ95" s="244"/>
      <c r="ACK95" s="244"/>
      <c r="ACL95" s="244"/>
      <c r="ACM95" s="244"/>
      <c r="ACN95" s="244"/>
      <c r="ACO95" s="244"/>
      <c r="ACP95" s="244"/>
      <c r="ACQ95" s="244"/>
      <c r="ACR95" s="244"/>
      <c r="ACS95" s="244"/>
      <c r="ACT95" s="244"/>
      <c r="ACU95" s="244"/>
      <c r="ACV95" s="244"/>
      <c r="ACW95" s="244"/>
      <c r="ACX95" s="244"/>
      <c r="ACY95" s="244"/>
      <c r="ACZ95" s="244"/>
      <c r="ADA95" s="244"/>
      <c r="ADB95" s="244"/>
      <c r="ADC95" s="244"/>
      <c r="ADD95" s="244"/>
      <c r="ADE95" s="244"/>
      <c r="ADF95" s="244"/>
      <c r="ADG95" s="244"/>
      <c r="ADH95" s="244"/>
      <c r="ADI95" s="244"/>
      <c r="ADJ95" s="244"/>
      <c r="ADK95" s="244"/>
      <c r="ADL95" s="244"/>
      <c r="ADM95" s="244"/>
      <c r="ADN95" s="244"/>
      <c r="ADO95" s="244"/>
      <c r="ADP95" s="244"/>
      <c r="ADQ95" s="244"/>
      <c r="ADR95" s="244"/>
      <c r="ADS95" s="244"/>
      <c r="ADT95" s="244"/>
      <c r="ADU95" s="244"/>
      <c r="ADV95" s="244"/>
      <c r="ADW95" s="244"/>
      <c r="ADX95" s="244"/>
      <c r="ADY95" s="244"/>
      <c r="ADZ95" s="244"/>
      <c r="AEA95" s="244"/>
      <c r="AEB95" s="244"/>
      <c r="AEC95" s="244"/>
      <c r="AED95" s="244"/>
      <c r="AEE95" s="244"/>
      <c r="AEF95" s="244"/>
      <c r="AEG95" s="244"/>
      <c r="AEH95" s="244"/>
      <c r="AEI95" s="244"/>
      <c r="AEJ95" s="244"/>
      <c r="AEK95" s="244"/>
      <c r="AEL95" s="244"/>
      <c r="AEM95" s="244"/>
      <c r="AEN95" s="244"/>
      <c r="AEO95" s="244"/>
      <c r="AEP95" s="244"/>
      <c r="AEQ95" s="244"/>
      <c r="AER95" s="244"/>
      <c r="AES95" s="244"/>
      <c r="AET95" s="244"/>
      <c r="AEU95" s="244"/>
    </row>
    <row r="96" spans="1:827" s="191" customFormat="1" x14ac:dyDescent="0.15">
      <c r="A96" s="183" t="str">
        <f>'Tariffs July 2021'!K74</f>
        <v>ReAmped Energy</v>
      </c>
      <c r="B96" s="183" t="str">
        <f>'Tariffs July 2021'!L74</f>
        <v>Advance</v>
      </c>
      <c r="C96" s="184">
        <f>IF('Tariffs July 2021'!BP74=0,91*'Tariffs July 2021'!M74/100,(91*'Tariffs July 2021'!M74/100)+'Tariffs July 2021'!BP74/4)</f>
        <v>64.700999999999993</v>
      </c>
      <c r="D96" s="184">
        <f>IF('Tariffs July 2021'!O74="",$C$78*$C$79*'Tariffs July 2021'!N74/100,IF($C$78*$C$79&gt;='Tariffs July 2021'!P74,('Tariffs July 2021'!P74*'Tariffs July 2021'!N74/100),($C$78*$C$79*'Tariffs July 2021'!N74/100)))</f>
        <v>271.84545454545452</v>
      </c>
      <c r="E96" s="184">
        <f>IF(AND('Tariffs July 2021'!R74&gt;0,'Tariffs July 2021'!T74&gt;0),IF(($C$78*$C$79&lt;'Tariffs July 2021'!T74),(0),($C$78*$C$79-'Tariffs July 2021'!T74)*'Tariffs July 2021'!U74/100),IF(AND('Tariffs July 2021'!R74&gt;0,'Tariffs July 2021'!T74=""),IF(($C$78*$C$79&lt;'Tariffs July 2021'!R74+'Tariffs July 2021'!P74),(0),(($C$78*$C$79-('Tariffs July 2021'!R74+'Tariffs July 2021'!P74))*'Tariffs July 2021'!S74/100)),IF(AND('Tariffs July 2021'!P74&gt;0,'Tariffs July 2021'!R74=""&gt;0),IF(($C$78*$C$79&lt;'Tariffs July 2021'!P74),(0),($C$78*$C$79-'Tariffs July 2021'!P74)*'Tariffs July 2021'!Q74/100),0)))</f>
        <v>0</v>
      </c>
      <c r="F96" s="184">
        <f>($C$78*$C$80)*'Tariffs July 2021'!AE74/100</f>
        <v>44.427272727272722</v>
      </c>
      <c r="G96" s="184">
        <f t="shared" si="50"/>
        <v>380.97372727272722</v>
      </c>
      <c r="H96" s="238">
        <f t="shared" si="51"/>
        <v>1265.090909090909</v>
      </c>
      <c r="I96" s="238">
        <f t="shared" si="52"/>
        <v>1523.8949090909089</v>
      </c>
      <c r="J96" s="185">
        <f t="shared" si="49"/>
        <v>1676.2843999999998</v>
      </c>
      <c r="K96" s="188">
        <f>'Tariffs July 2021'!AZ74</f>
        <v>0</v>
      </c>
      <c r="L96" s="188">
        <f>'Tariffs July 2021'!BA74</f>
        <v>0</v>
      </c>
      <c r="M96" s="188">
        <f>'Tariffs July 2021'!BB74</f>
        <v>0</v>
      </c>
      <c r="N96" s="188">
        <f>'Tariffs July 2021'!BC74</f>
        <v>0</v>
      </c>
      <c r="O96" s="186" t="str">
        <f t="shared" ref="O96:O104" si="58">IF(SUM(K96:N96)=0,"No discount",IF(K96&gt;0,"Guaranteed off bill",IF(L96&gt;0,"Guaranteed off usage",IF(M96&gt;0,"Pay-on-time off bill","Pay-on-time off usage"))))</f>
        <v>No discount</v>
      </c>
      <c r="P96" s="187" t="str">
        <f t="shared" si="54"/>
        <v>Exclusive</v>
      </c>
      <c r="Q96" s="241">
        <f t="shared" si="55"/>
        <v>1523.8949090909089</v>
      </c>
      <c r="R96" s="238">
        <f t="shared" si="56"/>
        <v>1523.8949090909089</v>
      </c>
      <c r="S96" s="247">
        <f t="shared" si="57"/>
        <v>1676.2843999999998</v>
      </c>
      <c r="T96" s="247">
        <f t="shared" si="57"/>
        <v>1676.2843999999998</v>
      </c>
      <c r="U96" s="188">
        <f>'Tariffs July 2021'!BL74</f>
        <v>0</v>
      </c>
      <c r="V96" s="189" t="str">
        <f>'Tariffs July 2021'!BM74</f>
        <v>n</v>
      </c>
      <c r="W96" s="284"/>
      <c r="X96" s="284"/>
      <c r="Y96" s="284"/>
      <c r="Z96" s="284"/>
      <c r="AA96" s="284"/>
      <c r="AB96" s="284"/>
      <c r="AC96" s="284"/>
      <c r="AD96" s="284"/>
      <c r="AE96" s="284"/>
      <c r="AF96" s="284"/>
      <c r="AG96" s="284"/>
      <c r="AH96" s="284"/>
      <c r="AI96" s="284"/>
      <c r="AJ96" s="284"/>
      <c r="AK96" s="284"/>
      <c r="AL96" s="284"/>
      <c r="AM96" s="284"/>
      <c r="AN96" s="284"/>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s="244"/>
      <c r="QO96" s="244"/>
      <c r="QP96" s="244"/>
      <c r="QQ96" s="244"/>
      <c r="QR96" s="244"/>
      <c r="QS96" s="244"/>
      <c r="QT96" s="244"/>
      <c r="QU96" s="244"/>
      <c r="QV96" s="244"/>
      <c r="QW96" s="244"/>
      <c r="QX96" s="244"/>
      <c r="QY96" s="244"/>
      <c r="QZ96" s="244"/>
      <c r="RA96" s="244"/>
      <c r="RB96" s="244"/>
      <c r="RC96" s="244"/>
      <c r="RD96" s="244"/>
      <c r="RE96" s="244"/>
      <c r="RF96" s="244"/>
      <c r="RG96" s="244"/>
      <c r="RH96" s="244"/>
      <c r="RI96" s="244"/>
      <c r="RJ96" s="244"/>
      <c r="RK96" s="244"/>
      <c r="RL96" s="244"/>
      <c r="RM96" s="244"/>
      <c r="RN96" s="244"/>
      <c r="RO96" s="244"/>
      <c r="RP96" s="244"/>
      <c r="RQ96" s="244"/>
      <c r="RR96" s="244"/>
      <c r="RS96" s="244"/>
      <c r="RT96" s="244"/>
      <c r="RU96" s="244"/>
      <c r="RV96" s="244"/>
      <c r="RW96" s="244"/>
      <c r="RX96" s="244"/>
      <c r="RY96" s="244"/>
      <c r="RZ96" s="244"/>
      <c r="SA96" s="244"/>
      <c r="SB96" s="244"/>
      <c r="SC96" s="244"/>
      <c r="SD96" s="244"/>
      <c r="SE96" s="244"/>
      <c r="SF96" s="244"/>
      <c r="SG96" s="244"/>
      <c r="SH96" s="244"/>
      <c r="SI96" s="244"/>
      <c r="SJ96" s="244"/>
      <c r="SK96" s="244"/>
      <c r="SL96" s="244"/>
      <c r="SM96" s="244"/>
      <c r="SN96" s="244"/>
      <c r="SO96" s="244"/>
      <c r="SP96" s="244"/>
      <c r="SQ96" s="244"/>
      <c r="SR96" s="244"/>
      <c r="SS96" s="244"/>
      <c r="ST96" s="244"/>
      <c r="SU96" s="244"/>
      <c r="SV96" s="244"/>
      <c r="SW96" s="244"/>
      <c r="SX96" s="244"/>
      <c r="SY96" s="244"/>
      <c r="SZ96" s="244"/>
      <c r="TA96" s="244"/>
      <c r="TB96" s="244"/>
      <c r="TC96" s="244"/>
      <c r="TD96" s="244"/>
      <c r="TE96" s="244"/>
      <c r="TF96" s="244"/>
      <c r="TG96" s="244"/>
      <c r="TH96" s="244"/>
      <c r="TI96" s="244"/>
      <c r="TJ96" s="244"/>
      <c r="TK96" s="244"/>
      <c r="TL96" s="244"/>
      <c r="TM96" s="244"/>
      <c r="TN96" s="244"/>
      <c r="TO96" s="244"/>
      <c r="TP96" s="244"/>
      <c r="TQ96" s="244"/>
      <c r="TR96" s="244"/>
      <c r="TS96" s="244"/>
      <c r="TT96" s="244"/>
      <c r="TU96" s="244"/>
      <c r="TV96" s="244"/>
      <c r="TW96" s="244"/>
      <c r="TX96" s="244"/>
      <c r="TY96" s="244"/>
      <c r="TZ96" s="244"/>
      <c r="UA96" s="244"/>
      <c r="UB96" s="244"/>
      <c r="UC96" s="244"/>
      <c r="UD96" s="244"/>
      <c r="UE96" s="244"/>
      <c r="UF96" s="244"/>
      <c r="UG96" s="244"/>
      <c r="UH96" s="244"/>
      <c r="UI96" s="244"/>
      <c r="UJ96" s="244"/>
      <c r="UK96" s="244"/>
      <c r="UL96" s="244"/>
      <c r="UM96" s="244"/>
      <c r="UN96" s="244"/>
      <c r="UO96" s="244"/>
      <c r="UP96" s="244"/>
      <c r="UQ96" s="244"/>
      <c r="UR96" s="244"/>
      <c r="US96" s="244"/>
      <c r="UT96" s="244"/>
      <c r="UU96" s="244"/>
      <c r="UV96" s="244"/>
      <c r="UW96" s="244"/>
      <c r="UX96" s="244"/>
      <c r="UY96" s="244"/>
      <c r="UZ96" s="244"/>
      <c r="VA96" s="244"/>
      <c r="VB96" s="244"/>
      <c r="VC96" s="244"/>
      <c r="VD96" s="244"/>
      <c r="VE96" s="244"/>
      <c r="VF96" s="244"/>
      <c r="VG96" s="244"/>
      <c r="VH96" s="244"/>
      <c r="VI96" s="244"/>
      <c r="VJ96" s="244"/>
      <c r="VK96" s="244"/>
      <c r="VL96" s="244"/>
      <c r="VM96" s="244"/>
      <c r="VN96" s="244"/>
      <c r="VO96" s="244"/>
      <c r="VP96" s="244"/>
      <c r="VQ96" s="244"/>
      <c r="VR96" s="244"/>
      <c r="VS96" s="244"/>
      <c r="VT96" s="244"/>
      <c r="VU96" s="244"/>
      <c r="VV96" s="244"/>
      <c r="VW96" s="244"/>
      <c r="VX96" s="244"/>
      <c r="VY96" s="244"/>
      <c r="VZ96" s="244"/>
      <c r="WA96" s="244"/>
      <c r="WB96" s="244"/>
      <c r="WC96" s="244"/>
      <c r="WD96" s="244"/>
      <c r="WE96" s="244"/>
      <c r="WF96" s="244"/>
      <c r="WG96" s="244"/>
      <c r="WH96" s="244"/>
      <c r="WI96" s="244"/>
      <c r="WJ96" s="244"/>
      <c r="WK96" s="244"/>
      <c r="WL96" s="244"/>
      <c r="WM96" s="244"/>
      <c r="WN96" s="244"/>
      <c r="WO96" s="244"/>
      <c r="WP96" s="244"/>
      <c r="WQ96" s="244"/>
      <c r="WR96" s="244"/>
      <c r="WS96" s="244"/>
      <c r="WT96" s="244"/>
      <c r="WU96" s="244"/>
      <c r="WV96" s="244"/>
      <c r="WW96" s="244"/>
      <c r="WX96" s="244"/>
      <c r="WY96" s="244"/>
      <c r="WZ96" s="244"/>
      <c r="XA96" s="244"/>
      <c r="XB96" s="244"/>
      <c r="XC96" s="244"/>
      <c r="XD96" s="244"/>
      <c r="XE96" s="244"/>
      <c r="XF96" s="244"/>
      <c r="XG96" s="244"/>
      <c r="XH96" s="244"/>
      <c r="XI96" s="244"/>
      <c r="XJ96" s="244"/>
      <c r="XK96" s="244"/>
      <c r="XL96" s="244"/>
      <c r="XM96" s="244"/>
      <c r="XN96" s="244"/>
      <c r="XO96" s="244"/>
      <c r="XP96" s="244"/>
      <c r="XQ96" s="244"/>
      <c r="XR96" s="244"/>
      <c r="XS96" s="244"/>
      <c r="XT96" s="244"/>
      <c r="XU96" s="244"/>
      <c r="XV96" s="244"/>
      <c r="XW96" s="244"/>
      <c r="XX96" s="244"/>
      <c r="XY96" s="244"/>
      <c r="XZ96" s="244"/>
      <c r="YA96" s="244"/>
      <c r="YB96" s="244"/>
      <c r="YC96" s="244"/>
      <c r="YD96" s="244"/>
      <c r="YE96" s="244"/>
      <c r="YF96" s="244"/>
      <c r="YG96" s="244"/>
      <c r="YH96" s="244"/>
      <c r="YI96" s="244"/>
      <c r="YJ96" s="244"/>
      <c r="YK96" s="244"/>
      <c r="YL96" s="244"/>
      <c r="YM96" s="244"/>
      <c r="YN96" s="244"/>
      <c r="YO96" s="244"/>
      <c r="YP96" s="244"/>
      <c r="YQ96" s="244"/>
      <c r="YR96" s="244"/>
      <c r="YS96" s="244"/>
      <c r="YT96" s="244"/>
      <c r="YU96" s="244"/>
      <c r="YV96" s="244"/>
      <c r="YW96" s="244"/>
      <c r="YX96" s="244"/>
      <c r="YY96" s="244"/>
      <c r="YZ96" s="244"/>
      <c r="ZA96" s="244"/>
      <c r="ZB96" s="244"/>
      <c r="ZC96" s="244"/>
      <c r="ZD96" s="244"/>
      <c r="ZE96" s="244"/>
      <c r="ZF96" s="244"/>
      <c r="ZG96" s="244"/>
      <c r="ZH96" s="244"/>
      <c r="ZI96" s="244"/>
      <c r="ZJ96" s="244"/>
      <c r="ZK96" s="244"/>
      <c r="ZL96" s="244"/>
      <c r="ZM96" s="244"/>
      <c r="ZN96" s="244"/>
      <c r="ZO96" s="244"/>
      <c r="ZP96" s="244"/>
      <c r="ZQ96" s="244"/>
      <c r="ZR96" s="244"/>
      <c r="ZS96" s="244"/>
      <c r="ZT96" s="244"/>
      <c r="ZU96" s="244"/>
      <c r="ZV96" s="244"/>
      <c r="ZW96" s="244"/>
      <c r="ZX96" s="244"/>
      <c r="ZY96" s="244"/>
      <c r="ZZ96" s="244"/>
      <c r="AAA96" s="244"/>
      <c r="AAB96" s="244"/>
      <c r="AAC96" s="244"/>
      <c r="AAD96" s="244"/>
      <c r="AAE96" s="244"/>
      <c r="AAF96" s="244"/>
      <c r="AAG96" s="244"/>
      <c r="AAH96" s="244"/>
      <c r="AAI96" s="244"/>
      <c r="AAJ96" s="244"/>
      <c r="AAK96" s="244"/>
      <c r="AAL96" s="244"/>
      <c r="AAM96" s="244"/>
      <c r="AAN96" s="244"/>
      <c r="AAO96" s="244"/>
      <c r="AAP96" s="244"/>
      <c r="AAQ96" s="244"/>
      <c r="AAR96" s="244"/>
      <c r="AAS96" s="244"/>
      <c r="AAT96" s="244"/>
      <c r="AAU96" s="244"/>
      <c r="AAV96" s="244"/>
      <c r="AAW96" s="244"/>
      <c r="AAX96" s="244"/>
      <c r="AAY96" s="244"/>
      <c r="AAZ96" s="244"/>
      <c r="ABA96" s="244"/>
      <c r="ABB96" s="244"/>
      <c r="ABC96" s="244"/>
      <c r="ABD96" s="244"/>
      <c r="ABE96" s="244"/>
      <c r="ABF96" s="244"/>
      <c r="ABG96" s="244"/>
      <c r="ABH96" s="244"/>
      <c r="ABI96" s="244"/>
      <c r="ABJ96" s="244"/>
      <c r="ABK96" s="244"/>
      <c r="ABL96" s="244"/>
      <c r="ABM96" s="244"/>
      <c r="ABN96" s="244"/>
      <c r="ABO96" s="244"/>
      <c r="ABP96" s="244"/>
      <c r="ABQ96" s="244"/>
      <c r="ABR96" s="244"/>
      <c r="ABS96" s="244"/>
      <c r="ABT96" s="244"/>
      <c r="ABU96" s="244"/>
      <c r="ABV96" s="244"/>
      <c r="ABW96" s="244"/>
      <c r="ABX96" s="244"/>
      <c r="ABY96" s="244"/>
      <c r="ABZ96" s="244"/>
      <c r="ACA96" s="244"/>
      <c r="ACB96" s="244"/>
      <c r="ACC96" s="244"/>
      <c r="ACD96" s="244"/>
      <c r="ACE96" s="244"/>
      <c r="ACF96" s="244"/>
      <c r="ACG96" s="244"/>
      <c r="ACH96" s="244"/>
      <c r="ACI96" s="244"/>
      <c r="ACJ96" s="244"/>
      <c r="ACK96" s="244"/>
      <c r="ACL96" s="244"/>
      <c r="ACM96" s="244"/>
      <c r="ACN96" s="244"/>
      <c r="ACO96" s="244"/>
      <c r="ACP96" s="244"/>
      <c r="ACQ96" s="244"/>
      <c r="ACR96" s="244"/>
      <c r="ACS96" s="244"/>
      <c r="ACT96" s="244"/>
      <c r="ACU96" s="244"/>
      <c r="ACV96" s="244"/>
      <c r="ACW96" s="244"/>
      <c r="ACX96" s="244"/>
      <c r="ACY96" s="244"/>
      <c r="ACZ96" s="244"/>
      <c r="ADA96" s="244"/>
      <c r="ADB96" s="244"/>
      <c r="ADC96" s="244"/>
      <c r="ADD96" s="244"/>
      <c r="ADE96" s="244"/>
      <c r="ADF96" s="244"/>
      <c r="ADG96" s="244"/>
      <c r="ADH96" s="244"/>
      <c r="ADI96" s="244"/>
      <c r="ADJ96" s="244"/>
      <c r="ADK96" s="244"/>
      <c r="ADL96" s="244"/>
      <c r="ADM96" s="244"/>
      <c r="ADN96" s="244"/>
      <c r="ADO96" s="244"/>
      <c r="ADP96" s="244"/>
      <c r="ADQ96" s="244"/>
      <c r="ADR96" s="244"/>
      <c r="ADS96" s="244"/>
      <c r="ADT96" s="244"/>
      <c r="ADU96" s="244"/>
      <c r="ADV96" s="244"/>
      <c r="ADW96" s="244"/>
      <c r="ADX96" s="244"/>
      <c r="ADY96" s="244"/>
      <c r="ADZ96" s="244"/>
      <c r="AEA96" s="244"/>
      <c r="AEB96" s="244"/>
      <c r="AEC96" s="244"/>
      <c r="AED96" s="244"/>
      <c r="AEE96" s="244"/>
      <c r="AEF96" s="244"/>
      <c r="AEG96" s="244"/>
      <c r="AEH96" s="244"/>
      <c r="AEI96" s="244"/>
      <c r="AEJ96" s="244"/>
      <c r="AEK96" s="244"/>
      <c r="AEL96" s="244"/>
      <c r="AEM96" s="244"/>
      <c r="AEN96" s="244"/>
      <c r="AEO96" s="244"/>
      <c r="AEP96" s="244"/>
      <c r="AEQ96" s="244"/>
      <c r="AER96" s="244"/>
      <c r="AES96" s="244"/>
      <c r="AET96" s="244"/>
      <c r="AEU96" s="244"/>
    </row>
    <row r="97" spans="1:827" s="191" customFormat="1" x14ac:dyDescent="0.15">
      <c r="A97" s="183" t="str">
        <f>'Tariffs July 2021'!K75</f>
        <v>CovaU</v>
      </c>
      <c r="B97" s="183" t="str">
        <f>'Tariffs July 2021'!L75</f>
        <v>Freedom Plus</v>
      </c>
      <c r="C97" s="184">
        <f>IF('Tariffs July 2021'!BP75=0,91*'Tariffs July 2021'!M75/100,(91*'Tariffs July 2021'!M75/100)+'Tariffs July 2021'!BP75/4)</f>
        <v>92.547000000000011</v>
      </c>
      <c r="D97" s="184">
        <f>IF('Tariffs July 2021'!O75="",$C$78*$C$79*'Tariffs July 2021'!N75/100,IF($C$78*$C$79&gt;='Tariffs July 2021'!P75,('Tariffs July 2021'!P75*'Tariffs July 2021'!N75/100),($C$78*$C$79*'Tariffs July 2021'!N75/100)))</f>
        <v>361.32727272727266</v>
      </c>
      <c r="E97" s="184">
        <f>IF(AND('Tariffs July 2021'!R75&gt;0,'Tariffs July 2021'!T75&gt;0),IF(($C$78*$C$79&lt;'Tariffs July 2021'!T75),(0),($C$78*$C$79-'Tariffs July 2021'!T75)*'Tariffs July 2021'!U75/100),IF(AND('Tariffs July 2021'!R75&gt;0,'Tariffs July 2021'!T75=""),IF(($C$78*$C$79&lt;'Tariffs July 2021'!R75+'Tariffs July 2021'!P75),(0),(($C$78*$C$79-('Tariffs July 2021'!R75+'Tariffs July 2021'!P75))*'Tariffs July 2021'!S75/100)),IF(AND('Tariffs July 2021'!P75&gt;0,'Tariffs July 2021'!R75=""&gt;0),IF(($C$78*$C$79&lt;'Tariffs July 2021'!P75),(0),($C$78*$C$79-'Tariffs July 2021'!P75)*'Tariffs July 2021'!Q75/100),0)))</f>
        <v>0</v>
      </c>
      <c r="F97" s="184">
        <f>($C$78*$C$80)*'Tariffs July 2021'!AE75/100</f>
        <v>50.999999999999993</v>
      </c>
      <c r="G97" s="184">
        <f t="shared" si="50"/>
        <v>504.87427272727268</v>
      </c>
      <c r="H97" s="238">
        <f t="shared" si="51"/>
        <v>1649.3090909090906</v>
      </c>
      <c r="I97" s="238">
        <f t="shared" si="52"/>
        <v>2019.4970909090907</v>
      </c>
      <c r="J97" s="185">
        <f t="shared" si="49"/>
        <v>2221.4468000000002</v>
      </c>
      <c r="K97" s="188">
        <f>'Tariffs July 2021'!AZ75</f>
        <v>15</v>
      </c>
      <c r="L97" s="188">
        <f>'Tariffs July 2021'!BA75</f>
        <v>0</v>
      </c>
      <c r="M97" s="188">
        <f>'Tariffs July 2021'!BB75</f>
        <v>0</v>
      </c>
      <c r="N97" s="188">
        <f>'Tariffs July 2021'!BC75</f>
        <v>0</v>
      </c>
      <c r="O97" s="186" t="str">
        <f t="shared" si="58"/>
        <v>Guaranteed off bill</v>
      </c>
      <c r="P97" s="187" t="str">
        <f t="shared" si="54"/>
        <v>Exclusive</v>
      </c>
      <c r="Q97" s="241">
        <f t="shared" si="55"/>
        <v>1716.5725272727273</v>
      </c>
      <c r="R97" s="238">
        <f t="shared" si="56"/>
        <v>1716.5725272727273</v>
      </c>
      <c r="S97" s="247">
        <f t="shared" ref="S97:T104" si="59">Q97*1.1</f>
        <v>1888.2297800000001</v>
      </c>
      <c r="T97" s="247">
        <f t="shared" si="59"/>
        <v>1888.2297800000001</v>
      </c>
      <c r="U97" s="188">
        <f>'Tariffs July 2021'!BL75</f>
        <v>0</v>
      </c>
      <c r="V97" s="189" t="str">
        <f>'Tariffs July 2021'!BM75</f>
        <v>n</v>
      </c>
      <c r="W97" s="284"/>
      <c r="X97" s="284"/>
      <c r="Y97" s="284"/>
      <c r="Z97" s="284"/>
      <c r="AA97" s="284"/>
      <c r="AB97" s="284"/>
      <c r="AC97" s="284"/>
      <c r="AD97" s="284"/>
      <c r="AE97" s="284"/>
      <c r="AF97" s="284"/>
      <c r="AG97" s="284"/>
      <c r="AH97" s="284"/>
      <c r="AI97" s="284"/>
      <c r="AJ97" s="284"/>
      <c r="AK97" s="284"/>
      <c r="AL97" s="284"/>
      <c r="AM97" s="284"/>
      <c r="AN97" s="284"/>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s="244"/>
      <c r="QO97" s="244"/>
      <c r="QP97" s="244"/>
      <c r="QQ97" s="244"/>
      <c r="QR97" s="244"/>
      <c r="QS97" s="244"/>
      <c r="QT97" s="244"/>
      <c r="QU97" s="244"/>
      <c r="QV97" s="244"/>
      <c r="QW97" s="244"/>
      <c r="QX97" s="244"/>
      <c r="QY97" s="244"/>
      <c r="QZ97" s="244"/>
      <c r="RA97" s="244"/>
      <c r="RB97" s="244"/>
      <c r="RC97" s="244"/>
      <c r="RD97" s="244"/>
      <c r="RE97" s="244"/>
      <c r="RF97" s="244"/>
      <c r="RG97" s="244"/>
      <c r="RH97" s="244"/>
      <c r="RI97" s="244"/>
      <c r="RJ97" s="244"/>
      <c r="RK97" s="244"/>
      <c r="RL97" s="244"/>
      <c r="RM97" s="244"/>
      <c r="RN97" s="244"/>
      <c r="RO97" s="244"/>
      <c r="RP97" s="244"/>
      <c r="RQ97" s="244"/>
      <c r="RR97" s="244"/>
      <c r="RS97" s="244"/>
      <c r="RT97" s="244"/>
      <c r="RU97" s="244"/>
      <c r="RV97" s="244"/>
      <c r="RW97" s="244"/>
      <c r="RX97" s="244"/>
      <c r="RY97" s="244"/>
      <c r="RZ97" s="244"/>
      <c r="SA97" s="244"/>
      <c r="SB97" s="244"/>
      <c r="SC97" s="244"/>
      <c r="SD97" s="244"/>
      <c r="SE97" s="244"/>
      <c r="SF97" s="244"/>
      <c r="SG97" s="244"/>
      <c r="SH97" s="244"/>
      <c r="SI97" s="244"/>
      <c r="SJ97" s="244"/>
      <c r="SK97" s="244"/>
      <c r="SL97" s="244"/>
      <c r="SM97" s="244"/>
      <c r="SN97" s="244"/>
      <c r="SO97" s="244"/>
      <c r="SP97" s="244"/>
      <c r="SQ97" s="244"/>
      <c r="SR97" s="244"/>
      <c r="SS97" s="244"/>
      <c r="ST97" s="244"/>
      <c r="SU97" s="244"/>
      <c r="SV97" s="244"/>
      <c r="SW97" s="244"/>
      <c r="SX97" s="244"/>
      <c r="SY97" s="244"/>
      <c r="SZ97" s="244"/>
      <c r="TA97" s="244"/>
      <c r="TB97" s="244"/>
      <c r="TC97" s="244"/>
      <c r="TD97" s="244"/>
      <c r="TE97" s="244"/>
      <c r="TF97" s="244"/>
      <c r="TG97" s="244"/>
      <c r="TH97" s="244"/>
      <c r="TI97" s="244"/>
      <c r="TJ97" s="244"/>
      <c r="TK97" s="244"/>
      <c r="TL97" s="244"/>
      <c r="TM97" s="244"/>
      <c r="TN97" s="244"/>
      <c r="TO97" s="244"/>
      <c r="TP97" s="244"/>
      <c r="TQ97" s="244"/>
      <c r="TR97" s="244"/>
      <c r="TS97" s="244"/>
      <c r="TT97" s="244"/>
      <c r="TU97" s="244"/>
      <c r="TV97" s="244"/>
      <c r="TW97" s="244"/>
      <c r="TX97" s="244"/>
      <c r="TY97" s="244"/>
      <c r="TZ97" s="244"/>
      <c r="UA97" s="244"/>
      <c r="UB97" s="244"/>
      <c r="UC97" s="244"/>
      <c r="UD97" s="244"/>
      <c r="UE97" s="244"/>
      <c r="UF97" s="244"/>
      <c r="UG97" s="244"/>
      <c r="UH97" s="244"/>
      <c r="UI97" s="244"/>
      <c r="UJ97" s="244"/>
      <c r="UK97" s="244"/>
      <c r="UL97" s="244"/>
      <c r="UM97" s="244"/>
      <c r="UN97" s="244"/>
      <c r="UO97" s="244"/>
      <c r="UP97" s="244"/>
      <c r="UQ97" s="244"/>
      <c r="UR97" s="244"/>
      <c r="US97" s="244"/>
      <c r="UT97" s="244"/>
      <c r="UU97" s="244"/>
      <c r="UV97" s="244"/>
      <c r="UW97" s="244"/>
      <c r="UX97" s="244"/>
      <c r="UY97" s="244"/>
      <c r="UZ97" s="244"/>
      <c r="VA97" s="244"/>
      <c r="VB97" s="244"/>
      <c r="VC97" s="244"/>
      <c r="VD97" s="244"/>
      <c r="VE97" s="244"/>
      <c r="VF97" s="244"/>
      <c r="VG97" s="244"/>
      <c r="VH97" s="244"/>
      <c r="VI97" s="244"/>
      <c r="VJ97" s="244"/>
      <c r="VK97" s="244"/>
      <c r="VL97" s="244"/>
      <c r="VM97" s="244"/>
      <c r="VN97" s="244"/>
      <c r="VO97" s="244"/>
      <c r="VP97" s="244"/>
      <c r="VQ97" s="244"/>
      <c r="VR97" s="244"/>
      <c r="VS97" s="244"/>
      <c r="VT97" s="244"/>
      <c r="VU97" s="244"/>
      <c r="VV97" s="244"/>
      <c r="VW97" s="244"/>
      <c r="VX97" s="244"/>
      <c r="VY97" s="244"/>
      <c r="VZ97" s="244"/>
      <c r="WA97" s="244"/>
      <c r="WB97" s="244"/>
      <c r="WC97" s="244"/>
      <c r="WD97" s="244"/>
      <c r="WE97" s="244"/>
      <c r="WF97" s="244"/>
      <c r="WG97" s="244"/>
      <c r="WH97" s="244"/>
      <c r="WI97" s="244"/>
      <c r="WJ97" s="244"/>
      <c r="WK97" s="244"/>
      <c r="WL97" s="244"/>
      <c r="WM97" s="244"/>
      <c r="WN97" s="244"/>
      <c r="WO97" s="244"/>
      <c r="WP97" s="244"/>
      <c r="WQ97" s="244"/>
      <c r="WR97" s="244"/>
      <c r="WS97" s="244"/>
      <c r="WT97" s="244"/>
      <c r="WU97" s="244"/>
      <c r="WV97" s="244"/>
      <c r="WW97" s="244"/>
      <c r="WX97" s="244"/>
      <c r="WY97" s="244"/>
      <c r="WZ97" s="244"/>
      <c r="XA97" s="244"/>
      <c r="XB97" s="244"/>
      <c r="XC97" s="244"/>
      <c r="XD97" s="244"/>
      <c r="XE97" s="244"/>
      <c r="XF97" s="244"/>
      <c r="XG97" s="244"/>
      <c r="XH97" s="244"/>
      <c r="XI97" s="244"/>
      <c r="XJ97" s="244"/>
      <c r="XK97" s="244"/>
      <c r="XL97" s="244"/>
      <c r="XM97" s="244"/>
      <c r="XN97" s="244"/>
      <c r="XO97" s="244"/>
      <c r="XP97" s="244"/>
      <c r="XQ97" s="244"/>
      <c r="XR97" s="244"/>
      <c r="XS97" s="244"/>
      <c r="XT97" s="244"/>
      <c r="XU97" s="244"/>
      <c r="XV97" s="244"/>
      <c r="XW97" s="244"/>
      <c r="XX97" s="244"/>
      <c r="XY97" s="244"/>
      <c r="XZ97" s="244"/>
      <c r="YA97" s="244"/>
      <c r="YB97" s="244"/>
      <c r="YC97" s="244"/>
      <c r="YD97" s="244"/>
      <c r="YE97" s="244"/>
      <c r="YF97" s="244"/>
      <c r="YG97" s="244"/>
      <c r="YH97" s="244"/>
      <c r="YI97" s="244"/>
      <c r="YJ97" s="244"/>
      <c r="YK97" s="244"/>
      <c r="YL97" s="244"/>
      <c r="YM97" s="244"/>
      <c r="YN97" s="244"/>
      <c r="YO97" s="244"/>
      <c r="YP97" s="244"/>
      <c r="YQ97" s="244"/>
      <c r="YR97" s="244"/>
      <c r="YS97" s="244"/>
      <c r="YT97" s="244"/>
      <c r="YU97" s="244"/>
      <c r="YV97" s="244"/>
      <c r="YW97" s="244"/>
      <c r="YX97" s="244"/>
      <c r="YY97" s="244"/>
      <c r="YZ97" s="244"/>
      <c r="ZA97" s="244"/>
      <c r="ZB97" s="244"/>
      <c r="ZC97" s="244"/>
      <c r="ZD97" s="244"/>
      <c r="ZE97" s="244"/>
      <c r="ZF97" s="244"/>
      <c r="ZG97" s="244"/>
      <c r="ZH97" s="244"/>
      <c r="ZI97" s="244"/>
      <c r="ZJ97" s="244"/>
      <c r="ZK97" s="244"/>
      <c r="ZL97" s="244"/>
      <c r="ZM97" s="244"/>
      <c r="ZN97" s="244"/>
      <c r="ZO97" s="244"/>
      <c r="ZP97" s="244"/>
      <c r="ZQ97" s="244"/>
      <c r="ZR97" s="244"/>
      <c r="ZS97" s="244"/>
      <c r="ZT97" s="244"/>
      <c r="ZU97" s="244"/>
      <c r="ZV97" s="244"/>
      <c r="ZW97" s="244"/>
      <c r="ZX97" s="244"/>
      <c r="ZY97" s="244"/>
      <c r="ZZ97" s="244"/>
      <c r="AAA97" s="244"/>
      <c r="AAB97" s="244"/>
      <c r="AAC97" s="244"/>
      <c r="AAD97" s="244"/>
      <c r="AAE97" s="244"/>
      <c r="AAF97" s="244"/>
      <c r="AAG97" s="244"/>
      <c r="AAH97" s="244"/>
      <c r="AAI97" s="244"/>
      <c r="AAJ97" s="244"/>
      <c r="AAK97" s="244"/>
      <c r="AAL97" s="244"/>
      <c r="AAM97" s="244"/>
      <c r="AAN97" s="244"/>
      <c r="AAO97" s="244"/>
      <c r="AAP97" s="244"/>
      <c r="AAQ97" s="244"/>
      <c r="AAR97" s="244"/>
      <c r="AAS97" s="244"/>
      <c r="AAT97" s="244"/>
      <c r="AAU97" s="244"/>
      <c r="AAV97" s="244"/>
      <c r="AAW97" s="244"/>
      <c r="AAX97" s="244"/>
      <c r="AAY97" s="244"/>
      <c r="AAZ97" s="244"/>
      <c r="ABA97" s="244"/>
      <c r="ABB97" s="244"/>
      <c r="ABC97" s="244"/>
      <c r="ABD97" s="244"/>
      <c r="ABE97" s="244"/>
      <c r="ABF97" s="244"/>
      <c r="ABG97" s="244"/>
      <c r="ABH97" s="244"/>
      <c r="ABI97" s="244"/>
      <c r="ABJ97" s="244"/>
      <c r="ABK97" s="244"/>
      <c r="ABL97" s="244"/>
      <c r="ABM97" s="244"/>
      <c r="ABN97" s="244"/>
      <c r="ABO97" s="244"/>
      <c r="ABP97" s="244"/>
      <c r="ABQ97" s="244"/>
      <c r="ABR97" s="244"/>
      <c r="ABS97" s="244"/>
      <c r="ABT97" s="244"/>
      <c r="ABU97" s="244"/>
      <c r="ABV97" s="244"/>
      <c r="ABW97" s="244"/>
      <c r="ABX97" s="244"/>
      <c r="ABY97" s="244"/>
      <c r="ABZ97" s="244"/>
      <c r="ACA97" s="244"/>
      <c r="ACB97" s="244"/>
      <c r="ACC97" s="244"/>
      <c r="ACD97" s="244"/>
      <c r="ACE97" s="244"/>
      <c r="ACF97" s="244"/>
      <c r="ACG97" s="244"/>
      <c r="ACH97" s="244"/>
      <c r="ACI97" s="244"/>
      <c r="ACJ97" s="244"/>
      <c r="ACK97" s="244"/>
      <c r="ACL97" s="244"/>
      <c r="ACM97" s="244"/>
      <c r="ACN97" s="244"/>
      <c r="ACO97" s="244"/>
      <c r="ACP97" s="244"/>
      <c r="ACQ97" s="244"/>
      <c r="ACR97" s="244"/>
      <c r="ACS97" s="244"/>
      <c r="ACT97" s="244"/>
      <c r="ACU97" s="244"/>
      <c r="ACV97" s="244"/>
      <c r="ACW97" s="244"/>
      <c r="ACX97" s="244"/>
      <c r="ACY97" s="244"/>
      <c r="ACZ97" s="244"/>
      <c r="ADA97" s="244"/>
      <c r="ADB97" s="244"/>
      <c r="ADC97" s="244"/>
      <c r="ADD97" s="244"/>
      <c r="ADE97" s="244"/>
      <c r="ADF97" s="244"/>
      <c r="ADG97" s="244"/>
      <c r="ADH97" s="244"/>
      <c r="ADI97" s="244"/>
      <c r="ADJ97" s="244"/>
      <c r="ADK97" s="244"/>
      <c r="ADL97" s="244"/>
      <c r="ADM97" s="244"/>
      <c r="ADN97" s="244"/>
      <c r="ADO97" s="244"/>
      <c r="ADP97" s="244"/>
      <c r="ADQ97" s="244"/>
      <c r="ADR97" s="244"/>
      <c r="ADS97" s="244"/>
      <c r="ADT97" s="244"/>
      <c r="ADU97" s="244"/>
      <c r="ADV97" s="244"/>
      <c r="ADW97" s="244"/>
      <c r="ADX97" s="244"/>
      <c r="ADY97" s="244"/>
      <c r="ADZ97" s="244"/>
      <c r="AEA97" s="244"/>
      <c r="AEB97" s="244"/>
      <c r="AEC97" s="244"/>
      <c r="AED97" s="244"/>
      <c r="AEE97" s="244"/>
      <c r="AEF97" s="244"/>
      <c r="AEG97" s="244"/>
      <c r="AEH97" s="244"/>
      <c r="AEI97" s="244"/>
      <c r="AEJ97" s="244"/>
      <c r="AEK97" s="244"/>
      <c r="AEL97" s="244"/>
      <c r="AEM97" s="244"/>
      <c r="AEN97" s="244"/>
      <c r="AEO97" s="244"/>
      <c r="AEP97" s="244"/>
      <c r="AEQ97" s="244"/>
      <c r="AER97" s="244"/>
      <c r="AES97" s="244"/>
      <c r="AET97" s="244"/>
      <c r="AEU97" s="244"/>
    </row>
    <row r="98" spans="1:827" x14ac:dyDescent="0.15">
      <c r="A98" s="183" t="str">
        <f>'Tariffs July 2021'!K76</f>
        <v>Discover Energy</v>
      </c>
      <c r="B98" s="183" t="str">
        <f>'Tariffs July 2021'!L76</f>
        <v>Smart Saver</v>
      </c>
      <c r="C98" s="184">
        <f>IF('Tariffs July 2021'!BP76=0,91*'Tariffs July 2021'!M76/100,(91*'Tariffs July 2021'!M76/100)+'Tariffs July 2021'!BP76/4)</f>
        <v>68.183818181818182</v>
      </c>
      <c r="D98" s="184">
        <f>IF('Tariffs July 2021'!O76="",$C$78*$C$79*'Tariffs July 2021'!N76/100,IF($C$78*$C$79&gt;='Tariffs July 2021'!P76,('Tariffs July 2021'!P76*'Tariffs July 2021'!N76/100),($C$78*$C$79*'Tariffs July 2021'!N76/100)))</f>
        <v>390.84545454545446</v>
      </c>
      <c r="E98" s="184">
        <f>IF(AND('Tariffs July 2021'!R76&gt;0,'Tariffs July 2021'!T76&gt;0),IF(($C$78*$C$79&lt;'Tariffs July 2021'!T76),(0),($C$78*$C$79-'Tariffs July 2021'!T76)*'Tariffs July 2021'!U76/100),IF(AND('Tariffs July 2021'!R76&gt;0,'Tariffs July 2021'!T76=""),IF(($C$78*$C$79&lt;'Tariffs July 2021'!R76+'Tariffs July 2021'!P76),(0),(($C$78*$C$79-('Tariffs July 2021'!R76+'Tariffs July 2021'!P76))*'Tariffs July 2021'!S76/100)),IF(AND('Tariffs July 2021'!P76&gt;0,'Tariffs July 2021'!R76=""&gt;0),IF(($C$78*$C$79&lt;'Tariffs July 2021'!P76),(0),($C$78*$C$79-'Tariffs July 2021'!P76)*'Tariffs July 2021'!Q76/100),0)))</f>
        <v>0</v>
      </c>
      <c r="F98" s="184">
        <f>($C$78*$C$80)*'Tariffs July 2021'!AE76/100</f>
        <v>46.22727272727272</v>
      </c>
      <c r="G98" s="184">
        <f t="shared" si="50"/>
        <v>505.2565454545454</v>
      </c>
      <c r="H98" s="238">
        <f t="shared" si="51"/>
        <v>1748.2909090909088</v>
      </c>
      <c r="I98" s="238">
        <f t="shared" si="52"/>
        <v>2021.0261818181816</v>
      </c>
      <c r="J98" s="185">
        <f t="shared" si="49"/>
        <v>2223.1288</v>
      </c>
      <c r="K98" s="188">
        <f>'Tariffs July 2021'!AZ76</f>
        <v>0</v>
      </c>
      <c r="L98" s="188">
        <f>'Tariffs July 2021'!BA76</f>
        <v>18</v>
      </c>
      <c r="M98" s="188">
        <f>'Tariffs July 2021'!BB76</f>
        <v>0</v>
      </c>
      <c r="N98" s="188">
        <f>'Tariffs July 2021'!BC76</f>
        <v>0</v>
      </c>
      <c r="O98" s="186" t="str">
        <f t="shared" si="58"/>
        <v>Guaranteed off usage</v>
      </c>
      <c r="P98" s="187" t="str">
        <f t="shared" si="54"/>
        <v>Exclusive</v>
      </c>
      <c r="Q98" s="241">
        <f t="shared" si="55"/>
        <v>1706.3338181818181</v>
      </c>
      <c r="R98" s="238">
        <f t="shared" si="56"/>
        <v>1706.3338181818181</v>
      </c>
      <c r="S98" s="247">
        <f t="shared" si="59"/>
        <v>1876.9672</v>
      </c>
      <c r="T98" s="247">
        <f t="shared" si="59"/>
        <v>1876.9672</v>
      </c>
      <c r="U98" s="188">
        <f>'Tariffs July 2021'!BL76</f>
        <v>0</v>
      </c>
      <c r="V98" s="189" t="str">
        <f>'Tariffs July 2021'!BM76</f>
        <v>n</v>
      </c>
      <c r="W98" s="284"/>
      <c r="X98" s="284"/>
      <c r="Y98" s="284"/>
      <c r="Z98" s="284"/>
      <c r="AA98" s="284"/>
      <c r="AB98" s="284"/>
      <c r="AC98" s="284"/>
      <c r="AD98" s="284"/>
      <c r="AE98" s="284"/>
      <c r="AF98" s="284"/>
      <c r="AG98" s="284"/>
      <c r="AH98" s="284"/>
      <c r="AI98" s="284"/>
      <c r="AJ98" s="284"/>
      <c r="AK98" s="284"/>
      <c r="AL98" s="284"/>
      <c r="AM98" s="284"/>
      <c r="AN98" s="284"/>
    </row>
    <row r="99" spans="1:827" x14ac:dyDescent="0.15">
      <c r="A99" s="183" t="str">
        <f>'Tariffs July 2021'!K77</f>
        <v>Future X Power</v>
      </c>
      <c r="B99" s="183" t="str">
        <f>'Tariffs July 2021'!L77</f>
        <v>Flexi Saver</v>
      </c>
      <c r="C99" s="184">
        <f>IF('Tariffs July 2021'!BP77=0,91*'Tariffs July 2021'!M77/100,(91*'Tariffs July 2021'!M77/100)+'Tariffs July 2021'!BP77/4)</f>
        <v>83.777909090909077</v>
      </c>
      <c r="D99" s="184">
        <f>IF('Tariffs July 2021'!O77="",$C$78*$C$79*'Tariffs July 2021'!N77/100,IF($C$78*$C$79&gt;='Tariffs July 2021'!P77,('Tariffs July 2021'!P77*'Tariffs July 2021'!N77/100),($C$78*$C$79*'Tariffs July 2021'!N77/100)))</f>
        <v>299.0454545454545</v>
      </c>
      <c r="E99" s="184">
        <f>IF(AND('Tariffs July 2021'!R77&gt;0,'Tariffs July 2021'!T77&gt;0),IF(($C$78*$C$79&lt;'Tariffs July 2021'!T77),(0),($C$78*$C$79-'Tariffs July 2021'!T77)*'Tariffs July 2021'!U77/100),IF(AND('Tariffs July 2021'!R77&gt;0,'Tariffs July 2021'!T77=""),IF(($C$78*$C$79&lt;'Tariffs July 2021'!R77+'Tariffs July 2021'!P77),(0),(($C$78*$C$79-('Tariffs July 2021'!R77+'Tariffs July 2021'!P77))*'Tariffs July 2021'!S77/100)),IF(AND('Tariffs July 2021'!P77&gt;0,'Tariffs July 2021'!R77=""&gt;0),IF(($C$78*$C$79&lt;'Tariffs July 2021'!P77),(0),($C$78*$C$79-'Tariffs July 2021'!P77)*'Tariffs July 2021'!Q77/100),0)))</f>
        <v>0</v>
      </c>
      <c r="F99" s="184">
        <f>($C$78*$C$80)*'Tariffs July 2021'!AE77/100</f>
        <v>49.036363636363632</v>
      </c>
      <c r="G99" s="184">
        <f t="shared" si="50"/>
        <v>431.85972727272724</v>
      </c>
      <c r="H99" s="238">
        <f t="shared" si="51"/>
        <v>1392.3272727272727</v>
      </c>
      <c r="I99" s="238">
        <f t="shared" si="52"/>
        <v>1727.438909090909</v>
      </c>
      <c r="J99" s="185">
        <f t="shared" si="49"/>
        <v>1900.1828</v>
      </c>
      <c r="K99" s="188">
        <f>'Tariffs July 2021'!AZ77</f>
        <v>0</v>
      </c>
      <c r="L99" s="188">
        <f>'Tariffs July 2021'!BA77</f>
        <v>0</v>
      </c>
      <c r="M99" s="188">
        <f>'Tariffs July 2021'!BB77</f>
        <v>0</v>
      </c>
      <c r="N99" s="188">
        <f>'Tariffs July 2021'!BC77</f>
        <v>0</v>
      </c>
      <c r="O99" s="186" t="str">
        <f t="shared" si="58"/>
        <v>No discount</v>
      </c>
      <c r="P99" s="187" t="str">
        <f t="shared" si="54"/>
        <v>Exclusive</v>
      </c>
      <c r="Q99" s="241">
        <f t="shared" si="55"/>
        <v>1727.438909090909</v>
      </c>
      <c r="R99" s="238">
        <f t="shared" si="56"/>
        <v>1727.438909090909</v>
      </c>
      <c r="S99" s="247">
        <f t="shared" si="59"/>
        <v>1900.1828</v>
      </c>
      <c r="T99" s="247">
        <f t="shared" si="59"/>
        <v>1900.1828</v>
      </c>
      <c r="U99" s="188">
        <f>'Tariffs July 2021'!BL77</f>
        <v>0</v>
      </c>
      <c r="V99" s="189" t="str">
        <f>'Tariffs July 2021'!BM77</f>
        <v>n</v>
      </c>
      <c r="W99" s="284"/>
      <c r="X99" s="284"/>
      <c r="Y99" s="284"/>
      <c r="Z99" s="284"/>
      <c r="AA99" s="284"/>
      <c r="AB99" s="284"/>
      <c r="AC99" s="284"/>
      <c r="AD99" s="284"/>
      <c r="AE99" s="284"/>
      <c r="AF99" s="284"/>
      <c r="AG99" s="284"/>
      <c r="AH99" s="284"/>
      <c r="AI99" s="284"/>
      <c r="AJ99" s="284"/>
      <c r="AK99" s="284"/>
      <c r="AL99" s="284"/>
      <c r="AM99" s="284"/>
      <c r="AN99" s="284"/>
    </row>
    <row r="100" spans="1:827" x14ac:dyDescent="0.15">
      <c r="A100" s="183" t="str">
        <f>'Tariffs July 2021'!K78</f>
        <v>Kogan Energy</v>
      </c>
      <c r="B100" s="183" t="str">
        <f>'Tariffs July 2021'!L78</f>
        <v>Market offer</v>
      </c>
      <c r="C100" s="184">
        <f>IF('Tariffs July 2021'!BP78=0,91*'Tariffs July 2021'!M78/100,(91*'Tariffs July 2021'!M78/100)+'Tariffs July 2021'!BP78/4)</f>
        <v>110.19272727272724</v>
      </c>
      <c r="D100" s="184">
        <f>IF('Tariffs July 2021'!O78="",$C$78*$C$79*'Tariffs July 2021'!N78/100,IF($C$78*$C$79&gt;='Tariffs July 2021'!P78,('Tariffs July 2021'!P78*'Tariffs July 2021'!N78/100),($C$78*$C$79*'Tariffs July 2021'!N78/100)))</f>
        <v>265.81818181818181</v>
      </c>
      <c r="E100" s="184">
        <f>IF(AND('Tariffs July 2021'!R78&gt;0,'Tariffs July 2021'!T78&gt;0),IF(($C$78*$C$79&lt;'Tariffs July 2021'!T78),(0),($C$78*$C$79-'Tariffs July 2021'!T78)*'Tariffs July 2021'!U78/100),IF(AND('Tariffs July 2021'!R78&gt;0,'Tariffs July 2021'!T78=""),IF(($C$78*$C$79&lt;'Tariffs July 2021'!R78+'Tariffs July 2021'!P78),(0),(($C$78*$C$79-('Tariffs July 2021'!R78+'Tariffs July 2021'!P78))*'Tariffs July 2021'!S78/100)),IF(AND('Tariffs July 2021'!P78&gt;0,'Tariffs July 2021'!R78=""&gt;0),IF(($C$78*$C$79&lt;'Tariffs July 2021'!P78),(0),($C$78*$C$79-'Tariffs July 2021'!P78)*'Tariffs July 2021'!Q78/100),0)))</f>
        <v>0</v>
      </c>
      <c r="F100" s="184">
        <f>($C$78*$C$80)*'Tariffs July 2021'!AE78/100</f>
        <v>36.245454545454542</v>
      </c>
      <c r="G100" s="184">
        <f t="shared" si="50"/>
        <v>412.25636363636363</v>
      </c>
      <c r="H100" s="238">
        <f t="shared" si="51"/>
        <v>1208.2545454545457</v>
      </c>
      <c r="I100" s="238">
        <f t="shared" si="52"/>
        <v>1649.0254545454545</v>
      </c>
      <c r="J100" s="185">
        <f t="shared" si="49"/>
        <v>1813.9280000000001</v>
      </c>
      <c r="K100" s="188">
        <f>'Tariffs July 2021'!AZ78</f>
        <v>0</v>
      </c>
      <c r="L100" s="188">
        <f>'Tariffs July 2021'!BA78</f>
        <v>0</v>
      </c>
      <c r="M100" s="188">
        <f>'Tariffs July 2021'!BB78</f>
        <v>0</v>
      </c>
      <c r="N100" s="188">
        <f>'Tariffs July 2021'!BC78</f>
        <v>0</v>
      </c>
      <c r="O100" s="186" t="str">
        <f t="shared" si="58"/>
        <v>No discount</v>
      </c>
      <c r="P100" s="187" t="str">
        <f t="shared" si="54"/>
        <v>Exclusive</v>
      </c>
      <c r="Q100" s="241">
        <f t="shared" si="55"/>
        <v>1649.0254545454545</v>
      </c>
      <c r="R100" s="238">
        <f t="shared" si="56"/>
        <v>1649.0254545454545</v>
      </c>
      <c r="S100" s="247">
        <f t="shared" si="59"/>
        <v>1813.9280000000001</v>
      </c>
      <c r="T100" s="247">
        <f t="shared" si="59"/>
        <v>1813.9280000000001</v>
      </c>
      <c r="U100" s="188">
        <f>'Tariffs July 2021'!BL78</f>
        <v>0</v>
      </c>
      <c r="V100" s="189" t="str">
        <f>'Tariffs July 2021'!BM78</f>
        <v>n</v>
      </c>
      <c r="W100" s="284"/>
      <c r="X100" s="284"/>
      <c r="Y100" s="284"/>
      <c r="Z100" s="284"/>
      <c r="AA100" s="284"/>
      <c r="AB100" s="284"/>
      <c r="AC100" s="284"/>
      <c r="AD100" s="284"/>
      <c r="AE100" s="284"/>
      <c r="AF100" s="284"/>
      <c r="AG100" s="284"/>
      <c r="AH100" s="284"/>
      <c r="AI100" s="284"/>
      <c r="AJ100" s="284"/>
      <c r="AK100" s="284"/>
      <c r="AL100" s="284"/>
      <c r="AM100" s="284"/>
      <c r="AN100" s="284"/>
    </row>
    <row r="101" spans="1:827" x14ac:dyDescent="0.15">
      <c r="A101" s="183" t="str">
        <f>'Tariffs July 2021'!K79</f>
        <v>Locality Planning Energy</v>
      </c>
      <c r="B101" s="183" t="str">
        <f>'Tariffs July 2021'!L79</f>
        <v>LPE Mates Rates</v>
      </c>
      <c r="C101" s="184">
        <f>IF('Tariffs July 2021'!BP79=0,91*'Tariffs July 2021'!M79/100,(91*'Tariffs July 2021'!M79/100)+'Tariffs July 2021'!BP79/4)</f>
        <v>91.992727272727265</v>
      </c>
      <c r="D101" s="184">
        <f>IF('Tariffs July 2021'!O79="",$C$78*$C$79*'Tariffs July 2021'!N79/100,IF($C$78*$C$79&gt;='Tariffs July 2021'!P79,('Tariffs July 2021'!P79*'Tariffs July 2021'!N79/100),($C$78*$C$79*'Tariffs July 2021'!N79/100)))</f>
        <v>281.42727272727274</v>
      </c>
      <c r="E101" s="184">
        <f>IF(AND('Tariffs July 2021'!R79&gt;0,'Tariffs July 2021'!T79&gt;0),IF(($C$78*$C$79&lt;'Tariffs July 2021'!T79),(0),($C$78*$C$79-'Tariffs July 2021'!T79)*'Tariffs July 2021'!U79/100),IF(AND('Tariffs July 2021'!R79&gt;0,'Tariffs July 2021'!T79=""),IF(($C$78*$C$79&lt;'Tariffs July 2021'!R79+'Tariffs July 2021'!P79),(0),(($C$78*$C$79-('Tariffs July 2021'!R79+'Tariffs July 2021'!P79))*'Tariffs July 2021'!S79/100)),IF(AND('Tariffs July 2021'!P79&gt;0,'Tariffs July 2021'!R79=""&gt;0),IF(($C$78*$C$79&lt;'Tariffs July 2021'!P79),(0),($C$78*$C$79-'Tariffs July 2021'!P79)*'Tariffs July 2021'!Q79/100),0)))</f>
        <v>0</v>
      </c>
      <c r="F101" s="184">
        <f>($C$78*$C$80)*'Tariffs July 2021'!AE79/100</f>
        <v>31.5</v>
      </c>
      <c r="G101" s="184">
        <f t="shared" si="50"/>
        <v>404.92</v>
      </c>
      <c r="H101" s="238">
        <f t="shared" si="51"/>
        <v>1251.7090909090909</v>
      </c>
      <c r="I101" s="238">
        <f t="shared" si="52"/>
        <v>1619.68</v>
      </c>
      <c r="J101" s="185">
        <f t="shared" si="49"/>
        <v>1781.6480000000001</v>
      </c>
      <c r="K101" s="188">
        <f>'Tariffs July 2021'!AZ79</f>
        <v>0</v>
      </c>
      <c r="L101" s="188">
        <f>'Tariffs July 2021'!BA79</f>
        <v>0</v>
      </c>
      <c r="M101" s="188">
        <f>'Tariffs July 2021'!BB79</f>
        <v>0</v>
      </c>
      <c r="N101" s="188">
        <f>'Tariffs July 2021'!BC79</f>
        <v>0</v>
      </c>
      <c r="O101" s="186" t="str">
        <f t="shared" si="58"/>
        <v>No discount</v>
      </c>
      <c r="P101" s="187" t="str">
        <f t="shared" si="54"/>
        <v>Exclusive</v>
      </c>
      <c r="Q101" s="241">
        <f t="shared" si="55"/>
        <v>1619.68</v>
      </c>
      <c r="R101" s="238">
        <f t="shared" si="56"/>
        <v>1619.68</v>
      </c>
      <c r="S101" s="247">
        <f t="shared" si="59"/>
        <v>1781.6480000000001</v>
      </c>
      <c r="T101" s="247">
        <f t="shared" si="59"/>
        <v>1781.6480000000001</v>
      </c>
      <c r="U101" s="188">
        <f>'Tariffs July 2021'!BL79</f>
        <v>0</v>
      </c>
      <c r="V101" s="189" t="str">
        <f>'Tariffs July 2021'!BM79</f>
        <v>n</v>
      </c>
      <c r="W101" s="284"/>
      <c r="X101" s="284"/>
      <c r="Y101" s="284"/>
      <c r="Z101" s="284"/>
      <c r="AA101" s="284"/>
      <c r="AB101" s="284"/>
      <c r="AC101" s="284"/>
      <c r="AD101" s="284"/>
      <c r="AE101" s="284"/>
      <c r="AF101" s="284"/>
      <c r="AG101" s="284"/>
      <c r="AH101" s="284"/>
      <c r="AI101" s="284"/>
      <c r="AJ101" s="284"/>
      <c r="AK101" s="284"/>
      <c r="AL101" s="284"/>
      <c r="AM101" s="284"/>
      <c r="AN101" s="284"/>
    </row>
    <row r="102" spans="1:827" x14ac:dyDescent="0.15">
      <c r="A102" s="183" t="str">
        <f>'Tariffs July 2021'!K80</f>
        <v>OVO Energy</v>
      </c>
      <c r="B102" s="183" t="str">
        <f>'Tariffs July 2021'!L80</f>
        <v>The One Plan</v>
      </c>
      <c r="C102" s="184">
        <f>IF('Tariffs July 2021'!BP80=0,91*'Tariffs July 2021'!M80/100,(91*'Tariffs July 2021'!M80/100)+'Tariffs July 2021'!BP80/4)</f>
        <v>81.899999999999991</v>
      </c>
      <c r="D102" s="184">
        <f>IF('Tariffs July 2021'!O80="",$C$78*$C$79*'Tariffs July 2021'!N80/100,IF($C$78*$C$79&gt;='Tariffs July 2021'!P80,('Tariffs July 2021'!P80*'Tariffs July 2021'!N80/100),($C$78*$C$79*'Tariffs July 2021'!N80/100)))</f>
        <v>300.89999999999998</v>
      </c>
      <c r="E102" s="184">
        <f>IF(AND('Tariffs July 2021'!R80&gt;0,'Tariffs July 2021'!T80&gt;0),IF(($C$78*$C$79&lt;'Tariffs July 2021'!T80),(0),($C$78*$C$79-'Tariffs July 2021'!T80)*'Tariffs July 2021'!U80/100),IF(AND('Tariffs July 2021'!R80&gt;0,'Tariffs July 2021'!T80=""),IF(($C$78*$C$79&lt;'Tariffs July 2021'!R80+'Tariffs July 2021'!P80),(0),(($C$78*$C$79-('Tariffs July 2021'!R80+'Tariffs July 2021'!P80))*'Tariffs July 2021'!S80/100)),IF(AND('Tariffs July 2021'!P80&gt;0,'Tariffs July 2021'!R80=""&gt;0),IF(($C$78*$C$79&lt;'Tariffs July 2021'!P80),(0),($C$78*$C$79-'Tariffs July 2021'!P80)*'Tariffs July 2021'!Q80/100),0)))</f>
        <v>0</v>
      </c>
      <c r="F102" s="184">
        <f>($C$78*$C$80)*'Tariffs July 2021'!AE80/100</f>
        <v>43.2</v>
      </c>
      <c r="G102" s="184">
        <f t="shared" si="50"/>
        <v>425.99999999999994</v>
      </c>
      <c r="H102" s="238">
        <f t="shared" si="51"/>
        <v>1376.3999999999999</v>
      </c>
      <c r="I102" s="238">
        <f t="shared" si="52"/>
        <v>1703.9999999999998</v>
      </c>
      <c r="J102" s="185">
        <f t="shared" si="49"/>
        <v>1874.3999999999999</v>
      </c>
      <c r="K102" s="188">
        <f>'Tariffs July 2021'!AZ80</f>
        <v>0</v>
      </c>
      <c r="L102" s="188">
        <f>'Tariffs July 2021'!BA80</f>
        <v>0</v>
      </c>
      <c r="M102" s="188">
        <f>'Tariffs July 2021'!BB80</f>
        <v>0</v>
      </c>
      <c r="N102" s="188">
        <f>'Tariffs July 2021'!BC80</f>
        <v>0</v>
      </c>
      <c r="O102" s="186" t="str">
        <f t="shared" si="58"/>
        <v>No discount</v>
      </c>
      <c r="P102" s="187" t="str">
        <f t="shared" si="54"/>
        <v>Exclusive</v>
      </c>
      <c r="Q102" s="241">
        <f t="shared" si="55"/>
        <v>1703.9999999999998</v>
      </c>
      <c r="R102" s="238">
        <f t="shared" si="56"/>
        <v>1703.9999999999998</v>
      </c>
      <c r="S102" s="247">
        <f t="shared" si="59"/>
        <v>1874.3999999999999</v>
      </c>
      <c r="T102" s="247">
        <f t="shared" si="59"/>
        <v>1874.3999999999999</v>
      </c>
      <c r="U102" s="188">
        <f>'Tariffs July 2021'!BL80</f>
        <v>0</v>
      </c>
      <c r="V102" s="189" t="str">
        <f>'Tariffs July 2021'!BM80</f>
        <v>n</v>
      </c>
      <c r="W102" s="284"/>
      <c r="X102" s="284"/>
      <c r="Y102" s="284"/>
      <c r="Z102" s="284"/>
      <c r="AA102" s="284"/>
      <c r="AB102" s="284"/>
      <c r="AC102" s="284"/>
      <c r="AD102" s="284"/>
      <c r="AE102" s="284"/>
      <c r="AF102" s="284"/>
      <c r="AG102" s="284"/>
      <c r="AH102" s="284"/>
      <c r="AI102" s="284"/>
      <c r="AJ102" s="284"/>
      <c r="AK102" s="284"/>
      <c r="AL102" s="284"/>
      <c r="AM102" s="284"/>
      <c r="AN102" s="284"/>
    </row>
    <row r="103" spans="1:827" ht="15" thickBot="1" x14ac:dyDescent="0.2">
      <c r="A103" s="183" t="str">
        <f>'Tariffs July 2021'!K81</f>
        <v>GloBird Energy</v>
      </c>
      <c r="B103" s="183" t="str">
        <f>'Tariffs July 2021'!L81</f>
        <v>SureSave</v>
      </c>
      <c r="C103" s="184">
        <f>IF('Tariffs July 2021'!BP81=0,91*'Tariffs July 2021'!M81/100,(91*'Tariffs July 2021'!M81/100)+'Tariffs July 2021'!BP81/4)</f>
        <v>109.19999999999999</v>
      </c>
      <c r="D103" s="184">
        <f>IF('Tariffs July 2021'!O81="",$C$78*$C$79*'Tariffs July 2021'!N81/100,IF($C$78*$C$79&gt;='Tariffs July 2021'!P81,('Tariffs July 2021'!P81*'Tariffs July 2021'!N81/100),($C$78*$C$79*'Tariffs July 2021'!N81/100)))</f>
        <v>326.39999999999998</v>
      </c>
      <c r="E103" s="184">
        <f>IF(AND('Tariffs July 2021'!R81&gt;0,'Tariffs July 2021'!T81&gt;0),IF(($C$78*$C$79&lt;'Tariffs July 2021'!T81),(0),($C$78*$C$79-'Tariffs July 2021'!T81)*'Tariffs July 2021'!U81/100),IF(AND('Tariffs July 2021'!R81&gt;0,'Tariffs July 2021'!T81=""),IF(($C$78*$C$79&lt;'Tariffs July 2021'!R81+'Tariffs July 2021'!P81),(0),(($C$78*$C$79-('Tariffs July 2021'!R81+'Tariffs July 2021'!P81))*'Tariffs July 2021'!S81/100)),IF(AND('Tariffs July 2021'!P81&gt;0,'Tariffs July 2021'!R81=""&gt;0),IF(($C$78*$C$79&lt;'Tariffs July 2021'!P81),(0),($C$78*$C$79-'Tariffs July 2021'!P81)*'Tariffs July 2021'!Q81/100),0)))</f>
        <v>0</v>
      </c>
      <c r="F103" s="184">
        <f>($C$78*$C$80)*'Tariffs July 2021'!AE81/100</f>
        <v>47.099999999999994</v>
      </c>
      <c r="G103" s="184">
        <f t="shared" si="50"/>
        <v>482.69999999999993</v>
      </c>
      <c r="H103" s="238">
        <f t="shared" si="51"/>
        <v>1493.9999999999998</v>
      </c>
      <c r="I103" s="238">
        <f t="shared" si="52"/>
        <v>1930.7999999999997</v>
      </c>
      <c r="J103" s="185">
        <f t="shared" si="49"/>
        <v>2123.8799999999997</v>
      </c>
      <c r="K103" s="188">
        <f>'Tariffs July 2021'!AZ81</f>
        <v>0</v>
      </c>
      <c r="L103" s="188">
        <f>'Tariffs July 2021'!BA81</f>
        <v>0</v>
      </c>
      <c r="M103" s="188">
        <f>'Tariffs July 2021'!BB81</f>
        <v>0</v>
      </c>
      <c r="N103" s="188">
        <f>'Tariffs July 2021'!BC81</f>
        <v>0</v>
      </c>
      <c r="O103" s="186" t="str">
        <f t="shared" si="58"/>
        <v>No discount</v>
      </c>
      <c r="P103" s="187" t="str">
        <f t="shared" si="54"/>
        <v>Exclusive</v>
      </c>
      <c r="Q103" s="241">
        <f t="shared" si="55"/>
        <v>1930.7999999999997</v>
      </c>
      <c r="R103" s="238">
        <f t="shared" si="56"/>
        <v>1930.7999999999997</v>
      </c>
      <c r="S103" s="247">
        <f t="shared" si="59"/>
        <v>2123.8799999999997</v>
      </c>
      <c r="T103" s="247">
        <f t="shared" si="59"/>
        <v>2123.8799999999997</v>
      </c>
      <c r="U103" s="188">
        <f>'Tariffs July 2021'!BL81</f>
        <v>0</v>
      </c>
      <c r="V103" s="189" t="str">
        <f>'Tariffs July 2021'!BM81</f>
        <v>n</v>
      </c>
      <c r="W103" s="284"/>
      <c r="X103" s="284"/>
      <c r="Y103" s="284"/>
      <c r="Z103" s="284"/>
      <c r="AA103" s="284"/>
      <c r="AB103" s="284"/>
      <c r="AC103" s="284"/>
      <c r="AD103" s="284"/>
      <c r="AE103" s="284"/>
      <c r="AF103" s="284"/>
      <c r="AG103" s="284"/>
      <c r="AH103" s="284"/>
      <c r="AI103" s="284"/>
      <c r="AJ103" s="284"/>
      <c r="AK103" s="284"/>
      <c r="AL103" s="284"/>
      <c r="AM103" s="284"/>
      <c r="AN103" s="284"/>
    </row>
    <row r="104" spans="1:827" x14ac:dyDescent="0.15">
      <c r="A104" s="183" t="str">
        <f>'Tariffs July 2021'!K82</f>
        <v>Sumo Power</v>
      </c>
      <c r="B104" s="183" t="str">
        <f>'Tariffs July 2021'!L82</f>
        <v>Assure</v>
      </c>
      <c r="C104" s="184">
        <f>IF('Tariffs July 2021'!BP82=0,91*'Tariffs July 2021'!M82/100,(91*'Tariffs July 2021'!M82/100)+'Tariffs July 2021'!BP82/4)</f>
        <v>81.899999999999991</v>
      </c>
      <c r="D104" s="184">
        <f>IF('Tariffs July 2021'!O82="",$C$78*$C$79*'Tariffs July 2021'!N82/100,IF($C$78*$C$79&gt;='Tariffs July 2021'!P82,('Tariffs July 2021'!P82*'Tariffs July 2021'!N82/100),($C$78*$C$79*'Tariffs July 2021'!N82/100)))</f>
        <v>288.99999999999994</v>
      </c>
      <c r="E104" s="184">
        <f>IF(AND('Tariffs July 2021'!R82&gt;0,'Tariffs July 2021'!T82&gt;0),IF(($C$78*$C$79&lt;'Tariffs July 2021'!T82),(0),($C$78*$C$79-'Tariffs July 2021'!T82)*'Tariffs July 2021'!U82/100),IF(AND('Tariffs July 2021'!R82&gt;0,'Tariffs July 2021'!T82=""),IF(($C$78*$C$79&lt;'Tariffs July 2021'!R82+'Tariffs July 2021'!P82),(0),(($C$78*$C$79-('Tariffs July 2021'!R82+'Tariffs July 2021'!P82))*'Tariffs July 2021'!S82/100)),IF(AND('Tariffs July 2021'!P82&gt;0,'Tariffs July 2021'!R82=""&gt;0),IF(($C$78*$C$79&lt;'Tariffs July 2021'!P82),(0),($C$78*$C$79-'Tariffs July 2021'!P82)*'Tariffs July 2021'!Q82/100),0)))</f>
        <v>0</v>
      </c>
      <c r="F104" s="184">
        <f>($C$78*$C$80)*'Tariffs July 2021'!AE82/100</f>
        <v>43.499999999999993</v>
      </c>
      <c r="G104" s="184">
        <f t="shared" si="50"/>
        <v>414.39999999999992</v>
      </c>
      <c r="H104" s="238">
        <f t="shared" si="51"/>
        <v>1329.9999999999998</v>
      </c>
      <c r="I104" s="238">
        <f t="shared" si="52"/>
        <v>1657.5999999999997</v>
      </c>
      <c r="J104" s="185">
        <f t="shared" si="49"/>
        <v>1823.36</v>
      </c>
      <c r="K104" s="188">
        <f>'Tariffs July 2021'!AZ82</f>
        <v>0</v>
      </c>
      <c r="L104" s="188">
        <f>'Tariffs July 2021'!BA82</f>
        <v>0</v>
      </c>
      <c r="M104" s="188">
        <f>'Tariffs July 2021'!BB82</f>
        <v>0</v>
      </c>
      <c r="N104" s="188">
        <f>'Tariffs July 2021'!BC82</f>
        <v>0</v>
      </c>
      <c r="O104" s="186" t="str">
        <f t="shared" si="58"/>
        <v>No discount</v>
      </c>
      <c r="P104" s="187" t="str">
        <f t="shared" si="54"/>
        <v>Exclusive</v>
      </c>
      <c r="Q104" s="241">
        <f t="shared" si="55"/>
        <v>1657.5999999999997</v>
      </c>
      <c r="R104" s="238">
        <f t="shared" si="56"/>
        <v>1657.5999999999997</v>
      </c>
      <c r="S104" s="247">
        <f t="shared" si="59"/>
        <v>1823.36</v>
      </c>
      <c r="T104" s="247">
        <f t="shared" si="59"/>
        <v>1823.36</v>
      </c>
      <c r="U104" s="188">
        <f>'Tariffs July 2021'!BL82</f>
        <v>0</v>
      </c>
      <c r="V104" s="189" t="str">
        <f>'Tariffs July 2021'!BM82</f>
        <v>n</v>
      </c>
      <c r="W104" s="284"/>
      <c r="X104" s="284"/>
      <c r="Y104" s="284"/>
      <c r="Z104" s="284"/>
      <c r="AA104" s="284"/>
      <c r="AB104" s="284"/>
      <c r="AC104" s="284"/>
      <c r="AD104" s="284"/>
      <c r="AE104" s="284"/>
      <c r="AF104" s="284"/>
      <c r="AG104" s="284"/>
      <c r="AH104" s="284"/>
      <c r="AI104" s="284"/>
      <c r="AJ104" s="284"/>
      <c r="AK104" s="284"/>
      <c r="AL104" s="284"/>
      <c r="AM104" s="284"/>
      <c r="AN104" s="284"/>
    </row>
    <row r="105" spans="1:827" x14ac:dyDescent="0.15">
      <c r="A105" s="183" t="str">
        <f>'Tariffs July 2021'!K83</f>
        <v>Nectr</v>
      </c>
      <c r="B105" s="183" t="str">
        <f>'Tariffs July 2021'!L83</f>
        <v>Friends Clean</v>
      </c>
      <c r="C105" s="184">
        <f>IF('Tariffs July 2021'!BP83=0,91*'Tariffs July 2021'!M83/100,(91*'Tariffs July 2021'!M83/100)+'Tariffs July 2021'!BP83/4)</f>
        <v>79.98899999999999</v>
      </c>
      <c r="D105" s="184">
        <f>IF('Tariffs July 2021'!O83="",$C$78*$C$79*'Tariffs July 2021'!N83/100,IF($C$78*$C$79&gt;='Tariffs July 2021'!P83,('Tariffs July 2021'!P83*'Tariffs July 2021'!N83/100),($C$78*$C$79*'Tariffs July 2021'!N83/100)))</f>
        <v>300.89999999999998</v>
      </c>
      <c r="E105" s="184">
        <f>IF(AND('Tariffs July 2021'!R83&gt;0,'Tariffs July 2021'!T83&gt;0),IF(($C$78*$C$79&lt;'Tariffs July 2021'!T83),(0),($C$78*$C$79-'Tariffs July 2021'!T83)*'Tariffs July 2021'!U83/100),IF(AND('Tariffs July 2021'!R83&gt;0,'Tariffs July 2021'!T83=""),IF(($C$78*$C$79&lt;'Tariffs July 2021'!R83+'Tariffs July 2021'!P83),(0),(($C$78*$C$79-('Tariffs July 2021'!R83+'Tariffs July 2021'!P83))*'Tariffs July 2021'!S83/100)),IF(AND('Tariffs July 2021'!P83&gt;0,'Tariffs July 2021'!R83=""&gt;0),IF(($C$78*$C$79&lt;'Tariffs July 2021'!P83),(0),($C$78*$C$79-'Tariffs July 2021'!P83)*'Tariffs July 2021'!Q83/100),0)))</f>
        <v>0</v>
      </c>
      <c r="F105" s="184">
        <f>($C$78*$C$80)*'Tariffs July 2021'!AE83/100</f>
        <v>43.79999999999999</v>
      </c>
      <c r="G105" s="184">
        <f t="shared" ref="G105:G110" si="60">SUM(C105:F105)</f>
        <v>424.68899999999996</v>
      </c>
      <c r="H105" s="238">
        <f t="shared" ref="H105:H110" si="61">(G105-C105)*4</f>
        <v>1378.8</v>
      </c>
      <c r="I105" s="238">
        <f t="shared" ref="I105:I110" si="62">G105*4</f>
        <v>1698.7559999999999</v>
      </c>
      <c r="J105" s="185">
        <f t="shared" ref="J105:J110" si="63">I105*1.1</f>
        <v>1868.6315999999999</v>
      </c>
      <c r="K105" s="188">
        <f>'Tariffs July 2021'!AZ83</f>
        <v>0</v>
      </c>
      <c r="L105" s="188">
        <f>'Tariffs July 2021'!BA83</f>
        <v>0</v>
      </c>
      <c r="M105" s="188">
        <f>'Tariffs July 2021'!BB83</f>
        <v>0</v>
      </c>
      <c r="N105" s="188">
        <f>'Tariffs July 2021'!BC83</f>
        <v>0</v>
      </c>
      <c r="O105" s="186" t="str">
        <f t="shared" ref="O105:O110" si="64">IF(SUM(K105:N105)=0,"No discount",IF(K105&gt;0,"Guaranteed off bill",IF(L105&gt;0,"Guaranteed off usage",IF(M105&gt;0,"Pay-on-time off bill","Pay-on-time off usage"))))</f>
        <v>No discount</v>
      </c>
      <c r="P105" s="187" t="str">
        <f t="shared" ref="P105:P110" si="65">IF(OR(A105="Origin Energy",A105="Red Energy",A105="Powershop"),"Inclusive","Exclusive")</f>
        <v>Exclusive</v>
      </c>
      <c r="Q105" s="241">
        <f t="shared" ref="Q105:Q110" si="66">IF(AND(O105="Guaranteed off bill",P105="Inclusive"),((I105*1.1)-((I105*1.1)*K105/100))/1.1,IF(AND(O105="Guaranteed off usage",P105="Inclusive"),((I105*1.1)-((H105*1.1)*L105/100))/1.1,IF(AND(O105="Guaranteed off bill",P105="Exclusive"),I105-(I105*K105/100),IF(AND(O105="Guaranteed off usage",P105="Exclusive"),I105-(H105*L105/100),IF(P105="Inclusive",((I105*1.1))/1.1,I105)))))</f>
        <v>1698.7559999999999</v>
      </c>
      <c r="R105" s="238">
        <f t="shared" ref="R105:R110" si="67">IF(AND(O105="Pay-on-time off bill",P105="Inclusive"),((Q105*1.1)-((Q105*1.1)*M105/100))/1.1,IF(AND(O105="Pay-on-time off usage",P105="Inclusive"),((Q105*1.1)-((H105*1.1)*N105/100))/1.1,IF(AND(O105="Pay-on-time off bill",P105="Exclusive"),Q105-(Q105*M105/100),IF(AND(O105="Pay-on-time off usage",P105="Exclusive"),Q105-(H105*N105/100),IF(P105="Inclusive",((Q105*1.1))/1.1,Q105)))))</f>
        <v>1698.7559999999999</v>
      </c>
      <c r="S105" s="247">
        <f t="shared" ref="S105:S110" si="68">Q105*1.1</f>
        <v>1868.6315999999999</v>
      </c>
      <c r="T105" s="247">
        <f t="shared" ref="T105:T110" si="69">R105*1.1</f>
        <v>1868.6315999999999</v>
      </c>
      <c r="U105" s="188">
        <f>'Tariffs July 2021'!BL83</f>
        <v>0</v>
      </c>
      <c r="V105" s="189" t="str">
        <f>'Tariffs July 2021'!BM83</f>
        <v>n</v>
      </c>
      <c r="W105" s="284"/>
      <c r="X105" s="284"/>
      <c r="Y105" s="284"/>
      <c r="Z105" s="284"/>
      <c r="AA105" s="284"/>
      <c r="AB105" s="284"/>
      <c r="AC105" s="284"/>
      <c r="AD105" s="284"/>
      <c r="AE105" s="284"/>
      <c r="AF105" s="284"/>
      <c r="AG105" s="284"/>
      <c r="AH105" s="284"/>
      <c r="AI105" s="284"/>
      <c r="AJ105" s="284"/>
      <c r="AK105" s="284"/>
      <c r="AL105" s="284"/>
      <c r="AM105" s="284"/>
      <c r="AN105" s="284"/>
    </row>
    <row r="106" spans="1:827" x14ac:dyDescent="0.15">
      <c r="A106" s="183" t="str">
        <f>'Tariffs July 2021'!K84</f>
        <v>Momentum Energy</v>
      </c>
      <c r="B106" s="183" t="str">
        <f>'Tariffs July 2021'!L84</f>
        <v>SmilePower Flexi</v>
      </c>
      <c r="C106" s="184">
        <f>IF('Tariffs July 2021'!BP84=0,91*'Tariffs July 2021'!M84/100,(91*'Tariffs July 2021'!M84/100)+'Tariffs July 2021'!BP84/4)</f>
        <v>75.248727272727251</v>
      </c>
      <c r="D106" s="184">
        <f>IF('Tariffs July 2021'!O84="",$C$78*$C$79*'Tariffs July 2021'!N84/100,IF($C$78*$C$79&gt;='Tariffs July 2021'!P84,('Tariffs July 2021'!P84*'Tariffs July 2021'!N84/100),($C$78*$C$79*'Tariffs July 2021'!N84/100)))</f>
        <v>346.02727272727265</v>
      </c>
      <c r="E106" s="184">
        <f>IF(AND('Tariffs July 2021'!R84&gt;0,'Tariffs July 2021'!T84&gt;0),IF(($C$78*$C$79&lt;'Tariffs July 2021'!T84),(0),($C$78*$C$79-'Tariffs July 2021'!T84)*'Tariffs July 2021'!U84/100),IF(AND('Tariffs July 2021'!R84&gt;0,'Tariffs July 2021'!T84=""),IF(($C$78*$C$79&lt;'Tariffs July 2021'!R84+'Tariffs July 2021'!P84),(0),(($C$78*$C$79-('Tariffs July 2021'!R84+'Tariffs July 2021'!P84))*'Tariffs July 2021'!S84/100)),IF(AND('Tariffs July 2021'!P84&gt;0,'Tariffs July 2021'!R84=""&gt;0),IF(($C$78*$C$79&lt;'Tariffs July 2021'!P84),(0),($C$78*$C$79-'Tariffs July 2021'!P84)*'Tariffs July 2021'!Q84/100),0)))</f>
        <v>0</v>
      </c>
      <c r="F106" s="184">
        <f>($C$78*$C$80)*'Tariffs July 2021'!AE84/100</f>
        <v>43.36363636363636</v>
      </c>
      <c r="G106" s="184">
        <f t="shared" si="60"/>
        <v>464.63963636363627</v>
      </c>
      <c r="H106" s="238">
        <f t="shared" si="61"/>
        <v>1557.5636363636361</v>
      </c>
      <c r="I106" s="238">
        <f t="shared" si="62"/>
        <v>1858.5585454545451</v>
      </c>
      <c r="J106" s="185">
        <f t="shared" si="63"/>
        <v>2044.4143999999997</v>
      </c>
      <c r="K106" s="188">
        <f>'Tariffs July 2021'!AZ84</f>
        <v>0</v>
      </c>
      <c r="L106" s="188">
        <f>'Tariffs July 2021'!BA84</f>
        <v>0</v>
      </c>
      <c r="M106" s="188">
        <f>'Tariffs July 2021'!BB84</f>
        <v>0</v>
      </c>
      <c r="N106" s="188">
        <f>'Tariffs July 2021'!BC84</f>
        <v>0</v>
      </c>
      <c r="O106" s="186" t="str">
        <f t="shared" si="64"/>
        <v>No discount</v>
      </c>
      <c r="P106" s="187" t="str">
        <f t="shared" si="65"/>
        <v>Exclusive</v>
      </c>
      <c r="Q106" s="241">
        <f t="shared" si="66"/>
        <v>1858.5585454545451</v>
      </c>
      <c r="R106" s="238">
        <f t="shared" si="67"/>
        <v>1858.5585454545451</v>
      </c>
      <c r="S106" s="247">
        <f t="shared" si="68"/>
        <v>2044.4143999999997</v>
      </c>
      <c r="T106" s="247">
        <f t="shared" si="69"/>
        <v>2044.4143999999997</v>
      </c>
      <c r="U106" s="188">
        <f>'Tariffs July 2021'!BL84</f>
        <v>0</v>
      </c>
      <c r="V106" s="189" t="str">
        <f>'Tariffs July 2021'!BM84</f>
        <v>n</v>
      </c>
      <c r="W106" s="284"/>
      <c r="X106" s="284"/>
      <c r="Y106" s="284"/>
      <c r="Z106" s="284"/>
      <c r="AA106" s="284"/>
      <c r="AB106" s="284"/>
      <c r="AC106" s="284"/>
      <c r="AD106" s="284"/>
      <c r="AE106" s="284"/>
      <c r="AF106" s="284"/>
      <c r="AG106" s="284"/>
      <c r="AH106" s="284"/>
      <c r="AI106" s="284"/>
      <c r="AJ106" s="284"/>
      <c r="AK106" s="284"/>
      <c r="AL106" s="284"/>
      <c r="AM106" s="284"/>
      <c r="AN106" s="284"/>
    </row>
    <row r="107" spans="1:827" x14ac:dyDescent="0.15">
      <c r="A107" s="183" t="str">
        <f>'Tariffs July 2021'!K85</f>
        <v>Bright Spark Power</v>
      </c>
      <c r="B107" s="183" t="str">
        <f>'Tariffs July 2021'!L85</f>
        <v>12 Month Contract</v>
      </c>
      <c r="C107" s="184">
        <f>IF('Tariffs July 2021'!BP85=0,91*'Tariffs July 2021'!M85/100,(91*'Tariffs July 2021'!M85/100)+'Tariffs July 2021'!BP85/4)</f>
        <v>81.899999999999991</v>
      </c>
      <c r="D107" s="184">
        <f>IF('Tariffs July 2021'!O85="",$C$78*$C$79*'Tariffs July 2021'!N85/100,IF($C$78*$C$79&gt;='Tariffs July 2021'!P85,('Tariffs July 2021'!P85*'Tariffs July 2021'!N85/100),($C$78*$C$79*'Tariffs July 2021'!N85/100)))</f>
        <v>339.84545454545446</v>
      </c>
      <c r="E107" s="184">
        <f>IF(AND('Tariffs July 2021'!R85&gt;0,'Tariffs July 2021'!T85&gt;0),IF(($C$78*$C$79&lt;'Tariffs July 2021'!T85),(0),($C$78*$C$79-'Tariffs July 2021'!T85)*'Tariffs July 2021'!U85/100),IF(AND('Tariffs July 2021'!R85&gt;0,'Tariffs July 2021'!T85=""),IF(($C$78*$C$79&lt;'Tariffs July 2021'!R85+'Tariffs July 2021'!P85),(0),(($C$78*$C$79-('Tariffs July 2021'!R85+'Tariffs July 2021'!P85))*'Tariffs July 2021'!S85/100)),IF(AND('Tariffs July 2021'!P85&gt;0,'Tariffs July 2021'!R85=""&gt;0),IF(($C$78*$C$79&lt;'Tariffs July 2021'!P85),(0),($C$78*$C$79-'Tariffs July 2021'!P85)*'Tariffs July 2021'!Q85/100),0)))</f>
        <v>0</v>
      </c>
      <c r="F107" s="184">
        <f>($C$78*$C$80)*'Tariffs July 2021'!AE85/100</f>
        <v>46.336363636363629</v>
      </c>
      <c r="G107" s="184">
        <f t="shared" si="60"/>
        <v>468.08181818181805</v>
      </c>
      <c r="H107" s="238">
        <f t="shared" si="61"/>
        <v>1544.7272727272723</v>
      </c>
      <c r="I107" s="238">
        <f t="shared" si="62"/>
        <v>1872.3272727272722</v>
      </c>
      <c r="J107" s="185">
        <f t="shared" si="63"/>
        <v>2059.5599999999995</v>
      </c>
      <c r="K107" s="188">
        <f>'Tariffs July 2021'!AZ85</f>
        <v>0</v>
      </c>
      <c r="L107" s="188">
        <f>'Tariffs July 2021'!BA85</f>
        <v>0</v>
      </c>
      <c r="M107" s="188">
        <f>'Tariffs July 2021'!BB85</f>
        <v>0</v>
      </c>
      <c r="N107" s="188">
        <f>'Tariffs July 2021'!BC85</f>
        <v>0</v>
      </c>
      <c r="O107" s="186" t="str">
        <f t="shared" si="64"/>
        <v>No discount</v>
      </c>
      <c r="P107" s="187" t="str">
        <f t="shared" si="65"/>
        <v>Exclusive</v>
      </c>
      <c r="Q107" s="241">
        <f t="shared" si="66"/>
        <v>1872.3272727272722</v>
      </c>
      <c r="R107" s="238">
        <f t="shared" si="67"/>
        <v>1872.3272727272722</v>
      </c>
      <c r="S107" s="247">
        <f t="shared" si="68"/>
        <v>2059.5599999999995</v>
      </c>
      <c r="T107" s="247">
        <f t="shared" si="69"/>
        <v>2059.5599999999995</v>
      </c>
      <c r="U107" s="188">
        <f>'Tariffs July 2021'!BL85</f>
        <v>12</v>
      </c>
      <c r="V107" s="189" t="str">
        <f>'Tariffs July 2021'!BM85</f>
        <v>n</v>
      </c>
      <c r="W107" s="284"/>
      <c r="X107" s="284"/>
      <c r="Y107" s="284"/>
      <c r="Z107" s="284"/>
      <c r="AA107" s="284"/>
      <c r="AB107" s="284"/>
      <c r="AC107" s="284"/>
      <c r="AD107" s="284"/>
      <c r="AE107" s="284"/>
      <c r="AF107" s="284"/>
      <c r="AG107" s="284"/>
      <c r="AH107" s="284"/>
      <c r="AI107" s="284"/>
      <c r="AJ107" s="284"/>
      <c r="AK107" s="284"/>
      <c r="AL107" s="284"/>
      <c r="AM107" s="284"/>
      <c r="AN107" s="284"/>
    </row>
    <row r="108" spans="1:827" x14ac:dyDescent="0.15">
      <c r="A108" s="183" t="str">
        <f>'Tariffs July 2021'!K86</f>
        <v>Enova Energy</v>
      </c>
      <c r="B108" s="183" t="str">
        <f>'Tariffs July 2021'!L86</f>
        <v>Community Plus</v>
      </c>
      <c r="C108" s="184">
        <f>IF('Tariffs July 2021'!BP86=0,91*'Tariffs July 2021'!M86/100,(91*'Tariffs July 2021'!M86/100)+'Tariffs July 2021'!BP86/4)</f>
        <v>81.899999999999991</v>
      </c>
      <c r="D108" s="184">
        <f>IF('Tariffs July 2021'!O86="",$C$78*$C$79*'Tariffs July 2021'!N86/100,IF($C$78*$C$79&gt;='Tariffs July 2021'!P86,('Tariffs July 2021'!P86*'Tariffs July 2021'!N86/100),($C$78*$C$79*'Tariffs July 2021'!N86/100)))</f>
        <v>307.5454545454545</v>
      </c>
      <c r="E108" s="184">
        <f>IF(AND('Tariffs July 2021'!R86&gt;0,'Tariffs July 2021'!T86&gt;0),IF(($C$78*$C$79&lt;'Tariffs July 2021'!T86),(0),($C$78*$C$79-'Tariffs July 2021'!T86)*'Tariffs July 2021'!U86/100),IF(AND('Tariffs July 2021'!R86&gt;0,'Tariffs July 2021'!T86=""),IF(($C$78*$C$79&lt;'Tariffs July 2021'!R86+'Tariffs July 2021'!P86),(0),(($C$78*$C$79-('Tariffs July 2021'!R86+'Tariffs July 2021'!P86))*'Tariffs July 2021'!S86/100)),IF(AND('Tariffs July 2021'!P86&gt;0,'Tariffs July 2021'!R86=""&gt;0),IF(($C$78*$C$79&lt;'Tariffs July 2021'!P86),(0),($C$78*$C$79-'Tariffs July 2021'!P86)*'Tariffs July 2021'!Q86/100),0)))</f>
        <v>0</v>
      </c>
      <c r="F108" s="184">
        <f>($C$78*$C$80)*'Tariffs July 2021'!AE86/100</f>
        <v>43.36363636363636</v>
      </c>
      <c r="G108" s="184">
        <f t="shared" si="60"/>
        <v>432.80909090909086</v>
      </c>
      <c r="H108" s="238">
        <f t="shared" si="61"/>
        <v>1403.6363636363635</v>
      </c>
      <c r="I108" s="238">
        <f t="shared" si="62"/>
        <v>1731.2363636363634</v>
      </c>
      <c r="J108" s="185">
        <f t="shared" si="63"/>
        <v>1904.36</v>
      </c>
      <c r="K108" s="188">
        <f>'Tariffs July 2021'!AZ86</f>
        <v>0</v>
      </c>
      <c r="L108" s="188">
        <f>'Tariffs July 2021'!BA86</f>
        <v>0</v>
      </c>
      <c r="M108" s="188">
        <f>'Tariffs July 2021'!BB86</f>
        <v>0</v>
      </c>
      <c r="N108" s="188">
        <f>'Tariffs July 2021'!BC86</f>
        <v>3</v>
      </c>
      <c r="O108" s="186" t="str">
        <f t="shared" si="64"/>
        <v>Pay-on-time off usage</v>
      </c>
      <c r="P108" s="187" t="str">
        <f t="shared" si="65"/>
        <v>Exclusive</v>
      </c>
      <c r="Q108" s="241">
        <f t="shared" si="66"/>
        <v>1731.2363636363634</v>
      </c>
      <c r="R108" s="238">
        <f t="shared" si="67"/>
        <v>1689.1272727272726</v>
      </c>
      <c r="S108" s="247">
        <f t="shared" si="68"/>
        <v>1904.36</v>
      </c>
      <c r="T108" s="247">
        <f t="shared" si="69"/>
        <v>1858.04</v>
      </c>
      <c r="U108" s="188">
        <f>'Tariffs July 2021'!BL86</f>
        <v>0</v>
      </c>
      <c r="V108" s="189" t="str">
        <f>'Tariffs July 2021'!BM86</f>
        <v>n</v>
      </c>
      <c r="W108" s="284"/>
      <c r="X108" s="284"/>
      <c r="Y108" s="284"/>
      <c r="Z108" s="284"/>
      <c r="AA108" s="284"/>
      <c r="AB108" s="284"/>
      <c r="AC108" s="284"/>
      <c r="AD108" s="284"/>
      <c r="AE108" s="284"/>
      <c r="AF108" s="284"/>
      <c r="AG108" s="284"/>
      <c r="AH108" s="284"/>
      <c r="AI108" s="284"/>
      <c r="AJ108" s="284"/>
      <c r="AK108" s="284"/>
      <c r="AL108" s="284"/>
      <c r="AM108" s="284"/>
      <c r="AN108" s="284"/>
    </row>
    <row r="109" spans="1:827" x14ac:dyDescent="0.15">
      <c r="A109" s="183" t="str">
        <f>'Tariffs July 2021'!K87</f>
        <v>Glow Power</v>
      </c>
      <c r="B109" s="183" t="str">
        <f>'Tariffs July 2021'!L87</f>
        <v>Everyday Saver</v>
      </c>
      <c r="C109" s="184">
        <f>IF('Tariffs July 2021'!BP87=0,91*'Tariffs July 2021'!M87/100,(91*'Tariffs July 2021'!M87/100)+'Tariffs July 2021'!BP87/4)</f>
        <v>83.968181818181819</v>
      </c>
      <c r="D109" s="184">
        <f>IF('Tariffs July 2021'!O87="",$C$78*$C$79*'Tariffs July 2021'!N87/100,IF($C$78*$C$79&gt;='Tariffs July 2021'!P87,('Tariffs July 2021'!P87*'Tariffs July 2021'!N87/100),($C$78*$C$79*'Tariffs July 2021'!N87/100)))</f>
        <v>298.42727272727268</v>
      </c>
      <c r="E109" s="184">
        <f>IF(AND('Tariffs July 2021'!R87&gt;0,'Tariffs July 2021'!T87&gt;0),IF(($C$78*$C$79&lt;'Tariffs July 2021'!T87),(0),($C$78*$C$79-'Tariffs July 2021'!T87)*'Tariffs July 2021'!U87/100),IF(AND('Tariffs July 2021'!R87&gt;0,'Tariffs July 2021'!T87=""),IF(($C$78*$C$79&lt;'Tariffs July 2021'!R87+'Tariffs July 2021'!P87),(0),(($C$78*$C$79-('Tariffs July 2021'!R87+'Tariffs July 2021'!P87))*'Tariffs July 2021'!S87/100)),IF(AND('Tariffs July 2021'!P87&gt;0,'Tariffs July 2021'!R87=""&gt;0),IF(($C$78*$C$79&lt;'Tariffs July 2021'!P87),(0),($C$78*$C$79-'Tariffs July 2021'!P87)*'Tariffs July 2021'!Q87/100),0)))</f>
        <v>0</v>
      </c>
      <c r="F109" s="184">
        <f>($C$78*$C$80)*'Tariffs July 2021'!AE87/100</f>
        <v>49.063636363636348</v>
      </c>
      <c r="G109" s="184">
        <f t="shared" si="60"/>
        <v>431.45909090909089</v>
      </c>
      <c r="H109" s="238">
        <f t="shared" si="61"/>
        <v>1389.9636363636364</v>
      </c>
      <c r="I109" s="238">
        <f t="shared" si="62"/>
        <v>1725.8363636363636</v>
      </c>
      <c r="J109" s="185">
        <f t="shared" si="63"/>
        <v>1898.42</v>
      </c>
      <c r="K109" s="188">
        <f>'Tariffs July 2021'!AZ87</f>
        <v>0</v>
      </c>
      <c r="L109" s="188">
        <f>'Tariffs July 2021'!BA87</f>
        <v>0</v>
      </c>
      <c r="M109" s="188">
        <f>'Tariffs July 2021'!BB87</f>
        <v>0</v>
      </c>
      <c r="N109" s="188">
        <f>'Tariffs July 2021'!BC87</f>
        <v>0</v>
      </c>
      <c r="O109" s="186" t="str">
        <f t="shared" si="64"/>
        <v>No discount</v>
      </c>
      <c r="P109" s="187" t="str">
        <f t="shared" si="65"/>
        <v>Exclusive</v>
      </c>
      <c r="Q109" s="241">
        <f t="shared" si="66"/>
        <v>1725.8363636363636</v>
      </c>
      <c r="R109" s="238">
        <f t="shared" si="67"/>
        <v>1725.8363636363636</v>
      </c>
      <c r="S109" s="247">
        <f t="shared" si="68"/>
        <v>1898.42</v>
      </c>
      <c r="T109" s="247">
        <f t="shared" si="69"/>
        <v>1898.42</v>
      </c>
      <c r="U109" s="188">
        <f>'Tariffs July 2021'!BL87</f>
        <v>0</v>
      </c>
      <c r="V109" s="189" t="str">
        <f>'Tariffs July 2021'!BM87</f>
        <v>n</v>
      </c>
      <c r="W109" s="284"/>
      <c r="X109" s="284"/>
      <c r="Y109" s="284"/>
      <c r="Z109" s="284"/>
      <c r="AA109" s="284"/>
      <c r="AB109" s="284"/>
      <c r="AC109" s="284"/>
      <c r="AD109" s="284"/>
      <c r="AE109" s="284"/>
      <c r="AF109" s="284"/>
      <c r="AG109" s="284"/>
      <c r="AH109" s="284"/>
      <c r="AI109" s="284"/>
      <c r="AJ109" s="284"/>
      <c r="AK109" s="284"/>
      <c r="AL109" s="284"/>
      <c r="AM109" s="284"/>
      <c r="AN109" s="284"/>
    </row>
    <row r="110" spans="1:827" x14ac:dyDescent="0.15">
      <c r="A110" s="183" t="str">
        <f>'Tariffs July 2021'!K88</f>
        <v>Radian Energy</v>
      </c>
      <c r="B110" s="183" t="str">
        <f>'Tariffs July 2021'!L88</f>
        <v>Grid to Go</v>
      </c>
      <c r="C110" s="184">
        <f>IF('Tariffs July 2021'!BP88=0,91*'Tariffs July 2021'!M88/100,(91*'Tariffs July 2021'!M88/100)+'Tariffs July 2021'!BP88/4)</f>
        <v>82.677636363636353</v>
      </c>
      <c r="D110" s="184">
        <f>IF('Tariffs July 2021'!O88="",$C$78*$C$79*'Tariffs July 2021'!N88/100,IF($C$78*$C$79&gt;='Tariffs July 2021'!P88,('Tariffs July 2021'!P88*'Tariffs July 2021'!N88/100),($C$78*$C$79*'Tariffs July 2021'!N88/100)))</f>
        <v>308.31818181818176</v>
      </c>
      <c r="E110" s="184">
        <f>IF(AND('Tariffs July 2021'!R88&gt;0,'Tariffs July 2021'!T88&gt;0),IF(($C$78*$C$79&lt;'Tariffs July 2021'!T88),(0),($C$78*$C$79-'Tariffs July 2021'!T88)*'Tariffs July 2021'!U88/100),IF(AND('Tariffs July 2021'!R88&gt;0,'Tariffs July 2021'!T88=""),IF(($C$78*$C$79&lt;'Tariffs July 2021'!R88+'Tariffs July 2021'!P88),(0),(($C$78*$C$79-('Tariffs July 2021'!R88+'Tariffs July 2021'!P88))*'Tariffs July 2021'!S88/100)),IF(AND('Tariffs July 2021'!P88&gt;0,'Tariffs July 2021'!R88=""&gt;0),IF(($C$78*$C$79&lt;'Tariffs July 2021'!P88),(0),($C$78*$C$79-'Tariffs July 2021'!P88)*'Tariffs July 2021'!Q88/100),0)))</f>
        <v>0</v>
      </c>
      <c r="F110" s="184">
        <f>($C$78*$C$80)*'Tariffs July 2021'!AE88/100</f>
        <v>39.818181818181813</v>
      </c>
      <c r="G110" s="184">
        <f t="shared" si="60"/>
        <v>430.81399999999991</v>
      </c>
      <c r="H110" s="238">
        <f t="shared" si="61"/>
        <v>1392.5454545454543</v>
      </c>
      <c r="I110" s="238">
        <f t="shared" si="62"/>
        <v>1723.2559999999996</v>
      </c>
      <c r="J110" s="185">
        <f t="shared" si="63"/>
        <v>1895.5815999999998</v>
      </c>
      <c r="K110" s="188">
        <f>'Tariffs July 2021'!AZ88</f>
        <v>0</v>
      </c>
      <c r="L110" s="188">
        <f>'Tariffs July 2021'!BA88</f>
        <v>0</v>
      </c>
      <c r="M110" s="188">
        <f>'Tariffs July 2021'!BB88</f>
        <v>0</v>
      </c>
      <c r="N110" s="188">
        <f>'Tariffs July 2021'!BC88</f>
        <v>0</v>
      </c>
      <c r="O110" s="186" t="str">
        <f t="shared" si="64"/>
        <v>No discount</v>
      </c>
      <c r="P110" s="187" t="str">
        <f t="shared" si="65"/>
        <v>Exclusive</v>
      </c>
      <c r="Q110" s="241">
        <f t="shared" si="66"/>
        <v>1723.2559999999996</v>
      </c>
      <c r="R110" s="238">
        <f t="shared" si="67"/>
        <v>1723.2559999999996</v>
      </c>
      <c r="S110" s="247">
        <f t="shared" si="68"/>
        <v>1895.5815999999998</v>
      </c>
      <c r="T110" s="247">
        <f t="shared" si="69"/>
        <v>1895.5815999999998</v>
      </c>
      <c r="U110" s="188">
        <f>'Tariffs July 2021'!BL88</f>
        <v>0</v>
      </c>
      <c r="V110" s="189" t="str">
        <f>'Tariffs July 2021'!BM88</f>
        <v>n</v>
      </c>
      <c r="W110" s="284"/>
      <c r="X110" s="284"/>
      <c r="Y110" s="284"/>
      <c r="Z110" s="284"/>
      <c r="AA110" s="284"/>
      <c r="AB110" s="284"/>
      <c r="AC110" s="284"/>
      <c r="AD110" s="284"/>
      <c r="AE110" s="284"/>
      <c r="AF110" s="284"/>
      <c r="AG110" s="284"/>
      <c r="AH110" s="284"/>
      <c r="AI110" s="284"/>
      <c r="AJ110" s="284"/>
      <c r="AK110" s="284"/>
      <c r="AL110" s="284"/>
      <c r="AM110" s="284"/>
      <c r="AN110" s="284"/>
    </row>
    <row r="111" spans="1:827" customFormat="1" ht="13" x14ac:dyDescent="0.15">
      <c r="A111" s="284"/>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c r="AL111" s="284"/>
      <c r="AM111" s="284"/>
      <c r="AN111" s="284"/>
    </row>
    <row r="112" spans="1:827" customFormat="1" thickBot="1" x14ac:dyDescent="0.2">
      <c r="A112" s="284"/>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c r="AL112" s="284"/>
      <c r="AM112" s="284"/>
      <c r="AN112" s="284"/>
    </row>
    <row r="113" spans="1:827" x14ac:dyDescent="0.15">
      <c r="A113" s="120" t="s">
        <v>799</v>
      </c>
      <c r="B113" s="121"/>
      <c r="C113" s="121"/>
      <c r="D113" s="121"/>
      <c r="E113" s="121"/>
      <c r="F113" s="121"/>
      <c r="G113" s="121"/>
      <c r="H113" s="121"/>
      <c r="I113" s="121"/>
      <c r="J113" s="121"/>
      <c r="K113" s="121"/>
      <c r="L113" s="121"/>
      <c r="M113" s="121"/>
      <c r="N113" s="121"/>
      <c r="O113" s="121"/>
      <c r="P113" s="121"/>
      <c r="Q113" s="121"/>
      <c r="R113" s="121"/>
      <c r="S113" s="121"/>
      <c r="T113" s="121"/>
      <c r="U113" s="121"/>
      <c r="V113" s="122"/>
      <c r="W113" s="284"/>
      <c r="X113" s="284"/>
      <c r="Y113" s="284"/>
      <c r="Z113" s="284"/>
      <c r="AA113" s="284"/>
      <c r="AB113" s="284"/>
      <c r="AC113" s="284"/>
      <c r="AD113" s="284"/>
      <c r="AE113" s="284"/>
      <c r="AF113" s="284"/>
      <c r="AG113" s="284"/>
      <c r="AH113" s="284"/>
      <c r="AI113" s="284"/>
      <c r="AJ113" s="284"/>
      <c r="AK113" s="284"/>
      <c r="AL113" s="284"/>
      <c r="AM113" s="284"/>
      <c r="AN113" s="284"/>
    </row>
    <row r="114" spans="1:827" x14ac:dyDescent="0.15">
      <c r="A114" s="123" t="s">
        <v>121</v>
      </c>
      <c r="B114" s="110"/>
      <c r="C114" s="147">
        <v>2000</v>
      </c>
      <c r="D114" s="110"/>
      <c r="E114" s="110"/>
      <c r="F114" s="110"/>
      <c r="G114" s="110"/>
      <c r="H114" s="110"/>
      <c r="I114" s="110"/>
      <c r="J114" s="110"/>
      <c r="K114" s="110"/>
      <c r="L114" s="110"/>
      <c r="M114" s="110"/>
      <c r="N114" s="110"/>
      <c r="O114" s="110"/>
      <c r="P114" s="110"/>
      <c r="Q114" s="110"/>
      <c r="R114" s="110"/>
      <c r="S114" s="110"/>
      <c r="T114" s="110"/>
      <c r="U114" s="110"/>
      <c r="V114" s="124"/>
      <c r="W114" s="284"/>
      <c r="X114" s="284"/>
      <c r="Y114" s="284"/>
      <c r="Z114" s="284"/>
      <c r="AA114" s="284"/>
      <c r="AB114" s="284"/>
      <c r="AC114" s="284"/>
      <c r="AD114" s="284"/>
      <c r="AE114" s="284"/>
      <c r="AF114" s="284"/>
      <c r="AG114" s="284"/>
      <c r="AH114" s="284"/>
      <c r="AI114" s="284"/>
      <c r="AJ114" s="284"/>
      <c r="AK114" s="284"/>
      <c r="AL114" s="284"/>
      <c r="AM114" s="284"/>
      <c r="AN114" s="284"/>
    </row>
    <row r="115" spans="1:827" x14ac:dyDescent="0.15">
      <c r="A115" s="123" t="s">
        <v>262</v>
      </c>
      <c r="B115" s="110"/>
      <c r="C115" s="148">
        <v>0.2</v>
      </c>
      <c r="D115" s="110"/>
      <c r="E115" s="110"/>
      <c r="F115" s="110"/>
      <c r="G115" s="110"/>
      <c r="H115" s="110"/>
      <c r="I115" s="110"/>
      <c r="J115" s="110"/>
      <c r="K115" s="110"/>
      <c r="L115" s="110"/>
      <c r="M115" s="110"/>
      <c r="N115" s="110"/>
      <c r="O115" s="110"/>
      <c r="P115" s="110"/>
      <c r="Q115" s="110"/>
      <c r="R115" s="110"/>
      <c r="S115" s="110"/>
      <c r="T115" s="110"/>
      <c r="U115" s="110"/>
      <c r="V115" s="124"/>
      <c r="W115" s="284"/>
      <c r="X115" s="284"/>
      <c r="Y115" s="284"/>
      <c r="Z115" s="284"/>
      <c r="AA115" s="284"/>
      <c r="AB115" s="284"/>
      <c r="AC115" s="284"/>
      <c r="AD115" s="284"/>
      <c r="AE115" s="284"/>
      <c r="AF115" s="284"/>
      <c r="AG115" s="284"/>
      <c r="AH115" s="284"/>
      <c r="AI115" s="284"/>
      <c r="AJ115" s="284"/>
      <c r="AK115" s="284"/>
      <c r="AL115" s="284"/>
      <c r="AM115" s="284"/>
      <c r="AN115" s="284"/>
    </row>
    <row r="116" spans="1:827" x14ac:dyDescent="0.15">
      <c r="A116" s="123" t="s">
        <v>800</v>
      </c>
      <c r="B116" s="110"/>
      <c r="C116" s="148">
        <v>0.55000000000000004</v>
      </c>
      <c r="D116" s="110"/>
      <c r="E116" s="110"/>
      <c r="F116" s="110"/>
      <c r="G116" s="110"/>
      <c r="H116" s="110"/>
      <c r="I116" s="110"/>
      <c r="J116" s="110"/>
      <c r="K116" s="110"/>
      <c r="L116" s="110"/>
      <c r="M116" s="110"/>
      <c r="N116" s="110"/>
      <c r="O116" s="110"/>
      <c r="P116" s="110"/>
      <c r="Q116" s="110"/>
      <c r="R116" s="110"/>
      <c r="S116" s="110"/>
      <c r="T116" s="110"/>
      <c r="U116" s="110"/>
      <c r="V116" s="124"/>
      <c r="W116" s="284"/>
      <c r="X116" s="284"/>
      <c r="Y116" s="284"/>
      <c r="Z116" s="284"/>
      <c r="AA116" s="284"/>
      <c r="AB116" s="284"/>
      <c r="AC116" s="284"/>
      <c r="AD116" s="284"/>
      <c r="AE116" s="284"/>
      <c r="AF116" s="284"/>
      <c r="AG116" s="284"/>
      <c r="AH116" s="284"/>
      <c r="AI116" s="284"/>
      <c r="AJ116" s="284"/>
      <c r="AK116" s="284"/>
      <c r="AL116" s="284"/>
      <c r="AM116" s="284"/>
      <c r="AN116" s="284"/>
    </row>
    <row r="117" spans="1:827" x14ac:dyDescent="0.15">
      <c r="A117" s="123" t="s">
        <v>268</v>
      </c>
      <c r="B117" s="110"/>
      <c r="C117" s="148">
        <v>0.25</v>
      </c>
      <c r="D117" s="110"/>
      <c r="E117" s="110"/>
      <c r="F117" s="110"/>
      <c r="G117" s="110"/>
      <c r="H117" s="110"/>
      <c r="I117" s="110"/>
      <c r="J117" s="110"/>
      <c r="K117" s="110"/>
      <c r="L117" s="110"/>
      <c r="M117" s="110"/>
      <c r="N117" s="110"/>
      <c r="O117" s="110"/>
      <c r="P117" s="110"/>
      <c r="Q117" s="110"/>
      <c r="R117" s="110"/>
      <c r="S117" s="110"/>
      <c r="T117" s="110"/>
      <c r="U117" s="110"/>
      <c r="V117" s="124"/>
      <c r="W117" s="284"/>
      <c r="X117" s="284"/>
      <c r="Y117" s="284"/>
      <c r="Z117" s="284"/>
      <c r="AA117" s="284"/>
      <c r="AB117" s="284"/>
      <c r="AC117" s="284"/>
      <c r="AD117" s="284"/>
      <c r="AE117" s="284"/>
      <c r="AF117" s="284"/>
      <c r="AG117" s="284"/>
      <c r="AH117" s="284"/>
      <c r="AI117" s="284"/>
      <c r="AJ117" s="284"/>
      <c r="AK117" s="284"/>
      <c r="AL117" s="284"/>
      <c r="AM117" s="284"/>
      <c r="AN117" s="284"/>
    </row>
    <row r="118" spans="1:827" x14ac:dyDescent="0.15">
      <c r="A118" s="123"/>
      <c r="B118" s="110"/>
      <c r="C118" s="110"/>
      <c r="D118" s="110"/>
      <c r="E118" s="110"/>
      <c r="F118" s="110"/>
      <c r="G118" s="110"/>
      <c r="H118" s="110"/>
      <c r="I118" s="110"/>
      <c r="J118" s="110"/>
      <c r="K118" s="110"/>
      <c r="L118" s="110"/>
      <c r="M118" s="110"/>
      <c r="N118" s="110"/>
      <c r="O118" s="110"/>
      <c r="P118" s="110"/>
      <c r="Q118" s="110"/>
      <c r="R118" s="110"/>
      <c r="S118" s="110"/>
      <c r="T118" s="110"/>
      <c r="U118" s="110"/>
      <c r="V118" s="124"/>
      <c r="W118" s="284"/>
      <c r="X118" s="284"/>
      <c r="Y118" s="284"/>
      <c r="Z118" s="284"/>
      <c r="AA118" s="284"/>
      <c r="AB118" s="284"/>
      <c r="AC118" s="284"/>
      <c r="AD118" s="284"/>
      <c r="AE118" s="284"/>
      <c r="AF118" s="284"/>
      <c r="AG118" s="284"/>
      <c r="AH118" s="284"/>
      <c r="AI118" s="284"/>
      <c r="AJ118" s="284"/>
      <c r="AK118" s="284"/>
      <c r="AL118" s="284"/>
      <c r="AM118" s="284"/>
      <c r="AN118" s="284"/>
    </row>
    <row r="119" spans="1:827" ht="71" customHeight="1" x14ac:dyDescent="0.15">
      <c r="A119" s="225" t="s">
        <v>168</v>
      </c>
      <c r="B119" s="226" t="s">
        <v>122</v>
      </c>
      <c r="C119" s="227" t="s">
        <v>3</v>
      </c>
      <c r="D119" s="227" t="s">
        <v>787</v>
      </c>
      <c r="E119" s="227" t="s">
        <v>801</v>
      </c>
      <c r="F119" s="227" t="s">
        <v>43</v>
      </c>
      <c r="G119" s="227" t="s">
        <v>298</v>
      </c>
      <c r="H119" s="234" t="s">
        <v>789</v>
      </c>
      <c r="I119" s="235" t="s">
        <v>6</v>
      </c>
      <c r="J119" s="228" t="s">
        <v>790</v>
      </c>
      <c r="K119" s="229" t="s">
        <v>7</v>
      </c>
      <c r="L119" s="229" t="s">
        <v>8</v>
      </c>
      <c r="M119" s="229" t="s">
        <v>9</v>
      </c>
      <c r="N119" s="229" t="s">
        <v>10</v>
      </c>
      <c r="O119" s="236" t="s">
        <v>791</v>
      </c>
      <c r="P119" s="236" t="s">
        <v>792</v>
      </c>
      <c r="Q119" s="237" t="s">
        <v>793</v>
      </c>
      <c r="R119" s="237" t="s">
        <v>794</v>
      </c>
      <c r="S119" s="230" t="s">
        <v>133</v>
      </c>
      <c r="T119" s="230" t="s">
        <v>134</v>
      </c>
      <c r="U119" s="229" t="s">
        <v>135</v>
      </c>
      <c r="V119" s="231" t="s">
        <v>136</v>
      </c>
      <c r="W119" s="284"/>
      <c r="X119" s="284"/>
      <c r="Y119" s="284"/>
      <c r="Z119" s="284"/>
      <c r="AA119" s="284"/>
      <c r="AB119" s="284"/>
      <c r="AC119" s="284"/>
      <c r="AD119" s="284"/>
      <c r="AE119" s="284"/>
      <c r="AF119" s="284"/>
      <c r="AG119" s="284"/>
      <c r="AH119" s="284"/>
      <c r="AI119" s="284"/>
      <c r="AJ119" s="284"/>
      <c r="AK119" s="284"/>
      <c r="AL119" s="284"/>
      <c r="AM119" s="284"/>
      <c r="AN119" s="284"/>
    </row>
    <row r="120" spans="1:827" s="191" customFormat="1" x14ac:dyDescent="0.15">
      <c r="A120" s="182" t="str">
        <f>'Tariffs July 2021'!K89</f>
        <v>AGL</v>
      </c>
      <c r="B120" s="183" t="str">
        <f>'Tariffs July 2021'!L89</f>
        <v>Flexible Saver</v>
      </c>
      <c r="C120" s="184">
        <f>IF('Tariffs July 2021'!BP89=0,91*'Tariffs July 2021'!M89/100,(91*'Tariffs July 2021'!M89/100)+'Tariffs July 2021'!BP89/4)</f>
        <v>81.536000000000001</v>
      </c>
      <c r="D120" s="184">
        <f>IF('Tariffs July 2021'!O89="",$C$114*$C$115*'Tariffs July 2021'!N89/100,IF($C$114*$C$115&gt;='Tariffs July 2021'!P89,('Tariffs July 2021'!P89*'Tariffs July 2021'!N89/100),($C$114*$C$115*'Tariffs July 2021'!N89/100)))</f>
        <v>96.8</v>
      </c>
      <c r="E120" s="184">
        <f>($C$114*$C$116)*'Tariffs July 2021'!AH89/100</f>
        <v>193.29999999999995</v>
      </c>
      <c r="F120" s="184">
        <f>($C$114*$C$117)*'Tariffs July 2021'!W89/100</f>
        <v>72.999999999999986</v>
      </c>
      <c r="G120" s="184">
        <f>SUM(C120:F120)</f>
        <v>444.63599999999997</v>
      </c>
      <c r="H120" s="238">
        <f>(G120-C120)*4</f>
        <v>1452.3999999999999</v>
      </c>
      <c r="I120" s="238">
        <f>G120*4</f>
        <v>1778.5439999999999</v>
      </c>
      <c r="J120" s="185">
        <f t="shared" ref="J120:J138" si="70">I120*1.1</f>
        <v>1956.3984</v>
      </c>
      <c r="K120" s="188">
        <f>'Tariffs July 2021'!AZ89</f>
        <v>0</v>
      </c>
      <c r="L120" s="188">
        <f>'Tariffs July 2021'!BA89</f>
        <v>0</v>
      </c>
      <c r="M120" s="188">
        <f>'Tariffs July 2021'!BB89</f>
        <v>0</v>
      </c>
      <c r="N120" s="188">
        <f>'Tariffs July 2021'!BC89</f>
        <v>0</v>
      </c>
      <c r="O120" s="186" t="str">
        <f>IF(SUM(K120:N120)=0,"No discount",IF(K120&gt;0,"Guaranteed off bill",IF(L120&gt;0,"Guaranteed off usage",IF(M120&gt;0,"Pay-on-time off bill","Pay-on-time off usage"))))</f>
        <v>No discount</v>
      </c>
      <c r="P120" s="187" t="str">
        <f>IF(OR(A120="Origin Energy",A120="Red Energy",A120="Powershop"),"Inclusive","Exclusive")</f>
        <v>Exclusive</v>
      </c>
      <c r="Q120" s="240">
        <f>IF(AND(O120="Guaranteed off bill",P120="Inclusive"),((I120*1.1)-((I120*1.1)*K120/100))/1.1,IF(AND(O120="Guaranteed off usage",P120="Inclusive"),((I120*1.1)-((H120*1.1)*L120/100))/1.1,IF(AND(O120="Guaranteed off bill",P120="Exclusive"),I120-(I120*K120/100),IF(AND(O120="Guaranteed off usage",P120="Exclusive"),I120-(H120*L120/100),IF(P120="Inclusive",((I120*1.1))/1.1,I120)))))</f>
        <v>1778.5439999999999</v>
      </c>
      <c r="R120" s="245">
        <f>IF(AND(O120="Pay-on-time off bill",P120="Inclusive"),((Q120*1.1)-((Q120*1.1)*M120/100))/1.1,IF(AND(O120="Pay-on-time off usage",P120="Inclusive"),((Q120*1.1)-((H120*1.1)*N120/100))/1.1,IF(AND(O120="Pay-on-time off bill",P120="Exclusive"),Q120-(Q120*M120/100),IF(AND(O120="Pay-on-time off usage",P120="Exclusive"),Q120-(H120*N120/100),IF(P120="Inclusive",((Q120*1.1))/1.1,Q120)))))</f>
        <v>1778.5439999999999</v>
      </c>
      <c r="S120" s="246">
        <f>Q120*1.1</f>
        <v>1956.3984</v>
      </c>
      <c r="T120" s="246">
        <f>R120*1.1</f>
        <v>1956.3984</v>
      </c>
      <c r="U120" s="188">
        <f>'Tariffs July 2021'!BL89</f>
        <v>0</v>
      </c>
      <c r="V120" s="189" t="str">
        <f>'Tariffs July 2021'!BM89</f>
        <v>n</v>
      </c>
      <c r="W120" s="284"/>
      <c r="X120" s="284"/>
      <c r="Y120" s="284"/>
      <c r="Z120" s="284"/>
      <c r="AA120" s="284"/>
      <c r="AB120" s="284"/>
      <c r="AC120" s="284"/>
      <c r="AD120" s="284"/>
      <c r="AE120" s="284"/>
      <c r="AF120" s="284"/>
      <c r="AG120" s="284"/>
      <c r="AH120" s="284"/>
      <c r="AI120" s="284"/>
      <c r="AJ120" s="284"/>
      <c r="AK120" s="284"/>
      <c r="AL120" s="284"/>
      <c r="AM120" s="284"/>
      <c r="AN120" s="284"/>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s="244"/>
      <c r="QO120" s="244"/>
      <c r="QP120" s="244"/>
      <c r="QQ120" s="244"/>
      <c r="QR120" s="244"/>
      <c r="QS120" s="244"/>
      <c r="QT120" s="244"/>
      <c r="QU120" s="244"/>
      <c r="QV120" s="244"/>
      <c r="QW120" s="244"/>
      <c r="QX120" s="244"/>
      <c r="QY120" s="244"/>
      <c r="QZ120" s="244"/>
      <c r="RA120" s="244"/>
      <c r="RB120" s="244"/>
      <c r="RC120" s="244"/>
      <c r="RD120" s="244"/>
      <c r="RE120" s="244"/>
      <c r="RF120" s="244"/>
      <c r="RG120" s="244"/>
      <c r="RH120" s="244"/>
      <c r="RI120" s="244"/>
      <c r="RJ120" s="244"/>
      <c r="RK120" s="244"/>
      <c r="RL120" s="244"/>
      <c r="RM120" s="244"/>
      <c r="RN120" s="244"/>
      <c r="RO120" s="244"/>
      <c r="RP120" s="244"/>
      <c r="RQ120" s="244"/>
      <c r="RR120" s="244"/>
      <c r="RS120" s="244"/>
      <c r="RT120" s="244"/>
      <c r="RU120" s="244"/>
      <c r="RV120" s="244"/>
      <c r="RW120" s="244"/>
      <c r="RX120" s="244"/>
      <c r="RY120" s="244"/>
      <c r="RZ120" s="244"/>
      <c r="SA120" s="244"/>
      <c r="SB120" s="244"/>
      <c r="SC120" s="244"/>
      <c r="SD120" s="244"/>
      <c r="SE120" s="244"/>
      <c r="SF120" s="244"/>
      <c r="SG120" s="244"/>
      <c r="SH120" s="244"/>
      <c r="SI120" s="244"/>
      <c r="SJ120" s="244"/>
      <c r="SK120" s="244"/>
      <c r="SL120" s="244"/>
      <c r="SM120" s="244"/>
      <c r="SN120" s="244"/>
      <c r="SO120" s="244"/>
      <c r="SP120" s="244"/>
      <c r="SQ120" s="244"/>
      <c r="SR120" s="244"/>
      <c r="SS120" s="244"/>
      <c r="ST120" s="244"/>
      <c r="SU120" s="244"/>
      <c r="SV120" s="244"/>
      <c r="SW120" s="244"/>
      <c r="SX120" s="244"/>
      <c r="SY120" s="244"/>
      <c r="SZ120" s="244"/>
      <c r="TA120" s="244"/>
      <c r="TB120" s="244"/>
      <c r="TC120" s="244"/>
      <c r="TD120" s="244"/>
      <c r="TE120" s="244"/>
      <c r="TF120" s="244"/>
      <c r="TG120" s="244"/>
      <c r="TH120" s="244"/>
      <c r="TI120" s="244"/>
      <c r="TJ120" s="244"/>
      <c r="TK120" s="244"/>
      <c r="TL120" s="244"/>
      <c r="TM120" s="244"/>
      <c r="TN120" s="244"/>
      <c r="TO120" s="244"/>
      <c r="TP120" s="244"/>
      <c r="TQ120" s="244"/>
      <c r="TR120" s="244"/>
      <c r="TS120" s="244"/>
      <c r="TT120" s="244"/>
      <c r="TU120" s="244"/>
      <c r="TV120" s="244"/>
      <c r="TW120" s="244"/>
      <c r="TX120" s="244"/>
      <c r="TY120" s="244"/>
      <c r="TZ120" s="244"/>
      <c r="UA120" s="244"/>
      <c r="UB120" s="244"/>
      <c r="UC120" s="244"/>
      <c r="UD120" s="244"/>
      <c r="UE120" s="244"/>
      <c r="UF120" s="244"/>
      <c r="UG120" s="244"/>
      <c r="UH120" s="244"/>
      <c r="UI120" s="244"/>
      <c r="UJ120" s="244"/>
      <c r="UK120" s="244"/>
      <c r="UL120" s="244"/>
      <c r="UM120" s="244"/>
      <c r="UN120" s="244"/>
      <c r="UO120" s="244"/>
      <c r="UP120" s="244"/>
      <c r="UQ120" s="244"/>
      <c r="UR120" s="244"/>
      <c r="US120" s="244"/>
      <c r="UT120" s="244"/>
      <c r="UU120" s="244"/>
      <c r="UV120" s="244"/>
      <c r="UW120" s="244"/>
      <c r="UX120" s="244"/>
      <c r="UY120" s="244"/>
      <c r="UZ120" s="244"/>
      <c r="VA120" s="244"/>
      <c r="VB120" s="244"/>
      <c r="VC120" s="244"/>
      <c r="VD120" s="244"/>
      <c r="VE120" s="244"/>
      <c r="VF120" s="244"/>
      <c r="VG120" s="244"/>
      <c r="VH120" s="244"/>
      <c r="VI120" s="244"/>
      <c r="VJ120" s="244"/>
      <c r="VK120" s="244"/>
      <c r="VL120" s="244"/>
      <c r="VM120" s="244"/>
      <c r="VN120" s="244"/>
      <c r="VO120" s="244"/>
      <c r="VP120" s="244"/>
      <c r="VQ120" s="244"/>
      <c r="VR120" s="244"/>
      <c r="VS120" s="244"/>
      <c r="VT120" s="244"/>
      <c r="VU120" s="244"/>
      <c r="VV120" s="244"/>
      <c r="VW120" s="244"/>
      <c r="VX120" s="244"/>
      <c r="VY120" s="244"/>
      <c r="VZ120" s="244"/>
      <c r="WA120" s="244"/>
      <c r="WB120" s="244"/>
      <c r="WC120" s="244"/>
      <c r="WD120" s="244"/>
      <c r="WE120" s="244"/>
      <c r="WF120" s="244"/>
      <c r="WG120" s="244"/>
      <c r="WH120" s="244"/>
      <c r="WI120" s="244"/>
      <c r="WJ120" s="244"/>
      <c r="WK120" s="244"/>
      <c r="WL120" s="244"/>
      <c r="WM120" s="244"/>
      <c r="WN120" s="244"/>
      <c r="WO120" s="244"/>
      <c r="WP120" s="244"/>
      <c r="WQ120" s="244"/>
      <c r="WR120" s="244"/>
      <c r="WS120" s="244"/>
      <c r="WT120" s="244"/>
      <c r="WU120" s="244"/>
      <c r="WV120" s="244"/>
      <c r="WW120" s="244"/>
      <c r="WX120" s="244"/>
      <c r="WY120" s="244"/>
      <c r="WZ120" s="244"/>
      <c r="XA120" s="244"/>
      <c r="XB120" s="244"/>
      <c r="XC120" s="244"/>
      <c r="XD120" s="244"/>
      <c r="XE120" s="244"/>
      <c r="XF120" s="244"/>
      <c r="XG120" s="244"/>
      <c r="XH120" s="244"/>
      <c r="XI120" s="244"/>
      <c r="XJ120" s="244"/>
      <c r="XK120" s="244"/>
      <c r="XL120" s="244"/>
      <c r="XM120" s="244"/>
      <c r="XN120" s="244"/>
      <c r="XO120" s="244"/>
      <c r="XP120" s="244"/>
      <c r="XQ120" s="244"/>
      <c r="XR120" s="244"/>
      <c r="XS120" s="244"/>
      <c r="XT120" s="244"/>
      <c r="XU120" s="244"/>
      <c r="XV120" s="244"/>
      <c r="XW120" s="244"/>
      <c r="XX120" s="244"/>
      <c r="XY120" s="244"/>
      <c r="XZ120" s="244"/>
      <c r="YA120" s="244"/>
      <c r="YB120" s="244"/>
      <c r="YC120" s="244"/>
      <c r="YD120" s="244"/>
      <c r="YE120" s="244"/>
      <c r="YF120" s="244"/>
      <c r="YG120" s="244"/>
      <c r="YH120" s="244"/>
      <c r="YI120" s="244"/>
      <c r="YJ120" s="244"/>
      <c r="YK120" s="244"/>
      <c r="YL120" s="244"/>
      <c r="YM120" s="244"/>
      <c r="YN120" s="244"/>
      <c r="YO120" s="244"/>
      <c r="YP120" s="244"/>
      <c r="YQ120" s="244"/>
      <c r="YR120" s="244"/>
      <c r="YS120" s="244"/>
      <c r="YT120" s="244"/>
      <c r="YU120" s="244"/>
      <c r="YV120" s="244"/>
      <c r="YW120" s="244"/>
      <c r="YX120" s="244"/>
      <c r="YY120" s="244"/>
      <c r="YZ120" s="244"/>
      <c r="ZA120" s="244"/>
      <c r="ZB120" s="244"/>
      <c r="ZC120" s="244"/>
      <c r="ZD120" s="244"/>
      <c r="ZE120" s="244"/>
      <c r="ZF120" s="244"/>
      <c r="ZG120" s="244"/>
      <c r="ZH120" s="244"/>
      <c r="ZI120" s="244"/>
      <c r="ZJ120" s="244"/>
      <c r="ZK120" s="244"/>
      <c r="ZL120" s="244"/>
      <c r="ZM120" s="244"/>
      <c r="ZN120" s="244"/>
      <c r="ZO120" s="244"/>
      <c r="ZP120" s="244"/>
      <c r="ZQ120" s="244"/>
      <c r="ZR120" s="244"/>
      <c r="ZS120" s="244"/>
      <c r="ZT120" s="244"/>
      <c r="ZU120" s="244"/>
      <c r="ZV120" s="244"/>
      <c r="ZW120" s="244"/>
      <c r="ZX120" s="244"/>
      <c r="ZY120" s="244"/>
      <c r="ZZ120" s="244"/>
      <c r="AAA120" s="244"/>
      <c r="AAB120" s="244"/>
      <c r="AAC120" s="244"/>
      <c r="AAD120" s="244"/>
      <c r="AAE120" s="244"/>
      <c r="AAF120" s="244"/>
      <c r="AAG120" s="244"/>
      <c r="AAH120" s="244"/>
      <c r="AAI120" s="244"/>
      <c r="AAJ120" s="244"/>
      <c r="AAK120" s="244"/>
      <c r="AAL120" s="244"/>
      <c r="AAM120" s="244"/>
      <c r="AAN120" s="244"/>
      <c r="AAO120" s="244"/>
      <c r="AAP120" s="244"/>
      <c r="AAQ120" s="244"/>
      <c r="AAR120" s="244"/>
      <c r="AAS120" s="244"/>
      <c r="AAT120" s="244"/>
      <c r="AAU120" s="244"/>
      <c r="AAV120" s="244"/>
      <c r="AAW120" s="244"/>
      <c r="AAX120" s="244"/>
      <c r="AAY120" s="244"/>
      <c r="AAZ120" s="244"/>
      <c r="ABA120" s="244"/>
      <c r="ABB120" s="244"/>
      <c r="ABC120" s="244"/>
      <c r="ABD120" s="244"/>
      <c r="ABE120" s="244"/>
      <c r="ABF120" s="244"/>
      <c r="ABG120" s="244"/>
      <c r="ABH120" s="244"/>
      <c r="ABI120" s="244"/>
      <c r="ABJ120" s="244"/>
      <c r="ABK120" s="244"/>
      <c r="ABL120" s="244"/>
      <c r="ABM120" s="244"/>
      <c r="ABN120" s="244"/>
      <c r="ABO120" s="244"/>
      <c r="ABP120" s="244"/>
      <c r="ABQ120" s="244"/>
      <c r="ABR120" s="244"/>
      <c r="ABS120" s="244"/>
      <c r="ABT120" s="244"/>
      <c r="ABU120" s="244"/>
      <c r="ABV120" s="244"/>
      <c r="ABW120" s="244"/>
      <c r="ABX120" s="244"/>
      <c r="ABY120" s="244"/>
      <c r="ABZ120" s="244"/>
      <c r="ACA120" s="244"/>
      <c r="ACB120" s="244"/>
      <c r="ACC120" s="244"/>
      <c r="ACD120" s="244"/>
      <c r="ACE120" s="244"/>
      <c r="ACF120" s="244"/>
      <c r="ACG120" s="244"/>
      <c r="ACH120" s="244"/>
      <c r="ACI120" s="244"/>
      <c r="ACJ120" s="244"/>
      <c r="ACK120" s="244"/>
      <c r="ACL120" s="244"/>
      <c r="ACM120" s="244"/>
      <c r="ACN120" s="244"/>
      <c r="ACO120" s="244"/>
      <c r="ACP120" s="244"/>
      <c r="ACQ120" s="244"/>
      <c r="ACR120" s="244"/>
      <c r="ACS120" s="244"/>
      <c r="ACT120" s="244"/>
      <c r="ACU120" s="244"/>
      <c r="ACV120" s="244"/>
      <c r="ACW120" s="244"/>
      <c r="ACX120" s="244"/>
      <c r="ACY120" s="244"/>
      <c r="ACZ120" s="244"/>
      <c r="ADA120" s="244"/>
      <c r="ADB120" s="244"/>
      <c r="ADC120" s="244"/>
      <c r="ADD120" s="244"/>
      <c r="ADE120" s="244"/>
      <c r="ADF120" s="244"/>
      <c r="ADG120" s="244"/>
      <c r="ADH120" s="244"/>
      <c r="ADI120" s="244"/>
      <c r="ADJ120" s="244"/>
      <c r="ADK120" s="244"/>
      <c r="ADL120" s="244"/>
      <c r="ADM120" s="244"/>
      <c r="ADN120" s="244"/>
      <c r="ADO120" s="244"/>
      <c r="ADP120" s="244"/>
      <c r="ADQ120" s="244"/>
      <c r="ADR120" s="244"/>
      <c r="ADS120" s="244"/>
      <c r="ADT120" s="244"/>
      <c r="ADU120" s="244"/>
      <c r="ADV120" s="244"/>
      <c r="ADW120" s="244"/>
      <c r="ADX120" s="244"/>
      <c r="ADY120" s="244"/>
      <c r="ADZ120" s="244"/>
      <c r="AEA120" s="244"/>
      <c r="AEB120" s="244"/>
      <c r="AEC120" s="244"/>
      <c r="AED120" s="244"/>
      <c r="AEE120" s="244"/>
      <c r="AEF120" s="244"/>
      <c r="AEG120" s="244"/>
      <c r="AEH120" s="244"/>
      <c r="AEI120" s="244"/>
      <c r="AEJ120" s="244"/>
      <c r="AEK120" s="244"/>
      <c r="AEL120" s="244"/>
      <c r="AEM120" s="244"/>
      <c r="AEN120" s="244"/>
      <c r="AEO120" s="244"/>
      <c r="AEP120" s="244"/>
      <c r="AEQ120" s="244"/>
      <c r="AER120" s="244"/>
      <c r="AES120" s="244"/>
      <c r="AET120" s="244"/>
      <c r="AEU120" s="244"/>
    </row>
    <row r="121" spans="1:827" s="191" customFormat="1" x14ac:dyDescent="0.15">
      <c r="A121" s="182" t="str">
        <f>'Tariffs July 2021'!K90</f>
        <v>Diamond Energy</v>
      </c>
      <c r="B121" s="183" t="str">
        <f>'Tariffs July 2021'!L90</f>
        <v>Renewable Saver POT</v>
      </c>
      <c r="C121" s="184">
        <f>IF('Tariffs July 2021'!BP90=0,91*'Tariffs July 2021'!M90/100,(91*'Tariffs July 2021'!M90/100)+'Tariffs July 2021'!BP90/4)</f>
        <v>95.459000000000003</v>
      </c>
      <c r="D121" s="184">
        <f>IF('Tariffs July 2021'!O90="",$C$114*$C$115*'Tariffs July 2021'!N90/100,IF($C$114*$C$115&gt;='Tariffs July 2021'!P90,('Tariffs July 2021'!P90*'Tariffs July 2021'!N90/100),($C$114*$C$115*'Tariffs July 2021'!N90/100)))</f>
        <v>118.25454545454544</v>
      </c>
      <c r="E121" s="184">
        <f>($C$114*$C$116)*'Tariffs July 2021'!AH90/100</f>
        <v>237.1</v>
      </c>
      <c r="F121" s="184">
        <f>($C$114*$C$117)*'Tariffs July 2021'!W90/100</f>
        <v>89.772727272727266</v>
      </c>
      <c r="G121" s="184">
        <f>SUM(C121:F121)</f>
        <v>540.58627272727267</v>
      </c>
      <c r="H121" s="238">
        <f t="shared" ref="H121:H125" si="71">(G121-C121)*4</f>
        <v>1780.5090909090907</v>
      </c>
      <c r="I121" s="238">
        <f t="shared" ref="I121:I138" si="72">G121*4</f>
        <v>2162.3450909090907</v>
      </c>
      <c r="J121" s="185">
        <f t="shared" si="70"/>
        <v>2378.5796</v>
      </c>
      <c r="K121" s="188">
        <f>'Tariffs July 2021'!AZ90</f>
        <v>0</v>
      </c>
      <c r="L121" s="188">
        <f>'Tariffs July 2021'!BA90</f>
        <v>0</v>
      </c>
      <c r="M121" s="188">
        <f>'Tariffs July 2021'!BB90</f>
        <v>7</v>
      </c>
      <c r="N121" s="188">
        <f>'Tariffs July 2021'!BC90</f>
        <v>0</v>
      </c>
      <c r="O121" s="186" t="str">
        <f t="shared" ref="O121:O138" si="73">IF(SUM(K121:N121)=0,"No discount",IF(K121&gt;0,"Guaranteed off bill",IF(L121&gt;0,"Guaranteed off usage",IF(M121&gt;0,"Pay-on-time off bill","Pay-on-time off usage"))))</f>
        <v>Pay-on-time off bill</v>
      </c>
      <c r="P121" s="187" t="str">
        <f t="shared" ref="P121:P138" si="74">IF(OR(A121="Origin Energy",A121="Red Energy",A121="Powershop"),"Inclusive","Exclusive")</f>
        <v>Exclusive</v>
      </c>
      <c r="Q121" s="241">
        <f t="shared" ref="Q121:Q138" si="75">IF(AND(O121="Guaranteed off bill",P121="Inclusive"),((I121*1.1)-((I121*1.1)*K121/100))/1.1,IF(AND(O121="Guaranteed off usage",P121="Inclusive"),((I121*1.1)-((H121*1.1)*L121/100))/1.1,IF(AND(O121="Guaranteed off bill",P121="Exclusive"),I121-(I121*K121/100),IF(AND(O121="Guaranteed off usage",P121="Exclusive"),I121-(H121*L121/100),IF(P121="Inclusive",((I121*1.1))/1.1,I121)))))</f>
        <v>2162.3450909090907</v>
      </c>
      <c r="R121" s="238">
        <f t="shared" ref="R121:R138" si="76">IF(AND(O121="Pay-on-time off bill",P121="Inclusive"),((Q121*1.1)-((Q121*1.1)*M121/100))/1.1,IF(AND(O121="Pay-on-time off usage",P121="Inclusive"),((Q121*1.1)-((H121*1.1)*N121/100))/1.1,IF(AND(O121="Pay-on-time off bill",P121="Exclusive"),Q121-(Q121*M121/100),IF(AND(O121="Pay-on-time off usage",P121="Exclusive"),Q121-(H121*N121/100),IF(P121="Inclusive",((Q121*1.1))/1.1,Q121)))))</f>
        <v>2010.9809345454544</v>
      </c>
      <c r="S121" s="247">
        <f t="shared" ref="S121:T132" si="77">Q121*1.1</f>
        <v>2378.5796</v>
      </c>
      <c r="T121" s="247">
        <f t="shared" si="77"/>
        <v>2212.0790280000001</v>
      </c>
      <c r="U121" s="188">
        <f>'Tariffs July 2021'!BL90</f>
        <v>0</v>
      </c>
      <c r="V121" s="189" t="str">
        <f>'Tariffs July 2021'!BM90</f>
        <v>n</v>
      </c>
      <c r="W121" s="284"/>
      <c r="X121" s="284"/>
      <c r="Y121" s="284"/>
      <c r="Z121" s="284"/>
      <c r="AA121" s="284"/>
      <c r="AB121" s="284"/>
      <c r="AC121" s="284"/>
      <c r="AD121" s="284"/>
      <c r="AE121" s="284"/>
      <c r="AF121" s="284"/>
      <c r="AG121" s="284"/>
      <c r="AH121" s="284"/>
      <c r="AI121" s="284"/>
      <c r="AJ121" s="284"/>
      <c r="AK121" s="284"/>
      <c r="AL121" s="284"/>
      <c r="AM121" s="284"/>
      <c r="AN121" s="284"/>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s="244"/>
      <c r="QO121" s="244"/>
      <c r="QP121" s="244"/>
      <c r="QQ121" s="244"/>
      <c r="QR121" s="244"/>
      <c r="QS121" s="244"/>
      <c r="QT121" s="244"/>
      <c r="QU121" s="244"/>
      <c r="QV121" s="244"/>
      <c r="QW121" s="244"/>
      <c r="QX121" s="244"/>
      <c r="QY121" s="244"/>
      <c r="QZ121" s="244"/>
      <c r="RA121" s="244"/>
      <c r="RB121" s="244"/>
      <c r="RC121" s="244"/>
      <c r="RD121" s="244"/>
      <c r="RE121" s="244"/>
      <c r="RF121" s="244"/>
      <c r="RG121" s="244"/>
      <c r="RH121" s="244"/>
      <c r="RI121" s="244"/>
      <c r="RJ121" s="244"/>
      <c r="RK121" s="244"/>
      <c r="RL121" s="244"/>
      <c r="RM121" s="244"/>
      <c r="RN121" s="244"/>
      <c r="RO121" s="244"/>
      <c r="RP121" s="244"/>
      <c r="RQ121" s="244"/>
      <c r="RR121" s="244"/>
      <c r="RS121" s="244"/>
      <c r="RT121" s="244"/>
      <c r="RU121" s="244"/>
      <c r="RV121" s="244"/>
      <c r="RW121" s="244"/>
      <c r="RX121" s="244"/>
      <c r="RY121" s="244"/>
      <c r="RZ121" s="244"/>
      <c r="SA121" s="244"/>
      <c r="SB121" s="244"/>
      <c r="SC121" s="244"/>
      <c r="SD121" s="244"/>
      <c r="SE121" s="244"/>
      <c r="SF121" s="244"/>
      <c r="SG121" s="244"/>
      <c r="SH121" s="244"/>
      <c r="SI121" s="244"/>
      <c r="SJ121" s="244"/>
      <c r="SK121" s="244"/>
      <c r="SL121" s="244"/>
      <c r="SM121" s="244"/>
      <c r="SN121" s="244"/>
      <c r="SO121" s="244"/>
      <c r="SP121" s="244"/>
      <c r="SQ121" s="244"/>
      <c r="SR121" s="244"/>
      <c r="SS121" s="244"/>
      <c r="ST121" s="244"/>
      <c r="SU121" s="244"/>
      <c r="SV121" s="244"/>
      <c r="SW121" s="244"/>
      <c r="SX121" s="244"/>
      <c r="SY121" s="244"/>
      <c r="SZ121" s="244"/>
      <c r="TA121" s="244"/>
      <c r="TB121" s="244"/>
      <c r="TC121" s="244"/>
      <c r="TD121" s="244"/>
      <c r="TE121" s="244"/>
      <c r="TF121" s="244"/>
      <c r="TG121" s="244"/>
      <c r="TH121" s="244"/>
      <c r="TI121" s="244"/>
      <c r="TJ121" s="244"/>
      <c r="TK121" s="244"/>
      <c r="TL121" s="244"/>
      <c r="TM121" s="244"/>
      <c r="TN121" s="244"/>
      <c r="TO121" s="244"/>
      <c r="TP121" s="244"/>
      <c r="TQ121" s="244"/>
      <c r="TR121" s="244"/>
      <c r="TS121" s="244"/>
      <c r="TT121" s="244"/>
      <c r="TU121" s="244"/>
      <c r="TV121" s="244"/>
      <c r="TW121" s="244"/>
      <c r="TX121" s="244"/>
      <c r="TY121" s="244"/>
      <c r="TZ121" s="244"/>
      <c r="UA121" s="244"/>
      <c r="UB121" s="244"/>
      <c r="UC121" s="244"/>
      <c r="UD121" s="244"/>
      <c r="UE121" s="244"/>
      <c r="UF121" s="244"/>
      <c r="UG121" s="244"/>
      <c r="UH121" s="244"/>
      <c r="UI121" s="244"/>
      <c r="UJ121" s="244"/>
      <c r="UK121" s="244"/>
      <c r="UL121" s="244"/>
      <c r="UM121" s="244"/>
      <c r="UN121" s="244"/>
      <c r="UO121" s="244"/>
      <c r="UP121" s="244"/>
      <c r="UQ121" s="244"/>
      <c r="UR121" s="244"/>
      <c r="US121" s="244"/>
      <c r="UT121" s="244"/>
      <c r="UU121" s="244"/>
      <c r="UV121" s="244"/>
      <c r="UW121" s="244"/>
      <c r="UX121" s="244"/>
      <c r="UY121" s="244"/>
      <c r="UZ121" s="244"/>
      <c r="VA121" s="244"/>
      <c r="VB121" s="244"/>
      <c r="VC121" s="244"/>
      <c r="VD121" s="244"/>
      <c r="VE121" s="244"/>
      <c r="VF121" s="244"/>
      <c r="VG121" s="244"/>
      <c r="VH121" s="244"/>
      <c r="VI121" s="244"/>
      <c r="VJ121" s="244"/>
      <c r="VK121" s="244"/>
      <c r="VL121" s="244"/>
      <c r="VM121" s="244"/>
      <c r="VN121" s="244"/>
      <c r="VO121" s="244"/>
      <c r="VP121" s="244"/>
      <c r="VQ121" s="244"/>
      <c r="VR121" s="244"/>
      <c r="VS121" s="244"/>
      <c r="VT121" s="244"/>
      <c r="VU121" s="244"/>
      <c r="VV121" s="244"/>
      <c r="VW121" s="244"/>
      <c r="VX121" s="244"/>
      <c r="VY121" s="244"/>
      <c r="VZ121" s="244"/>
      <c r="WA121" s="244"/>
      <c r="WB121" s="244"/>
      <c r="WC121" s="244"/>
      <c r="WD121" s="244"/>
      <c r="WE121" s="244"/>
      <c r="WF121" s="244"/>
      <c r="WG121" s="244"/>
      <c r="WH121" s="244"/>
      <c r="WI121" s="244"/>
      <c r="WJ121" s="244"/>
      <c r="WK121" s="244"/>
      <c r="WL121" s="244"/>
      <c r="WM121" s="244"/>
      <c r="WN121" s="244"/>
      <c r="WO121" s="244"/>
      <c r="WP121" s="244"/>
      <c r="WQ121" s="244"/>
      <c r="WR121" s="244"/>
      <c r="WS121" s="244"/>
      <c r="WT121" s="244"/>
      <c r="WU121" s="244"/>
      <c r="WV121" s="244"/>
      <c r="WW121" s="244"/>
      <c r="WX121" s="244"/>
      <c r="WY121" s="244"/>
      <c r="WZ121" s="244"/>
      <c r="XA121" s="244"/>
      <c r="XB121" s="244"/>
      <c r="XC121" s="244"/>
      <c r="XD121" s="244"/>
      <c r="XE121" s="244"/>
      <c r="XF121" s="244"/>
      <c r="XG121" s="244"/>
      <c r="XH121" s="244"/>
      <c r="XI121" s="244"/>
      <c r="XJ121" s="244"/>
      <c r="XK121" s="244"/>
      <c r="XL121" s="244"/>
      <c r="XM121" s="244"/>
      <c r="XN121" s="244"/>
      <c r="XO121" s="244"/>
      <c r="XP121" s="244"/>
      <c r="XQ121" s="244"/>
      <c r="XR121" s="244"/>
      <c r="XS121" s="244"/>
      <c r="XT121" s="244"/>
      <c r="XU121" s="244"/>
      <c r="XV121" s="244"/>
      <c r="XW121" s="244"/>
      <c r="XX121" s="244"/>
      <c r="XY121" s="244"/>
      <c r="XZ121" s="244"/>
      <c r="YA121" s="244"/>
      <c r="YB121" s="244"/>
      <c r="YC121" s="244"/>
      <c r="YD121" s="244"/>
      <c r="YE121" s="244"/>
      <c r="YF121" s="244"/>
      <c r="YG121" s="244"/>
      <c r="YH121" s="244"/>
      <c r="YI121" s="244"/>
      <c r="YJ121" s="244"/>
      <c r="YK121" s="244"/>
      <c r="YL121" s="244"/>
      <c r="YM121" s="244"/>
      <c r="YN121" s="244"/>
      <c r="YO121" s="244"/>
      <c r="YP121" s="244"/>
      <c r="YQ121" s="244"/>
      <c r="YR121" s="244"/>
      <c r="YS121" s="244"/>
      <c r="YT121" s="244"/>
      <c r="YU121" s="244"/>
      <c r="YV121" s="244"/>
      <c r="YW121" s="244"/>
      <c r="YX121" s="244"/>
      <c r="YY121" s="244"/>
      <c r="YZ121" s="244"/>
      <c r="ZA121" s="244"/>
      <c r="ZB121" s="244"/>
      <c r="ZC121" s="244"/>
      <c r="ZD121" s="244"/>
      <c r="ZE121" s="244"/>
      <c r="ZF121" s="244"/>
      <c r="ZG121" s="244"/>
      <c r="ZH121" s="244"/>
      <c r="ZI121" s="244"/>
      <c r="ZJ121" s="244"/>
      <c r="ZK121" s="244"/>
      <c r="ZL121" s="244"/>
      <c r="ZM121" s="244"/>
      <c r="ZN121" s="244"/>
      <c r="ZO121" s="244"/>
      <c r="ZP121" s="244"/>
      <c r="ZQ121" s="244"/>
      <c r="ZR121" s="244"/>
      <c r="ZS121" s="244"/>
      <c r="ZT121" s="244"/>
      <c r="ZU121" s="244"/>
      <c r="ZV121" s="244"/>
      <c r="ZW121" s="244"/>
      <c r="ZX121" s="244"/>
      <c r="ZY121" s="244"/>
      <c r="ZZ121" s="244"/>
      <c r="AAA121" s="244"/>
      <c r="AAB121" s="244"/>
      <c r="AAC121" s="244"/>
      <c r="AAD121" s="244"/>
      <c r="AAE121" s="244"/>
      <c r="AAF121" s="244"/>
      <c r="AAG121" s="244"/>
      <c r="AAH121" s="244"/>
      <c r="AAI121" s="244"/>
      <c r="AAJ121" s="244"/>
      <c r="AAK121" s="244"/>
      <c r="AAL121" s="244"/>
      <c r="AAM121" s="244"/>
      <c r="AAN121" s="244"/>
      <c r="AAO121" s="244"/>
      <c r="AAP121" s="244"/>
      <c r="AAQ121" s="244"/>
      <c r="AAR121" s="244"/>
      <c r="AAS121" s="244"/>
      <c r="AAT121" s="244"/>
      <c r="AAU121" s="244"/>
      <c r="AAV121" s="244"/>
      <c r="AAW121" s="244"/>
      <c r="AAX121" s="244"/>
      <c r="AAY121" s="244"/>
      <c r="AAZ121" s="244"/>
      <c r="ABA121" s="244"/>
      <c r="ABB121" s="244"/>
      <c r="ABC121" s="244"/>
      <c r="ABD121" s="244"/>
      <c r="ABE121" s="244"/>
      <c r="ABF121" s="244"/>
      <c r="ABG121" s="244"/>
      <c r="ABH121" s="244"/>
      <c r="ABI121" s="244"/>
      <c r="ABJ121" s="244"/>
      <c r="ABK121" s="244"/>
      <c r="ABL121" s="244"/>
      <c r="ABM121" s="244"/>
      <c r="ABN121" s="244"/>
      <c r="ABO121" s="244"/>
      <c r="ABP121" s="244"/>
      <c r="ABQ121" s="244"/>
      <c r="ABR121" s="244"/>
      <c r="ABS121" s="244"/>
      <c r="ABT121" s="244"/>
      <c r="ABU121" s="244"/>
      <c r="ABV121" s="244"/>
      <c r="ABW121" s="244"/>
      <c r="ABX121" s="244"/>
      <c r="ABY121" s="244"/>
      <c r="ABZ121" s="244"/>
      <c r="ACA121" s="244"/>
      <c r="ACB121" s="244"/>
      <c r="ACC121" s="244"/>
      <c r="ACD121" s="244"/>
      <c r="ACE121" s="244"/>
      <c r="ACF121" s="244"/>
      <c r="ACG121" s="244"/>
      <c r="ACH121" s="244"/>
      <c r="ACI121" s="244"/>
      <c r="ACJ121" s="244"/>
      <c r="ACK121" s="244"/>
      <c r="ACL121" s="244"/>
      <c r="ACM121" s="244"/>
      <c r="ACN121" s="244"/>
      <c r="ACO121" s="244"/>
      <c r="ACP121" s="244"/>
      <c r="ACQ121" s="244"/>
      <c r="ACR121" s="244"/>
      <c r="ACS121" s="244"/>
      <c r="ACT121" s="244"/>
      <c r="ACU121" s="244"/>
      <c r="ACV121" s="244"/>
      <c r="ACW121" s="244"/>
      <c r="ACX121" s="244"/>
      <c r="ACY121" s="244"/>
      <c r="ACZ121" s="244"/>
      <c r="ADA121" s="244"/>
      <c r="ADB121" s="244"/>
      <c r="ADC121" s="244"/>
      <c r="ADD121" s="244"/>
      <c r="ADE121" s="244"/>
      <c r="ADF121" s="244"/>
      <c r="ADG121" s="244"/>
      <c r="ADH121" s="244"/>
      <c r="ADI121" s="244"/>
      <c r="ADJ121" s="244"/>
      <c r="ADK121" s="244"/>
      <c r="ADL121" s="244"/>
      <c r="ADM121" s="244"/>
      <c r="ADN121" s="244"/>
      <c r="ADO121" s="244"/>
      <c r="ADP121" s="244"/>
      <c r="ADQ121" s="244"/>
      <c r="ADR121" s="244"/>
      <c r="ADS121" s="244"/>
      <c r="ADT121" s="244"/>
      <c r="ADU121" s="244"/>
      <c r="ADV121" s="244"/>
      <c r="ADW121" s="244"/>
      <c r="ADX121" s="244"/>
      <c r="ADY121" s="244"/>
      <c r="ADZ121" s="244"/>
      <c r="AEA121" s="244"/>
      <c r="AEB121" s="244"/>
      <c r="AEC121" s="244"/>
      <c r="AED121" s="244"/>
      <c r="AEE121" s="244"/>
      <c r="AEF121" s="244"/>
      <c r="AEG121" s="244"/>
      <c r="AEH121" s="244"/>
      <c r="AEI121" s="244"/>
      <c r="AEJ121" s="244"/>
      <c r="AEK121" s="244"/>
      <c r="AEL121" s="244"/>
      <c r="AEM121" s="244"/>
      <c r="AEN121" s="244"/>
      <c r="AEO121" s="244"/>
      <c r="AEP121" s="244"/>
      <c r="AEQ121" s="244"/>
      <c r="AER121" s="244"/>
      <c r="AES121" s="244"/>
      <c r="AET121" s="244"/>
      <c r="AEU121" s="244"/>
    </row>
    <row r="122" spans="1:827" s="191" customFormat="1" x14ac:dyDescent="0.15">
      <c r="A122" s="182" t="str">
        <f>'Tariffs July 2021'!K91</f>
        <v>Dodo Power &amp; Gas</v>
      </c>
      <c r="B122" s="183" t="str">
        <f>'Tariffs July 2021'!L91</f>
        <v>Market offer</v>
      </c>
      <c r="C122" s="184">
        <f>IF('Tariffs July 2021'!BP91=0,91*'Tariffs July 2021'!M91/100,(91*'Tariffs July 2021'!M91/100)+'Tariffs July 2021'!BP91/4)</f>
        <v>95.094999999999999</v>
      </c>
      <c r="D122" s="184">
        <f>IF('Tariffs July 2021'!O91="",$C$114*$C$115*'Tariffs July 2021'!N91/100,IF($C$114*$C$115&gt;='Tariffs July 2021'!P91,('Tariffs July 2021'!P91*'Tariffs July 2021'!N91/100),($C$114*$C$115*'Tariffs July 2021'!N91/100)))</f>
        <v>117.56363636363635</v>
      </c>
      <c r="E122" s="184">
        <f>($C$114*$C$116)*'Tariffs July 2021'!AH91/100</f>
        <v>248.09999999999997</v>
      </c>
      <c r="F122" s="184">
        <f>($C$114*$C$117)*'Tariffs July 2021'!W91/100</f>
        <v>87.909090909090921</v>
      </c>
      <c r="G122" s="184">
        <f t="shared" ref="G122:G138" si="78">SUM(C122:F122)</f>
        <v>548.66772727272723</v>
      </c>
      <c r="H122" s="238">
        <f t="shared" si="71"/>
        <v>1814.2909090909088</v>
      </c>
      <c r="I122" s="238">
        <f t="shared" si="72"/>
        <v>2194.6709090909089</v>
      </c>
      <c r="J122" s="185">
        <f t="shared" si="70"/>
        <v>2414.1379999999999</v>
      </c>
      <c r="K122" s="188">
        <f>'Tariffs July 2021'!AZ91</f>
        <v>0</v>
      </c>
      <c r="L122" s="188">
        <f>'Tariffs July 2021'!BA91</f>
        <v>0</v>
      </c>
      <c r="M122" s="188">
        <f>'Tariffs July 2021'!BB91</f>
        <v>0</v>
      </c>
      <c r="N122" s="188">
        <f>'Tariffs July 2021'!BC91</f>
        <v>0</v>
      </c>
      <c r="O122" s="186" t="str">
        <f t="shared" si="73"/>
        <v>No discount</v>
      </c>
      <c r="P122" s="187" t="str">
        <f t="shared" si="74"/>
        <v>Exclusive</v>
      </c>
      <c r="Q122" s="241">
        <f t="shared" si="75"/>
        <v>2194.6709090909089</v>
      </c>
      <c r="R122" s="238">
        <f t="shared" si="76"/>
        <v>2194.6709090909089</v>
      </c>
      <c r="S122" s="247">
        <f t="shared" si="77"/>
        <v>2414.1379999999999</v>
      </c>
      <c r="T122" s="247">
        <f t="shared" si="77"/>
        <v>2414.1379999999999</v>
      </c>
      <c r="U122" s="188">
        <f>'Tariffs July 2021'!BL91</f>
        <v>0</v>
      </c>
      <c r="V122" s="189" t="str">
        <f>'Tariffs July 2021'!BM91</f>
        <v>n</v>
      </c>
      <c r="W122" s="284"/>
      <c r="X122" s="284"/>
      <c r="Y122" s="284"/>
      <c r="Z122" s="284"/>
      <c r="AA122" s="284"/>
      <c r="AB122" s="284"/>
      <c r="AC122" s="284"/>
      <c r="AD122" s="284"/>
      <c r="AE122" s="284"/>
      <c r="AF122" s="284"/>
      <c r="AG122" s="284"/>
      <c r="AH122" s="284"/>
      <c r="AI122" s="284"/>
      <c r="AJ122" s="284"/>
      <c r="AK122" s="284"/>
      <c r="AL122" s="284"/>
      <c r="AM122" s="284"/>
      <c r="AN122" s="284"/>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s="244"/>
      <c r="QO122" s="244"/>
      <c r="QP122" s="244"/>
      <c r="QQ122" s="244"/>
      <c r="QR122" s="244"/>
      <c r="QS122" s="244"/>
      <c r="QT122" s="244"/>
      <c r="QU122" s="244"/>
      <c r="QV122" s="244"/>
      <c r="QW122" s="244"/>
      <c r="QX122" s="244"/>
      <c r="QY122" s="244"/>
      <c r="QZ122" s="244"/>
      <c r="RA122" s="244"/>
      <c r="RB122" s="244"/>
      <c r="RC122" s="244"/>
      <c r="RD122" s="244"/>
      <c r="RE122" s="244"/>
      <c r="RF122" s="244"/>
      <c r="RG122" s="244"/>
      <c r="RH122" s="244"/>
      <c r="RI122" s="244"/>
      <c r="RJ122" s="244"/>
      <c r="RK122" s="244"/>
      <c r="RL122" s="244"/>
      <c r="RM122" s="244"/>
      <c r="RN122" s="244"/>
      <c r="RO122" s="244"/>
      <c r="RP122" s="244"/>
      <c r="RQ122" s="244"/>
      <c r="RR122" s="244"/>
      <c r="RS122" s="244"/>
      <c r="RT122" s="244"/>
      <c r="RU122" s="244"/>
      <c r="RV122" s="244"/>
      <c r="RW122" s="244"/>
      <c r="RX122" s="244"/>
      <c r="RY122" s="244"/>
      <c r="RZ122" s="244"/>
      <c r="SA122" s="244"/>
      <c r="SB122" s="244"/>
      <c r="SC122" s="244"/>
      <c r="SD122" s="244"/>
      <c r="SE122" s="244"/>
      <c r="SF122" s="244"/>
      <c r="SG122" s="244"/>
      <c r="SH122" s="244"/>
      <c r="SI122" s="244"/>
      <c r="SJ122" s="244"/>
      <c r="SK122" s="244"/>
      <c r="SL122" s="244"/>
      <c r="SM122" s="244"/>
      <c r="SN122" s="244"/>
      <c r="SO122" s="244"/>
      <c r="SP122" s="244"/>
      <c r="SQ122" s="244"/>
      <c r="SR122" s="244"/>
      <c r="SS122" s="244"/>
      <c r="ST122" s="244"/>
      <c r="SU122" s="244"/>
      <c r="SV122" s="244"/>
      <c r="SW122" s="244"/>
      <c r="SX122" s="244"/>
      <c r="SY122" s="244"/>
      <c r="SZ122" s="244"/>
      <c r="TA122" s="244"/>
      <c r="TB122" s="244"/>
      <c r="TC122" s="244"/>
      <c r="TD122" s="244"/>
      <c r="TE122" s="244"/>
      <c r="TF122" s="244"/>
      <c r="TG122" s="244"/>
      <c r="TH122" s="244"/>
      <c r="TI122" s="244"/>
      <c r="TJ122" s="244"/>
      <c r="TK122" s="244"/>
      <c r="TL122" s="244"/>
      <c r="TM122" s="244"/>
      <c r="TN122" s="244"/>
      <c r="TO122" s="244"/>
      <c r="TP122" s="244"/>
      <c r="TQ122" s="244"/>
      <c r="TR122" s="244"/>
      <c r="TS122" s="244"/>
      <c r="TT122" s="244"/>
      <c r="TU122" s="244"/>
      <c r="TV122" s="244"/>
      <c r="TW122" s="244"/>
      <c r="TX122" s="244"/>
      <c r="TY122" s="244"/>
      <c r="TZ122" s="244"/>
      <c r="UA122" s="244"/>
      <c r="UB122" s="244"/>
      <c r="UC122" s="244"/>
      <c r="UD122" s="244"/>
      <c r="UE122" s="244"/>
      <c r="UF122" s="244"/>
      <c r="UG122" s="244"/>
      <c r="UH122" s="244"/>
      <c r="UI122" s="244"/>
      <c r="UJ122" s="244"/>
      <c r="UK122" s="244"/>
      <c r="UL122" s="244"/>
      <c r="UM122" s="244"/>
      <c r="UN122" s="244"/>
      <c r="UO122" s="244"/>
      <c r="UP122" s="244"/>
      <c r="UQ122" s="244"/>
      <c r="UR122" s="244"/>
      <c r="US122" s="244"/>
      <c r="UT122" s="244"/>
      <c r="UU122" s="244"/>
      <c r="UV122" s="244"/>
      <c r="UW122" s="244"/>
      <c r="UX122" s="244"/>
      <c r="UY122" s="244"/>
      <c r="UZ122" s="244"/>
      <c r="VA122" s="244"/>
      <c r="VB122" s="244"/>
      <c r="VC122" s="244"/>
      <c r="VD122" s="244"/>
      <c r="VE122" s="244"/>
      <c r="VF122" s="244"/>
      <c r="VG122" s="244"/>
      <c r="VH122" s="244"/>
      <c r="VI122" s="244"/>
      <c r="VJ122" s="244"/>
      <c r="VK122" s="244"/>
      <c r="VL122" s="244"/>
      <c r="VM122" s="244"/>
      <c r="VN122" s="244"/>
      <c r="VO122" s="244"/>
      <c r="VP122" s="244"/>
      <c r="VQ122" s="244"/>
      <c r="VR122" s="244"/>
      <c r="VS122" s="244"/>
      <c r="VT122" s="244"/>
      <c r="VU122" s="244"/>
      <c r="VV122" s="244"/>
      <c r="VW122" s="244"/>
      <c r="VX122" s="244"/>
      <c r="VY122" s="244"/>
      <c r="VZ122" s="244"/>
      <c r="WA122" s="244"/>
      <c r="WB122" s="244"/>
      <c r="WC122" s="244"/>
      <c r="WD122" s="244"/>
      <c r="WE122" s="244"/>
      <c r="WF122" s="244"/>
      <c r="WG122" s="244"/>
      <c r="WH122" s="244"/>
      <c r="WI122" s="244"/>
      <c r="WJ122" s="244"/>
      <c r="WK122" s="244"/>
      <c r="WL122" s="244"/>
      <c r="WM122" s="244"/>
      <c r="WN122" s="244"/>
      <c r="WO122" s="244"/>
      <c r="WP122" s="244"/>
      <c r="WQ122" s="244"/>
      <c r="WR122" s="244"/>
      <c r="WS122" s="244"/>
      <c r="WT122" s="244"/>
      <c r="WU122" s="244"/>
      <c r="WV122" s="244"/>
      <c r="WW122" s="244"/>
      <c r="WX122" s="244"/>
      <c r="WY122" s="244"/>
      <c r="WZ122" s="244"/>
      <c r="XA122" s="244"/>
      <c r="XB122" s="244"/>
      <c r="XC122" s="244"/>
      <c r="XD122" s="244"/>
      <c r="XE122" s="244"/>
      <c r="XF122" s="244"/>
      <c r="XG122" s="244"/>
      <c r="XH122" s="244"/>
      <c r="XI122" s="244"/>
      <c r="XJ122" s="244"/>
      <c r="XK122" s="244"/>
      <c r="XL122" s="244"/>
      <c r="XM122" s="244"/>
      <c r="XN122" s="244"/>
      <c r="XO122" s="244"/>
      <c r="XP122" s="244"/>
      <c r="XQ122" s="244"/>
      <c r="XR122" s="244"/>
      <c r="XS122" s="244"/>
      <c r="XT122" s="244"/>
      <c r="XU122" s="244"/>
      <c r="XV122" s="244"/>
      <c r="XW122" s="244"/>
      <c r="XX122" s="244"/>
      <c r="XY122" s="244"/>
      <c r="XZ122" s="244"/>
      <c r="YA122" s="244"/>
      <c r="YB122" s="244"/>
      <c r="YC122" s="244"/>
      <c r="YD122" s="244"/>
      <c r="YE122" s="244"/>
      <c r="YF122" s="244"/>
      <c r="YG122" s="244"/>
      <c r="YH122" s="244"/>
      <c r="YI122" s="244"/>
      <c r="YJ122" s="244"/>
      <c r="YK122" s="244"/>
      <c r="YL122" s="244"/>
      <c r="YM122" s="244"/>
      <c r="YN122" s="244"/>
      <c r="YO122" s="244"/>
      <c r="YP122" s="244"/>
      <c r="YQ122" s="244"/>
      <c r="YR122" s="244"/>
      <c r="YS122" s="244"/>
      <c r="YT122" s="244"/>
      <c r="YU122" s="244"/>
      <c r="YV122" s="244"/>
      <c r="YW122" s="244"/>
      <c r="YX122" s="244"/>
      <c r="YY122" s="244"/>
      <c r="YZ122" s="244"/>
      <c r="ZA122" s="244"/>
      <c r="ZB122" s="244"/>
      <c r="ZC122" s="244"/>
      <c r="ZD122" s="244"/>
      <c r="ZE122" s="244"/>
      <c r="ZF122" s="244"/>
      <c r="ZG122" s="244"/>
      <c r="ZH122" s="244"/>
      <c r="ZI122" s="244"/>
      <c r="ZJ122" s="244"/>
      <c r="ZK122" s="244"/>
      <c r="ZL122" s="244"/>
      <c r="ZM122" s="244"/>
      <c r="ZN122" s="244"/>
      <c r="ZO122" s="244"/>
      <c r="ZP122" s="244"/>
      <c r="ZQ122" s="244"/>
      <c r="ZR122" s="244"/>
      <c r="ZS122" s="244"/>
      <c r="ZT122" s="244"/>
      <c r="ZU122" s="244"/>
      <c r="ZV122" s="244"/>
      <c r="ZW122" s="244"/>
      <c r="ZX122" s="244"/>
      <c r="ZY122" s="244"/>
      <c r="ZZ122" s="244"/>
      <c r="AAA122" s="244"/>
      <c r="AAB122" s="244"/>
      <c r="AAC122" s="244"/>
      <c r="AAD122" s="244"/>
      <c r="AAE122" s="244"/>
      <c r="AAF122" s="244"/>
      <c r="AAG122" s="244"/>
      <c r="AAH122" s="244"/>
      <c r="AAI122" s="244"/>
      <c r="AAJ122" s="244"/>
      <c r="AAK122" s="244"/>
      <c r="AAL122" s="244"/>
      <c r="AAM122" s="244"/>
      <c r="AAN122" s="244"/>
      <c r="AAO122" s="244"/>
      <c r="AAP122" s="244"/>
      <c r="AAQ122" s="244"/>
      <c r="AAR122" s="244"/>
      <c r="AAS122" s="244"/>
      <c r="AAT122" s="244"/>
      <c r="AAU122" s="244"/>
      <c r="AAV122" s="244"/>
      <c r="AAW122" s="244"/>
      <c r="AAX122" s="244"/>
      <c r="AAY122" s="244"/>
      <c r="AAZ122" s="244"/>
      <c r="ABA122" s="244"/>
      <c r="ABB122" s="244"/>
      <c r="ABC122" s="244"/>
      <c r="ABD122" s="244"/>
      <c r="ABE122" s="244"/>
      <c r="ABF122" s="244"/>
      <c r="ABG122" s="244"/>
      <c r="ABH122" s="244"/>
      <c r="ABI122" s="244"/>
      <c r="ABJ122" s="244"/>
      <c r="ABK122" s="244"/>
      <c r="ABL122" s="244"/>
      <c r="ABM122" s="244"/>
      <c r="ABN122" s="244"/>
      <c r="ABO122" s="244"/>
      <c r="ABP122" s="244"/>
      <c r="ABQ122" s="244"/>
      <c r="ABR122" s="244"/>
      <c r="ABS122" s="244"/>
      <c r="ABT122" s="244"/>
      <c r="ABU122" s="244"/>
      <c r="ABV122" s="244"/>
      <c r="ABW122" s="244"/>
      <c r="ABX122" s="244"/>
      <c r="ABY122" s="244"/>
      <c r="ABZ122" s="244"/>
      <c r="ACA122" s="244"/>
      <c r="ACB122" s="244"/>
      <c r="ACC122" s="244"/>
      <c r="ACD122" s="244"/>
      <c r="ACE122" s="244"/>
      <c r="ACF122" s="244"/>
      <c r="ACG122" s="244"/>
      <c r="ACH122" s="244"/>
      <c r="ACI122" s="244"/>
      <c r="ACJ122" s="244"/>
      <c r="ACK122" s="244"/>
      <c r="ACL122" s="244"/>
      <c r="ACM122" s="244"/>
      <c r="ACN122" s="244"/>
      <c r="ACO122" s="244"/>
      <c r="ACP122" s="244"/>
      <c r="ACQ122" s="244"/>
      <c r="ACR122" s="244"/>
      <c r="ACS122" s="244"/>
      <c r="ACT122" s="244"/>
      <c r="ACU122" s="244"/>
      <c r="ACV122" s="244"/>
      <c r="ACW122" s="244"/>
      <c r="ACX122" s="244"/>
      <c r="ACY122" s="244"/>
      <c r="ACZ122" s="244"/>
      <c r="ADA122" s="244"/>
      <c r="ADB122" s="244"/>
      <c r="ADC122" s="244"/>
      <c r="ADD122" s="244"/>
      <c r="ADE122" s="244"/>
      <c r="ADF122" s="244"/>
      <c r="ADG122" s="244"/>
      <c r="ADH122" s="244"/>
      <c r="ADI122" s="244"/>
      <c r="ADJ122" s="244"/>
      <c r="ADK122" s="244"/>
      <c r="ADL122" s="244"/>
      <c r="ADM122" s="244"/>
      <c r="ADN122" s="244"/>
      <c r="ADO122" s="244"/>
      <c r="ADP122" s="244"/>
      <c r="ADQ122" s="244"/>
      <c r="ADR122" s="244"/>
      <c r="ADS122" s="244"/>
      <c r="ADT122" s="244"/>
      <c r="ADU122" s="244"/>
      <c r="ADV122" s="244"/>
      <c r="ADW122" s="244"/>
      <c r="ADX122" s="244"/>
      <c r="ADY122" s="244"/>
      <c r="ADZ122" s="244"/>
      <c r="AEA122" s="244"/>
      <c r="AEB122" s="244"/>
      <c r="AEC122" s="244"/>
      <c r="AED122" s="244"/>
      <c r="AEE122" s="244"/>
      <c r="AEF122" s="244"/>
      <c r="AEG122" s="244"/>
      <c r="AEH122" s="244"/>
      <c r="AEI122" s="244"/>
      <c r="AEJ122" s="244"/>
      <c r="AEK122" s="244"/>
      <c r="AEL122" s="244"/>
      <c r="AEM122" s="244"/>
      <c r="AEN122" s="244"/>
      <c r="AEO122" s="244"/>
      <c r="AEP122" s="244"/>
      <c r="AEQ122" s="244"/>
      <c r="AER122" s="244"/>
      <c r="AES122" s="244"/>
      <c r="AET122" s="244"/>
      <c r="AEU122" s="244"/>
    </row>
    <row r="123" spans="1:827" s="191" customFormat="1" x14ac:dyDescent="0.15">
      <c r="A123" s="182" t="str">
        <f>'Tariffs July 2021'!K92</f>
        <v>Energy Locals</v>
      </c>
      <c r="B123" s="183" t="str">
        <f>'Tariffs July 2021'!L92</f>
        <v>Online Member</v>
      </c>
      <c r="C123" s="184">
        <f>IF('Tariffs July 2021'!BP92=0,91*'Tariffs July 2021'!M92/100,(91*'Tariffs July 2021'!M92/100)+'Tariffs July 2021'!BP92/4)</f>
        <v>84.009090909090901</v>
      </c>
      <c r="D123" s="184">
        <f>IF('Tariffs July 2021'!O92="",$C$114*$C$115*'Tariffs July 2021'!N92/100,IF($C$114*$C$115&gt;='Tariffs July 2021'!P92,('Tariffs July 2021'!P92*'Tariffs July 2021'!N92/100),($C$114*$C$115*'Tariffs July 2021'!N92/100)))</f>
        <v>109.09090909090908</v>
      </c>
      <c r="E123" s="184">
        <f>($C$114*$C$116)*'Tariffs July 2021'!AH92/100</f>
        <v>189.99999999999997</v>
      </c>
      <c r="F123" s="184">
        <f>($C$114*$C$117)*'Tariffs July 2021'!W92/100</f>
        <v>68.181818181818173</v>
      </c>
      <c r="G123" s="184">
        <f t="shared" si="78"/>
        <v>451.2818181818181</v>
      </c>
      <c r="H123" s="238">
        <f t="shared" si="71"/>
        <v>1469.0909090909088</v>
      </c>
      <c r="I123" s="238">
        <f t="shared" si="72"/>
        <v>1805.1272727272724</v>
      </c>
      <c r="J123" s="185">
        <f t="shared" si="70"/>
        <v>1985.6399999999999</v>
      </c>
      <c r="K123" s="188">
        <f>'Tariffs July 2021'!AZ92</f>
        <v>0</v>
      </c>
      <c r="L123" s="188">
        <f>'Tariffs July 2021'!BA92</f>
        <v>0</v>
      </c>
      <c r="M123" s="188">
        <f>'Tariffs July 2021'!BB92</f>
        <v>0</v>
      </c>
      <c r="N123" s="188">
        <f>'Tariffs July 2021'!BC92</f>
        <v>0</v>
      </c>
      <c r="O123" s="186" t="str">
        <f t="shared" si="73"/>
        <v>No discount</v>
      </c>
      <c r="P123" s="187" t="str">
        <f t="shared" si="74"/>
        <v>Exclusive</v>
      </c>
      <c r="Q123" s="241">
        <f t="shared" si="75"/>
        <v>1805.1272727272724</v>
      </c>
      <c r="R123" s="238">
        <f t="shared" si="76"/>
        <v>1805.1272727272724</v>
      </c>
      <c r="S123" s="247">
        <f t="shared" si="77"/>
        <v>1985.6399999999999</v>
      </c>
      <c r="T123" s="247">
        <f t="shared" si="77"/>
        <v>1985.6399999999999</v>
      </c>
      <c r="U123" s="188">
        <f>'Tariffs July 2021'!BL92</f>
        <v>0</v>
      </c>
      <c r="V123" s="189" t="str">
        <f>'Tariffs July 2021'!BM92</f>
        <v>n</v>
      </c>
      <c r="W123" s="284"/>
      <c r="X123" s="284"/>
      <c r="Y123" s="284"/>
      <c r="Z123" s="284"/>
      <c r="AA123" s="284"/>
      <c r="AB123" s="284"/>
      <c r="AC123" s="284"/>
      <c r="AD123" s="284"/>
      <c r="AE123" s="284"/>
      <c r="AF123" s="284"/>
      <c r="AG123" s="284"/>
      <c r="AH123" s="284"/>
      <c r="AI123" s="284"/>
      <c r="AJ123" s="284"/>
      <c r="AK123" s="284"/>
      <c r="AL123" s="284"/>
      <c r="AM123" s="284"/>
      <c r="AN123" s="284"/>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s="244"/>
      <c r="QO123" s="244"/>
      <c r="QP123" s="244"/>
      <c r="QQ123" s="244"/>
      <c r="QR123" s="244"/>
      <c r="QS123" s="244"/>
      <c r="QT123" s="244"/>
      <c r="QU123" s="244"/>
      <c r="QV123" s="244"/>
      <c r="QW123" s="244"/>
      <c r="QX123" s="244"/>
      <c r="QY123" s="244"/>
      <c r="QZ123" s="244"/>
      <c r="RA123" s="244"/>
      <c r="RB123" s="244"/>
      <c r="RC123" s="244"/>
      <c r="RD123" s="244"/>
      <c r="RE123" s="244"/>
      <c r="RF123" s="244"/>
      <c r="RG123" s="244"/>
      <c r="RH123" s="244"/>
      <c r="RI123" s="244"/>
      <c r="RJ123" s="244"/>
      <c r="RK123" s="244"/>
      <c r="RL123" s="244"/>
      <c r="RM123" s="244"/>
      <c r="RN123" s="244"/>
      <c r="RO123" s="244"/>
      <c r="RP123" s="244"/>
      <c r="RQ123" s="244"/>
      <c r="RR123" s="244"/>
      <c r="RS123" s="244"/>
      <c r="RT123" s="244"/>
      <c r="RU123" s="244"/>
      <c r="RV123" s="244"/>
      <c r="RW123" s="244"/>
      <c r="RX123" s="244"/>
      <c r="RY123" s="244"/>
      <c r="RZ123" s="244"/>
      <c r="SA123" s="244"/>
      <c r="SB123" s="244"/>
      <c r="SC123" s="244"/>
      <c r="SD123" s="244"/>
      <c r="SE123" s="244"/>
      <c r="SF123" s="244"/>
      <c r="SG123" s="244"/>
      <c r="SH123" s="244"/>
      <c r="SI123" s="244"/>
      <c r="SJ123" s="244"/>
      <c r="SK123" s="244"/>
      <c r="SL123" s="244"/>
      <c r="SM123" s="244"/>
      <c r="SN123" s="244"/>
      <c r="SO123" s="244"/>
      <c r="SP123" s="244"/>
      <c r="SQ123" s="244"/>
      <c r="SR123" s="244"/>
      <c r="SS123" s="244"/>
      <c r="ST123" s="244"/>
      <c r="SU123" s="244"/>
      <c r="SV123" s="244"/>
      <c r="SW123" s="244"/>
      <c r="SX123" s="244"/>
      <c r="SY123" s="244"/>
      <c r="SZ123" s="244"/>
      <c r="TA123" s="244"/>
      <c r="TB123" s="244"/>
      <c r="TC123" s="244"/>
      <c r="TD123" s="244"/>
      <c r="TE123" s="244"/>
      <c r="TF123" s="244"/>
      <c r="TG123" s="244"/>
      <c r="TH123" s="244"/>
      <c r="TI123" s="244"/>
      <c r="TJ123" s="244"/>
      <c r="TK123" s="244"/>
      <c r="TL123" s="244"/>
      <c r="TM123" s="244"/>
      <c r="TN123" s="244"/>
      <c r="TO123" s="244"/>
      <c r="TP123" s="244"/>
      <c r="TQ123" s="244"/>
      <c r="TR123" s="244"/>
      <c r="TS123" s="244"/>
      <c r="TT123" s="244"/>
      <c r="TU123" s="244"/>
      <c r="TV123" s="244"/>
      <c r="TW123" s="244"/>
      <c r="TX123" s="244"/>
      <c r="TY123" s="244"/>
      <c r="TZ123" s="244"/>
      <c r="UA123" s="244"/>
      <c r="UB123" s="244"/>
      <c r="UC123" s="244"/>
      <c r="UD123" s="244"/>
      <c r="UE123" s="244"/>
      <c r="UF123" s="244"/>
      <c r="UG123" s="244"/>
      <c r="UH123" s="244"/>
      <c r="UI123" s="244"/>
      <c r="UJ123" s="244"/>
      <c r="UK123" s="244"/>
      <c r="UL123" s="244"/>
      <c r="UM123" s="244"/>
      <c r="UN123" s="244"/>
      <c r="UO123" s="244"/>
      <c r="UP123" s="244"/>
      <c r="UQ123" s="244"/>
      <c r="UR123" s="244"/>
      <c r="US123" s="244"/>
      <c r="UT123" s="244"/>
      <c r="UU123" s="244"/>
      <c r="UV123" s="244"/>
      <c r="UW123" s="244"/>
      <c r="UX123" s="244"/>
      <c r="UY123" s="244"/>
      <c r="UZ123" s="244"/>
      <c r="VA123" s="244"/>
      <c r="VB123" s="244"/>
      <c r="VC123" s="244"/>
      <c r="VD123" s="244"/>
      <c r="VE123" s="244"/>
      <c r="VF123" s="244"/>
      <c r="VG123" s="244"/>
      <c r="VH123" s="244"/>
      <c r="VI123" s="244"/>
      <c r="VJ123" s="244"/>
      <c r="VK123" s="244"/>
      <c r="VL123" s="244"/>
      <c r="VM123" s="244"/>
      <c r="VN123" s="244"/>
      <c r="VO123" s="244"/>
      <c r="VP123" s="244"/>
      <c r="VQ123" s="244"/>
      <c r="VR123" s="244"/>
      <c r="VS123" s="244"/>
      <c r="VT123" s="244"/>
      <c r="VU123" s="244"/>
      <c r="VV123" s="244"/>
      <c r="VW123" s="244"/>
      <c r="VX123" s="244"/>
      <c r="VY123" s="244"/>
      <c r="VZ123" s="244"/>
      <c r="WA123" s="244"/>
      <c r="WB123" s="244"/>
      <c r="WC123" s="244"/>
      <c r="WD123" s="244"/>
      <c r="WE123" s="244"/>
      <c r="WF123" s="244"/>
      <c r="WG123" s="244"/>
      <c r="WH123" s="244"/>
      <c r="WI123" s="244"/>
      <c r="WJ123" s="244"/>
      <c r="WK123" s="244"/>
      <c r="WL123" s="244"/>
      <c r="WM123" s="244"/>
      <c r="WN123" s="244"/>
      <c r="WO123" s="244"/>
      <c r="WP123" s="244"/>
      <c r="WQ123" s="244"/>
      <c r="WR123" s="244"/>
      <c r="WS123" s="244"/>
      <c r="WT123" s="244"/>
      <c r="WU123" s="244"/>
      <c r="WV123" s="244"/>
      <c r="WW123" s="244"/>
      <c r="WX123" s="244"/>
      <c r="WY123" s="244"/>
      <c r="WZ123" s="244"/>
      <c r="XA123" s="244"/>
      <c r="XB123" s="244"/>
      <c r="XC123" s="244"/>
      <c r="XD123" s="244"/>
      <c r="XE123" s="244"/>
      <c r="XF123" s="244"/>
      <c r="XG123" s="244"/>
      <c r="XH123" s="244"/>
      <c r="XI123" s="244"/>
      <c r="XJ123" s="244"/>
      <c r="XK123" s="244"/>
      <c r="XL123" s="244"/>
      <c r="XM123" s="244"/>
      <c r="XN123" s="244"/>
      <c r="XO123" s="244"/>
      <c r="XP123" s="244"/>
      <c r="XQ123" s="244"/>
      <c r="XR123" s="244"/>
      <c r="XS123" s="244"/>
      <c r="XT123" s="244"/>
      <c r="XU123" s="244"/>
      <c r="XV123" s="244"/>
      <c r="XW123" s="244"/>
      <c r="XX123" s="244"/>
      <c r="XY123" s="244"/>
      <c r="XZ123" s="244"/>
      <c r="YA123" s="244"/>
      <c r="YB123" s="244"/>
      <c r="YC123" s="244"/>
      <c r="YD123" s="244"/>
      <c r="YE123" s="244"/>
      <c r="YF123" s="244"/>
      <c r="YG123" s="244"/>
      <c r="YH123" s="244"/>
      <c r="YI123" s="244"/>
      <c r="YJ123" s="244"/>
      <c r="YK123" s="244"/>
      <c r="YL123" s="244"/>
      <c r="YM123" s="244"/>
      <c r="YN123" s="244"/>
      <c r="YO123" s="244"/>
      <c r="YP123" s="244"/>
      <c r="YQ123" s="244"/>
      <c r="YR123" s="244"/>
      <c r="YS123" s="244"/>
      <c r="YT123" s="244"/>
      <c r="YU123" s="244"/>
      <c r="YV123" s="244"/>
      <c r="YW123" s="244"/>
      <c r="YX123" s="244"/>
      <c r="YY123" s="244"/>
      <c r="YZ123" s="244"/>
      <c r="ZA123" s="244"/>
      <c r="ZB123" s="244"/>
      <c r="ZC123" s="244"/>
      <c r="ZD123" s="244"/>
      <c r="ZE123" s="244"/>
      <c r="ZF123" s="244"/>
      <c r="ZG123" s="244"/>
      <c r="ZH123" s="244"/>
      <c r="ZI123" s="244"/>
      <c r="ZJ123" s="244"/>
      <c r="ZK123" s="244"/>
      <c r="ZL123" s="244"/>
      <c r="ZM123" s="244"/>
      <c r="ZN123" s="244"/>
      <c r="ZO123" s="244"/>
      <c r="ZP123" s="244"/>
      <c r="ZQ123" s="244"/>
      <c r="ZR123" s="244"/>
      <c r="ZS123" s="244"/>
      <c r="ZT123" s="244"/>
      <c r="ZU123" s="244"/>
      <c r="ZV123" s="244"/>
      <c r="ZW123" s="244"/>
      <c r="ZX123" s="244"/>
      <c r="ZY123" s="244"/>
      <c r="ZZ123" s="244"/>
      <c r="AAA123" s="244"/>
      <c r="AAB123" s="244"/>
      <c r="AAC123" s="244"/>
      <c r="AAD123" s="244"/>
      <c r="AAE123" s="244"/>
      <c r="AAF123" s="244"/>
      <c r="AAG123" s="244"/>
      <c r="AAH123" s="244"/>
      <c r="AAI123" s="244"/>
      <c r="AAJ123" s="244"/>
      <c r="AAK123" s="244"/>
      <c r="AAL123" s="244"/>
      <c r="AAM123" s="244"/>
      <c r="AAN123" s="244"/>
      <c r="AAO123" s="244"/>
      <c r="AAP123" s="244"/>
      <c r="AAQ123" s="244"/>
      <c r="AAR123" s="244"/>
      <c r="AAS123" s="244"/>
      <c r="AAT123" s="244"/>
      <c r="AAU123" s="244"/>
      <c r="AAV123" s="244"/>
      <c r="AAW123" s="244"/>
      <c r="AAX123" s="244"/>
      <c r="AAY123" s="244"/>
      <c r="AAZ123" s="244"/>
      <c r="ABA123" s="244"/>
      <c r="ABB123" s="244"/>
      <c r="ABC123" s="244"/>
      <c r="ABD123" s="244"/>
      <c r="ABE123" s="244"/>
      <c r="ABF123" s="244"/>
      <c r="ABG123" s="244"/>
      <c r="ABH123" s="244"/>
      <c r="ABI123" s="244"/>
      <c r="ABJ123" s="244"/>
      <c r="ABK123" s="244"/>
      <c r="ABL123" s="244"/>
      <c r="ABM123" s="244"/>
      <c r="ABN123" s="244"/>
      <c r="ABO123" s="244"/>
      <c r="ABP123" s="244"/>
      <c r="ABQ123" s="244"/>
      <c r="ABR123" s="244"/>
      <c r="ABS123" s="244"/>
      <c r="ABT123" s="244"/>
      <c r="ABU123" s="244"/>
      <c r="ABV123" s="244"/>
      <c r="ABW123" s="244"/>
      <c r="ABX123" s="244"/>
      <c r="ABY123" s="244"/>
      <c r="ABZ123" s="244"/>
      <c r="ACA123" s="244"/>
      <c r="ACB123" s="244"/>
      <c r="ACC123" s="244"/>
      <c r="ACD123" s="244"/>
      <c r="ACE123" s="244"/>
      <c r="ACF123" s="244"/>
      <c r="ACG123" s="244"/>
      <c r="ACH123" s="244"/>
      <c r="ACI123" s="244"/>
      <c r="ACJ123" s="244"/>
      <c r="ACK123" s="244"/>
      <c r="ACL123" s="244"/>
      <c r="ACM123" s="244"/>
      <c r="ACN123" s="244"/>
      <c r="ACO123" s="244"/>
      <c r="ACP123" s="244"/>
      <c r="ACQ123" s="244"/>
      <c r="ACR123" s="244"/>
      <c r="ACS123" s="244"/>
      <c r="ACT123" s="244"/>
      <c r="ACU123" s="244"/>
      <c r="ACV123" s="244"/>
      <c r="ACW123" s="244"/>
      <c r="ACX123" s="244"/>
      <c r="ACY123" s="244"/>
      <c r="ACZ123" s="244"/>
      <c r="ADA123" s="244"/>
      <c r="ADB123" s="244"/>
      <c r="ADC123" s="244"/>
      <c r="ADD123" s="244"/>
      <c r="ADE123" s="244"/>
      <c r="ADF123" s="244"/>
      <c r="ADG123" s="244"/>
      <c r="ADH123" s="244"/>
      <c r="ADI123" s="244"/>
      <c r="ADJ123" s="244"/>
      <c r="ADK123" s="244"/>
      <c r="ADL123" s="244"/>
      <c r="ADM123" s="244"/>
      <c r="ADN123" s="244"/>
      <c r="ADO123" s="244"/>
      <c r="ADP123" s="244"/>
      <c r="ADQ123" s="244"/>
      <c r="ADR123" s="244"/>
      <c r="ADS123" s="244"/>
      <c r="ADT123" s="244"/>
      <c r="ADU123" s="244"/>
      <c r="ADV123" s="244"/>
      <c r="ADW123" s="244"/>
      <c r="ADX123" s="244"/>
      <c r="ADY123" s="244"/>
      <c r="ADZ123" s="244"/>
      <c r="AEA123" s="244"/>
      <c r="AEB123" s="244"/>
      <c r="AEC123" s="244"/>
      <c r="AED123" s="244"/>
      <c r="AEE123" s="244"/>
      <c r="AEF123" s="244"/>
      <c r="AEG123" s="244"/>
      <c r="AEH123" s="244"/>
      <c r="AEI123" s="244"/>
      <c r="AEJ123" s="244"/>
      <c r="AEK123" s="244"/>
      <c r="AEL123" s="244"/>
      <c r="AEM123" s="244"/>
      <c r="AEN123" s="244"/>
      <c r="AEO123" s="244"/>
      <c r="AEP123" s="244"/>
      <c r="AEQ123" s="244"/>
      <c r="AER123" s="244"/>
      <c r="AES123" s="244"/>
      <c r="AET123" s="244"/>
      <c r="AEU123" s="244"/>
    </row>
    <row r="124" spans="1:827" s="191" customFormat="1" x14ac:dyDescent="0.15">
      <c r="A124" s="182" t="str">
        <f>'Tariffs July 2021'!K93</f>
        <v>Origin Energy</v>
      </c>
      <c r="B124" s="183" t="str">
        <f>'Tariffs July 2021'!L93</f>
        <v>Go Variable</v>
      </c>
      <c r="C124" s="184">
        <f>IF('Tariffs July 2021'!BP93=0,91*'Tariffs July 2021'!M93/100,(91*'Tariffs July 2021'!M93/100)+'Tariffs July 2021'!BP93/4)</f>
        <v>87.690909090909088</v>
      </c>
      <c r="D124" s="184">
        <f>IF('Tariffs July 2021'!O93="",$C$114*$C$115*'Tariffs July 2021'!N93/100,IF($C$114*$C$115&gt;='Tariffs July 2021'!P93,('Tariffs July 2021'!P93*'Tariffs July 2021'!N93/100),($C$114*$C$115*'Tariffs July 2021'!N93/100)))</f>
        <v>100.65454545454544</v>
      </c>
      <c r="E124" s="184">
        <f>($C$114*$C$116)*'Tariffs July 2021'!AH93/100</f>
        <v>199.6</v>
      </c>
      <c r="F124" s="184">
        <f>($C$114*$C$117)*'Tariffs July 2021'!W93/100</f>
        <v>70.681818181818187</v>
      </c>
      <c r="G124" s="184">
        <f t="shared" si="78"/>
        <v>458.62727272727267</v>
      </c>
      <c r="H124" s="238">
        <f t="shared" si="71"/>
        <v>1483.7454545454543</v>
      </c>
      <c r="I124" s="238">
        <f t="shared" si="72"/>
        <v>1834.5090909090907</v>
      </c>
      <c r="J124" s="185">
        <f t="shared" si="70"/>
        <v>2017.9599999999998</v>
      </c>
      <c r="K124" s="188">
        <f>'Tariffs July 2021'!AZ93</f>
        <v>0</v>
      </c>
      <c r="L124" s="188">
        <f>'Tariffs July 2021'!BA93</f>
        <v>0</v>
      </c>
      <c r="M124" s="188">
        <f>'Tariffs July 2021'!BB93</f>
        <v>0</v>
      </c>
      <c r="N124" s="188">
        <f>'Tariffs July 2021'!BC93</f>
        <v>0</v>
      </c>
      <c r="O124" s="186" t="str">
        <f t="shared" si="73"/>
        <v>No discount</v>
      </c>
      <c r="P124" s="187" t="str">
        <f t="shared" si="74"/>
        <v>Inclusive</v>
      </c>
      <c r="Q124" s="241">
        <f t="shared" si="75"/>
        <v>1834.5090909090907</v>
      </c>
      <c r="R124" s="238">
        <f t="shared" si="76"/>
        <v>1834.5090909090907</v>
      </c>
      <c r="S124" s="247">
        <f t="shared" si="77"/>
        <v>2017.9599999999998</v>
      </c>
      <c r="T124" s="247">
        <f t="shared" si="77"/>
        <v>2017.9599999999998</v>
      </c>
      <c r="U124" s="188">
        <f>'Tariffs July 2021'!BL93</f>
        <v>0</v>
      </c>
      <c r="V124" s="189" t="str">
        <f>'Tariffs July 2021'!BM93</f>
        <v>n</v>
      </c>
      <c r="W124" s="284"/>
      <c r="X124" s="284"/>
      <c r="Y124" s="284"/>
      <c r="Z124" s="284"/>
      <c r="AA124" s="284"/>
      <c r="AB124" s="284"/>
      <c r="AC124" s="284"/>
      <c r="AD124" s="284"/>
      <c r="AE124" s="284"/>
      <c r="AF124" s="284"/>
      <c r="AG124" s="284"/>
      <c r="AH124" s="284"/>
      <c r="AI124" s="284"/>
      <c r="AJ124" s="284"/>
      <c r="AK124" s="284"/>
      <c r="AL124" s="284"/>
      <c r="AM124" s="284"/>
      <c r="AN124" s="28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s="244"/>
      <c r="QO124" s="244"/>
      <c r="QP124" s="244"/>
      <c r="QQ124" s="244"/>
      <c r="QR124" s="244"/>
      <c r="QS124" s="244"/>
      <c r="QT124" s="244"/>
      <c r="QU124" s="244"/>
      <c r="QV124" s="244"/>
      <c r="QW124" s="244"/>
      <c r="QX124" s="244"/>
      <c r="QY124" s="244"/>
      <c r="QZ124" s="244"/>
      <c r="RA124" s="244"/>
      <c r="RB124" s="244"/>
      <c r="RC124" s="244"/>
      <c r="RD124" s="244"/>
      <c r="RE124" s="244"/>
      <c r="RF124" s="244"/>
      <c r="RG124" s="244"/>
      <c r="RH124" s="244"/>
      <c r="RI124" s="244"/>
      <c r="RJ124" s="244"/>
      <c r="RK124" s="244"/>
      <c r="RL124" s="244"/>
      <c r="RM124" s="244"/>
      <c r="RN124" s="244"/>
      <c r="RO124" s="244"/>
      <c r="RP124" s="244"/>
      <c r="RQ124" s="244"/>
      <c r="RR124" s="244"/>
      <c r="RS124" s="244"/>
      <c r="RT124" s="244"/>
      <c r="RU124" s="244"/>
      <c r="RV124" s="244"/>
      <c r="RW124" s="244"/>
      <c r="RX124" s="244"/>
      <c r="RY124" s="244"/>
      <c r="RZ124" s="244"/>
      <c r="SA124" s="244"/>
      <c r="SB124" s="244"/>
      <c r="SC124" s="244"/>
      <c r="SD124" s="244"/>
      <c r="SE124" s="244"/>
      <c r="SF124" s="244"/>
      <c r="SG124" s="244"/>
      <c r="SH124" s="244"/>
      <c r="SI124" s="244"/>
      <c r="SJ124" s="244"/>
      <c r="SK124" s="244"/>
      <c r="SL124" s="244"/>
      <c r="SM124" s="244"/>
      <c r="SN124" s="244"/>
      <c r="SO124" s="244"/>
      <c r="SP124" s="244"/>
      <c r="SQ124" s="244"/>
      <c r="SR124" s="244"/>
      <c r="SS124" s="244"/>
      <c r="ST124" s="244"/>
      <c r="SU124" s="244"/>
      <c r="SV124" s="244"/>
      <c r="SW124" s="244"/>
      <c r="SX124" s="244"/>
      <c r="SY124" s="244"/>
      <c r="SZ124" s="244"/>
      <c r="TA124" s="244"/>
      <c r="TB124" s="244"/>
      <c r="TC124" s="244"/>
      <c r="TD124" s="244"/>
      <c r="TE124" s="244"/>
      <c r="TF124" s="244"/>
      <c r="TG124" s="244"/>
      <c r="TH124" s="244"/>
      <c r="TI124" s="244"/>
      <c r="TJ124" s="244"/>
      <c r="TK124" s="244"/>
      <c r="TL124" s="244"/>
      <c r="TM124" s="244"/>
      <c r="TN124" s="244"/>
      <c r="TO124" s="244"/>
      <c r="TP124" s="244"/>
      <c r="TQ124" s="244"/>
      <c r="TR124" s="244"/>
      <c r="TS124" s="244"/>
      <c r="TT124" s="244"/>
      <c r="TU124" s="244"/>
      <c r="TV124" s="244"/>
      <c r="TW124" s="244"/>
      <c r="TX124" s="244"/>
      <c r="TY124" s="244"/>
      <c r="TZ124" s="244"/>
      <c r="UA124" s="244"/>
      <c r="UB124" s="244"/>
      <c r="UC124" s="244"/>
      <c r="UD124" s="244"/>
      <c r="UE124" s="244"/>
      <c r="UF124" s="244"/>
      <c r="UG124" s="244"/>
      <c r="UH124" s="244"/>
      <c r="UI124" s="244"/>
      <c r="UJ124" s="244"/>
      <c r="UK124" s="244"/>
      <c r="UL124" s="244"/>
      <c r="UM124" s="244"/>
      <c r="UN124" s="244"/>
      <c r="UO124" s="244"/>
      <c r="UP124" s="244"/>
      <c r="UQ124" s="244"/>
      <c r="UR124" s="244"/>
      <c r="US124" s="244"/>
      <c r="UT124" s="244"/>
      <c r="UU124" s="244"/>
      <c r="UV124" s="244"/>
      <c r="UW124" s="244"/>
      <c r="UX124" s="244"/>
      <c r="UY124" s="244"/>
      <c r="UZ124" s="244"/>
      <c r="VA124" s="244"/>
      <c r="VB124" s="244"/>
      <c r="VC124" s="244"/>
      <c r="VD124" s="244"/>
      <c r="VE124" s="244"/>
      <c r="VF124" s="244"/>
      <c r="VG124" s="244"/>
      <c r="VH124" s="244"/>
      <c r="VI124" s="244"/>
      <c r="VJ124" s="244"/>
      <c r="VK124" s="244"/>
      <c r="VL124" s="244"/>
      <c r="VM124" s="244"/>
      <c r="VN124" s="244"/>
      <c r="VO124" s="244"/>
      <c r="VP124" s="244"/>
      <c r="VQ124" s="244"/>
      <c r="VR124" s="244"/>
      <c r="VS124" s="244"/>
      <c r="VT124" s="244"/>
      <c r="VU124" s="244"/>
      <c r="VV124" s="244"/>
      <c r="VW124" s="244"/>
      <c r="VX124" s="244"/>
      <c r="VY124" s="244"/>
      <c r="VZ124" s="244"/>
      <c r="WA124" s="244"/>
      <c r="WB124" s="244"/>
      <c r="WC124" s="244"/>
      <c r="WD124" s="244"/>
      <c r="WE124" s="244"/>
      <c r="WF124" s="244"/>
      <c r="WG124" s="244"/>
      <c r="WH124" s="244"/>
      <c r="WI124" s="244"/>
      <c r="WJ124" s="244"/>
      <c r="WK124" s="244"/>
      <c r="WL124" s="244"/>
      <c r="WM124" s="244"/>
      <c r="WN124" s="244"/>
      <c r="WO124" s="244"/>
      <c r="WP124" s="244"/>
      <c r="WQ124" s="244"/>
      <c r="WR124" s="244"/>
      <c r="WS124" s="244"/>
      <c r="WT124" s="244"/>
      <c r="WU124" s="244"/>
      <c r="WV124" s="244"/>
      <c r="WW124" s="244"/>
      <c r="WX124" s="244"/>
      <c r="WY124" s="244"/>
      <c r="WZ124" s="244"/>
      <c r="XA124" s="244"/>
      <c r="XB124" s="244"/>
      <c r="XC124" s="244"/>
      <c r="XD124" s="244"/>
      <c r="XE124" s="244"/>
      <c r="XF124" s="244"/>
      <c r="XG124" s="244"/>
      <c r="XH124" s="244"/>
      <c r="XI124" s="244"/>
      <c r="XJ124" s="244"/>
      <c r="XK124" s="244"/>
      <c r="XL124" s="244"/>
      <c r="XM124" s="244"/>
      <c r="XN124" s="244"/>
      <c r="XO124" s="244"/>
      <c r="XP124" s="244"/>
      <c r="XQ124" s="244"/>
      <c r="XR124" s="244"/>
      <c r="XS124" s="244"/>
      <c r="XT124" s="244"/>
      <c r="XU124" s="244"/>
      <c r="XV124" s="244"/>
      <c r="XW124" s="244"/>
      <c r="XX124" s="244"/>
      <c r="XY124" s="244"/>
      <c r="XZ124" s="244"/>
      <c r="YA124" s="244"/>
      <c r="YB124" s="244"/>
      <c r="YC124" s="244"/>
      <c r="YD124" s="244"/>
      <c r="YE124" s="244"/>
      <c r="YF124" s="244"/>
      <c r="YG124" s="244"/>
      <c r="YH124" s="244"/>
      <c r="YI124" s="244"/>
      <c r="YJ124" s="244"/>
      <c r="YK124" s="244"/>
      <c r="YL124" s="244"/>
      <c r="YM124" s="244"/>
      <c r="YN124" s="244"/>
      <c r="YO124" s="244"/>
      <c r="YP124" s="244"/>
      <c r="YQ124" s="244"/>
      <c r="YR124" s="244"/>
      <c r="YS124" s="244"/>
      <c r="YT124" s="244"/>
      <c r="YU124" s="244"/>
      <c r="YV124" s="244"/>
      <c r="YW124" s="244"/>
      <c r="YX124" s="244"/>
      <c r="YY124" s="244"/>
      <c r="YZ124" s="244"/>
      <c r="ZA124" s="244"/>
      <c r="ZB124" s="244"/>
      <c r="ZC124" s="244"/>
      <c r="ZD124" s="244"/>
      <c r="ZE124" s="244"/>
      <c r="ZF124" s="244"/>
      <c r="ZG124" s="244"/>
      <c r="ZH124" s="244"/>
      <c r="ZI124" s="244"/>
      <c r="ZJ124" s="244"/>
      <c r="ZK124" s="244"/>
      <c r="ZL124" s="244"/>
      <c r="ZM124" s="244"/>
      <c r="ZN124" s="244"/>
      <c r="ZO124" s="244"/>
      <c r="ZP124" s="244"/>
      <c r="ZQ124" s="244"/>
      <c r="ZR124" s="244"/>
      <c r="ZS124" s="244"/>
      <c r="ZT124" s="244"/>
      <c r="ZU124" s="244"/>
      <c r="ZV124" s="244"/>
      <c r="ZW124" s="244"/>
      <c r="ZX124" s="244"/>
      <c r="ZY124" s="244"/>
      <c r="ZZ124" s="244"/>
      <c r="AAA124" s="244"/>
      <c r="AAB124" s="244"/>
      <c r="AAC124" s="244"/>
      <c r="AAD124" s="244"/>
      <c r="AAE124" s="244"/>
      <c r="AAF124" s="244"/>
      <c r="AAG124" s="244"/>
      <c r="AAH124" s="244"/>
      <c r="AAI124" s="244"/>
      <c r="AAJ124" s="244"/>
      <c r="AAK124" s="244"/>
      <c r="AAL124" s="244"/>
      <c r="AAM124" s="244"/>
      <c r="AAN124" s="244"/>
      <c r="AAO124" s="244"/>
      <c r="AAP124" s="244"/>
      <c r="AAQ124" s="244"/>
      <c r="AAR124" s="244"/>
      <c r="AAS124" s="244"/>
      <c r="AAT124" s="244"/>
      <c r="AAU124" s="244"/>
      <c r="AAV124" s="244"/>
      <c r="AAW124" s="244"/>
      <c r="AAX124" s="244"/>
      <c r="AAY124" s="244"/>
      <c r="AAZ124" s="244"/>
      <c r="ABA124" s="244"/>
      <c r="ABB124" s="244"/>
      <c r="ABC124" s="244"/>
      <c r="ABD124" s="244"/>
      <c r="ABE124" s="244"/>
      <c r="ABF124" s="244"/>
      <c r="ABG124" s="244"/>
      <c r="ABH124" s="244"/>
      <c r="ABI124" s="244"/>
      <c r="ABJ124" s="244"/>
      <c r="ABK124" s="244"/>
      <c r="ABL124" s="244"/>
      <c r="ABM124" s="244"/>
      <c r="ABN124" s="244"/>
      <c r="ABO124" s="244"/>
      <c r="ABP124" s="244"/>
      <c r="ABQ124" s="244"/>
      <c r="ABR124" s="244"/>
      <c r="ABS124" s="244"/>
      <c r="ABT124" s="244"/>
      <c r="ABU124" s="244"/>
      <c r="ABV124" s="244"/>
      <c r="ABW124" s="244"/>
      <c r="ABX124" s="244"/>
      <c r="ABY124" s="244"/>
      <c r="ABZ124" s="244"/>
      <c r="ACA124" s="244"/>
      <c r="ACB124" s="244"/>
      <c r="ACC124" s="244"/>
      <c r="ACD124" s="244"/>
      <c r="ACE124" s="244"/>
      <c r="ACF124" s="244"/>
      <c r="ACG124" s="244"/>
      <c r="ACH124" s="244"/>
      <c r="ACI124" s="244"/>
      <c r="ACJ124" s="244"/>
      <c r="ACK124" s="244"/>
      <c r="ACL124" s="244"/>
      <c r="ACM124" s="244"/>
      <c r="ACN124" s="244"/>
      <c r="ACO124" s="244"/>
      <c r="ACP124" s="244"/>
      <c r="ACQ124" s="244"/>
      <c r="ACR124" s="244"/>
      <c r="ACS124" s="244"/>
      <c r="ACT124" s="244"/>
      <c r="ACU124" s="244"/>
      <c r="ACV124" s="244"/>
      <c r="ACW124" s="244"/>
      <c r="ACX124" s="244"/>
      <c r="ACY124" s="244"/>
      <c r="ACZ124" s="244"/>
      <c r="ADA124" s="244"/>
      <c r="ADB124" s="244"/>
      <c r="ADC124" s="244"/>
      <c r="ADD124" s="244"/>
      <c r="ADE124" s="244"/>
      <c r="ADF124" s="244"/>
      <c r="ADG124" s="244"/>
      <c r="ADH124" s="244"/>
      <c r="ADI124" s="244"/>
      <c r="ADJ124" s="244"/>
      <c r="ADK124" s="244"/>
      <c r="ADL124" s="244"/>
      <c r="ADM124" s="244"/>
      <c r="ADN124" s="244"/>
      <c r="ADO124" s="244"/>
      <c r="ADP124" s="244"/>
      <c r="ADQ124" s="244"/>
      <c r="ADR124" s="244"/>
      <c r="ADS124" s="244"/>
      <c r="ADT124" s="244"/>
      <c r="ADU124" s="244"/>
      <c r="ADV124" s="244"/>
      <c r="ADW124" s="244"/>
      <c r="ADX124" s="244"/>
      <c r="ADY124" s="244"/>
      <c r="ADZ124" s="244"/>
      <c r="AEA124" s="244"/>
      <c r="AEB124" s="244"/>
      <c r="AEC124" s="244"/>
      <c r="AED124" s="244"/>
      <c r="AEE124" s="244"/>
      <c r="AEF124" s="244"/>
      <c r="AEG124" s="244"/>
      <c r="AEH124" s="244"/>
      <c r="AEI124" s="244"/>
      <c r="AEJ124" s="244"/>
      <c r="AEK124" s="244"/>
      <c r="AEL124" s="244"/>
      <c r="AEM124" s="244"/>
      <c r="AEN124" s="244"/>
      <c r="AEO124" s="244"/>
      <c r="AEP124" s="244"/>
      <c r="AEQ124" s="244"/>
      <c r="AER124" s="244"/>
      <c r="AES124" s="244"/>
      <c r="AET124" s="244"/>
      <c r="AEU124" s="244"/>
    </row>
    <row r="125" spans="1:827" s="191" customFormat="1" x14ac:dyDescent="0.15">
      <c r="A125" s="182" t="str">
        <f>'Tariffs July 2021'!K94</f>
        <v>Simply Energy</v>
      </c>
      <c r="B125" s="183" t="str">
        <f>'Tariffs July 2021'!L94</f>
        <v>Energy Saver</v>
      </c>
      <c r="C125" s="184">
        <f>IF('Tariffs July 2021'!BP94=0,91*'Tariffs July 2021'!M94/100,(91*'Tariffs July 2021'!M94/100)+'Tariffs July 2021'!BP94/4)</f>
        <v>81.899999999999991</v>
      </c>
      <c r="D125" s="184">
        <f>IF('Tariffs July 2021'!O94="",$C$114*$C$115*'Tariffs July 2021'!N94/100,IF($C$114*$C$115&gt;='Tariffs July 2021'!P94,('Tariffs July 2021'!P94*'Tariffs July 2021'!N94/100),($C$114*$C$115*'Tariffs July 2021'!N94/100)))</f>
        <v>114</v>
      </c>
      <c r="E125" s="184">
        <f>($C$114*$C$116)*'Tariffs July 2021'!AH94/100</f>
        <v>228.9</v>
      </c>
      <c r="F125" s="184">
        <f>($C$114*$C$117)*'Tariffs July 2021'!W94/100</f>
        <v>94.999999999999986</v>
      </c>
      <c r="G125" s="184">
        <f t="shared" si="78"/>
        <v>519.79999999999995</v>
      </c>
      <c r="H125" s="238">
        <f t="shared" si="71"/>
        <v>1751.6</v>
      </c>
      <c r="I125" s="238">
        <f t="shared" si="72"/>
        <v>2079.1999999999998</v>
      </c>
      <c r="J125" s="185">
        <f t="shared" si="70"/>
        <v>2287.12</v>
      </c>
      <c r="K125" s="188">
        <f>'Tariffs July 2021'!AZ94</f>
        <v>15</v>
      </c>
      <c r="L125" s="188">
        <f>'Tariffs July 2021'!BA94</f>
        <v>0</v>
      </c>
      <c r="M125" s="188">
        <f>'Tariffs July 2021'!BB94</f>
        <v>0</v>
      </c>
      <c r="N125" s="188">
        <f>'Tariffs July 2021'!BC94</f>
        <v>0</v>
      </c>
      <c r="O125" s="186" t="str">
        <f t="shared" si="73"/>
        <v>Guaranteed off bill</v>
      </c>
      <c r="P125" s="187" t="str">
        <f t="shared" si="74"/>
        <v>Exclusive</v>
      </c>
      <c r="Q125" s="241">
        <f t="shared" si="75"/>
        <v>1767.32</v>
      </c>
      <c r="R125" s="238">
        <f t="shared" si="76"/>
        <v>1767.32</v>
      </c>
      <c r="S125" s="247">
        <f t="shared" si="77"/>
        <v>1944.0520000000001</v>
      </c>
      <c r="T125" s="247">
        <f t="shared" si="77"/>
        <v>1944.0520000000001</v>
      </c>
      <c r="U125" s="188">
        <f>'Tariffs July 2021'!BL94</f>
        <v>0</v>
      </c>
      <c r="V125" s="189" t="str">
        <f>'Tariffs July 2021'!BM94</f>
        <v>n</v>
      </c>
      <c r="W125" s="284"/>
      <c r="X125" s="284"/>
      <c r="Y125" s="284"/>
      <c r="Z125" s="284"/>
      <c r="AA125" s="284"/>
      <c r="AB125" s="284"/>
      <c r="AC125" s="284"/>
      <c r="AD125" s="284"/>
      <c r="AE125" s="284"/>
      <c r="AF125" s="284"/>
      <c r="AG125" s="284"/>
      <c r="AH125" s="284"/>
      <c r="AI125" s="284"/>
      <c r="AJ125" s="284"/>
      <c r="AK125" s="284"/>
      <c r="AL125" s="284"/>
      <c r="AM125" s="284"/>
      <c r="AN125" s="284"/>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s="244"/>
      <c r="QO125" s="244"/>
      <c r="QP125" s="244"/>
      <c r="QQ125" s="244"/>
      <c r="QR125" s="244"/>
      <c r="QS125" s="244"/>
      <c r="QT125" s="244"/>
      <c r="QU125" s="244"/>
      <c r="QV125" s="244"/>
      <c r="QW125" s="244"/>
      <c r="QX125" s="244"/>
      <c r="QY125" s="244"/>
      <c r="QZ125" s="244"/>
      <c r="RA125" s="244"/>
      <c r="RB125" s="244"/>
      <c r="RC125" s="244"/>
      <c r="RD125" s="244"/>
      <c r="RE125" s="244"/>
      <c r="RF125" s="244"/>
      <c r="RG125" s="244"/>
      <c r="RH125" s="244"/>
      <c r="RI125" s="244"/>
      <c r="RJ125" s="244"/>
      <c r="RK125" s="244"/>
      <c r="RL125" s="244"/>
      <c r="RM125" s="244"/>
      <c r="RN125" s="244"/>
      <c r="RO125" s="244"/>
      <c r="RP125" s="244"/>
      <c r="RQ125" s="244"/>
      <c r="RR125" s="244"/>
      <c r="RS125" s="244"/>
      <c r="RT125" s="244"/>
      <c r="RU125" s="244"/>
      <c r="RV125" s="244"/>
      <c r="RW125" s="244"/>
      <c r="RX125" s="244"/>
      <c r="RY125" s="244"/>
      <c r="RZ125" s="244"/>
      <c r="SA125" s="244"/>
      <c r="SB125" s="244"/>
      <c r="SC125" s="244"/>
      <c r="SD125" s="244"/>
      <c r="SE125" s="244"/>
      <c r="SF125" s="244"/>
      <c r="SG125" s="244"/>
      <c r="SH125" s="244"/>
      <c r="SI125" s="244"/>
      <c r="SJ125" s="244"/>
      <c r="SK125" s="244"/>
      <c r="SL125" s="244"/>
      <c r="SM125" s="244"/>
      <c r="SN125" s="244"/>
      <c r="SO125" s="244"/>
      <c r="SP125" s="244"/>
      <c r="SQ125" s="244"/>
      <c r="SR125" s="244"/>
      <c r="SS125" s="244"/>
      <c r="ST125" s="244"/>
      <c r="SU125" s="244"/>
      <c r="SV125" s="244"/>
      <c r="SW125" s="244"/>
      <c r="SX125" s="244"/>
      <c r="SY125" s="244"/>
      <c r="SZ125" s="244"/>
      <c r="TA125" s="244"/>
      <c r="TB125" s="244"/>
      <c r="TC125" s="244"/>
      <c r="TD125" s="244"/>
      <c r="TE125" s="244"/>
      <c r="TF125" s="244"/>
      <c r="TG125" s="244"/>
      <c r="TH125" s="244"/>
      <c r="TI125" s="244"/>
      <c r="TJ125" s="244"/>
      <c r="TK125" s="244"/>
      <c r="TL125" s="244"/>
      <c r="TM125" s="244"/>
      <c r="TN125" s="244"/>
      <c r="TO125" s="244"/>
      <c r="TP125" s="244"/>
      <c r="TQ125" s="244"/>
      <c r="TR125" s="244"/>
      <c r="TS125" s="244"/>
      <c r="TT125" s="244"/>
      <c r="TU125" s="244"/>
      <c r="TV125" s="244"/>
      <c r="TW125" s="244"/>
      <c r="TX125" s="244"/>
      <c r="TY125" s="244"/>
      <c r="TZ125" s="244"/>
      <c r="UA125" s="244"/>
      <c r="UB125" s="244"/>
      <c r="UC125" s="244"/>
      <c r="UD125" s="244"/>
      <c r="UE125" s="244"/>
      <c r="UF125" s="244"/>
      <c r="UG125" s="244"/>
      <c r="UH125" s="244"/>
      <c r="UI125" s="244"/>
      <c r="UJ125" s="244"/>
      <c r="UK125" s="244"/>
      <c r="UL125" s="244"/>
      <c r="UM125" s="244"/>
      <c r="UN125" s="244"/>
      <c r="UO125" s="244"/>
      <c r="UP125" s="244"/>
      <c r="UQ125" s="244"/>
      <c r="UR125" s="244"/>
      <c r="US125" s="244"/>
      <c r="UT125" s="244"/>
      <c r="UU125" s="244"/>
      <c r="UV125" s="244"/>
      <c r="UW125" s="244"/>
      <c r="UX125" s="244"/>
      <c r="UY125" s="244"/>
      <c r="UZ125" s="244"/>
      <c r="VA125" s="244"/>
      <c r="VB125" s="244"/>
      <c r="VC125" s="244"/>
      <c r="VD125" s="244"/>
      <c r="VE125" s="244"/>
      <c r="VF125" s="244"/>
      <c r="VG125" s="244"/>
      <c r="VH125" s="244"/>
      <c r="VI125" s="244"/>
      <c r="VJ125" s="244"/>
      <c r="VK125" s="244"/>
      <c r="VL125" s="244"/>
      <c r="VM125" s="244"/>
      <c r="VN125" s="244"/>
      <c r="VO125" s="244"/>
      <c r="VP125" s="244"/>
      <c r="VQ125" s="244"/>
      <c r="VR125" s="244"/>
      <c r="VS125" s="244"/>
      <c r="VT125" s="244"/>
      <c r="VU125" s="244"/>
      <c r="VV125" s="244"/>
      <c r="VW125" s="244"/>
      <c r="VX125" s="244"/>
      <c r="VY125" s="244"/>
      <c r="VZ125" s="244"/>
      <c r="WA125" s="244"/>
      <c r="WB125" s="244"/>
      <c r="WC125" s="244"/>
      <c r="WD125" s="244"/>
      <c r="WE125" s="244"/>
      <c r="WF125" s="244"/>
      <c r="WG125" s="244"/>
      <c r="WH125" s="244"/>
      <c r="WI125" s="244"/>
      <c r="WJ125" s="244"/>
      <c r="WK125" s="244"/>
      <c r="WL125" s="244"/>
      <c r="WM125" s="244"/>
      <c r="WN125" s="244"/>
      <c r="WO125" s="244"/>
      <c r="WP125" s="244"/>
      <c r="WQ125" s="244"/>
      <c r="WR125" s="244"/>
      <c r="WS125" s="244"/>
      <c r="WT125" s="244"/>
      <c r="WU125" s="244"/>
      <c r="WV125" s="244"/>
      <c r="WW125" s="244"/>
      <c r="WX125" s="244"/>
      <c r="WY125" s="244"/>
      <c r="WZ125" s="244"/>
      <c r="XA125" s="244"/>
      <c r="XB125" s="244"/>
      <c r="XC125" s="244"/>
      <c r="XD125" s="244"/>
      <c r="XE125" s="244"/>
      <c r="XF125" s="244"/>
      <c r="XG125" s="244"/>
      <c r="XH125" s="244"/>
      <c r="XI125" s="244"/>
      <c r="XJ125" s="244"/>
      <c r="XK125" s="244"/>
      <c r="XL125" s="244"/>
      <c r="XM125" s="244"/>
      <c r="XN125" s="244"/>
      <c r="XO125" s="244"/>
      <c r="XP125" s="244"/>
      <c r="XQ125" s="244"/>
      <c r="XR125" s="244"/>
      <c r="XS125" s="244"/>
      <c r="XT125" s="244"/>
      <c r="XU125" s="244"/>
      <c r="XV125" s="244"/>
      <c r="XW125" s="244"/>
      <c r="XX125" s="244"/>
      <c r="XY125" s="244"/>
      <c r="XZ125" s="244"/>
      <c r="YA125" s="244"/>
      <c r="YB125" s="244"/>
      <c r="YC125" s="244"/>
      <c r="YD125" s="244"/>
      <c r="YE125" s="244"/>
      <c r="YF125" s="244"/>
      <c r="YG125" s="244"/>
      <c r="YH125" s="244"/>
      <c r="YI125" s="244"/>
      <c r="YJ125" s="244"/>
      <c r="YK125" s="244"/>
      <c r="YL125" s="244"/>
      <c r="YM125" s="244"/>
      <c r="YN125" s="244"/>
      <c r="YO125" s="244"/>
      <c r="YP125" s="244"/>
      <c r="YQ125" s="244"/>
      <c r="YR125" s="244"/>
      <c r="YS125" s="244"/>
      <c r="YT125" s="244"/>
      <c r="YU125" s="244"/>
      <c r="YV125" s="244"/>
      <c r="YW125" s="244"/>
      <c r="YX125" s="244"/>
      <c r="YY125" s="244"/>
      <c r="YZ125" s="244"/>
      <c r="ZA125" s="244"/>
      <c r="ZB125" s="244"/>
      <c r="ZC125" s="244"/>
      <c r="ZD125" s="244"/>
      <c r="ZE125" s="244"/>
      <c r="ZF125" s="244"/>
      <c r="ZG125" s="244"/>
      <c r="ZH125" s="244"/>
      <c r="ZI125" s="244"/>
      <c r="ZJ125" s="244"/>
      <c r="ZK125" s="244"/>
      <c r="ZL125" s="244"/>
      <c r="ZM125" s="244"/>
      <c r="ZN125" s="244"/>
      <c r="ZO125" s="244"/>
      <c r="ZP125" s="244"/>
      <c r="ZQ125" s="244"/>
      <c r="ZR125" s="244"/>
      <c r="ZS125" s="244"/>
      <c r="ZT125" s="244"/>
      <c r="ZU125" s="244"/>
      <c r="ZV125" s="244"/>
      <c r="ZW125" s="244"/>
      <c r="ZX125" s="244"/>
      <c r="ZY125" s="244"/>
      <c r="ZZ125" s="244"/>
      <c r="AAA125" s="244"/>
      <c r="AAB125" s="244"/>
      <c r="AAC125" s="244"/>
      <c r="AAD125" s="244"/>
      <c r="AAE125" s="244"/>
      <c r="AAF125" s="244"/>
      <c r="AAG125" s="244"/>
      <c r="AAH125" s="244"/>
      <c r="AAI125" s="244"/>
      <c r="AAJ125" s="244"/>
      <c r="AAK125" s="244"/>
      <c r="AAL125" s="244"/>
      <c r="AAM125" s="244"/>
      <c r="AAN125" s="244"/>
      <c r="AAO125" s="244"/>
      <c r="AAP125" s="244"/>
      <c r="AAQ125" s="244"/>
      <c r="AAR125" s="244"/>
      <c r="AAS125" s="244"/>
      <c r="AAT125" s="244"/>
      <c r="AAU125" s="244"/>
      <c r="AAV125" s="244"/>
      <c r="AAW125" s="244"/>
      <c r="AAX125" s="244"/>
      <c r="AAY125" s="244"/>
      <c r="AAZ125" s="244"/>
      <c r="ABA125" s="244"/>
      <c r="ABB125" s="244"/>
      <c r="ABC125" s="244"/>
      <c r="ABD125" s="244"/>
      <c r="ABE125" s="244"/>
      <c r="ABF125" s="244"/>
      <c r="ABG125" s="244"/>
      <c r="ABH125" s="244"/>
      <c r="ABI125" s="244"/>
      <c r="ABJ125" s="244"/>
      <c r="ABK125" s="244"/>
      <c r="ABL125" s="244"/>
      <c r="ABM125" s="244"/>
      <c r="ABN125" s="244"/>
      <c r="ABO125" s="244"/>
      <c r="ABP125" s="244"/>
      <c r="ABQ125" s="244"/>
      <c r="ABR125" s="244"/>
      <c r="ABS125" s="244"/>
      <c r="ABT125" s="244"/>
      <c r="ABU125" s="244"/>
      <c r="ABV125" s="244"/>
      <c r="ABW125" s="244"/>
      <c r="ABX125" s="244"/>
      <c r="ABY125" s="244"/>
      <c r="ABZ125" s="244"/>
      <c r="ACA125" s="244"/>
      <c r="ACB125" s="244"/>
      <c r="ACC125" s="244"/>
      <c r="ACD125" s="244"/>
      <c r="ACE125" s="244"/>
      <c r="ACF125" s="244"/>
      <c r="ACG125" s="244"/>
      <c r="ACH125" s="244"/>
      <c r="ACI125" s="244"/>
      <c r="ACJ125" s="244"/>
      <c r="ACK125" s="244"/>
      <c r="ACL125" s="244"/>
      <c r="ACM125" s="244"/>
      <c r="ACN125" s="244"/>
      <c r="ACO125" s="244"/>
      <c r="ACP125" s="244"/>
      <c r="ACQ125" s="244"/>
      <c r="ACR125" s="244"/>
      <c r="ACS125" s="244"/>
      <c r="ACT125" s="244"/>
      <c r="ACU125" s="244"/>
      <c r="ACV125" s="244"/>
      <c r="ACW125" s="244"/>
      <c r="ACX125" s="244"/>
      <c r="ACY125" s="244"/>
      <c r="ACZ125" s="244"/>
      <c r="ADA125" s="244"/>
      <c r="ADB125" s="244"/>
      <c r="ADC125" s="244"/>
      <c r="ADD125" s="244"/>
      <c r="ADE125" s="244"/>
      <c r="ADF125" s="244"/>
      <c r="ADG125" s="244"/>
      <c r="ADH125" s="244"/>
      <c r="ADI125" s="244"/>
      <c r="ADJ125" s="244"/>
      <c r="ADK125" s="244"/>
      <c r="ADL125" s="244"/>
      <c r="ADM125" s="244"/>
      <c r="ADN125" s="244"/>
      <c r="ADO125" s="244"/>
      <c r="ADP125" s="244"/>
      <c r="ADQ125" s="244"/>
      <c r="ADR125" s="244"/>
      <c r="ADS125" s="244"/>
      <c r="ADT125" s="244"/>
      <c r="ADU125" s="244"/>
      <c r="ADV125" s="244"/>
      <c r="ADW125" s="244"/>
      <c r="ADX125" s="244"/>
      <c r="ADY125" s="244"/>
      <c r="ADZ125" s="244"/>
      <c r="AEA125" s="244"/>
      <c r="AEB125" s="244"/>
      <c r="AEC125" s="244"/>
      <c r="AED125" s="244"/>
      <c r="AEE125" s="244"/>
      <c r="AEF125" s="244"/>
      <c r="AEG125" s="244"/>
      <c r="AEH125" s="244"/>
      <c r="AEI125" s="244"/>
      <c r="AEJ125" s="244"/>
      <c r="AEK125" s="244"/>
      <c r="AEL125" s="244"/>
      <c r="AEM125" s="244"/>
      <c r="AEN125" s="244"/>
      <c r="AEO125" s="244"/>
      <c r="AEP125" s="244"/>
      <c r="AEQ125" s="244"/>
      <c r="AER125" s="244"/>
      <c r="AES125" s="244"/>
      <c r="AET125" s="244"/>
      <c r="AEU125" s="244"/>
    </row>
    <row r="126" spans="1:827" s="191" customFormat="1" x14ac:dyDescent="0.15">
      <c r="A126" s="182" t="str">
        <f>'Tariffs July 2021'!K95</f>
        <v>Powershop</v>
      </c>
      <c r="B126" s="183" t="str">
        <f>'Tariffs July 2021'!L95</f>
        <v>Carbon neutral</v>
      </c>
      <c r="C126" s="184">
        <f>IF('Tariffs July 2021'!BP95=0,91*'Tariffs July 2021'!M95/100,(91*'Tariffs July 2021'!M95/100)+'Tariffs July 2021'!BP95/4)</f>
        <v>90.999999999999986</v>
      </c>
      <c r="D126" s="184">
        <f>IF('Tariffs July 2021'!O95="",$C$114*$C$115*'Tariffs July 2021'!N95/100,IF($C$114*$C$115&gt;='Tariffs July 2021'!P95,('Tariffs July 2021'!P95*'Tariffs July 2021'!N95/100),($C$114*$C$115*'Tariffs July 2021'!N95/100)))</f>
        <v>95.999999999999986</v>
      </c>
      <c r="E126" s="184">
        <f>($C$114*$C$116)*'Tariffs July 2021'!AH95/100</f>
        <v>164.99999999999997</v>
      </c>
      <c r="F126" s="184">
        <f>($C$114*$C$117)*'Tariffs July 2021'!W95/100</f>
        <v>62.499999999999993</v>
      </c>
      <c r="G126" s="184">
        <f t="shared" si="78"/>
        <v>414.49999999999994</v>
      </c>
      <c r="H126" s="238">
        <f>(G126-C126)*4</f>
        <v>1293.9999999999998</v>
      </c>
      <c r="I126" s="238">
        <f t="shared" si="72"/>
        <v>1657.9999999999998</v>
      </c>
      <c r="J126" s="185">
        <f t="shared" si="70"/>
        <v>1823.8</v>
      </c>
      <c r="K126" s="188">
        <f>'Tariffs July 2021'!AZ95</f>
        <v>0</v>
      </c>
      <c r="L126" s="188">
        <f>'Tariffs July 2021'!BA95</f>
        <v>0</v>
      </c>
      <c r="M126" s="188">
        <f>'Tariffs July 2021'!BB95</f>
        <v>0</v>
      </c>
      <c r="N126" s="188">
        <f>'Tariffs July 2021'!BC95</f>
        <v>0</v>
      </c>
      <c r="O126" s="186" t="str">
        <f t="shared" si="73"/>
        <v>No discount</v>
      </c>
      <c r="P126" s="187" t="str">
        <f t="shared" si="74"/>
        <v>Inclusive</v>
      </c>
      <c r="Q126" s="241">
        <f t="shared" si="75"/>
        <v>1657.9999999999998</v>
      </c>
      <c r="R126" s="238">
        <f t="shared" si="76"/>
        <v>1657.9999999999998</v>
      </c>
      <c r="S126" s="247">
        <f t="shared" si="77"/>
        <v>1823.8</v>
      </c>
      <c r="T126" s="247">
        <f t="shared" si="77"/>
        <v>1823.8</v>
      </c>
      <c r="U126" s="188">
        <f>'Tariffs July 2021'!BL95</f>
        <v>0</v>
      </c>
      <c r="V126" s="189" t="str">
        <f>'Tariffs July 2021'!BM95</f>
        <v>n</v>
      </c>
      <c r="W126" s="284"/>
      <c r="X126" s="284"/>
      <c r="Y126" s="284"/>
      <c r="Z126" s="284"/>
      <c r="AA126" s="284"/>
      <c r="AB126" s="284"/>
      <c r="AC126" s="284"/>
      <c r="AD126" s="284"/>
      <c r="AE126" s="284"/>
      <c r="AF126" s="284"/>
      <c r="AG126" s="284"/>
      <c r="AH126" s="284"/>
      <c r="AI126" s="284"/>
      <c r="AJ126" s="284"/>
      <c r="AK126" s="284"/>
      <c r="AL126" s="284"/>
      <c r="AM126" s="284"/>
      <c r="AN126" s="284"/>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s="244"/>
      <c r="QO126" s="244"/>
      <c r="QP126" s="244"/>
      <c r="QQ126" s="244"/>
      <c r="QR126" s="244"/>
      <c r="QS126" s="244"/>
      <c r="QT126" s="244"/>
      <c r="QU126" s="244"/>
      <c r="QV126" s="244"/>
      <c r="QW126" s="244"/>
      <c r="QX126" s="244"/>
      <c r="QY126" s="244"/>
      <c r="QZ126" s="244"/>
      <c r="RA126" s="244"/>
      <c r="RB126" s="244"/>
      <c r="RC126" s="244"/>
      <c r="RD126" s="244"/>
      <c r="RE126" s="244"/>
      <c r="RF126" s="244"/>
      <c r="RG126" s="244"/>
      <c r="RH126" s="244"/>
      <c r="RI126" s="244"/>
      <c r="RJ126" s="244"/>
      <c r="RK126" s="244"/>
      <c r="RL126" s="244"/>
      <c r="RM126" s="244"/>
      <c r="RN126" s="244"/>
      <c r="RO126" s="244"/>
      <c r="RP126" s="244"/>
      <c r="RQ126" s="244"/>
      <c r="RR126" s="244"/>
      <c r="RS126" s="244"/>
      <c r="RT126" s="244"/>
      <c r="RU126" s="244"/>
      <c r="RV126" s="244"/>
      <c r="RW126" s="244"/>
      <c r="RX126" s="244"/>
      <c r="RY126" s="244"/>
      <c r="RZ126" s="244"/>
      <c r="SA126" s="244"/>
      <c r="SB126" s="244"/>
      <c r="SC126" s="244"/>
      <c r="SD126" s="244"/>
      <c r="SE126" s="244"/>
      <c r="SF126" s="244"/>
      <c r="SG126" s="244"/>
      <c r="SH126" s="244"/>
      <c r="SI126" s="244"/>
      <c r="SJ126" s="244"/>
      <c r="SK126" s="244"/>
      <c r="SL126" s="244"/>
      <c r="SM126" s="244"/>
      <c r="SN126" s="244"/>
      <c r="SO126" s="244"/>
      <c r="SP126" s="244"/>
      <c r="SQ126" s="244"/>
      <c r="SR126" s="244"/>
      <c r="SS126" s="244"/>
      <c r="ST126" s="244"/>
      <c r="SU126" s="244"/>
      <c r="SV126" s="244"/>
      <c r="SW126" s="244"/>
      <c r="SX126" s="244"/>
      <c r="SY126" s="244"/>
      <c r="SZ126" s="244"/>
      <c r="TA126" s="244"/>
      <c r="TB126" s="244"/>
      <c r="TC126" s="244"/>
      <c r="TD126" s="244"/>
      <c r="TE126" s="244"/>
      <c r="TF126" s="244"/>
      <c r="TG126" s="244"/>
      <c r="TH126" s="244"/>
      <c r="TI126" s="244"/>
      <c r="TJ126" s="244"/>
      <c r="TK126" s="244"/>
      <c r="TL126" s="244"/>
      <c r="TM126" s="244"/>
      <c r="TN126" s="244"/>
      <c r="TO126" s="244"/>
      <c r="TP126" s="244"/>
      <c r="TQ126" s="244"/>
      <c r="TR126" s="244"/>
      <c r="TS126" s="244"/>
      <c r="TT126" s="244"/>
      <c r="TU126" s="244"/>
      <c r="TV126" s="244"/>
      <c r="TW126" s="244"/>
      <c r="TX126" s="244"/>
      <c r="TY126" s="244"/>
      <c r="TZ126" s="244"/>
      <c r="UA126" s="244"/>
      <c r="UB126" s="244"/>
      <c r="UC126" s="244"/>
      <c r="UD126" s="244"/>
      <c r="UE126" s="244"/>
      <c r="UF126" s="244"/>
      <c r="UG126" s="244"/>
      <c r="UH126" s="244"/>
      <c r="UI126" s="244"/>
      <c r="UJ126" s="244"/>
      <c r="UK126" s="244"/>
      <c r="UL126" s="244"/>
      <c r="UM126" s="244"/>
      <c r="UN126" s="244"/>
      <c r="UO126" s="244"/>
      <c r="UP126" s="244"/>
      <c r="UQ126" s="244"/>
      <c r="UR126" s="244"/>
      <c r="US126" s="244"/>
      <c r="UT126" s="244"/>
      <c r="UU126" s="244"/>
      <c r="UV126" s="244"/>
      <c r="UW126" s="244"/>
      <c r="UX126" s="244"/>
      <c r="UY126" s="244"/>
      <c r="UZ126" s="244"/>
      <c r="VA126" s="244"/>
      <c r="VB126" s="244"/>
      <c r="VC126" s="244"/>
      <c r="VD126" s="244"/>
      <c r="VE126" s="244"/>
      <c r="VF126" s="244"/>
      <c r="VG126" s="244"/>
      <c r="VH126" s="244"/>
      <c r="VI126" s="244"/>
      <c r="VJ126" s="244"/>
      <c r="VK126" s="244"/>
      <c r="VL126" s="244"/>
      <c r="VM126" s="244"/>
      <c r="VN126" s="244"/>
      <c r="VO126" s="244"/>
      <c r="VP126" s="244"/>
      <c r="VQ126" s="244"/>
      <c r="VR126" s="244"/>
      <c r="VS126" s="244"/>
      <c r="VT126" s="244"/>
      <c r="VU126" s="244"/>
      <c r="VV126" s="244"/>
      <c r="VW126" s="244"/>
      <c r="VX126" s="244"/>
      <c r="VY126" s="244"/>
      <c r="VZ126" s="244"/>
      <c r="WA126" s="244"/>
      <c r="WB126" s="244"/>
      <c r="WC126" s="244"/>
      <c r="WD126" s="244"/>
      <c r="WE126" s="244"/>
      <c r="WF126" s="244"/>
      <c r="WG126" s="244"/>
      <c r="WH126" s="244"/>
      <c r="WI126" s="244"/>
      <c r="WJ126" s="244"/>
      <c r="WK126" s="244"/>
      <c r="WL126" s="244"/>
      <c r="WM126" s="244"/>
      <c r="WN126" s="244"/>
      <c r="WO126" s="244"/>
      <c r="WP126" s="244"/>
      <c r="WQ126" s="244"/>
      <c r="WR126" s="244"/>
      <c r="WS126" s="244"/>
      <c r="WT126" s="244"/>
      <c r="WU126" s="244"/>
      <c r="WV126" s="244"/>
      <c r="WW126" s="244"/>
      <c r="WX126" s="244"/>
      <c r="WY126" s="244"/>
      <c r="WZ126" s="244"/>
      <c r="XA126" s="244"/>
      <c r="XB126" s="244"/>
      <c r="XC126" s="244"/>
      <c r="XD126" s="244"/>
      <c r="XE126" s="244"/>
      <c r="XF126" s="244"/>
      <c r="XG126" s="244"/>
      <c r="XH126" s="244"/>
      <c r="XI126" s="244"/>
      <c r="XJ126" s="244"/>
      <c r="XK126" s="244"/>
      <c r="XL126" s="244"/>
      <c r="XM126" s="244"/>
      <c r="XN126" s="244"/>
      <c r="XO126" s="244"/>
      <c r="XP126" s="244"/>
      <c r="XQ126" s="244"/>
      <c r="XR126" s="244"/>
      <c r="XS126" s="244"/>
      <c r="XT126" s="244"/>
      <c r="XU126" s="244"/>
      <c r="XV126" s="244"/>
      <c r="XW126" s="244"/>
      <c r="XX126" s="244"/>
      <c r="XY126" s="244"/>
      <c r="XZ126" s="244"/>
      <c r="YA126" s="244"/>
      <c r="YB126" s="244"/>
      <c r="YC126" s="244"/>
      <c r="YD126" s="244"/>
      <c r="YE126" s="244"/>
      <c r="YF126" s="244"/>
      <c r="YG126" s="244"/>
      <c r="YH126" s="244"/>
      <c r="YI126" s="244"/>
      <c r="YJ126" s="244"/>
      <c r="YK126" s="244"/>
      <c r="YL126" s="244"/>
      <c r="YM126" s="244"/>
      <c r="YN126" s="244"/>
      <c r="YO126" s="244"/>
      <c r="YP126" s="244"/>
      <c r="YQ126" s="244"/>
      <c r="YR126" s="244"/>
      <c r="YS126" s="244"/>
      <c r="YT126" s="244"/>
      <c r="YU126" s="244"/>
      <c r="YV126" s="244"/>
      <c r="YW126" s="244"/>
      <c r="YX126" s="244"/>
      <c r="YY126" s="244"/>
      <c r="YZ126" s="244"/>
      <c r="ZA126" s="244"/>
      <c r="ZB126" s="244"/>
      <c r="ZC126" s="244"/>
      <c r="ZD126" s="244"/>
      <c r="ZE126" s="244"/>
      <c r="ZF126" s="244"/>
      <c r="ZG126" s="244"/>
      <c r="ZH126" s="244"/>
      <c r="ZI126" s="244"/>
      <c r="ZJ126" s="244"/>
      <c r="ZK126" s="244"/>
      <c r="ZL126" s="244"/>
      <c r="ZM126" s="244"/>
      <c r="ZN126" s="244"/>
      <c r="ZO126" s="244"/>
      <c r="ZP126" s="244"/>
      <c r="ZQ126" s="244"/>
      <c r="ZR126" s="244"/>
      <c r="ZS126" s="244"/>
      <c r="ZT126" s="244"/>
      <c r="ZU126" s="244"/>
      <c r="ZV126" s="244"/>
      <c r="ZW126" s="244"/>
      <c r="ZX126" s="244"/>
      <c r="ZY126" s="244"/>
      <c r="ZZ126" s="244"/>
      <c r="AAA126" s="244"/>
      <c r="AAB126" s="244"/>
      <c r="AAC126" s="244"/>
      <c r="AAD126" s="244"/>
      <c r="AAE126" s="244"/>
      <c r="AAF126" s="244"/>
      <c r="AAG126" s="244"/>
      <c r="AAH126" s="244"/>
      <c r="AAI126" s="244"/>
      <c r="AAJ126" s="244"/>
      <c r="AAK126" s="244"/>
      <c r="AAL126" s="244"/>
      <c r="AAM126" s="244"/>
      <c r="AAN126" s="244"/>
      <c r="AAO126" s="244"/>
      <c r="AAP126" s="244"/>
      <c r="AAQ126" s="244"/>
      <c r="AAR126" s="244"/>
      <c r="AAS126" s="244"/>
      <c r="AAT126" s="244"/>
      <c r="AAU126" s="244"/>
      <c r="AAV126" s="244"/>
      <c r="AAW126" s="244"/>
      <c r="AAX126" s="244"/>
      <c r="AAY126" s="244"/>
      <c r="AAZ126" s="244"/>
      <c r="ABA126" s="244"/>
      <c r="ABB126" s="244"/>
      <c r="ABC126" s="244"/>
      <c r="ABD126" s="244"/>
      <c r="ABE126" s="244"/>
      <c r="ABF126" s="244"/>
      <c r="ABG126" s="244"/>
      <c r="ABH126" s="244"/>
      <c r="ABI126" s="244"/>
      <c r="ABJ126" s="244"/>
      <c r="ABK126" s="244"/>
      <c r="ABL126" s="244"/>
      <c r="ABM126" s="244"/>
      <c r="ABN126" s="244"/>
      <c r="ABO126" s="244"/>
      <c r="ABP126" s="244"/>
      <c r="ABQ126" s="244"/>
      <c r="ABR126" s="244"/>
      <c r="ABS126" s="244"/>
      <c r="ABT126" s="244"/>
      <c r="ABU126" s="244"/>
      <c r="ABV126" s="244"/>
      <c r="ABW126" s="244"/>
      <c r="ABX126" s="244"/>
      <c r="ABY126" s="244"/>
      <c r="ABZ126" s="244"/>
      <c r="ACA126" s="244"/>
      <c r="ACB126" s="244"/>
      <c r="ACC126" s="244"/>
      <c r="ACD126" s="244"/>
      <c r="ACE126" s="244"/>
      <c r="ACF126" s="244"/>
      <c r="ACG126" s="244"/>
      <c r="ACH126" s="244"/>
      <c r="ACI126" s="244"/>
      <c r="ACJ126" s="244"/>
      <c r="ACK126" s="244"/>
      <c r="ACL126" s="244"/>
      <c r="ACM126" s="244"/>
      <c r="ACN126" s="244"/>
      <c r="ACO126" s="244"/>
      <c r="ACP126" s="244"/>
      <c r="ACQ126" s="244"/>
      <c r="ACR126" s="244"/>
      <c r="ACS126" s="244"/>
      <c r="ACT126" s="244"/>
      <c r="ACU126" s="244"/>
      <c r="ACV126" s="244"/>
      <c r="ACW126" s="244"/>
      <c r="ACX126" s="244"/>
      <c r="ACY126" s="244"/>
      <c r="ACZ126" s="244"/>
      <c r="ADA126" s="244"/>
      <c r="ADB126" s="244"/>
      <c r="ADC126" s="244"/>
      <c r="ADD126" s="244"/>
      <c r="ADE126" s="244"/>
      <c r="ADF126" s="244"/>
      <c r="ADG126" s="244"/>
      <c r="ADH126" s="244"/>
      <c r="ADI126" s="244"/>
      <c r="ADJ126" s="244"/>
      <c r="ADK126" s="244"/>
      <c r="ADL126" s="244"/>
      <c r="ADM126" s="244"/>
      <c r="ADN126" s="244"/>
      <c r="ADO126" s="244"/>
      <c r="ADP126" s="244"/>
      <c r="ADQ126" s="244"/>
      <c r="ADR126" s="244"/>
      <c r="ADS126" s="244"/>
      <c r="ADT126" s="244"/>
      <c r="ADU126" s="244"/>
      <c r="ADV126" s="244"/>
      <c r="ADW126" s="244"/>
      <c r="ADX126" s="244"/>
      <c r="ADY126" s="244"/>
      <c r="ADZ126" s="244"/>
      <c r="AEA126" s="244"/>
      <c r="AEB126" s="244"/>
      <c r="AEC126" s="244"/>
      <c r="AED126" s="244"/>
      <c r="AEE126" s="244"/>
      <c r="AEF126" s="244"/>
      <c r="AEG126" s="244"/>
      <c r="AEH126" s="244"/>
      <c r="AEI126" s="244"/>
      <c r="AEJ126" s="244"/>
      <c r="AEK126" s="244"/>
      <c r="AEL126" s="244"/>
      <c r="AEM126" s="244"/>
      <c r="AEN126" s="244"/>
      <c r="AEO126" s="244"/>
      <c r="AEP126" s="244"/>
      <c r="AEQ126" s="244"/>
      <c r="AER126" s="244"/>
      <c r="AES126" s="244"/>
      <c r="AET126" s="244"/>
      <c r="AEU126" s="244"/>
    </row>
    <row r="127" spans="1:827" s="191" customFormat="1" x14ac:dyDescent="0.15">
      <c r="A127" s="182" t="str">
        <f>'Tariffs July 2021'!K96</f>
        <v>Red Energy</v>
      </c>
      <c r="B127" s="183" t="str">
        <f>'Tariffs July 2021'!L96</f>
        <v>Living Energy Saver</v>
      </c>
      <c r="C127" s="184">
        <f>IF('Tariffs July 2021'!BP96=0,91*'Tariffs July 2021'!M96/100,(91*'Tariffs July 2021'!M96/100)+'Tariffs July 2021'!BP96/4)</f>
        <v>77.349999999999994</v>
      </c>
      <c r="D127" s="184">
        <f>IF('Tariffs July 2021'!O96="",$C$114*$C$115*'Tariffs July 2021'!N96/100,IF($C$114*$C$115&gt;='Tariffs July 2021'!P96,('Tariffs July 2021'!P96*'Tariffs July 2021'!N96/100),($C$114*$C$115*'Tariffs July 2021'!N96/100)))</f>
        <v>103.59999999999998</v>
      </c>
      <c r="E127" s="184">
        <f>($C$114*$C$116)*'Tariffs July 2021'!AH96/100</f>
        <v>202.4</v>
      </c>
      <c r="F127" s="184">
        <f>($C$114*$C$117)*'Tariffs July 2021'!W96/100</f>
        <v>79.272727272727266</v>
      </c>
      <c r="G127" s="184">
        <f t="shared" si="78"/>
        <v>462.62272727272727</v>
      </c>
      <c r="H127" s="238">
        <f t="shared" ref="H127:H138" si="79">(G127-C127)*4</f>
        <v>1541.090909090909</v>
      </c>
      <c r="I127" s="238">
        <f t="shared" si="72"/>
        <v>1850.4909090909091</v>
      </c>
      <c r="J127" s="185">
        <f t="shared" si="70"/>
        <v>2035.5400000000002</v>
      </c>
      <c r="K127" s="188">
        <f>'Tariffs July 2021'!AZ96</f>
        <v>0</v>
      </c>
      <c r="L127" s="188">
        <f>'Tariffs July 2021'!BA96</f>
        <v>0</v>
      </c>
      <c r="M127" s="188">
        <f>'Tariffs July 2021'!BB96</f>
        <v>0</v>
      </c>
      <c r="N127" s="188">
        <f>'Tariffs July 2021'!BC96</f>
        <v>0</v>
      </c>
      <c r="O127" s="186" t="str">
        <f t="shared" si="73"/>
        <v>No discount</v>
      </c>
      <c r="P127" s="187" t="str">
        <f t="shared" si="74"/>
        <v>Inclusive</v>
      </c>
      <c r="Q127" s="241">
        <f t="shared" si="75"/>
        <v>1850.4909090909091</v>
      </c>
      <c r="R127" s="238">
        <f t="shared" si="76"/>
        <v>1850.4909090909091</v>
      </c>
      <c r="S127" s="247">
        <f t="shared" si="77"/>
        <v>2035.5400000000002</v>
      </c>
      <c r="T127" s="247">
        <f t="shared" si="77"/>
        <v>2035.5400000000002</v>
      </c>
      <c r="U127" s="188">
        <f>'Tariffs July 2021'!BL96</f>
        <v>0</v>
      </c>
      <c r="V127" s="189" t="str">
        <f>'Tariffs July 2021'!BM96</f>
        <v>n</v>
      </c>
      <c r="W127" s="284"/>
      <c r="X127" s="284"/>
      <c r="Y127" s="284"/>
      <c r="Z127" s="284"/>
      <c r="AA127" s="284"/>
      <c r="AB127" s="284"/>
      <c r="AC127" s="284"/>
      <c r="AD127" s="284"/>
      <c r="AE127" s="284"/>
      <c r="AF127" s="284"/>
      <c r="AG127" s="284"/>
      <c r="AH127" s="284"/>
      <c r="AI127" s="284"/>
      <c r="AJ127" s="284"/>
      <c r="AK127" s="284"/>
      <c r="AL127" s="284"/>
      <c r="AM127" s="284"/>
      <c r="AN127" s="284"/>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s="244"/>
      <c r="QO127" s="244"/>
      <c r="QP127" s="244"/>
      <c r="QQ127" s="244"/>
      <c r="QR127" s="244"/>
      <c r="QS127" s="244"/>
      <c r="QT127" s="244"/>
      <c r="QU127" s="244"/>
      <c r="QV127" s="244"/>
      <c r="QW127" s="244"/>
      <c r="QX127" s="244"/>
      <c r="QY127" s="244"/>
      <c r="QZ127" s="244"/>
      <c r="RA127" s="244"/>
      <c r="RB127" s="244"/>
      <c r="RC127" s="244"/>
      <c r="RD127" s="244"/>
      <c r="RE127" s="244"/>
      <c r="RF127" s="244"/>
      <c r="RG127" s="244"/>
      <c r="RH127" s="244"/>
      <c r="RI127" s="244"/>
      <c r="RJ127" s="244"/>
      <c r="RK127" s="244"/>
      <c r="RL127" s="244"/>
      <c r="RM127" s="244"/>
      <c r="RN127" s="244"/>
      <c r="RO127" s="244"/>
      <c r="RP127" s="244"/>
      <c r="RQ127" s="244"/>
      <c r="RR127" s="244"/>
      <c r="RS127" s="244"/>
      <c r="RT127" s="244"/>
      <c r="RU127" s="244"/>
      <c r="RV127" s="244"/>
      <c r="RW127" s="244"/>
      <c r="RX127" s="244"/>
      <c r="RY127" s="244"/>
      <c r="RZ127" s="244"/>
      <c r="SA127" s="244"/>
      <c r="SB127" s="244"/>
      <c r="SC127" s="244"/>
      <c r="SD127" s="244"/>
      <c r="SE127" s="244"/>
      <c r="SF127" s="244"/>
      <c r="SG127" s="244"/>
      <c r="SH127" s="244"/>
      <c r="SI127" s="244"/>
      <c r="SJ127" s="244"/>
      <c r="SK127" s="244"/>
      <c r="SL127" s="244"/>
      <c r="SM127" s="244"/>
      <c r="SN127" s="244"/>
      <c r="SO127" s="244"/>
      <c r="SP127" s="244"/>
      <c r="SQ127" s="244"/>
      <c r="SR127" s="244"/>
      <c r="SS127" s="244"/>
      <c r="ST127" s="244"/>
      <c r="SU127" s="244"/>
      <c r="SV127" s="244"/>
      <c r="SW127" s="244"/>
      <c r="SX127" s="244"/>
      <c r="SY127" s="244"/>
      <c r="SZ127" s="244"/>
      <c r="TA127" s="244"/>
      <c r="TB127" s="244"/>
      <c r="TC127" s="244"/>
      <c r="TD127" s="244"/>
      <c r="TE127" s="244"/>
      <c r="TF127" s="244"/>
      <c r="TG127" s="244"/>
      <c r="TH127" s="244"/>
      <c r="TI127" s="244"/>
      <c r="TJ127" s="244"/>
      <c r="TK127" s="244"/>
      <c r="TL127" s="244"/>
      <c r="TM127" s="244"/>
      <c r="TN127" s="244"/>
      <c r="TO127" s="244"/>
      <c r="TP127" s="244"/>
      <c r="TQ127" s="244"/>
      <c r="TR127" s="244"/>
      <c r="TS127" s="244"/>
      <c r="TT127" s="244"/>
      <c r="TU127" s="244"/>
      <c r="TV127" s="244"/>
      <c r="TW127" s="244"/>
      <c r="TX127" s="244"/>
      <c r="TY127" s="244"/>
      <c r="TZ127" s="244"/>
      <c r="UA127" s="244"/>
      <c r="UB127" s="244"/>
      <c r="UC127" s="244"/>
      <c r="UD127" s="244"/>
      <c r="UE127" s="244"/>
      <c r="UF127" s="244"/>
      <c r="UG127" s="244"/>
      <c r="UH127" s="244"/>
      <c r="UI127" s="244"/>
      <c r="UJ127" s="244"/>
      <c r="UK127" s="244"/>
      <c r="UL127" s="244"/>
      <c r="UM127" s="244"/>
      <c r="UN127" s="244"/>
      <c r="UO127" s="244"/>
      <c r="UP127" s="244"/>
      <c r="UQ127" s="244"/>
      <c r="UR127" s="244"/>
      <c r="US127" s="244"/>
      <c r="UT127" s="244"/>
      <c r="UU127" s="244"/>
      <c r="UV127" s="244"/>
      <c r="UW127" s="244"/>
      <c r="UX127" s="244"/>
      <c r="UY127" s="244"/>
      <c r="UZ127" s="244"/>
      <c r="VA127" s="244"/>
      <c r="VB127" s="244"/>
      <c r="VC127" s="244"/>
      <c r="VD127" s="244"/>
      <c r="VE127" s="244"/>
      <c r="VF127" s="244"/>
      <c r="VG127" s="244"/>
      <c r="VH127" s="244"/>
      <c r="VI127" s="244"/>
      <c r="VJ127" s="244"/>
      <c r="VK127" s="244"/>
      <c r="VL127" s="244"/>
      <c r="VM127" s="244"/>
      <c r="VN127" s="244"/>
      <c r="VO127" s="244"/>
      <c r="VP127" s="244"/>
      <c r="VQ127" s="244"/>
      <c r="VR127" s="244"/>
      <c r="VS127" s="244"/>
      <c r="VT127" s="244"/>
      <c r="VU127" s="244"/>
      <c r="VV127" s="244"/>
      <c r="VW127" s="244"/>
      <c r="VX127" s="244"/>
      <c r="VY127" s="244"/>
      <c r="VZ127" s="244"/>
      <c r="WA127" s="244"/>
      <c r="WB127" s="244"/>
      <c r="WC127" s="244"/>
      <c r="WD127" s="244"/>
      <c r="WE127" s="244"/>
      <c r="WF127" s="244"/>
      <c r="WG127" s="244"/>
      <c r="WH127" s="244"/>
      <c r="WI127" s="244"/>
      <c r="WJ127" s="244"/>
      <c r="WK127" s="244"/>
      <c r="WL127" s="244"/>
      <c r="WM127" s="244"/>
      <c r="WN127" s="244"/>
      <c r="WO127" s="244"/>
      <c r="WP127" s="244"/>
      <c r="WQ127" s="244"/>
      <c r="WR127" s="244"/>
      <c r="WS127" s="244"/>
      <c r="WT127" s="244"/>
      <c r="WU127" s="244"/>
      <c r="WV127" s="244"/>
      <c r="WW127" s="244"/>
      <c r="WX127" s="244"/>
      <c r="WY127" s="244"/>
      <c r="WZ127" s="244"/>
      <c r="XA127" s="244"/>
      <c r="XB127" s="244"/>
      <c r="XC127" s="244"/>
      <c r="XD127" s="244"/>
      <c r="XE127" s="244"/>
      <c r="XF127" s="244"/>
      <c r="XG127" s="244"/>
      <c r="XH127" s="244"/>
      <c r="XI127" s="244"/>
      <c r="XJ127" s="244"/>
      <c r="XK127" s="244"/>
      <c r="XL127" s="244"/>
      <c r="XM127" s="244"/>
      <c r="XN127" s="244"/>
      <c r="XO127" s="244"/>
      <c r="XP127" s="244"/>
      <c r="XQ127" s="244"/>
      <c r="XR127" s="244"/>
      <c r="XS127" s="244"/>
      <c r="XT127" s="244"/>
      <c r="XU127" s="244"/>
      <c r="XV127" s="244"/>
      <c r="XW127" s="244"/>
      <c r="XX127" s="244"/>
      <c r="XY127" s="244"/>
      <c r="XZ127" s="244"/>
      <c r="YA127" s="244"/>
      <c r="YB127" s="244"/>
      <c r="YC127" s="244"/>
      <c r="YD127" s="244"/>
      <c r="YE127" s="244"/>
      <c r="YF127" s="244"/>
      <c r="YG127" s="244"/>
      <c r="YH127" s="244"/>
      <c r="YI127" s="244"/>
      <c r="YJ127" s="244"/>
      <c r="YK127" s="244"/>
      <c r="YL127" s="244"/>
      <c r="YM127" s="244"/>
      <c r="YN127" s="244"/>
      <c r="YO127" s="244"/>
      <c r="YP127" s="244"/>
      <c r="YQ127" s="244"/>
      <c r="YR127" s="244"/>
      <c r="YS127" s="244"/>
      <c r="YT127" s="244"/>
      <c r="YU127" s="244"/>
      <c r="YV127" s="244"/>
      <c r="YW127" s="244"/>
      <c r="YX127" s="244"/>
      <c r="YY127" s="244"/>
      <c r="YZ127" s="244"/>
      <c r="ZA127" s="244"/>
      <c r="ZB127" s="244"/>
      <c r="ZC127" s="244"/>
      <c r="ZD127" s="244"/>
      <c r="ZE127" s="244"/>
      <c r="ZF127" s="244"/>
      <c r="ZG127" s="244"/>
      <c r="ZH127" s="244"/>
      <c r="ZI127" s="244"/>
      <c r="ZJ127" s="244"/>
      <c r="ZK127" s="244"/>
      <c r="ZL127" s="244"/>
      <c r="ZM127" s="244"/>
      <c r="ZN127" s="244"/>
      <c r="ZO127" s="244"/>
      <c r="ZP127" s="244"/>
      <c r="ZQ127" s="244"/>
      <c r="ZR127" s="244"/>
      <c r="ZS127" s="244"/>
      <c r="ZT127" s="244"/>
      <c r="ZU127" s="244"/>
      <c r="ZV127" s="244"/>
      <c r="ZW127" s="244"/>
      <c r="ZX127" s="244"/>
      <c r="ZY127" s="244"/>
      <c r="ZZ127" s="244"/>
      <c r="AAA127" s="244"/>
      <c r="AAB127" s="244"/>
      <c r="AAC127" s="244"/>
      <c r="AAD127" s="244"/>
      <c r="AAE127" s="244"/>
      <c r="AAF127" s="244"/>
      <c r="AAG127" s="244"/>
      <c r="AAH127" s="244"/>
      <c r="AAI127" s="244"/>
      <c r="AAJ127" s="244"/>
      <c r="AAK127" s="244"/>
      <c r="AAL127" s="244"/>
      <c r="AAM127" s="244"/>
      <c r="AAN127" s="244"/>
      <c r="AAO127" s="244"/>
      <c r="AAP127" s="244"/>
      <c r="AAQ127" s="244"/>
      <c r="AAR127" s="244"/>
      <c r="AAS127" s="244"/>
      <c r="AAT127" s="244"/>
      <c r="AAU127" s="244"/>
      <c r="AAV127" s="244"/>
      <c r="AAW127" s="244"/>
      <c r="AAX127" s="244"/>
      <c r="AAY127" s="244"/>
      <c r="AAZ127" s="244"/>
      <c r="ABA127" s="244"/>
      <c r="ABB127" s="244"/>
      <c r="ABC127" s="244"/>
      <c r="ABD127" s="244"/>
      <c r="ABE127" s="244"/>
      <c r="ABF127" s="244"/>
      <c r="ABG127" s="244"/>
      <c r="ABH127" s="244"/>
      <c r="ABI127" s="244"/>
      <c r="ABJ127" s="244"/>
      <c r="ABK127" s="244"/>
      <c r="ABL127" s="244"/>
      <c r="ABM127" s="244"/>
      <c r="ABN127" s="244"/>
      <c r="ABO127" s="244"/>
      <c r="ABP127" s="244"/>
      <c r="ABQ127" s="244"/>
      <c r="ABR127" s="244"/>
      <c r="ABS127" s="244"/>
      <c r="ABT127" s="244"/>
      <c r="ABU127" s="244"/>
      <c r="ABV127" s="244"/>
      <c r="ABW127" s="244"/>
      <c r="ABX127" s="244"/>
      <c r="ABY127" s="244"/>
      <c r="ABZ127" s="244"/>
      <c r="ACA127" s="244"/>
      <c r="ACB127" s="244"/>
      <c r="ACC127" s="244"/>
      <c r="ACD127" s="244"/>
      <c r="ACE127" s="244"/>
      <c r="ACF127" s="244"/>
      <c r="ACG127" s="244"/>
      <c r="ACH127" s="244"/>
      <c r="ACI127" s="244"/>
      <c r="ACJ127" s="244"/>
      <c r="ACK127" s="244"/>
      <c r="ACL127" s="244"/>
      <c r="ACM127" s="244"/>
      <c r="ACN127" s="244"/>
      <c r="ACO127" s="244"/>
      <c r="ACP127" s="244"/>
      <c r="ACQ127" s="244"/>
      <c r="ACR127" s="244"/>
      <c r="ACS127" s="244"/>
      <c r="ACT127" s="244"/>
      <c r="ACU127" s="244"/>
      <c r="ACV127" s="244"/>
      <c r="ACW127" s="244"/>
      <c r="ACX127" s="244"/>
      <c r="ACY127" s="244"/>
      <c r="ACZ127" s="244"/>
      <c r="ADA127" s="244"/>
      <c r="ADB127" s="244"/>
      <c r="ADC127" s="244"/>
      <c r="ADD127" s="244"/>
      <c r="ADE127" s="244"/>
      <c r="ADF127" s="244"/>
      <c r="ADG127" s="244"/>
      <c r="ADH127" s="244"/>
      <c r="ADI127" s="244"/>
      <c r="ADJ127" s="244"/>
      <c r="ADK127" s="244"/>
      <c r="ADL127" s="244"/>
      <c r="ADM127" s="244"/>
      <c r="ADN127" s="244"/>
      <c r="ADO127" s="244"/>
      <c r="ADP127" s="244"/>
      <c r="ADQ127" s="244"/>
      <c r="ADR127" s="244"/>
      <c r="ADS127" s="244"/>
      <c r="ADT127" s="244"/>
      <c r="ADU127" s="244"/>
      <c r="ADV127" s="244"/>
      <c r="ADW127" s="244"/>
      <c r="ADX127" s="244"/>
      <c r="ADY127" s="244"/>
      <c r="ADZ127" s="244"/>
      <c r="AEA127" s="244"/>
      <c r="AEB127" s="244"/>
      <c r="AEC127" s="244"/>
      <c r="AED127" s="244"/>
      <c r="AEE127" s="244"/>
      <c r="AEF127" s="244"/>
      <c r="AEG127" s="244"/>
      <c r="AEH127" s="244"/>
      <c r="AEI127" s="244"/>
      <c r="AEJ127" s="244"/>
      <c r="AEK127" s="244"/>
      <c r="AEL127" s="244"/>
      <c r="AEM127" s="244"/>
      <c r="AEN127" s="244"/>
      <c r="AEO127" s="244"/>
      <c r="AEP127" s="244"/>
      <c r="AEQ127" s="244"/>
      <c r="AER127" s="244"/>
      <c r="AES127" s="244"/>
      <c r="AET127" s="244"/>
      <c r="AEU127" s="244"/>
    </row>
    <row r="128" spans="1:827" s="191" customFormat="1" x14ac:dyDescent="0.15">
      <c r="A128" s="183" t="str">
        <f>'Tariffs July 2021'!K97</f>
        <v>Alinta Energy</v>
      </c>
      <c r="B128" s="183" t="str">
        <f>'Tariffs July 2021'!L97</f>
        <v>Home Deal</v>
      </c>
      <c r="C128" s="184">
        <f>IF('Tariffs July 2021'!BP97=0,91*'Tariffs July 2021'!M97/100,(91*'Tariffs July 2021'!M97/100)+'Tariffs July 2021'!BP97/4)</f>
        <v>80.989999999999995</v>
      </c>
      <c r="D128" s="184">
        <f>IF('Tariffs July 2021'!O97="",$C$114*$C$115*'Tariffs July 2021'!N97/100,IF($C$114*$C$115&gt;='Tariffs July 2021'!P97,('Tariffs July 2021'!P97*'Tariffs July 2021'!N97/100),($C$114*$C$115*'Tariffs July 2021'!N97/100)))</f>
        <v>96.218181818181819</v>
      </c>
      <c r="E128" s="184">
        <f>($C$114*$C$116)*'Tariffs July 2021'!AH97/100</f>
        <v>192.5</v>
      </c>
      <c r="F128" s="184">
        <f>($C$114*$C$117)*'Tariffs July 2021'!W97/100</f>
        <v>73.454545454545453</v>
      </c>
      <c r="G128" s="184">
        <f t="shared" si="78"/>
        <v>443.16272727272724</v>
      </c>
      <c r="H128" s="238">
        <f t="shared" si="79"/>
        <v>1448.6909090909089</v>
      </c>
      <c r="I128" s="238">
        <f t="shared" si="72"/>
        <v>1772.650909090909</v>
      </c>
      <c r="J128" s="185">
        <f t="shared" si="70"/>
        <v>1949.9159999999999</v>
      </c>
      <c r="K128" s="188">
        <f>'Tariffs July 2021'!AZ97</f>
        <v>0</v>
      </c>
      <c r="L128" s="188">
        <f>'Tariffs July 2021'!BA97</f>
        <v>0</v>
      </c>
      <c r="M128" s="188">
        <f>'Tariffs July 2021'!BB97</f>
        <v>0</v>
      </c>
      <c r="N128" s="188">
        <f>'Tariffs July 2021'!BC97</f>
        <v>0</v>
      </c>
      <c r="O128" s="186" t="str">
        <f t="shared" si="73"/>
        <v>No discount</v>
      </c>
      <c r="P128" s="187" t="str">
        <f t="shared" si="74"/>
        <v>Exclusive</v>
      </c>
      <c r="Q128" s="241">
        <f t="shared" si="75"/>
        <v>1772.650909090909</v>
      </c>
      <c r="R128" s="238">
        <f t="shared" si="76"/>
        <v>1772.650909090909</v>
      </c>
      <c r="S128" s="247">
        <f t="shared" si="77"/>
        <v>1949.9159999999999</v>
      </c>
      <c r="T128" s="247">
        <f t="shared" si="77"/>
        <v>1949.9159999999999</v>
      </c>
      <c r="U128" s="188">
        <f>'Tariffs July 2021'!BL97</f>
        <v>0</v>
      </c>
      <c r="V128" s="189" t="str">
        <f>'Tariffs July 2021'!BM97</f>
        <v>n</v>
      </c>
      <c r="W128" s="284"/>
      <c r="X128" s="284"/>
      <c r="Y128" s="284"/>
      <c r="Z128" s="284"/>
      <c r="AA128" s="284"/>
      <c r="AB128" s="284"/>
      <c r="AC128" s="284"/>
      <c r="AD128" s="284"/>
      <c r="AE128" s="284"/>
      <c r="AF128" s="284"/>
      <c r="AG128" s="284"/>
      <c r="AH128" s="284"/>
      <c r="AI128" s="284"/>
      <c r="AJ128" s="284"/>
      <c r="AK128" s="284"/>
      <c r="AL128" s="284"/>
      <c r="AM128" s="284"/>
      <c r="AN128" s="284"/>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s="244"/>
      <c r="QO128" s="244"/>
      <c r="QP128" s="244"/>
      <c r="QQ128" s="244"/>
      <c r="QR128" s="244"/>
      <c r="QS128" s="244"/>
      <c r="QT128" s="244"/>
      <c r="QU128" s="244"/>
      <c r="QV128" s="244"/>
      <c r="QW128" s="244"/>
      <c r="QX128" s="244"/>
      <c r="QY128" s="244"/>
      <c r="QZ128" s="244"/>
      <c r="RA128" s="244"/>
      <c r="RB128" s="244"/>
      <c r="RC128" s="244"/>
      <c r="RD128" s="244"/>
      <c r="RE128" s="244"/>
      <c r="RF128" s="244"/>
      <c r="RG128" s="244"/>
      <c r="RH128" s="244"/>
      <c r="RI128" s="244"/>
      <c r="RJ128" s="244"/>
      <c r="RK128" s="244"/>
      <c r="RL128" s="244"/>
      <c r="RM128" s="244"/>
      <c r="RN128" s="244"/>
      <c r="RO128" s="244"/>
      <c r="RP128" s="244"/>
      <c r="RQ128" s="244"/>
      <c r="RR128" s="244"/>
      <c r="RS128" s="244"/>
      <c r="RT128" s="244"/>
      <c r="RU128" s="244"/>
      <c r="RV128" s="244"/>
      <c r="RW128" s="244"/>
      <c r="RX128" s="244"/>
      <c r="RY128" s="244"/>
      <c r="RZ128" s="244"/>
      <c r="SA128" s="244"/>
      <c r="SB128" s="244"/>
      <c r="SC128" s="244"/>
      <c r="SD128" s="244"/>
      <c r="SE128" s="244"/>
      <c r="SF128" s="244"/>
      <c r="SG128" s="244"/>
      <c r="SH128" s="244"/>
      <c r="SI128" s="244"/>
      <c r="SJ128" s="244"/>
      <c r="SK128" s="244"/>
      <c r="SL128" s="244"/>
      <c r="SM128" s="244"/>
      <c r="SN128" s="244"/>
      <c r="SO128" s="244"/>
      <c r="SP128" s="244"/>
      <c r="SQ128" s="244"/>
      <c r="SR128" s="244"/>
      <c r="SS128" s="244"/>
      <c r="ST128" s="244"/>
      <c r="SU128" s="244"/>
      <c r="SV128" s="244"/>
      <c r="SW128" s="244"/>
      <c r="SX128" s="244"/>
      <c r="SY128" s="244"/>
      <c r="SZ128" s="244"/>
      <c r="TA128" s="244"/>
      <c r="TB128" s="244"/>
      <c r="TC128" s="244"/>
      <c r="TD128" s="244"/>
      <c r="TE128" s="244"/>
      <c r="TF128" s="244"/>
      <c r="TG128" s="244"/>
      <c r="TH128" s="244"/>
      <c r="TI128" s="244"/>
      <c r="TJ128" s="244"/>
      <c r="TK128" s="244"/>
      <c r="TL128" s="244"/>
      <c r="TM128" s="244"/>
      <c r="TN128" s="244"/>
      <c r="TO128" s="244"/>
      <c r="TP128" s="244"/>
      <c r="TQ128" s="244"/>
      <c r="TR128" s="244"/>
      <c r="TS128" s="244"/>
      <c r="TT128" s="244"/>
      <c r="TU128" s="244"/>
      <c r="TV128" s="244"/>
      <c r="TW128" s="244"/>
      <c r="TX128" s="244"/>
      <c r="TY128" s="244"/>
      <c r="TZ128" s="244"/>
      <c r="UA128" s="244"/>
      <c r="UB128" s="244"/>
      <c r="UC128" s="244"/>
      <c r="UD128" s="244"/>
      <c r="UE128" s="244"/>
      <c r="UF128" s="244"/>
      <c r="UG128" s="244"/>
      <c r="UH128" s="244"/>
      <c r="UI128" s="244"/>
      <c r="UJ128" s="244"/>
      <c r="UK128" s="244"/>
      <c r="UL128" s="244"/>
      <c r="UM128" s="244"/>
      <c r="UN128" s="244"/>
      <c r="UO128" s="244"/>
      <c r="UP128" s="244"/>
      <c r="UQ128" s="244"/>
      <c r="UR128" s="244"/>
      <c r="US128" s="244"/>
      <c r="UT128" s="244"/>
      <c r="UU128" s="244"/>
      <c r="UV128" s="244"/>
      <c r="UW128" s="244"/>
      <c r="UX128" s="244"/>
      <c r="UY128" s="244"/>
      <c r="UZ128" s="244"/>
      <c r="VA128" s="244"/>
      <c r="VB128" s="244"/>
      <c r="VC128" s="244"/>
      <c r="VD128" s="244"/>
      <c r="VE128" s="244"/>
      <c r="VF128" s="244"/>
      <c r="VG128" s="244"/>
      <c r="VH128" s="244"/>
      <c r="VI128" s="244"/>
      <c r="VJ128" s="244"/>
      <c r="VK128" s="244"/>
      <c r="VL128" s="244"/>
      <c r="VM128" s="244"/>
      <c r="VN128" s="244"/>
      <c r="VO128" s="244"/>
      <c r="VP128" s="244"/>
      <c r="VQ128" s="244"/>
      <c r="VR128" s="244"/>
      <c r="VS128" s="244"/>
      <c r="VT128" s="244"/>
      <c r="VU128" s="244"/>
      <c r="VV128" s="244"/>
      <c r="VW128" s="244"/>
      <c r="VX128" s="244"/>
      <c r="VY128" s="244"/>
      <c r="VZ128" s="244"/>
      <c r="WA128" s="244"/>
      <c r="WB128" s="244"/>
      <c r="WC128" s="244"/>
      <c r="WD128" s="244"/>
      <c r="WE128" s="244"/>
      <c r="WF128" s="244"/>
      <c r="WG128" s="244"/>
      <c r="WH128" s="244"/>
      <c r="WI128" s="244"/>
      <c r="WJ128" s="244"/>
      <c r="WK128" s="244"/>
      <c r="WL128" s="244"/>
      <c r="WM128" s="244"/>
      <c r="WN128" s="244"/>
      <c r="WO128" s="244"/>
      <c r="WP128" s="244"/>
      <c r="WQ128" s="244"/>
      <c r="WR128" s="244"/>
      <c r="WS128" s="244"/>
      <c r="WT128" s="244"/>
      <c r="WU128" s="244"/>
      <c r="WV128" s="244"/>
      <c r="WW128" s="244"/>
      <c r="WX128" s="244"/>
      <c r="WY128" s="244"/>
      <c r="WZ128" s="244"/>
      <c r="XA128" s="244"/>
      <c r="XB128" s="244"/>
      <c r="XC128" s="244"/>
      <c r="XD128" s="244"/>
      <c r="XE128" s="244"/>
      <c r="XF128" s="244"/>
      <c r="XG128" s="244"/>
      <c r="XH128" s="244"/>
      <c r="XI128" s="244"/>
      <c r="XJ128" s="244"/>
      <c r="XK128" s="244"/>
      <c r="XL128" s="244"/>
      <c r="XM128" s="244"/>
      <c r="XN128" s="244"/>
      <c r="XO128" s="244"/>
      <c r="XP128" s="244"/>
      <c r="XQ128" s="244"/>
      <c r="XR128" s="244"/>
      <c r="XS128" s="244"/>
      <c r="XT128" s="244"/>
      <c r="XU128" s="244"/>
      <c r="XV128" s="244"/>
      <c r="XW128" s="244"/>
      <c r="XX128" s="244"/>
      <c r="XY128" s="244"/>
      <c r="XZ128" s="244"/>
      <c r="YA128" s="244"/>
      <c r="YB128" s="244"/>
      <c r="YC128" s="244"/>
      <c r="YD128" s="244"/>
      <c r="YE128" s="244"/>
      <c r="YF128" s="244"/>
      <c r="YG128" s="244"/>
      <c r="YH128" s="244"/>
      <c r="YI128" s="244"/>
      <c r="YJ128" s="244"/>
      <c r="YK128" s="244"/>
      <c r="YL128" s="244"/>
      <c r="YM128" s="244"/>
      <c r="YN128" s="244"/>
      <c r="YO128" s="244"/>
      <c r="YP128" s="244"/>
      <c r="YQ128" s="244"/>
      <c r="YR128" s="244"/>
      <c r="YS128" s="244"/>
      <c r="YT128" s="244"/>
      <c r="YU128" s="244"/>
      <c r="YV128" s="244"/>
      <c r="YW128" s="244"/>
      <c r="YX128" s="244"/>
      <c r="YY128" s="244"/>
      <c r="YZ128" s="244"/>
      <c r="ZA128" s="244"/>
      <c r="ZB128" s="244"/>
      <c r="ZC128" s="244"/>
      <c r="ZD128" s="244"/>
      <c r="ZE128" s="244"/>
      <c r="ZF128" s="244"/>
      <c r="ZG128" s="244"/>
      <c r="ZH128" s="244"/>
      <c r="ZI128" s="244"/>
      <c r="ZJ128" s="244"/>
      <c r="ZK128" s="244"/>
      <c r="ZL128" s="244"/>
      <c r="ZM128" s="244"/>
      <c r="ZN128" s="244"/>
      <c r="ZO128" s="244"/>
      <c r="ZP128" s="244"/>
      <c r="ZQ128" s="244"/>
      <c r="ZR128" s="244"/>
      <c r="ZS128" s="244"/>
      <c r="ZT128" s="244"/>
      <c r="ZU128" s="244"/>
      <c r="ZV128" s="244"/>
      <c r="ZW128" s="244"/>
      <c r="ZX128" s="244"/>
      <c r="ZY128" s="244"/>
      <c r="ZZ128" s="244"/>
      <c r="AAA128" s="244"/>
      <c r="AAB128" s="244"/>
      <c r="AAC128" s="244"/>
      <c r="AAD128" s="244"/>
      <c r="AAE128" s="244"/>
      <c r="AAF128" s="244"/>
      <c r="AAG128" s="244"/>
      <c r="AAH128" s="244"/>
      <c r="AAI128" s="244"/>
      <c r="AAJ128" s="244"/>
      <c r="AAK128" s="244"/>
      <c r="AAL128" s="244"/>
      <c r="AAM128" s="244"/>
      <c r="AAN128" s="244"/>
      <c r="AAO128" s="244"/>
      <c r="AAP128" s="244"/>
      <c r="AAQ128" s="244"/>
      <c r="AAR128" s="244"/>
      <c r="AAS128" s="244"/>
      <c r="AAT128" s="244"/>
      <c r="AAU128" s="244"/>
      <c r="AAV128" s="244"/>
      <c r="AAW128" s="244"/>
      <c r="AAX128" s="244"/>
      <c r="AAY128" s="244"/>
      <c r="AAZ128" s="244"/>
      <c r="ABA128" s="244"/>
      <c r="ABB128" s="244"/>
      <c r="ABC128" s="244"/>
      <c r="ABD128" s="244"/>
      <c r="ABE128" s="244"/>
      <c r="ABF128" s="244"/>
      <c r="ABG128" s="244"/>
      <c r="ABH128" s="244"/>
      <c r="ABI128" s="244"/>
      <c r="ABJ128" s="244"/>
      <c r="ABK128" s="244"/>
      <c r="ABL128" s="244"/>
      <c r="ABM128" s="244"/>
      <c r="ABN128" s="244"/>
      <c r="ABO128" s="244"/>
      <c r="ABP128" s="244"/>
      <c r="ABQ128" s="244"/>
      <c r="ABR128" s="244"/>
      <c r="ABS128" s="244"/>
      <c r="ABT128" s="244"/>
      <c r="ABU128" s="244"/>
      <c r="ABV128" s="244"/>
      <c r="ABW128" s="244"/>
      <c r="ABX128" s="244"/>
      <c r="ABY128" s="244"/>
      <c r="ABZ128" s="244"/>
      <c r="ACA128" s="244"/>
      <c r="ACB128" s="244"/>
      <c r="ACC128" s="244"/>
      <c r="ACD128" s="244"/>
      <c r="ACE128" s="244"/>
      <c r="ACF128" s="244"/>
      <c r="ACG128" s="244"/>
      <c r="ACH128" s="244"/>
      <c r="ACI128" s="244"/>
      <c r="ACJ128" s="244"/>
      <c r="ACK128" s="244"/>
      <c r="ACL128" s="244"/>
      <c r="ACM128" s="244"/>
      <c r="ACN128" s="244"/>
      <c r="ACO128" s="244"/>
      <c r="ACP128" s="244"/>
      <c r="ACQ128" s="244"/>
      <c r="ACR128" s="244"/>
      <c r="ACS128" s="244"/>
      <c r="ACT128" s="244"/>
      <c r="ACU128" s="244"/>
      <c r="ACV128" s="244"/>
      <c r="ACW128" s="244"/>
      <c r="ACX128" s="244"/>
      <c r="ACY128" s="244"/>
      <c r="ACZ128" s="244"/>
      <c r="ADA128" s="244"/>
      <c r="ADB128" s="244"/>
      <c r="ADC128" s="244"/>
      <c r="ADD128" s="244"/>
      <c r="ADE128" s="244"/>
      <c r="ADF128" s="244"/>
      <c r="ADG128" s="244"/>
      <c r="ADH128" s="244"/>
      <c r="ADI128" s="244"/>
      <c r="ADJ128" s="244"/>
      <c r="ADK128" s="244"/>
      <c r="ADL128" s="244"/>
      <c r="ADM128" s="244"/>
      <c r="ADN128" s="244"/>
      <c r="ADO128" s="244"/>
      <c r="ADP128" s="244"/>
      <c r="ADQ128" s="244"/>
      <c r="ADR128" s="244"/>
      <c r="ADS128" s="244"/>
      <c r="ADT128" s="244"/>
      <c r="ADU128" s="244"/>
      <c r="ADV128" s="244"/>
      <c r="ADW128" s="244"/>
      <c r="ADX128" s="244"/>
      <c r="ADY128" s="244"/>
      <c r="ADZ128" s="244"/>
      <c r="AEA128" s="244"/>
      <c r="AEB128" s="244"/>
      <c r="AEC128" s="244"/>
      <c r="AED128" s="244"/>
      <c r="AEE128" s="244"/>
      <c r="AEF128" s="244"/>
      <c r="AEG128" s="244"/>
      <c r="AEH128" s="244"/>
      <c r="AEI128" s="244"/>
      <c r="AEJ128" s="244"/>
      <c r="AEK128" s="244"/>
      <c r="AEL128" s="244"/>
      <c r="AEM128" s="244"/>
      <c r="AEN128" s="244"/>
      <c r="AEO128" s="244"/>
      <c r="AEP128" s="244"/>
      <c r="AEQ128" s="244"/>
      <c r="AER128" s="244"/>
      <c r="AES128" s="244"/>
      <c r="AET128" s="244"/>
      <c r="AEU128" s="244"/>
    </row>
    <row r="129" spans="1:827" s="191" customFormat="1" x14ac:dyDescent="0.15">
      <c r="A129" s="183" t="str">
        <f>'Tariffs July 2021'!K98</f>
        <v>Powerdirect</v>
      </c>
      <c r="B129" s="183" t="str">
        <f>'Tariffs July 2021'!L98</f>
        <v>Rate Saver</v>
      </c>
      <c r="C129" s="184">
        <f>IF('Tariffs July 2021'!BP98=0,91*'Tariffs July 2021'!M98/100,(91*'Tariffs July 2021'!M98/100)+'Tariffs July 2021'!BP98/4)</f>
        <v>61.640090909090901</v>
      </c>
      <c r="D129" s="184">
        <f>IF('Tariffs July 2021'!O98="",$C$114*$C$115*'Tariffs July 2021'!N98/100,IF($C$114*$C$115&gt;='Tariffs July 2021'!P98,('Tariffs July 2021'!P98*'Tariffs July 2021'!N98/100),($C$114*$C$115*'Tariffs July 2021'!N98/100)))</f>
        <v>96.8</v>
      </c>
      <c r="E129" s="184">
        <f>($C$114*$C$116)*'Tariffs July 2021'!AH98/100</f>
        <v>193.29999999999995</v>
      </c>
      <c r="F129" s="184">
        <f>($C$114*$C$117)*'Tariffs July 2021'!W98/100</f>
        <v>72.999999999999986</v>
      </c>
      <c r="G129" s="184">
        <f t="shared" si="78"/>
        <v>424.74009090909084</v>
      </c>
      <c r="H129" s="238">
        <f t="shared" si="79"/>
        <v>1452.3999999999996</v>
      </c>
      <c r="I129" s="238">
        <f t="shared" si="72"/>
        <v>1698.9603636363634</v>
      </c>
      <c r="J129" s="185">
        <f t="shared" si="70"/>
        <v>1868.8563999999999</v>
      </c>
      <c r="K129" s="188">
        <f>'Tariffs July 2021'!AZ98</f>
        <v>0</v>
      </c>
      <c r="L129" s="188">
        <f>'Tariffs July 2021'!BA98</f>
        <v>0</v>
      </c>
      <c r="M129" s="188">
        <f>'Tariffs July 2021'!BB98</f>
        <v>0</v>
      </c>
      <c r="N129" s="188">
        <f>'Tariffs July 2021'!BC98</f>
        <v>0</v>
      </c>
      <c r="O129" s="186" t="str">
        <f t="shared" si="73"/>
        <v>No discount</v>
      </c>
      <c r="P129" s="187" t="str">
        <f t="shared" si="74"/>
        <v>Exclusive</v>
      </c>
      <c r="Q129" s="241">
        <f t="shared" si="75"/>
        <v>1698.9603636363634</v>
      </c>
      <c r="R129" s="238">
        <f t="shared" si="76"/>
        <v>1698.9603636363634</v>
      </c>
      <c r="S129" s="247">
        <f t="shared" si="77"/>
        <v>1868.8563999999999</v>
      </c>
      <c r="T129" s="247">
        <f t="shared" si="77"/>
        <v>1868.8563999999999</v>
      </c>
      <c r="U129" s="188">
        <f>'Tariffs July 2021'!BL98</f>
        <v>0</v>
      </c>
      <c r="V129" s="189" t="str">
        <f>'Tariffs July 2021'!BM98</f>
        <v>n</v>
      </c>
      <c r="W129" s="284"/>
      <c r="X129" s="284"/>
      <c r="Y129" s="284"/>
      <c r="Z129" s="284"/>
      <c r="AA129" s="284"/>
      <c r="AB129" s="284"/>
      <c r="AC129" s="284"/>
      <c r="AD129" s="284"/>
      <c r="AE129" s="284"/>
      <c r="AF129" s="284"/>
      <c r="AG129" s="284"/>
      <c r="AH129" s="284"/>
      <c r="AI129" s="284"/>
      <c r="AJ129" s="284"/>
      <c r="AK129" s="284"/>
      <c r="AL129" s="284"/>
      <c r="AM129" s="284"/>
      <c r="AN129" s="284"/>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s="244"/>
      <c r="QO129" s="244"/>
      <c r="QP129" s="244"/>
      <c r="QQ129" s="244"/>
      <c r="QR129" s="244"/>
      <c r="QS129" s="244"/>
      <c r="QT129" s="244"/>
      <c r="QU129" s="244"/>
      <c r="QV129" s="244"/>
      <c r="QW129" s="244"/>
      <c r="QX129" s="244"/>
      <c r="QY129" s="244"/>
      <c r="QZ129" s="244"/>
      <c r="RA129" s="244"/>
      <c r="RB129" s="244"/>
      <c r="RC129" s="244"/>
      <c r="RD129" s="244"/>
      <c r="RE129" s="244"/>
      <c r="RF129" s="244"/>
      <c r="RG129" s="244"/>
      <c r="RH129" s="244"/>
      <c r="RI129" s="244"/>
      <c r="RJ129" s="244"/>
      <c r="RK129" s="244"/>
      <c r="RL129" s="244"/>
      <c r="RM129" s="244"/>
      <c r="RN129" s="244"/>
      <c r="RO129" s="244"/>
      <c r="RP129" s="244"/>
      <c r="RQ129" s="244"/>
      <c r="RR129" s="244"/>
      <c r="RS129" s="244"/>
      <c r="RT129" s="244"/>
      <c r="RU129" s="244"/>
      <c r="RV129" s="244"/>
      <c r="RW129" s="244"/>
      <c r="RX129" s="244"/>
      <c r="RY129" s="244"/>
      <c r="RZ129" s="244"/>
      <c r="SA129" s="244"/>
      <c r="SB129" s="244"/>
      <c r="SC129" s="244"/>
      <c r="SD129" s="244"/>
      <c r="SE129" s="244"/>
      <c r="SF129" s="244"/>
      <c r="SG129" s="244"/>
      <c r="SH129" s="244"/>
      <c r="SI129" s="244"/>
      <c r="SJ129" s="244"/>
      <c r="SK129" s="244"/>
      <c r="SL129" s="244"/>
      <c r="SM129" s="244"/>
      <c r="SN129" s="244"/>
      <c r="SO129" s="244"/>
      <c r="SP129" s="244"/>
      <c r="SQ129" s="244"/>
      <c r="SR129" s="244"/>
      <c r="SS129" s="244"/>
      <c r="ST129" s="244"/>
      <c r="SU129" s="244"/>
      <c r="SV129" s="244"/>
      <c r="SW129" s="244"/>
      <c r="SX129" s="244"/>
      <c r="SY129" s="244"/>
      <c r="SZ129" s="244"/>
      <c r="TA129" s="244"/>
      <c r="TB129" s="244"/>
      <c r="TC129" s="244"/>
      <c r="TD129" s="244"/>
      <c r="TE129" s="244"/>
      <c r="TF129" s="244"/>
      <c r="TG129" s="244"/>
      <c r="TH129" s="244"/>
      <c r="TI129" s="244"/>
      <c r="TJ129" s="244"/>
      <c r="TK129" s="244"/>
      <c r="TL129" s="244"/>
      <c r="TM129" s="244"/>
      <c r="TN129" s="244"/>
      <c r="TO129" s="244"/>
      <c r="TP129" s="244"/>
      <c r="TQ129" s="244"/>
      <c r="TR129" s="244"/>
      <c r="TS129" s="244"/>
      <c r="TT129" s="244"/>
      <c r="TU129" s="244"/>
      <c r="TV129" s="244"/>
      <c r="TW129" s="244"/>
      <c r="TX129" s="244"/>
      <c r="TY129" s="244"/>
      <c r="TZ129" s="244"/>
      <c r="UA129" s="244"/>
      <c r="UB129" s="244"/>
      <c r="UC129" s="244"/>
      <c r="UD129" s="244"/>
      <c r="UE129" s="244"/>
      <c r="UF129" s="244"/>
      <c r="UG129" s="244"/>
      <c r="UH129" s="244"/>
      <c r="UI129" s="244"/>
      <c r="UJ129" s="244"/>
      <c r="UK129" s="244"/>
      <c r="UL129" s="244"/>
      <c r="UM129" s="244"/>
      <c r="UN129" s="244"/>
      <c r="UO129" s="244"/>
      <c r="UP129" s="244"/>
      <c r="UQ129" s="244"/>
      <c r="UR129" s="244"/>
      <c r="US129" s="244"/>
      <c r="UT129" s="244"/>
      <c r="UU129" s="244"/>
      <c r="UV129" s="244"/>
      <c r="UW129" s="244"/>
      <c r="UX129" s="244"/>
      <c r="UY129" s="244"/>
      <c r="UZ129" s="244"/>
      <c r="VA129" s="244"/>
      <c r="VB129" s="244"/>
      <c r="VC129" s="244"/>
      <c r="VD129" s="244"/>
      <c r="VE129" s="244"/>
      <c r="VF129" s="244"/>
      <c r="VG129" s="244"/>
      <c r="VH129" s="244"/>
      <c r="VI129" s="244"/>
      <c r="VJ129" s="244"/>
      <c r="VK129" s="244"/>
      <c r="VL129" s="244"/>
      <c r="VM129" s="244"/>
      <c r="VN129" s="244"/>
      <c r="VO129" s="244"/>
      <c r="VP129" s="244"/>
      <c r="VQ129" s="244"/>
      <c r="VR129" s="244"/>
      <c r="VS129" s="244"/>
      <c r="VT129" s="244"/>
      <c r="VU129" s="244"/>
      <c r="VV129" s="244"/>
      <c r="VW129" s="244"/>
      <c r="VX129" s="244"/>
      <c r="VY129" s="244"/>
      <c r="VZ129" s="244"/>
      <c r="WA129" s="244"/>
      <c r="WB129" s="244"/>
      <c r="WC129" s="244"/>
      <c r="WD129" s="244"/>
      <c r="WE129" s="244"/>
      <c r="WF129" s="244"/>
      <c r="WG129" s="244"/>
      <c r="WH129" s="244"/>
      <c r="WI129" s="244"/>
      <c r="WJ129" s="244"/>
      <c r="WK129" s="244"/>
      <c r="WL129" s="244"/>
      <c r="WM129" s="244"/>
      <c r="WN129" s="244"/>
      <c r="WO129" s="244"/>
      <c r="WP129" s="244"/>
      <c r="WQ129" s="244"/>
      <c r="WR129" s="244"/>
      <c r="WS129" s="244"/>
      <c r="WT129" s="244"/>
      <c r="WU129" s="244"/>
      <c r="WV129" s="244"/>
      <c r="WW129" s="244"/>
      <c r="WX129" s="244"/>
      <c r="WY129" s="244"/>
      <c r="WZ129" s="244"/>
      <c r="XA129" s="244"/>
      <c r="XB129" s="244"/>
      <c r="XC129" s="244"/>
      <c r="XD129" s="244"/>
      <c r="XE129" s="244"/>
      <c r="XF129" s="244"/>
      <c r="XG129" s="244"/>
      <c r="XH129" s="244"/>
      <c r="XI129" s="244"/>
      <c r="XJ129" s="244"/>
      <c r="XK129" s="244"/>
      <c r="XL129" s="244"/>
      <c r="XM129" s="244"/>
      <c r="XN129" s="244"/>
      <c r="XO129" s="244"/>
      <c r="XP129" s="244"/>
      <c r="XQ129" s="244"/>
      <c r="XR129" s="244"/>
      <c r="XS129" s="244"/>
      <c r="XT129" s="244"/>
      <c r="XU129" s="244"/>
      <c r="XV129" s="244"/>
      <c r="XW129" s="244"/>
      <c r="XX129" s="244"/>
      <c r="XY129" s="244"/>
      <c r="XZ129" s="244"/>
      <c r="YA129" s="244"/>
      <c r="YB129" s="244"/>
      <c r="YC129" s="244"/>
      <c r="YD129" s="244"/>
      <c r="YE129" s="244"/>
      <c r="YF129" s="244"/>
      <c r="YG129" s="244"/>
      <c r="YH129" s="244"/>
      <c r="YI129" s="244"/>
      <c r="YJ129" s="244"/>
      <c r="YK129" s="244"/>
      <c r="YL129" s="244"/>
      <c r="YM129" s="244"/>
      <c r="YN129" s="244"/>
      <c r="YO129" s="244"/>
      <c r="YP129" s="244"/>
      <c r="YQ129" s="244"/>
      <c r="YR129" s="244"/>
      <c r="YS129" s="244"/>
      <c r="YT129" s="244"/>
      <c r="YU129" s="244"/>
      <c r="YV129" s="244"/>
      <c r="YW129" s="244"/>
      <c r="YX129" s="244"/>
      <c r="YY129" s="244"/>
      <c r="YZ129" s="244"/>
      <c r="ZA129" s="244"/>
      <c r="ZB129" s="244"/>
      <c r="ZC129" s="244"/>
      <c r="ZD129" s="244"/>
      <c r="ZE129" s="244"/>
      <c r="ZF129" s="244"/>
      <c r="ZG129" s="244"/>
      <c r="ZH129" s="244"/>
      <c r="ZI129" s="244"/>
      <c r="ZJ129" s="244"/>
      <c r="ZK129" s="244"/>
      <c r="ZL129" s="244"/>
      <c r="ZM129" s="244"/>
      <c r="ZN129" s="244"/>
      <c r="ZO129" s="244"/>
      <c r="ZP129" s="244"/>
      <c r="ZQ129" s="244"/>
      <c r="ZR129" s="244"/>
      <c r="ZS129" s="244"/>
      <c r="ZT129" s="244"/>
      <c r="ZU129" s="244"/>
      <c r="ZV129" s="244"/>
      <c r="ZW129" s="244"/>
      <c r="ZX129" s="244"/>
      <c r="ZY129" s="244"/>
      <c r="ZZ129" s="244"/>
      <c r="AAA129" s="244"/>
      <c r="AAB129" s="244"/>
      <c r="AAC129" s="244"/>
      <c r="AAD129" s="244"/>
      <c r="AAE129" s="244"/>
      <c r="AAF129" s="244"/>
      <c r="AAG129" s="244"/>
      <c r="AAH129" s="244"/>
      <c r="AAI129" s="244"/>
      <c r="AAJ129" s="244"/>
      <c r="AAK129" s="244"/>
      <c r="AAL129" s="244"/>
      <c r="AAM129" s="244"/>
      <c r="AAN129" s="244"/>
      <c r="AAO129" s="244"/>
      <c r="AAP129" s="244"/>
      <c r="AAQ129" s="244"/>
      <c r="AAR129" s="244"/>
      <c r="AAS129" s="244"/>
      <c r="AAT129" s="244"/>
      <c r="AAU129" s="244"/>
      <c r="AAV129" s="244"/>
      <c r="AAW129" s="244"/>
      <c r="AAX129" s="244"/>
      <c r="AAY129" s="244"/>
      <c r="AAZ129" s="244"/>
      <c r="ABA129" s="244"/>
      <c r="ABB129" s="244"/>
      <c r="ABC129" s="244"/>
      <c r="ABD129" s="244"/>
      <c r="ABE129" s="244"/>
      <c r="ABF129" s="244"/>
      <c r="ABG129" s="244"/>
      <c r="ABH129" s="244"/>
      <c r="ABI129" s="244"/>
      <c r="ABJ129" s="244"/>
      <c r="ABK129" s="244"/>
      <c r="ABL129" s="244"/>
      <c r="ABM129" s="244"/>
      <c r="ABN129" s="244"/>
      <c r="ABO129" s="244"/>
      <c r="ABP129" s="244"/>
      <c r="ABQ129" s="244"/>
      <c r="ABR129" s="244"/>
      <c r="ABS129" s="244"/>
      <c r="ABT129" s="244"/>
      <c r="ABU129" s="244"/>
      <c r="ABV129" s="244"/>
      <c r="ABW129" s="244"/>
      <c r="ABX129" s="244"/>
      <c r="ABY129" s="244"/>
      <c r="ABZ129" s="244"/>
      <c r="ACA129" s="244"/>
      <c r="ACB129" s="244"/>
      <c r="ACC129" s="244"/>
      <c r="ACD129" s="244"/>
      <c r="ACE129" s="244"/>
      <c r="ACF129" s="244"/>
      <c r="ACG129" s="244"/>
      <c r="ACH129" s="244"/>
      <c r="ACI129" s="244"/>
      <c r="ACJ129" s="244"/>
      <c r="ACK129" s="244"/>
      <c r="ACL129" s="244"/>
      <c r="ACM129" s="244"/>
      <c r="ACN129" s="244"/>
      <c r="ACO129" s="244"/>
      <c r="ACP129" s="244"/>
      <c r="ACQ129" s="244"/>
      <c r="ACR129" s="244"/>
      <c r="ACS129" s="244"/>
      <c r="ACT129" s="244"/>
      <c r="ACU129" s="244"/>
      <c r="ACV129" s="244"/>
      <c r="ACW129" s="244"/>
      <c r="ACX129" s="244"/>
      <c r="ACY129" s="244"/>
      <c r="ACZ129" s="244"/>
      <c r="ADA129" s="244"/>
      <c r="ADB129" s="244"/>
      <c r="ADC129" s="244"/>
      <c r="ADD129" s="244"/>
      <c r="ADE129" s="244"/>
      <c r="ADF129" s="244"/>
      <c r="ADG129" s="244"/>
      <c r="ADH129" s="244"/>
      <c r="ADI129" s="244"/>
      <c r="ADJ129" s="244"/>
      <c r="ADK129" s="244"/>
      <c r="ADL129" s="244"/>
      <c r="ADM129" s="244"/>
      <c r="ADN129" s="244"/>
      <c r="ADO129" s="244"/>
      <c r="ADP129" s="244"/>
      <c r="ADQ129" s="244"/>
      <c r="ADR129" s="244"/>
      <c r="ADS129" s="244"/>
      <c r="ADT129" s="244"/>
      <c r="ADU129" s="244"/>
      <c r="ADV129" s="244"/>
      <c r="ADW129" s="244"/>
      <c r="ADX129" s="244"/>
      <c r="ADY129" s="244"/>
      <c r="ADZ129" s="244"/>
      <c r="AEA129" s="244"/>
      <c r="AEB129" s="244"/>
      <c r="AEC129" s="244"/>
      <c r="AED129" s="244"/>
      <c r="AEE129" s="244"/>
      <c r="AEF129" s="244"/>
      <c r="AEG129" s="244"/>
      <c r="AEH129" s="244"/>
      <c r="AEI129" s="244"/>
      <c r="AEJ129" s="244"/>
      <c r="AEK129" s="244"/>
      <c r="AEL129" s="244"/>
      <c r="AEM129" s="244"/>
      <c r="AEN129" s="244"/>
      <c r="AEO129" s="244"/>
      <c r="AEP129" s="244"/>
      <c r="AEQ129" s="244"/>
      <c r="AER129" s="244"/>
      <c r="AES129" s="244"/>
      <c r="AET129" s="244"/>
      <c r="AEU129" s="244"/>
    </row>
    <row r="130" spans="1:827" s="191" customFormat="1" x14ac:dyDescent="0.15">
      <c r="A130" s="183" t="str">
        <f>'Tariffs July 2021'!K99</f>
        <v>1st Energy</v>
      </c>
      <c r="B130" s="183" t="str">
        <f>'Tariffs July 2021'!L99</f>
        <v>1st Saver</v>
      </c>
      <c r="C130" s="184">
        <f>IF('Tariffs July 2021'!BP99=0,91*'Tariffs July 2021'!M99/100,(91*'Tariffs July 2021'!M99/100)+'Tariffs July 2021'!BP99/4)</f>
        <v>103.74</v>
      </c>
      <c r="D130" s="184">
        <f>IF('Tariffs July 2021'!O99="",$C$114*$C$115*'Tariffs July 2021'!N99/100,IF($C$114*$C$115&gt;='Tariffs July 2021'!P99,('Tariffs July 2021'!P99*'Tariffs July 2021'!N99/100),($C$114*$C$115*'Tariffs July 2021'!N99/100)))</f>
        <v>109.52727272727272</v>
      </c>
      <c r="E130" s="184">
        <f>($C$114*$C$116)*'Tariffs July 2021'!AH99/100</f>
        <v>194.4</v>
      </c>
      <c r="F130" s="184">
        <f>($C$114*$C$117)*'Tariffs July 2021'!W99/100</f>
        <v>81.409090909090907</v>
      </c>
      <c r="G130" s="184">
        <f t="shared" si="78"/>
        <v>489.07636363636357</v>
      </c>
      <c r="H130" s="238">
        <f t="shared" si="79"/>
        <v>1541.3454545454542</v>
      </c>
      <c r="I130" s="238">
        <f t="shared" si="72"/>
        <v>1956.3054545454543</v>
      </c>
      <c r="J130" s="185">
        <f t="shared" si="70"/>
        <v>2151.9359999999997</v>
      </c>
      <c r="K130" s="188">
        <f>'Tariffs July 2021'!AZ99</f>
        <v>0</v>
      </c>
      <c r="L130" s="188">
        <f>'Tariffs July 2021'!BA99</f>
        <v>0</v>
      </c>
      <c r="M130" s="188">
        <f>'Tariffs July 2021'!BB99</f>
        <v>7</v>
      </c>
      <c r="N130" s="188">
        <f>'Tariffs July 2021'!BC99</f>
        <v>0</v>
      </c>
      <c r="O130" s="186" t="str">
        <f t="shared" si="73"/>
        <v>Pay-on-time off bill</v>
      </c>
      <c r="P130" s="187" t="str">
        <f t="shared" si="74"/>
        <v>Exclusive</v>
      </c>
      <c r="Q130" s="241">
        <f t="shared" si="75"/>
        <v>1956.3054545454543</v>
      </c>
      <c r="R130" s="238">
        <f t="shared" si="76"/>
        <v>1819.3640727272725</v>
      </c>
      <c r="S130" s="247">
        <f t="shared" si="77"/>
        <v>2151.9359999999997</v>
      </c>
      <c r="T130" s="247">
        <f t="shared" si="77"/>
        <v>2001.3004799999999</v>
      </c>
      <c r="U130" s="188">
        <f>'Tariffs July 2021'!BL99</f>
        <v>0</v>
      </c>
      <c r="V130" s="189" t="str">
        <f>'Tariffs July 2021'!BM99</f>
        <v>n</v>
      </c>
      <c r="W130" s="284"/>
      <c r="X130" s="284"/>
      <c r="Y130" s="284"/>
      <c r="Z130" s="284"/>
      <c r="AA130" s="284"/>
      <c r="AB130" s="284"/>
      <c r="AC130" s="284"/>
      <c r="AD130" s="284"/>
      <c r="AE130" s="284"/>
      <c r="AF130" s="284"/>
      <c r="AG130" s="284"/>
      <c r="AH130" s="284"/>
      <c r="AI130" s="284"/>
      <c r="AJ130" s="284"/>
      <c r="AK130" s="284"/>
      <c r="AL130" s="284"/>
      <c r="AM130" s="284"/>
      <c r="AN130" s="284"/>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s="244"/>
      <c r="QO130" s="244"/>
      <c r="QP130" s="244"/>
      <c r="QQ130" s="244"/>
      <c r="QR130" s="244"/>
      <c r="QS130" s="244"/>
      <c r="QT130" s="244"/>
      <c r="QU130" s="244"/>
      <c r="QV130" s="244"/>
      <c r="QW130" s="244"/>
      <c r="QX130" s="244"/>
      <c r="QY130" s="244"/>
      <c r="QZ130" s="244"/>
      <c r="RA130" s="244"/>
      <c r="RB130" s="244"/>
      <c r="RC130" s="244"/>
      <c r="RD130" s="244"/>
      <c r="RE130" s="244"/>
      <c r="RF130" s="244"/>
      <c r="RG130" s="244"/>
      <c r="RH130" s="244"/>
      <c r="RI130" s="244"/>
      <c r="RJ130" s="244"/>
      <c r="RK130" s="244"/>
      <c r="RL130" s="244"/>
      <c r="RM130" s="244"/>
      <c r="RN130" s="244"/>
      <c r="RO130" s="244"/>
      <c r="RP130" s="244"/>
      <c r="RQ130" s="244"/>
      <c r="RR130" s="244"/>
      <c r="RS130" s="244"/>
      <c r="RT130" s="244"/>
      <c r="RU130" s="244"/>
      <c r="RV130" s="244"/>
      <c r="RW130" s="244"/>
      <c r="RX130" s="244"/>
      <c r="RY130" s="244"/>
      <c r="RZ130" s="244"/>
      <c r="SA130" s="244"/>
      <c r="SB130" s="244"/>
      <c r="SC130" s="244"/>
      <c r="SD130" s="244"/>
      <c r="SE130" s="244"/>
      <c r="SF130" s="244"/>
      <c r="SG130" s="244"/>
      <c r="SH130" s="244"/>
      <c r="SI130" s="244"/>
      <c r="SJ130" s="244"/>
      <c r="SK130" s="244"/>
      <c r="SL130" s="244"/>
      <c r="SM130" s="244"/>
      <c r="SN130" s="244"/>
      <c r="SO130" s="244"/>
      <c r="SP130" s="244"/>
      <c r="SQ130" s="244"/>
      <c r="SR130" s="244"/>
      <c r="SS130" s="244"/>
      <c r="ST130" s="244"/>
      <c r="SU130" s="244"/>
      <c r="SV130" s="244"/>
      <c r="SW130" s="244"/>
      <c r="SX130" s="244"/>
      <c r="SY130" s="244"/>
      <c r="SZ130" s="244"/>
      <c r="TA130" s="244"/>
      <c r="TB130" s="244"/>
      <c r="TC130" s="244"/>
      <c r="TD130" s="244"/>
      <c r="TE130" s="244"/>
      <c r="TF130" s="244"/>
      <c r="TG130" s="244"/>
      <c r="TH130" s="244"/>
      <c r="TI130" s="244"/>
      <c r="TJ130" s="244"/>
      <c r="TK130" s="244"/>
      <c r="TL130" s="244"/>
      <c r="TM130" s="244"/>
      <c r="TN130" s="244"/>
      <c r="TO130" s="244"/>
      <c r="TP130" s="244"/>
      <c r="TQ130" s="244"/>
      <c r="TR130" s="244"/>
      <c r="TS130" s="244"/>
      <c r="TT130" s="244"/>
      <c r="TU130" s="244"/>
      <c r="TV130" s="244"/>
      <c r="TW130" s="244"/>
      <c r="TX130" s="244"/>
      <c r="TY130" s="244"/>
      <c r="TZ130" s="244"/>
      <c r="UA130" s="244"/>
      <c r="UB130" s="244"/>
      <c r="UC130" s="244"/>
      <c r="UD130" s="244"/>
      <c r="UE130" s="244"/>
      <c r="UF130" s="244"/>
      <c r="UG130" s="244"/>
      <c r="UH130" s="244"/>
      <c r="UI130" s="244"/>
      <c r="UJ130" s="244"/>
      <c r="UK130" s="244"/>
      <c r="UL130" s="244"/>
      <c r="UM130" s="244"/>
      <c r="UN130" s="244"/>
      <c r="UO130" s="244"/>
      <c r="UP130" s="244"/>
      <c r="UQ130" s="244"/>
      <c r="UR130" s="244"/>
      <c r="US130" s="244"/>
      <c r="UT130" s="244"/>
      <c r="UU130" s="244"/>
      <c r="UV130" s="244"/>
      <c r="UW130" s="244"/>
      <c r="UX130" s="244"/>
      <c r="UY130" s="244"/>
      <c r="UZ130" s="244"/>
      <c r="VA130" s="244"/>
      <c r="VB130" s="244"/>
      <c r="VC130" s="244"/>
      <c r="VD130" s="244"/>
      <c r="VE130" s="244"/>
      <c r="VF130" s="244"/>
      <c r="VG130" s="244"/>
      <c r="VH130" s="244"/>
      <c r="VI130" s="244"/>
      <c r="VJ130" s="244"/>
      <c r="VK130" s="244"/>
      <c r="VL130" s="244"/>
      <c r="VM130" s="244"/>
      <c r="VN130" s="244"/>
      <c r="VO130" s="244"/>
      <c r="VP130" s="244"/>
      <c r="VQ130" s="244"/>
      <c r="VR130" s="244"/>
      <c r="VS130" s="244"/>
      <c r="VT130" s="244"/>
      <c r="VU130" s="244"/>
      <c r="VV130" s="244"/>
      <c r="VW130" s="244"/>
      <c r="VX130" s="244"/>
      <c r="VY130" s="244"/>
      <c r="VZ130" s="244"/>
      <c r="WA130" s="244"/>
      <c r="WB130" s="244"/>
      <c r="WC130" s="244"/>
      <c r="WD130" s="244"/>
      <c r="WE130" s="244"/>
      <c r="WF130" s="244"/>
      <c r="WG130" s="244"/>
      <c r="WH130" s="244"/>
      <c r="WI130" s="244"/>
      <c r="WJ130" s="244"/>
      <c r="WK130" s="244"/>
      <c r="WL130" s="244"/>
      <c r="WM130" s="244"/>
      <c r="WN130" s="244"/>
      <c r="WO130" s="244"/>
      <c r="WP130" s="244"/>
      <c r="WQ130" s="244"/>
      <c r="WR130" s="244"/>
      <c r="WS130" s="244"/>
      <c r="WT130" s="244"/>
      <c r="WU130" s="244"/>
      <c r="WV130" s="244"/>
      <c r="WW130" s="244"/>
      <c r="WX130" s="244"/>
      <c r="WY130" s="244"/>
      <c r="WZ130" s="244"/>
      <c r="XA130" s="244"/>
      <c r="XB130" s="244"/>
      <c r="XC130" s="244"/>
      <c r="XD130" s="244"/>
      <c r="XE130" s="244"/>
      <c r="XF130" s="244"/>
      <c r="XG130" s="244"/>
      <c r="XH130" s="244"/>
      <c r="XI130" s="244"/>
      <c r="XJ130" s="244"/>
      <c r="XK130" s="244"/>
      <c r="XL130" s="244"/>
      <c r="XM130" s="244"/>
      <c r="XN130" s="244"/>
      <c r="XO130" s="244"/>
      <c r="XP130" s="244"/>
      <c r="XQ130" s="244"/>
      <c r="XR130" s="244"/>
      <c r="XS130" s="244"/>
      <c r="XT130" s="244"/>
      <c r="XU130" s="244"/>
      <c r="XV130" s="244"/>
      <c r="XW130" s="244"/>
      <c r="XX130" s="244"/>
      <c r="XY130" s="244"/>
      <c r="XZ130" s="244"/>
      <c r="YA130" s="244"/>
      <c r="YB130" s="244"/>
      <c r="YC130" s="244"/>
      <c r="YD130" s="244"/>
      <c r="YE130" s="244"/>
      <c r="YF130" s="244"/>
      <c r="YG130" s="244"/>
      <c r="YH130" s="244"/>
      <c r="YI130" s="244"/>
      <c r="YJ130" s="244"/>
      <c r="YK130" s="244"/>
      <c r="YL130" s="244"/>
      <c r="YM130" s="244"/>
      <c r="YN130" s="244"/>
      <c r="YO130" s="244"/>
      <c r="YP130" s="244"/>
      <c r="YQ130" s="244"/>
      <c r="YR130" s="244"/>
      <c r="YS130" s="244"/>
      <c r="YT130" s="244"/>
      <c r="YU130" s="244"/>
      <c r="YV130" s="244"/>
      <c r="YW130" s="244"/>
      <c r="YX130" s="244"/>
      <c r="YY130" s="244"/>
      <c r="YZ130" s="244"/>
      <c r="ZA130" s="244"/>
      <c r="ZB130" s="244"/>
      <c r="ZC130" s="244"/>
      <c r="ZD130" s="244"/>
      <c r="ZE130" s="244"/>
      <c r="ZF130" s="244"/>
      <c r="ZG130" s="244"/>
      <c r="ZH130" s="244"/>
      <c r="ZI130" s="244"/>
      <c r="ZJ130" s="244"/>
      <c r="ZK130" s="244"/>
      <c r="ZL130" s="244"/>
      <c r="ZM130" s="244"/>
      <c r="ZN130" s="244"/>
      <c r="ZO130" s="244"/>
      <c r="ZP130" s="244"/>
      <c r="ZQ130" s="244"/>
      <c r="ZR130" s="244"/>
      <c r="ZS130" s="244"/>
      <c r="ZT130" s="244"/>
      <c r="ZU130" s="244"/>
      <c r="ZV130" s="244"/>
      <c r="ZW130" s="244"/>
      <c r="ZX130" s="244"/>
      <c r="ZY130" s="244"/>
      <c r="ZZ130" s="244"/>
      <c r="AAA130" s="244"/>
      <c r="AAB130" s="244"/>
      <c r="AAC130" s="244"/>
      <c r="AAD130" s="244"/>
      <c r="AAE130" s="244"/>
      <c r="AAF130" s="244"/>
      <c r="AAG130" s="244"/>
      <c r="AAH130" s="244"/>
      <c r="AAI130" s="244"/>
      <c r="AAJ130" s="244"/>
      <c r="AAK130" s="244"/>
      <c r="AAL130" s="244"/>
      <c r="AAM130" s="244"/>
      <c r="AAN130" s="244"/>
      <c r="AAO130" s="244"/>
      <c r="AAP130" s="244"/>
      <c r="AAQ130" s="244"/>
      <c r="AAR130" s="244"/>
      <c r="AAS130" s="244"/>
      <c r="AAT130" s="244"/>
      <c r="AAU130" s="244"/>
      <c r="AAV130" s="244"/>
      <c r="AAW130" s="244"/>
      <c r="AAX130" s="244"/>
      <c r="AAY130" s="244"/>
      <c r="AAZ130" s="244"/>
      <c r="ABA130" s="244"/>
      <c r="ABB130" s="244"/>
      <c r="ABC130" s="244"/>
      <c r="ABD130" s="244"/>
      <c r="ABE130" s="244"/>
      <c r="ABF130" s="244"/>
      <c r="ABG130" s="244"/>
      <c r="ABH130" s="244"/>
      <c r="ABI130" s="244"/>
      <c r="ABJ130" s="244"/>
      <c r="ABK130" s="244"/>
      <c r="ABL130" s="244"/>
      <c r="ABM130" s="244"/>
      <c r="ABN130" s="244"/>
      <c r="ABO130" s="244"/>
      <c r="ABP130" s="244"/>
      <c r="ABQ130" s="244"/>
      <c r="ABR130" s="244"/>
      <c r="ABS130" s="244"/>
      <c r="ABT130" s="244"/>
      <c r="ABU130" s="244"/>
      <c r="ABV130" s="244"/>
      <c r="ABW130" s="244"/>
      <c r="ABX130" s="244"/>
      <c r="ABY130" s="244"/>
      <c r="ABZ130" s="244"/>
      <c r="ACA130" s="244"/>
      <c r="ACB130" s="244"/>
      <c r="ACC130" s="244"/>
      <c r="ACD130" s="244"/>
      <c r="ACE130" s="244"/>
      <c r="ACF130" s="244"/>
      <c r="ACG130" s="244"/>
      <c r="ACH130" s="244"/>
      <c r="ACI130" s="244"/>
      <c r="ACJ130" s="244"/>
      <c r="ACK130" s="244"/>
      <c r="ACL130" s="244"/>
      <c r="ACM130" s="244"/>
      <c r="ACN130" s="244"/>
      <c r="ACO130" s="244"/>
      <c r="ACP130" s="244"/>
      <c r="ACQ130" s="244"/>
      <c r="ACR130" s="244"/>
      <c r="ACS130" s="244"/>
      <c r="ACT130" s="244"/>
      <c r="ACU130" s="244"/>
      <c r="ACV130" s="244"/>
      <c r="ACW130" s="244"/>
      <c r="ACX130" s="244"/>
      <c r="ACY130" s="244"/>
      <c r="ACZ130" s="244"/>
      <c r="ADA130" s="244"/>
      <c r="ADB130" s="244"/>
      <c r="ADC130" s="244"/>
      <c r="ADD130" s="244"/>
      <c r="ADE130" s="244"/>
      <c r="ADF130" s="244"/>
      <c r="ADG130" s="244"/>
      <c r="ADH130" s="244"/>
      <c r="ADI130" s="244"/>
      <c r="ADJ130" s="244"/>
      <c r="ADK130" s="244"/>
      <c r="ADL130" s="244"/>
      <c r="ADM130" s="244"/>
      <c r="ADN130" s="244"/>
      <c r="ADO130" s="244"/>
      <c r="ADP130" s="244"/>
      <c r="ADQ130" s="244"/>
      <c r="ADR130" s="244"/>
      <c r="ADS130" s="244"/>
      <c r="ADT130" s="244"/>
      <c r="ADU130" s="244"/>
      <c r="ADV130" s="244"/>
      <c r="ADW130" s="244"/>
      <c r="ADX130" s="244"/>
      <c r="ADY130" s="244"/>
      <c r="ADZ130" s="244"/>
      <c r="AEA130" s="244"/>
      <c r="AEB130" s="244"/>
      <c r="AEC130" s="244"/>
      <c r="AED130" s="244"/>
      <c r="AEE130" s="244"/>
      <c r="AEF130" s="244"/>
      <c r="AEG130" s="244"/>
      <c r="AEH130" s="244"/>
      <c r="AEI130" s="244"/>
      <c r="AEJ130" s="244"/>
      <c r="AEK130" s="244"/>
      <c r="AEL130" s="244"/>
      <c r="AEM130" s="244"/>
      <c r="AEN130" s="244"/>
      <c r="AEO130" s="244"/>
      <c r="AEP130" s="244"/>
      <c r="AEQ130" s="244"/>
      <c r="AER130" s="244"/>
      <c r="AES130" s="244"/>
      <c r="AET130" s="244"/>
      <c r="AEU130" s="244"/>
    </row>
    <row r="131" spans="1:827" s="191" customFormat="1" x14ac:dyDescent="0.15">
      <c r="A131" s="183" t="str">
        <f>'Tariffs July 2021'!K100</f>
        <v>ReAmped Energy</v>
      </c>
      <c r="B131" s="183" t="str">
        <f>'Tariffs July 2021'!L100</f>
        <v>Advance</v>
      </c>
      <c r="C131" s="184">
        <f>IF('Tariffs July 2021'!BP100=0,91*'Tariffs July 2021'!M100/100,(91*'Tariffs July 2021'!M100/100)+'Tariffs July 2021'!BP100/4)</f>
        <v>67.34</v>
      </c>
      <c r="D131" s="184">
        <f>IF('Tariffs July 2021'!O100="",$C$114*$C$115*'Tariffs July 2021'!N100/100,IF($C$114*$C$115&gt;='Tariffs July 2021'!P100,('Tariffs July 2021'!P100*'Tariffs July 2021'!N100/100),($C$114*$C$115*'Tariffs July 2021'!N100/100)))</f>
        <v>84.36363636363636</v>
      </c>
      <c r="E131" s="184">
        <f>($C$114*$C$116)*'Tariffs July 2021'!AH100/100</f>
        <v>137.4</v>
      </c>
      <c r="F131" s="184">
        <f>($C$114*$C$117)*'Tariffs July 2021'!W100/100</f>
        <v>58.909090909090907</v>
      </c>
      <c r="G131" s="184">
        <f t="shared" si="78"/>
        <v>348.01272727272726</v>
      </c>
      <c r="H131" s="238">
        <f t="shared" si="79"/>
        <v>1122.6909090909089</v>
      </c>
      <c r="I131" s="238">
        <f t="shared" si="72"/>
        <v>1392.050909090909</v>
      </c>
      <c r="J131" s="185">
        <f t="shared" si="70"/>
        <v>1531.2560000000001</v>
      </c>
      <c r="K131" s="188">
        <f>'Tariffs July 2021'!AZ100</f>
        <v>0</v>
      </c>
      <c r="L131" s="188">
        <f>'Tariffs July 2021'!BA100</f>
        <v>0</v>
      </c>
      <c r="M131" s="188">
        <f>'Tariffs July 2021'!BB100</f>
        <v>0</v>
      </c>
      <c r="N131" s="188">
        <f>'Tariffs July 2021'!BC100</f>
        <v>0</v>
      </c>
      <c r="O131" s="186" t="str">
        <f t="shared" si="73"/>
        <v>No discount</v>
      </c>
      <c r="P131" s="187" t="str">
        <f t="shared" si="74"/>
        <v>Exclusive</v>
      </c>
      <c r="Q131" s="241">
        <f t="shared" si="75"/>
        <v>1392.050909090909</v>
      </c>
      <c r="R131" s="238">
        <f t="shared" si="76"/>
        <v>1392.050909090909</v>
      </c>
      <c r="S131" s="247">
        <f t="shared" si="77"/>
        <v>1531.2560000000001</v>
      </c>
      <c r="T131" s="247">
        <f t="shared" si="77"/>
        <v>1531.2560000000001</v>
      </c>
      <c r="U131" s="188">
        <f>'Tariffs July 2021'!BL100</f>
        <v>0</v>
      </c>
      <c r="V131" s="189" t="str">
        <f>'Tariffs July 2021'!BM100</f>
        <v>n</v>
      </c>
      <c r="W131" s="284"/>
      <c r="X131" s="284"/>
      <c r="Y131" s="284"/>
      <c r="Z131" s="284"/>
      <c r="AA131" s="284"/>
      <c r="AB131" s="284"/>
      <c r="AC131" s="284"/>
      <c r="AD131" s="284"/>
      <c r="AE131" s="284"/>
      <c r="AF131" s="284"/>
      <c r="AG131" s="284"/>
      <c r="AH131" s="284"/>
      <c r="AI131" s="284"/>
      <c r="AJ131" s="284"/>
      <c r="AK131" s="284"/>
      <c r="AL131" s="284"/>
      <c r="AM131" s="284"/>
      <c r="AN131" s="284"/>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s="244"/>
      <c r="QO131" s="244"/>
      <c r="QP131" s="244"/>
      <c r="QQ131" s="244"/>
      <c r="QR131" s="244"/>
      <c r="QS131" s="244"/>
      <c r="QT131" s="244"/>
      <c r="QU131" s="244"/>
      <c r="QV131" s="244"/>
      <c r="QW131" s="244"/>
      <c r="QX131" s="244"/>
      <c r="QY131" s="244"/>
      <c r="QZ131" s="244"/>
      <c r="RA131" s="244"/>
      <c r="RB131" s="244"/>
      <c r="RC131" s="244"/>
      <c r="RD131" s="244"/>
      <c r="RE131" s="244"/>
      <c r="RF131" s="244"/>
      <c r="RG131" s="244"/>
      <c r="RH131" s="244"/>
      <c r="RI131" s="244"/>
      <c r="RJ131" s="244"/>
      <c r="RK131" s="244"/>
      <c r="RL131" s="244"/>
      <c r="RM131" s="244"/>
      <c r="RN131" s="244"/>
      <c r="RO131" s="244"/>
      <c r="RP131" s="244"/>
      <c r="RQ131" s="244"/>
      <c r="RR131" s="244"/>
      <c r="RS131" s="244"/>
      <c r="RT131" s="244"/>
      <c r="RU131" s="244"/>
      <c r="RV131" s="244"/>
      <c r="RW131" s="244"/>
      <c r="RX131" s="244"/>
      <c r="RY131" s="244"/>
      <c r="RZ131" s="244"/>
      <c r="SA131" s="244"/>
      <c r="SB131" s="244"/>
      <c r="SC131" s="244"/>
      <c r="SD131" s="244"/>
      <c r="SE131" s="244"/>
      <c r="SF131" s="244"/>
      <c r="SG131" s="244"/>
      <c r="SH131" s="244"/>
      <c r="SI131" s="244"/>
      <c r="SJ131" s="244"/>
      <c r="SK131" s="244"/>
      <c r="SL131" s="244"/>
      <c r="SM131" s="244"/>
      <c r="SN131" s="244"/>
      <c r="SO131" s="244"/>
      <c r="SP131" s="244"/>
      <c r="SQ131" s="244"/>
      <c r="SR131" s="244"/>
      <c r="SS131" s="244"/>
      <c r="ST131" s="244"/>
      <c r="SU131" s="244"/>
      <c r="SV131" s="244"/>
      <c r="SW131" s="244"/>
      <c r="SX131" s="244"/>
      <c r="SY131" s="244"/>
      <c r="SZ131" s="244"/>
      <c r="TA131" s="244"/>
      <c r="TB131" s="244"/>
      <c r="TC131" s="244"/>
      <c r="TD131" s="244"/>
      <c r="TE131" s="244"/>
      <c r="TF131" s="244"/>
      <c r="TG131" s="244"/>
      <c r="TH131" s="244"/>
      <c r="TI131" s="244"/>
      <c r="TJ131" s="244"/>
      <c r="TK131" s="244"/>
      <c r="TL131" s="244"/>
      <c r="TM131" s="244"/>
      <c r="TN131" s="244"/>
      <c r="TO131" s="244"/>
      <c r="TP131" s="244"/>
      <c r="TQ131" s="244"/>
      <c r="TR131" s="244"/>
      <c r="TS131" s="244"/>
      <c r="TT131" s="244"/>
      <c r="TU131" s="244"/>
      <c r="TV131" s="244"/>
      <c r="TW131" s="244"/>
      <c r="TX131" s="244"/>
      <c r="TY131" s="244"/>
      <c r="TZ131" s="244"/>
      <c r="UA131" s="244"/>
      <c r="UB131" s="244"/>
      <c r="UC131" s="244"/>
      <c r="UD131" s="244"/>
      <c r="UE131" s="244"/>
      <c r="UF131" s="244"/>
      <c r="UG131" s="244"/>
      <c r="UH131" s="244"/>
      <c r="UI131" s="244"/>
      <c r="UJ131" s="244"/>
      <c r="UK131" s="244"/>
      <c r="UL131" s="244"/>
      <c r="UM131" s="244"/>
      <c r="UN131" s="244"/>
      <c r="UO131" s="244"/>
      <c r="UP131" s="244"/>
      <c r="UQ131" s="244"/>
      <c r="UR131" s="244"/>
      <c r="US131" s="244"/>
      <c r="UT131" s="244"/>
      <c r="UU131" s="244"/>
      <c r="UV131" s="244"/>
      <c r="UW131" s="244"/>
      <c r="UX131" s="244"/>
      <c r="UY131" s="244"/>
      <c r="UZ131" s="244"/>
      <c r="VA131" s="244"/>
      <c r="VB131" s="244"/>
      <c r="VC131" s="244"/>
      <c r="VD131" s="244"/>
      <c r="VE131" s="244"/>
      <c r="VF131" s="244"/>
      <c r="VG131" s="244"/>
      <c r="VH131" s="244"/>
      <c r="VI131" s="244"/>
      <c r="VJ131" s="244"/>
      <c r="VK131" s="244"/>
      <c r="VL131" s="244"/>
      <c r="VM131" s="244"/>
      <c r="VN131" s="244"/>
      <c r="VO131" s="244"/>
      <c r="VP131" s="244"/>
      <c r="VQ131" s="244"/>
      <c r="VR131" s="244"/>
      <c r="VS131" s="244"/>
      <c r="VT131" s="244"/>
      <c r="VU131" s="244"/>
      <c r="VV131" s="244"/>
      <c r="VW131" s="244"/>
      <c r="VX131" s="244"/>
      <c r="VY131" s="244"/>
      <c r="VZ131" s="244"/>
      <c r="WA131" s="244"/>
      <c r="WB131" s="244"/>
      <c r="WC131" s="244"/>
      <c r="WD131" s="244"/>
      <c r="WE131" s="244"/>
      <c r="WF131" s="244"/>
      <c r="WG131" s="244"/>
      <c r="WH131" s="244"/>
      <c r="WI131" s="244"/>
      <c r="WJ131" s="244"/>
      <c r="WK131" s="244"/>
      <c r="WL131" s="244"/>
      <c r="WM131" s="244"/>
      <c r="WN131" s="244"/>
      <c r="WO131" s="244"/>
      <c r="WP131" s="244"/>
      <c r="WQ131" s="244"/>
      <c r="WR131" s="244"/>
      <c r="WS131" s="244"/>
      <c r="WT131" s="244"/>
      <c r="WU131" s="244"/>
      <c r="WV131" s="244"/>
      <c r="WW131" s="244"/>
      <c r="WX131" s="244"/>
      <c r="WY131" s="244"/>
      <c r="WZ131" s="244"/>
      <c r="XA131" s="244"/>
      <c r="XB131" s="244"/>
      <c r="XC131" s="244"/>
      <c r="XD131" s="244"/>
      <c r="XE131" s="244"/>
      <c r="XF131" s="244"/>
      <c r="XG131" s="244"/>
      <c r="XH131" s="244"/>
      <c r="XI131" s="244"/>
      <c r="XJ131" s="244"/>
      <c r="XK131" s="244"/>
      <c r="XL131" s="244"/>
      <c r="XM131" s="244"/>
      <c r="XN131" s="244"/>
      <c r="XO131" s="244"/>
      <c r="XP131" s="244"/>
      <c r="XQ131" s="244"/>
      <c r="XR131" s="244"/>
      <c r="XS131" s="244"/>
      <c r="XT131" s="244"/>
      <c r="XU131" s="244"/>
      <c r="XV131" s="244"/>
      <c r="XW131" s="244"/>
      <c r="XX131" s="244"/>
      <c r="XY131" s="244"/>
      <c r="XZ131" s="244"/>
      <c r="YA131" s="244"/>
      <c r="YB131" s="244"/>
      <c r="YC131" s="244"/>
      <c r="YD131" s="244"/>
      <c r="YE131" s="244"/>
      <c r="YF131" s="244"/>
      <c r="YG131" s="244"/>
      <c r="YH131" s="244"/>
      <c r="YI131" s="244"/>
      <c r="YJ131" s="244"/>
      <c r="YK131" s="244"/>
      <c r="YL131" s="244"/>
      <c r="YM131" s="244"/>
      <c r="YN131" s="244"/>
      <c r="YO131" s="244"/>
      <c r="YP131" s="244"/>
      <c r="YQ131" s="244"/>
      <c r="YR131" s="244"/>
      <c r="YS131" s="244"/>
      <c r="YT131" s="244"/>
      <c r="YU131" s="244"/>
      <c r="YV131" s="244"/>
      <c r="YW131" s="244"/>
      <c r="YX131" s="244"/>
      <c r="YY131" s="244"/>
      <c r="YZ131" s="244"/>
      <c r="ZA131" s="244"/>
      <c r="ZB131" s="244"/>
      <c r="ZC131" s="244"/>
      <c r="ZD131" s="244"/>
      <c r="ZE131" s="244"/>
      <c r="ZF131" s="244"/>
      <c r="ZG131" s="244"/>
      <c r="ZH131" s="244"/>
      <c r="ZI131" s="244"/>
      <c r="ZJ131" s="244"/>
      <c r="ZK131" s="244"/>
      <c r="ZL131" s="244"/>
      <c r="ZM131" s="244"/>
      <c r="ZN131" s="244"/>
      <c r="ZO131" s="244"/>
      <c r="ZP131" s="244"/>
      <c r="ZQ131" s="244"/>
      <c r="ZR131" s="244"/>
      <c r="ZS131" s="244"/>
      <c r="ZT131" s="244"/>
      <c r="ZU131" s="244"/>
      <c r="ZV131" s="244"/>
      <c r="ZW131" s="244"/>
      <c r="ZX131" s="244"/>
      <c r="ZY131" s="244"/>
      <c r="ZZ131" s="244"/>
      <c r="AAA131" s="244"/>
      <c r="AAB131" s="244"/>
      <c r="AAC131" s="244"/>
      <c r="AAD131" s="244"/>
      <c r="AAE131" s="244"/>
      <c r="AAF131" s="244"/>
      <c r="AAG131" s="244"/>
      <c r="AAH131" s="244"/>
      <c r="AAI131" s="244"/>
      <c r="AAJ131" s="244"/>
      <c r="AAK131" s="244"/>
      <c r="AAL131" s="244"/>
      <c r="AAM131" s="244"/>
      <c r="AAN131" s="244"/>
      <c r="AAO131" s="244"/>
      <c r="AAP131" s="244"/>
      <c r="AAQ131" s="244"/>
      <c r="AAR131" s="244"/>
      <c r="AAS131" s="244"/>
      <c r="AAT131" s="244"/>
      <c r="AAU131" s="244"/>
      <c r="AAV131" s="244"/>
      <c r="AAW131" s="244"/>
      <c r="AAX131" s="244"/>
      <c r="AAY131" s="244"/>
      <c r="AAZ131" s="244"/>
      <c r="ABA131" s="244"/>
      <c r="ABB131" s="244"/>
      <c r="ABC131" s="244"/>
      <c r="ABD131" s="244"/>
      <c r="ABE131" s="244"/>
      <c r="ABF131" s="244"/>
      <c r="ABG131" s="244"/>
      <c r="ABH131" s="244"/>
      <c r="ABI131" s="244"/>
      <c r="ABJ131" s="244"/>
      <c r="ABK131" s="244"/>
      <c r="ABL131" s="244"/>
      <c r="ABM131" s="244"/>
      <c r="ABN131" s="244"/>
      <c r="ABO131" s="244"/>
      <c r="ABP131" s="244"/>
      <c r="ABQ131" s="244"/>
      <c r="ABR131" s="244"/>
      <c r="ABS131" s="244"/>
      <c r="ABT131" s="244"/>
      <c r="ABU131" s="244"/>
      <c r="ABV131" s="244"/>
      <c r="ABW131" s="244"/>
      <c r="ABX131" s="244"/>
      <c r="ABY131" s="244"/>
      <c r="ABZ131" s="244"/>
      <c r="ACA131" s="244"/>
      <c r="ACB131" s="244"/>
      <c r="ACC131" s="244"/>
      <c r="ACD131" s="244"/>
      <c r="ACE131" s="244"/>
      <c r="ACF131" s="244"/>
      <c r="ACG131" s="244"/>
      <c r="ACH131" s="244"/>
      <c r="ACI131" s="244"/>
      <c r="ACJ131" s="244"/>
      <c r="ACK131" s="244"/>
      <c r="ACL131" s="244"/>
      <c r="ACM131" s="244"/>
      <c r="ACN131" s="244"/>
      <c r="ACO131" s="244"/>
      <c r="ACP131" s="244"/>
      <c r="ACQ131" s="244"/>
      <c r="ACR131" s="244"/>
      <c r="ACS131" s="244"/>
      <c r="ACT131" s="244"/>
      <c r="ACU131" s="244"/>
      <c r="ACV131" s="244"/>
      <c r="ACW131" s="244"/>
      <c r="ACX131" s="244"/>
      <c r="ACY131" s="244"/>
      <c r="ACZ131" s="244"/>
      <c r="ADA131" s="244"/>
      <c r="ADB131" s="244"/>
      <c r="ADC131" s="244"/>
      <c r="ADD131" s="244"/>
      <c r="ADE131" s="244"/>
      <c r="ADF131" s="244"/>
      <c r="ADG131" s="244"/>
      <c r="ADH131" s="244"/>
      <c r="ADI131" s="244"/>
      <c r="ADJ131" s="244"/>
      <c r="ADK131" s="244"/>
      <c r="ADL131" s="244"/>
      <c r="ADM131" s="244"/>
      <c r="ADN131" s="244"/>
      <c r="ADO131" s="244"/>
      <c r="ADP131" s="244"/>
      <c r="ADQ131" s="244"/>
      <c r="ADR131" s="244"/>
      <c r="ADS131" s="244"/>
      <c r="ADT131" s="244"/>
      <c r="ADU131" s="244"/>
      <c r="ADV131" s="244"/>
      <c r="ADW131" s="244"/>
      <c r="ADX131" s="244"/>
      <c r="ADY131" s="244"/>
      <c r="ADZ131" s="244"/>
      <c r="AEA131" s="244"/>
      <c r="AEB131" s="244"/>
      <c r="AEC131" s="244"/>
      <c r="AED131" s="244"/>
      <c r="AEE131" s="244"/>
      <c r="AEF131" s="244"/>
      <c r="AEG131" s="244"/>
      <c r="AEH131" s="244"/>
      <c r="AEI131" s="244"/>
      <c r="AEJ131" s="244"/>
      <c r="AEK131" s="244"/>
      <c r="AEL131" s="244"/>
      <c r="AEM131" s="244"/>
      <c r="AEN131" s="244"/>
      <c r="AEO131" s="244"/>
      <c r="AEP131" s="244"/>
      <c r="AEQ131" s="244"/>
      <c r="AER131" s="244"/>
      <c r="AES131" s="244"/>
      <c r="AET131" s="244"/>
      <c r="AEU131" s="244"/>
    </row>
    <row r="132" spans="1:827" x14ac:dyDescent="0.15">
      <c r="A132" s="183" t="str">
        <f>'Tariffs July 2021'!K101</f>
        <v>Powerclub</v>
      </c>
      <c r="B132" s="183" t="str">
        <f>'Tariffs July 2021'!L101</f>
        <v>Powerbank Home</v>
      </c>
      <c r="C132" s="184">
        <f>IF('Tariffs July 2021'!BP101=0,91*'Tariffs July 2021'!M101/100,(91*'Tariffs July 2021'!M101/100)+'Tariffs July 2021'!BP101/4)</f>
        <v>114.52290909090907</v>
      </c>
      <c r="D132" s="184">
        <f>IF('Tariffs July 2021'!O101="",$C$114*$C$115*'Tariffs July 2021'!N101/100,IF($C$114*$C$115&gt;='Tariffs July 2021'!P101,('Tariffs July 2021'!P101*'Tariffs July 2021'!N101/100),($C$114*$C$115*'Tariffs July 2021'!N101/100)))</f>
        <v>99.090909090909079</v>
      </c>
      <c r="E132" s="184">
        <f>($C$114*$C$116)*'Tariffs July 2021'!AH101/100</f>
        <v>176.1</v>
      </c>
      <c r="F132" s="184">
        <f>($C$114*$C$117)*'Tariffs July 2021'!W101/100</f>
        <v>70.545454545454547</v>
      </c>
      <c r="G132" s="184">
        <f t="shared" si="78"/>
        <v>460.25927272727273</v>
      </c>
      <c r="H132" s="238">
        <f t="shared" si="79"/>
        <v>1382.9454545454546</v>
      </c>
      <c r="I132" s="238">
        <f t="shared" si="72"/>
        <v>1841.0370909090909</v>
      </c>
      <c r="J132" s="185">
        <f t="shared" si="70"/>
        <v>2025.1408000000001</v>
      </c>
      <c r="K132" s="188">
        <f>'Tariffs July 2021'!AZ101</f>
        <v>0</v>
      </c>
      <c r="L132" s="188">
        <f>'Tariffs July 2021'!BA101</f>
        <v>0</v>
      </c>
      <c r="M132" s="188">
        <f>'Tariffs July 2021'!BB101</f>
        <v>0</v>
      </c>
      <c r="N132" s="188">
        <f>'Tariffs July 2021'!BC101</f>
        <v>0</v>
      </c>
      <c r="O132" s="186" t="str">
        <f t="shared" si="73"/>
        <v>No discount</v>
      </c>
      <c r="P132" s="187" t="str">
        <f t="shared" si="74"/>
        <v>Exclusive</v>
      </c>
      <c r="Q132" s="241">
        <f t="shared" si="75"/>
        <v>1841.0370909090909</v>
      </c>
      <c r="R132" s="238">
        <f t="shared" si="76"/>
        <v>1841.0370909090909</v>
      </c>
      <c r="S132" s="247">
        <f t="shared" si="77"/>
        <v>2025.1408000000001</v>
      </c>
      <c r="T132" s="247">
        <f t="shared" si="77"/>
        <v>2025.1408000000001</v>
      </c>
      <c r="U132" s="188">
        <f>'Tariffs July 2021'!BL101</f>
        <v>0</v>
      </c>
      <c r="V132" s="189" t="str">
        <f>'Tariffs July 2021'!BM101</f>
        <v>n</v>
      </c>
      <c r="W132" s="284"/>
      <c r="X132" s="284"/>
      <c r="Y132" s="284"/>
      <c r="Z132" s="284"/>
      <c r="AA132" s="284"/>
      <c r="AB132" s="284"/>
      <c r="AC132" s="284"/>
      <c r="AD132" s="284"/>
      <c r="AE132" s="284"/>
      <c r="AF132" s="284"/>
      <c r="AG132" s="284"/>
      <c r="AH132" s="284"/>
      <c r="AI132" s="284"/>
      <c r="AJ132" s="284"/>
      <c r="AK132" s="284"/>
      <c r="AL132" s="284"/>
      <c r="AM132" s="284"/>
      <c r="AN132" s="284"/>
    </row>
    <row r="133" spans="1:827" x14ac:dyDescent="0.15">
      <c r="A133" s="183" t="str">
        <f>'Tariffs July 2021'!K102</f>
        <v>CovaU</v>
      </c>
      <c r="B133" s="183" t="str">
        <f>'Tariffs July 2021'!L102</f>
        <v>Freedom Plus</v>
      </c>
      <c r="C133" s="184">
        <f>IF('Tariffs July 2021'!BP102=0,91*'Tariffs July 2021'!M102/100,(91*'Tariffs July 2021'!M102/100)+'Tariffs July 2021'!BP102/4)</f>
        <v>90.09</v>
      </c>
      <c r="D133" s="184">
        <f>IF('Tariffs July 2021'!O102="",$C$114*$C$115*'Tariffs July 2021'!N102/100,IF($C$114*$C$115&gt;='Tariffs July 2021'!P102,('Tariffs July 2021'!P102*'Tariffs July 2021'!N102/100),($C$114*$C$115*'Tariffs July 2021'!N102/100)))</f>
        <v>135.99999999999997</v>
      </c>
      <c r="E133" s="184">
        <f>($C$114*$C$116)*'Tariffs July 2021'!AH102/100</f>
        <v>247.49999999999997</v>
      </c>
      <c r="F133" s="184">
        <f>($C$114*$C$117)*'Tariffs July 2021'!W102/100</f>
        <v>90</v>
      </c>
      <c r="G133" s="184">
        <f t="shared" si="78"/>
        <v>563.58999999999992</v>
      </c>
      <c r="H133" s="238">
        <f t="shared" si="79"/>
        <v>1893.9999999999995</v>
      </c>
      <c r="I133" s="238">
        <f t="shared" si="72"/>
        <v>2254.3599999999997</v>
      </c>
      <c r="J133" s="185">
        <f t="shared" si="70"/>
        <v>2479.7959999999998</v>
      </c>
      <c r="K133" s="188">
        <f>'Tariffs July 2021'!AZ102</f>
        <v>15</v>
      </c>
      <c r="L133" s="188">
        <f>'Tariffs July 2021'!BA102</f>
        <v>0</v>
      </c>
      <c r="M133" s="188">
        <f>'Tariffs July 2021'!BB102</f>
        <v>0</v>
      </c>
      <c r="N133" s="188">
        <f>'Tariffs July 2021'!BC102</f>
        <v>0</v>
      </c>
      <c r="O133" s="186" t="str">
        <f t="shared" si="73"/>
        <v>Guaranteed off bill</v>
      </c>
      <c r="P133" s="187" t="str">
        <f t="shared" si="74"/>
        <v>Exclusive</v>
      </c>
      <c r="Q133" s="241">
        <f t="shared" si="75"/>
        <v>1916.2059999999997</v>
      </c>
      <c r="R133" s="238">
        <f t="shared" si="76"/>
        <v>1916.2059999999997</v>
      </c>
      <c r="S133" s="247">
        <f t="shared" ref="S133:T138" si="80">Q133*1.1</f>
        <v>2107.8265999999999</v>
      </c>
      <c r="T133" s="247">
        <f t="shared" si="80"/>
        <v>2107.8265999999999</v>
      </c>
      <c r="U133" s="188">
        <f>'Tariffs July 2021'!BL102</f>
        <v>0</v>
      </c>
      <c r="V133" s="189" t="str">
        <f>'Tariffs July 2021'!BM102</f>
        <v>n</v>
      </c>
      <c r="W133" s="284"/>
      <c r="X133" s="284"/>
      <c r="Y133" s="284"/>
      <c r="Z133" s="284"/>
      <c r="AA133" s="284"/>
      <c r="AB133" s="284"/>
      <c r="AC133" s="284"/>
      <c r="AD133" s="284"/>
      <c r="AE133" s="284"/>
      <c r="AF133" s="284"/>
      <c r="AG133" s="284"/>
      <c r="AH133" s="284"/>
      <c r="AI133" s="284"/>
      <c r="AJ133" s="284"/>
      <c r="AK133" s="284"/>
      <c r="AL133" s="284"/>
      <c r="AM133" s="284"/>
      <c r="AN133" s="284"/>
    </row>
    <row r="134" spans="1:827" x14ac:dyDescent="0.15">
      <c r="A134" s="183" t="str">
        <f>'Tariffs July 2021'!K103</f>
        <v>Discover Energy</v>
      </c>
      <c r="B134" s="183" t="str">
        <f>'Tariffs July 2021'!L103</f>
        <v>Smart Saver</v>
      </c>
      <c r="C134" s="184">
        <f>IF('Tariffs July 2021'!BP103=0,91*'Tariffs July 2021'!M103/100,(91*'Tariffs July 2021'!M103/100)+'Tariffs July 2021'!BP103/4)</f>
        <v>65.52</v>
      </c>
      <c r="D134" s="184">
        <f>IF('Tariffs July 2021'!O103="",$C$114*$C$115*'Tariffs July 2021'!N103/100,IF($C$114*$C$115&gt;='Tariffs July 2021'!P103,('Tariffs July 2021'!P103*'Tariffs July 2021'!N103/100),($C$114*$C$115*'Tariffs July 2021'!N103/100)))</f>
        <v>124</v>
      </c>
      <c r="E134" s="184">
        <f>($C$114*$C$116)*'Tariffs July 2021'!AH103/100</f>
        <v>225.5</v>
      </c>
      <c r="F134" s="184">
        <f>($C$114*$C$117)*'Tariffs July 2021'!W103/100</f>
        <v>96.499999999999986</v>
      </c>
      <c r="G134" s="184">
        <f t="shared" si="78"/>
        <v>511.52</v>
      </c>
      <c r="H134" s="238">
        <f t="shared" si="79"/>
        <v>1784</v>
      </c>
      <c r="I134" s="238">
        <f t="shared" si="72"/>
        <v>2046.08</v>
      </c>
      <c r="J134" s="185">
        <f t="shared" si="70"/>
        <v>2250.6880000000001</v>
      </c>
      <c r="K134" s="188">
        <f>'Tariffs July 2021'!AZ103</f>
        <v>0</v>
      </c>
      <c r="L134" s="188">
        <f>'Tariffs July 2021'!BA103</f>
        <v>18</v>
      </c>
      <c r="M134" s="188">
        <f>'Tariffs July 2021'!BB103</f>
        <v>0</v>
      </c>
      <c r="N134" s="188">
        <f>'Tariffs July 2021'!BC103</f>
        <v>0</v>
      </c>
      <c r="O134" s="186" t="str">
        <f t="shared" si="73"/>
        <v>Guaranteed off usage</v>
      </c>
      <c r="P134" s="187" t="str">
        <f t="shared" si="74"/>
        <v>Exclusive</v>
      </c>
      <c r="Q134" s="241">
        <f t="shared" si="75"/>
        <v>1724.96</v>
      </c>
      <c r="R134" s="238">
        <f t="shared" si="76"/>
        <v>1724.96</v>
      </c>
      <c r="S134" s="247">
        <f t="shared" si="80"/>
        <v>1897.4560000000001</v>
      </c>
      <c r="T134" s="247">
        <f t="shared" si="80"/>
        <v>1897.4560000000001</v>
      </c>
      <c r="U134" s="188">
        <f>'Tariffs July 2021'!BL103</f>
        <v>0</v>
      </c>
      <c r="V134" s="189" t="str">
        <f>'Tariffs July 2021'!BM103</f>
        <v>n</v>
      </c>
      <c r="W134" s="284"/>
      <c r="X134" s="284"/>
      <c r="Y134" s="284"/>
      <c r="Z134" s="284"/>
      <c r="AA134" s="284"/>
      <c r="AB134" s="284"/>
      <c r="AC134" s="284"/>
      <c r="AD134" s="284"/>
      <c r="AE134" s="284"/>
      <c r="AF134" s="284"/>
      <c r="AG134" s="284"/>
      <c r="AH134" s="284"/>
      <c r="AI134" s="284"/>
      <c r="AJ134" s="284"/>
      <c r="AK134" s="284"/>
      <c r="AL134" s="284"/>
      <c r="AM134" s="284"/>
      <c r="AN134" s="284"/>
    </row>
    <row r="135" spans="1:827" x14ac:dyDescent="0.15">
      <c r="A135" s="183" t="str">
        <f>'Tariffs July 2021'!K104</f>
        <v>Kogan Energy</v>
      </c>
      <c r="B135" s="183" t="str">
        <f>'Tariffs July 2021'!L104</f>
        <v>Market offer</v>
      </c>
      <c r="C135" s="184">
        <f>IF('Tariffs July 2021'!BP104=0,91*'Tariffs July 2021'!M104/100,(91*'Tariffs July 2021'!M104/100)+'Tariffs July 2021'!BP104/4)</f>
        <v>108.54645454545454</v>
      </c>
      <c r="D135" s="184">
        <f>IF('Tariffs July 2021'!O104="",$C$114*$C$115*'Tariffs July 2021'!N104/100,IF($C$114*$C$115&gt;='Tariffs July 2021'!P104,('Tariffs July 2021'!P104*'Tariffs July 2021'!N104/100),($C$114*$C$115*'Tariffs July 2021'!N104/100)))</f>
        <v>85.672727272727258</v>
      </c>
      <c r="E135" s="184">
        <f>($C$114*$C$116)*'Tariffs July 2021'!AH104/100</f>
        <v>138.30000000000001</v>
      </c>
      <c r="F135" s="184">
        <f>($C$114*$C$117)*'Tariffs July 2021'!W104/100</f>
        <v>55.04545454545454</v>
      </c>
      <c r="G135" s="184">
        <f t="shared" si="78"/>
        <v>387.56463636363634</v>
      </c>
      <c r="H135" s="238">
        <f t="shared" si="79"/>
        <v>1116.0727272727272</v>
      </c>
      <c r="I135" s="238">
        <f t="shared" si="72"/>
        <v>1550.2585454545454</v>
      </c>
      <c r="J135" s="185">
        <f t="shared" si="70"/>
        <v>1705.2844</v>
      </c>
      <c r="K135" s="188">
        <f>'Tariffs July 2021'!AZ104</f>
        <v>0</v>
      </c>
      <c r="L135" s="188">
        <f>'Tariffs July 2021'!BA104</f>
        <v>0</v>
      </c>
      <c r="M135" s="188">
        <f>'Tariffs July 2021'!BB104</f>
        <v>0</v>
      </c>
      <c r="N135" s="188">
        <f>'Tariffs July 2021'!BC104</f>
        <v>0</v>
      </c>
      <c r="O135" s="186" t="str">
        <f t="shared" si="73"/>
        <v>No discount</v>
      </c>
      <c r="P135" s="187" t="str">
        <f t="shared" si="74"/>
        <v>Exclusive</v>
      </c>
      <c r="Q135" s="241">
        <f t="shared" si="75"/>
        <v>1550.2585454545454</v>
      </c>
      <c r="R135" s="238">
        <f t="shared" si="76"/>
        <v>1550.2585454545454</v>
      </c>
      <c r="S135" s="247">
        <f t="shared" si="80"/>
        <v>1705.2844</v>
      </c>
      <c r="T135" s="247">
        <f t="shared" si="80"/>
        <v>1705.2844</v>
      </c>
      <c r="U135" s="188">
        <f>'Tariffs July 2021'!BL104</f>
        <v>0</v>
      </c>
      <c r="V135" s="189" t="str">
        <f>'Tariffs July 2021'!BM104</f>
        <v>n</v>
      </c>
      <c r="W135" s="284"/>
      <c r="X135" s="284"/>
      <c r="Y135" s="284"/>
      <c r="Z135" s="284"/>
      <c r="AA135" s="284"/>
      <c r="AB135" s="284"/>
      <c r="AC135" s="284"/>
      <c r="AD135" s="284"/>
      <c r="AE135" s="284"/>
      <c r="AF135" s="284"/>
      <c r="AG135" s="284"/>
      <c r="AH135" s="284"/>
      <c r="AI135" s="284"/>
      <c r="AJ135" s="284"/>
      <c r="AK135" s="284"/>
      <c r="AL135" s="284"/>
      <c r="AM135" s="284"/>
      <c r="AN135" s="284"/>
    </row>
    <row r="136" spans="1:827" x14ac:dyDescent="0.15">
      <c r="A136" s="183" t="str">
        <f>'Tariffs July 2021'!K105</f>
        <v>Locality Planning Energy</v>
      </c>
      <c r="B136" s="183" t="str">
        <f>'Tariffs July 2021'!L105</f>
        <v>LPE Mates Rates</v>
      </c>
      <c r="C136" s="184">
        <f>IF('Tariffs July 2021'!BP105=0,91*'Tariffs July 2021'!M105/100,(91*'Tariffs July 2021'!M105/100)+'Tariffs July 2021'!BP105/4)</f>
        <v>93.068181818181813</v>
      </c>
      <c r="D136" s="184">
        <f>IF('Tariffs July 2021'!O105="",$C$114*$C$115*'Tariffs July 2021'!N105/100,IF($C$114*$C$115&gt;='Tariffs July 2021'!P105,('Tariffs July 2021'!P105*'Tariffs July 2021'!N105/100),($C$114*$C$115*'Tariffs July 2021'!N105/100)))</f>
        <v>98.4</v>
      </c>
      <c r="E136" s="184">
        <f>($C$114*$C$116)*'Tariffs July 2021'!AH105/100</f>
        <v>174.1</v>
      </c>
      <c r="F136" s="184">
        <f>($C$114*$C$117)*'Tariffs July 2021'!W105/100</f>
        <v>69.36363636363636</v>
      </c>
      <c r="G136" s="184">
        <f t="shared" si="78"/>
        <v>434.93181818181819</v>
      </c>
      <c r="H136" s="238">
        <f t="shared" si="79"/>
        <v>1367.4545454545455</v>
      </c>
      <c r="I136" s="238">
        <f t="shared" si="72"/>
        <v>1739.7272727272727</v>
      </c>
      <c r="J136" s="185">
        <f t="shared" si="70"/>
        <v>1913.7000000000003</v>
      </c>
      <c r="K136" s="188">
        <f>'Tariffs July 2021'!AZ105</f>
        <v>0</v>
      </c>
      <c r="L136" s="188">
        <f>'Tariffs July 2021'!BA105</f>
        <v>0</v>
      </c>
      <c r="M136" s="188">
        <f>'Tariffs July 2021'!BB105</f>
        <v>0</v>
      </c>
      <c r="N136" s="188">
        <f>'Tariffs July 2021'!BC105</f>
        <v>0</v>
      </c>
      <c r="O136" s="186" t="str">
        <f t="shared" si="73"/>
        <v>No discount</v>
      </c>
      <c r="P136" s="187" t="str">
        <f t="shared" si="74"/>
        <v>Exclusive</v>
      </c>
      <c r="Q136" s="241">
        <f t="shared" si="75"/>
        <v>1739.7272727272727</v>
      </c>
      <c r="R136" s="238">
        <f t="shared" si="76"/>
        <v>1739.7272727272727</v>
      </c>
      <c r="S136" s="247">
        <f t="shared" si="80"/>
        <v>1913.7000000000003</v>
      </c>
      <c r="T136" s="247">
        <f t="shared" si="80"/>
        <v>1913.7000000000003</v>
      </c>
      <c r="U136" s="188">
        <f>'Tariffs July 2021'!BL105</f>
        <v>0</v>
      </c>
      <c r="V136" s="189" t="str">
        <f>'Tariffs July 2021'!BM105</f>
        <v>n</v>
      </c>
      <c r="W136" s="284"/>
      <c r="X136" s="284"/>
      <c r="Y136" s="284"/>
      <c r="Z136" s="284"/>
      <c r="AA136" s="284"/>
      <c r="AB136" s="284"/>
      <c r="AC136" s="284"/>
      <c r="AD136" s="284"/>
      <c r="AE136" s="284"/>
      <c r="AF136" s="284"/>
      <c r="AG136" s="284"/>
      <c r="AH136" s="284"/>
      <c r="AI136" s="284"/>
      <c r="AJ136" s="284"/>
      <c r="AK136" s="284"/>
      <c r="AL136" s="284"/>
      <c r="AM136" s="284"/>
      <c r="AN136" s="284"/>
    </row>
    <row r="137" spans="1:827" x14ac:dyDescent="0.15">
      <c r="A137" s="183" t="str">
        <f>'Tariffs July 2021'!K106</f>
        <v>GloBird Energy</v>
      </c>
      <c r="B137" s="183" t="str">
        <f>'Tariffs July 2021'!L106</f>
        <v>SureSave</v>
      </c>
      <c r="C137" s="184">
        <f>IF('Tariffs July 2021'!BP106=0,91*'Tariffs July 2021'!M106/100,(91*'Tariffs July 2021'!M106/100)+'Tariffs July 2021'!BP106/4)</f>
        <v>113.74999999999999</v>
      </c>
      <c r="D137" s="184">
        <f>IF('Tariffs July 2021'!O106="",$C$114*$C$115*'Tariffs July 2021'!N106/100,IF($C$114*$C$115&gt;='Tariffs July 2021'!P106,('Tariffs July 2021'!P106*'Tariffs July 2021'!N106/100),($C$114*$C$115*'Tariffs July 2021'!N106/100)))</f>
        <v>130</v>
      </c>
      <c r="E137" s="184">
        <f>($C$114*$C$116)*'Tariffs July 2021'!AH106/100</f>
        <v>176</v>
      </c>
      <c r="F137" s="184">
        <f>($C$114*$C$117)*'Tariffs July 2021'!W106/100</f>
        <v>80</v>
      </c>
      <c r="G137" s="184">
        <f t="shared" si="78"/>
        <v>499.75</v>
      </c>
      <c r="H137" s="238">
        <f t="shared" si="79"/>
        <v>1544</v>
      </c>
      <c r="I137" s="238">
        <f t="shared" si="72"/>
        <v>1999</v>
      </c>
      <c r="J137" s="185">
        <f t="shared" si="70"/>
        <v>2198.9</v>
      </c>
      <c r="K137" s="188">
        <f>'Tariffs July 2021'!AZ106</f>
        <v>0</v>
      </c>
      <c r="L137" s="188">
        <f>'Tariffs July 2021'!BA106</f>
        <v>0</v>
      </c>
      <c r="M137" s="188">
        <f>'Tariffs July 2021'!BB106</f>
        <v>0</v>
      </c>
      <c r="N137" s="188">
        <f>'Tariffs July 2021'!BC106</f>
        <v>0</v>
      </c>
      <c r="O137" s="186" t="str">
        <f t="shared" si="73"/>
        <v>No discount</v>
      </c>
      <c r="P137" s="187" t="str">
        <f t="shared" si="74"/>
        <v>Exclusive</v>
      </c>
      <c r="Q137" s="241">
        <f t="shared" si="75"/>
        <v>1999</v>
      </c>
      <c r="R137" s="238">
        <f t="shared" si="76"/>
        <v>1999</v>
      </c>
      <c r="S137" s="247">
        <f t="shared" si="80"/>
        <v>2198.9</v>
      </c>
      <c r="T137" s="247">
        <f t="shared" si="80"/>
        <v>2198.9</v>
      </c>
      <c r="U137" s="188">
        <f>'Tariffs July 2021'!BL106</f>
        <v>0</v>
      </c>
      <c r="V137" s="189" t="str">
        <f>'Tariffs July 2021'!BM106</f>
        <v>n</v>
      </c>
      <c r="W137" s="284"/>
      <c r="X137" s="284"/>
      <c r="Y137" s="284"/>
      <c r="Z137" s="284"/>
      <c r="AA137" s="284"/>
      <c r="AB137" s="284"/>
      <c r="AC137" s="284"/>
      <c r="AD137" s="284"/>
      <c r="AE137" s="284"/>
      <c r="AF137" s="284"/>
      <c r="AG137" s="284"/>
      <c r="AH137" s="284"/>
      <c r="AI137" s="284"/>
      <c r="AJ137" s="284"/>
      <c r="AK137" s="284"/>
      <c r="AL137" s="284"/>
      <c r="AM137" s="284"/>
      <c r="AN137" s="284"/>
    </row>
    <row r="138" spans="1:827" x14ac:dyDescent="0.15">
      <c r="A138" s="183" t="str">
        <f>'Tariffs July 2021'!K107</f>
        <v>Sumo Power</v>
      </c>
      <c r="B138" s="183" t="str">
        <f>'Tariffs July 2021'!L107</f>
        <v>Assure</v>
      </c>
      <c r="C138" s="184">
        <f>IF('Tariffs July 2021'!BP107=0,91*'Tariffs July 2021'!M107/100,(91*'Tariffs July 2021'!M107/100)+'Tariffs July 2021'!BP107/4)</f>
        <v>81.899999999999991</v>
      </c>
      <c r="D138" s="184">
        <f>IF('Tariffs July 2021'!O107="",$C$114*$C$115*'Tariffs July 2021'!N107/100,IF($C$114*$C$115&gt;='Tariffs July 2021'!P107,('Tariffs July 2021'!P107*'Tariffs July 2021'!N107/100),($C$114*$C$115*'Tariffs July 2021'!N107/100)))</f>
        <v>101.6</v>
      </c>
      <c r="E138" s="184">
        <f>($C$114*$C$116)*'Tariffs July 2021'!AH107/100</f>
        <v>181.49999999999997</v>
      </c>
      <c r="F138" s="184">
        <f>($C$114*$C$117)*'Tariffs July 2021'!W107/100</f>
        <v>74.499999999999986</v>
      </c>
      <c r="G138" s="184">
        <f t="shared" si="78"/>
        <v>439.5</v>
      </c>
      <c r="H138" s="238">
        <f t="shared" si="79"/>
        <v>1430.4</v>
      </c>
      <c r="I138" s="238">
        <f t="shared" si="72"/>
        <v>1758</v>
      </c>
      <c r="J138" s="185">
        <f t="shared" si="70"/>
        <v>1933.8000000000002</v>
      </c>
      <c r="K138" s="188">
        <f>'Tariffs July 2021'!AZ107</f>
        <v>0</v>
      </c>
      <c r="L138" s="188">
        <f>'Tariffs July 2021'!BA107</f>
        <v>0</v>
      </c>
      <c r="M138" s="188">
        <f>'Tariffs July 2021'!BB107</f>
        <v>0</v>
      </c>
      <c r="N138" s="188">
        <f>'Tariffs July 2021'!BC107</f>
        <v>0</v>
      </c>
      <c r="O138" s="186" t="str">
        <f t="shared" si="73"/>
        <v>No discount</v>
      </c>
      <c r="P138" s="187" t="str">
        <f t="shared" si="74"/>
        <v>Exclusive</v>
      </c>
      <c r="Q138" s="241">
        <f t="shared" si="75"/>
        <v>1758</v>
      </c>
      <c r="R138" s="238">
        <f t="shared" si="76"/>
        <v>1758</v>
      </c>
      <c r="S138" s="247">
        <f t="shared" si="80"/>
        <v>1933.8000000000002</v>
      </c>
      <c r="T138" s="247">
        <f t="shared" si="80"/>
        <v>1933.8000000000002</v>
      </c>
      <c r="U138" s="188">
        <f>'Tariffs July 2021'!BL107</f>
        <v>0</v>
      </c>
      <c r="V138" s="189" t="str">
        <f>'Tariffs July 2021'!BM107</f>
        <v>n</v>
      </c>
      <c r="W138" s="284"/>
      <c r="X138" s="284"/>
      <c r="Y138" s="284"/>
      <c r="Z138" s="284"/>
      <c r="AA138" s="284"/>
      <c r="AB138" s="284"/>
      <c r="AC138" s="284"/>
      <c r="AD138" s="284"/>
      <c r="AE138" s="284"/>
      <c r="AF138" s="284"/>
      <c r="AG138" s="284"/>
      <c r="AH138" s="284"/>
      <c r="AI138" s="284"/>
      <c r="AJ138" s="284"/>
      <c r="AK138" s="284"/>
      <c r="AL138" s="284"/>
      <c r="AM138" s="284"/>
      <c r="AN138" s="284"/>
    </row>
    <row r="139" spans="1:827" x14ac:dyDescent="0.15">
      <c r="A139" s="183" t="str">
        <f>'Tariffs July 2021'!K108</f>
        <v>Enova Energy</v>
      </c>
      <c r="B139" s="183" t="str">
        <f>'Tariffs July 2021'!L108</f>
        <v>Community Plus</v>
      </c>
      <c r="C139" s="184">
        <f>IF('Tariffs July 2021'!BP108=0,91*'Tariffs July 2021'!M108/100,(91*'Tariffs July 2021'!M108/100)+'Tariffs July 2021'!BP108/4)</f>
        <v>81.899999999999991</v>
      </c>
      <c r="D139" s="184">
        <f>IF('Tariffs July 2021'!O108="",$C$114*$C$115*'Tariffs July 2021'!N108/100,IF($C$114*$C$115&gt;='Tariffs July 2021'!P108,('Tariffs July 2021'!P108*'Tariffs July 2021'!N108/100),($C$114*$C$115*'Tariffs July 2021'!N108/100)))</f>
        <v>105.09090909090908</v>
      </c>
      <c r="E139" s="184">
        <f>($C$114*$C$116)*'Tariffs July 2021'!AH108/100</f>
        <v>158.99999999999997</v>
      </c>
      <c r="F139" s="184">
        <f>($C$114*$C$117)*'Tariffs July 2021'!W108/100</f>
        <v>72.272727272727266</v>
      </c>
      <c r="G139" s="184">
        <f t="shared" ref="G139:G142" si="81">SUM(C139:F139)</f>
        <v>418.26363636363629</v>
      </c>
      <c r="H139" s="238">
        <f t="shared" ref="H139:H142" si="82">(G139-C139)*4</f>
        <v>1345.4545454545453</v>
      </c>
      <c r="I139" s="238">
        <f t="shared" ref="I139:I142" si="83">G139*4</f>
        <v>1673.0545454545452</v>
      </c>
      <c r="J139" s="185">
        <f t="shared" ref="J139:J142" si="84">I139*1.1</f>
        <v>1840.36</v>
      </c>
      <c r="K139" s="188">
        <f>'Tariffs July 2021'!AZ108</f>
        <v>0</v>
      </c>
      <c r="L139" s="188">
        <f>'Tariffs July 2021'!BA108</f>
        <v>0</v>
      </c>
      <c r="M139" s="188">
        <f>'Tariffs July 2021'!BB108</f>
        <v>0</v>
      </c>
      <c r="N139" s="188">
        <f>'Tariffs July 2021'!BC108</f>
        <v>3</v>
      </c>
      <c r="O139" s="186" t="str">
        <f t="shared" ref="O139:O142" si="85">IF(SUM(K139:N139)=0,"No discount",IF(K139&gt;0,"Guaranteed off bill",IF(L139&gt;0,"Guaranteed off usage",IF(M139&gt;0,"Pay-on-time off bill","Pay-on-time off usage"))))</f>
        <v>Pay-on-time off usage</v>
      </c>
      <c r="P139" s="187" t="str">
        <f t="shared" ref="P139:P142" si="86">IF(OR(A139="Origin Energy",A139="Red Energy",A139="Powershop"),"Inclusive","Exclusive")</f>
        <v>Exclusive</v>
      </c>
      <c r="Q139" s="241">
        <f t="shared" ref="Q139:Q142" si="87">IF(AND(O139="Guaranteed off bill",P139="Inclusive"),((I139*1.1)-((I139*1.1)*K139/100))/1.1,IF(AND(O139="Guaranteed off usage",P139="Inclusive"),((I139*1.1)-((H139*1.1)*L139/100))/1.1,IF(AND(O139="Guaranteed off bill",P139="Exclusive"),I139-(I139*K139/100),IF(AND(O139="Guaranteed off usage",P139="Exclusive"),I139-(H139*L139/100),IF(P139="Inclusive",((I139*1.1))/1.1,I139)))))</f>
        <v>1673.0545454545452</v>
      </c>
      <c r="R139" s="238">
        <f t="shared" ref="R139:R142" si="88">IF(AND(O139="Pay-on-time off bill",P139="Inclusive"),((Q139*1.1)-((Q139*1.1)*M139/100))/1.1,IF(AND(O139="Pay-on-time off usage",P139="Inclusive"),((Q139*1.1)-((H139*1.1)*N139/100))/1.1,IF(AND(O139="Pay-on-time off bill",P139="Exclusive"),Q139-(Q139*M139/100),IF(AND(O139="Pay-on-time off usage",P139="Exclusive"),Q139-(H139*N139/100),IF(P139="Inclusive",((Q139*1.1))/1.1,Q139)))))</f>
        <v>1632.6909090909089</v>
      </c>
      <c r="S139" s="247">
        <f t="shared" ref="S139:S142" si="89">Q139*1.1</f>
        <v>1840.36</v>
      </c>
      <c r="T139" s="247">
        <f t="shared" ref="T139:T142" si="90">R139*1.1</f>
        <v>1795.96</v>
      </c>
      <c r="U139" s="188">
        <f>'Tariffs July 2021'!BL108</f>
        <v>0</v>
      </c>
      <c r="V139" s="189" t="str">
        <f>'Tariffs July 2021'!BM108</f>
        <v>n</v>
      </c>
      <c r="W139" s="284"/>
      <c r="X139" s="284"/>
      <c r="Y139" s="284"/>
      <c r="Z139" s="284"/>
      <c r="AA139" s="284"/>
      <c r="AB139" s="284"/>
      <c r="AC139" s="284"/>
      <c r="AD139" s="284"/>
      <c r="AE139" s="284"/>
      <c r="AF139" s="284"/>
      <c r="AG139" s="284"/>
      <c r="AH139" s="284"/>
      <c r="AI139" s="284"/>
      <c r="AJ139" s="284"/>
      <c r="AK139" s="284"/>
      <c r="AL139" s="284"/>
      <c r="AM139" s="284"/>
      <c r="AN139" s="284"/>
    </row>
    <row r="140" spans="1:827" x14ac:dyDescent="0.15">
      <c r="A140" s="183" t="str">
        <f>'Tariffs July 2021'!K109</f>
        <v>Glow Power</v>
      </c>
      <c r="B140" s="183" t="str">
        <f>'Tariffs July 2021'!L109</f>
        <v>Everyday Saver</v>
      </c>
      <c r="C140" s="184">
        <f>IF('Tariffs July 2021'!BP109=0,91*'Tariffs July 2021'!M109/100,(91*'Tariffs July 2021'!M109/100)+'Tariffs July 2021'!BP109/4)</f>
        <v>82.081999999999994</v>
      </c>
      <c r="D140" s="184">
        <f>IF('Tariffs July 2021'!O109="",$C$114*$C$115*'Tariffs July 2021'!N109/100,IF($C$114*$C$115&gt;='Tariffs July 2021'!P109,('Tariffs July 2021'!P109*'Tariffs July 2021'!N109/100),($C$114*$C$115*'Tariffs July 2021'!N109/100)))</f>
        <v>100.29090909090908</v>
      </c>
      <c r="E140" s="184">
        <f>($C$114*$C$116)*'Tariffs July 2021'!AH109/100</f>
        <v>198.7</v>
      </c>
      <c r="F140" s="184">
        <f>($C$114*$C$117)*'Tariffs July 2021'!W109/100</f>
        <v>73.500000000000014</v>
      </c>
      <c r="G140" s="184">
        <f t="shared" si="81"/>
        <v>454.57290909090909</v>
      </c>
      <c r="H140" s="238">
        <f t="shared" si="82"/>
        <v>1489.9636363636364</v>
      </c>
      <c r="I140" s="238">
        <f t="shared" si="83"/>
        <v>1818.2916363636364</v>
      </c>
      <c r="J140" s="185">
        <f t="shared" si="84"/>
        <v>2000.1208000000001</v>
      </c>
      <c r="K140" s="188">
        <f>'Tariffs July 2021'!AZ109</f>
        <v>0</v>
      </c>
      <c r="L140" s="188">
        <f>'Tariffs July 2021'!BA109</f>
        <v>0</v>
      </c>
      <c r="M140" s="188">
        <f>'Tariffs July 2021'!BB109</f>
        <v>0</v>
      </c>
      <c r="N140" s="188">
        <f>'Tariffs July 2021'!BC109</f>
        <v>0</v>
      </c>
      <c r="O140" s="186" t="str">
        <f t="shared" si="85"/>
        <v>No discount</v>
      </c>
      <c r="P140" s="187" t="str">
        <f t="shared" si="86"/>
        <v>Exclusive</v>
      </c>
      <c r="Q140" s="241">
        <f t="shared" si="87"/>
        <v>1818.2916363636364</v>
      </c>
      <c r="R140" s="238">
        <f t="shared" si="88"/>
        <v>1818.2916363636364</v>
      </c>
      <c r="S140" s="247">
        <f t="shared" si="89"/>
        <v>2000.1208000000001</v>
      </c>
      <c r="T140" s="247">
        <f t="shared" si="90"/>
        <v>2000.1208000000001</v>
      </c>
      <c r="U140" s="188">
        <f>'Tariffs July 2021'!BL109</f>
        <v>0</v>
      </c>
      <c r="V140" s="189" t="str">
        <f>'Tariffs July 2021'!BM109</f>
        <v>n</v>
      </c>
      <c r="W140" s="284"/>
      <c r="X140" s="284"/>
      <c r="Y140" s="284"/>
      <c r="Z140" s="284"/>
      <c r="AA140" s="284"/>
      <c r="AB140" s="284"/>
      <c r="AC140" s="284"/>
      <c r="AD140" s="284"/>
      <c r="AE140" s="284"/>
      <c r="AF140" s="284"/>
      <c r="AG140" s="284"/>
      <c r="AH140" s="284"/>
      <c r="AI140" s="284"/>
      <c r="AJ140" s="284"/>
      <c r="AK140" s="284"/>
      <c r="AL140" s="284"/>
      <c r="AM140" s="284"/>
      <c r="AN140" s="284"/>
    </row>
    <row r="141" spans="1:827" x14ac:dyDescent="0.15">
      <c r="A141" s="183" t="str">
        <f>'Tariffs July 2021'!K110</f>
        <v>Radian Energy</v>
      </c>
      <c r="B141" s="183" t="str">
        <f>'Tariffs July 2021'!L110</f>
        <v>Grid to Go</v>
      </c>
      <c r="C141" s="184">
        <f>IF('Tariffs July 2021'!BP110=0,91*'Tariffs July 2021'!M110/100,(91*'Tariffs July 2021'!M110/100)+'Tariffs July 2021'!BP110/4)</f>
        <v>99.917999999999992</v>
      </c>
      <c r="D141" s="184">
        <f>IF('Tariffs July 2021'!O110="",$C$114*$C$115*'Tariffs July 2021'!N110/100,IF($C$114*$C$115&gt;='Tariffs July 2021'!P110,('Tariffs July 2021'!P110*'Tariffs July 2021'!N110/100),($C$114*$C$115*'Tariffs July 2021'!N110/100)))</f>
        <v>89.999999999999986</v>
      </c>
      <c r="E141" s="184">
        <f>($C$114*$C$116)*'Tariffs July 2021'!AH110/100</f>
        <v>183.19999999999996</v>
      </c>
      <c r="F141" s="184">
        <f>($C$114*$C$117)*'Tariffs July 2021'!W110/100</f>
        <v>72.909090909090907</v>
      </c>
      <c r="G141" s="184">
        <f t="shared" si="81"/>
        <v>446.02709090909082</v>
      </c>
      <c r="H141" s="238">
        <f t="shared" si="82"/>
        <v>1384.4363636363632</v>
      </c>
      <c r="I141" s="238">
        <f t="shared" si="83"/>
        <v>1784.1083636363633</v>
      </c>
      <c r="J141" s="185">
        <f t="shared" si="84"/>
        <v>1962.5191999999997</v>
      </c>
      <c r="K141" s="188">
        <f>'Tariffs July 2021'!AZ110</f>
        <v>0</v>
      </c>
      <c r="L141" s="188">
        <f>'Tariffs July 2021'!BA110</f>
        <v>0</v>
      </c>
      <c r="M141" s="188">
        <f>'Tariffs July 2021'!BB110</f>
        <v>0</v>
      </c>
      <c r="N141" s="188">
        <f>'Tariffs July 2021'!BC110</f>
        <v>0</v>
      </c>
      <c r="O141" s="186" t="str">
        <f t="shared" si="85"/>
        <v>No discount</v>
      </c>
      <c r="P141" s="187" t="str">
        <f t="shared" si="86"/>
        <v>Exclusive</v>
      </c>
      <c r="Q141" s="241">
        <f t="shared" si="87"/>
        <v>1784.1083636363633</v>
      </c>
      <c r="R141" s="238">
        <f t="shared" si="88"/>
        <v>1784.1083636363633</v>
      </c>
      <c r="S141" s="247">
        <f t="shared" si="89"/>
        <v>1962.5191999999997</v>
      </c>
      <c r="T141" s="247">
        <f t="shared" si="90"/>
        <v>1962.5191999999997</v>
      </c>
      <c r="U141" s="188">
        <f>'Tariffs July 2021'!BL110</f>
        <v>0</v>
      </c>
      <c r="V141" s="189" t="str">
        <f>'Tariffs July 2021'!BM110</f>
        <v>n</v>
      </c>
      <c r="W141" s="284"/>
      <c r="X141" s="284"/>
      <c r="Y141" s="284"/>
      <c r="Z141" s="284"/>
      <c r="AA141" s="284"/>
      <c r="AB141" s="284"/>
      <c r="AC141" s="284"/>
      <c r="AD141" s="284"/>
      <c r="AE141" s="284"/>
      <c r="AF141" s="284"/>
      <c r="AG141" s="284"/>
      <c r="AH141" s="284"/>
      <c r="AI141" s="284"/>
      <c r="AJ141" s="284"/>
      <c r="AK141" s="284"/>
      <c r="AL141" s="284"/>
      <c r="AM141" s="284"/>
      <c r="AN141" s="284"/>
    </row>
    <row r="142" spans="1:827" x14ac:dyDescent="0.15">
      <c r="A142" s="183" t="str">
        <f>'Tariffs July 2021'!K111</f>
        <v>Mojo Power</v>
      </c>
      <c r="B142" s="183" t="str">
        <f>'Tariffs July 2021'!L111</f>
        <v>G'day Sunshine</v>
      </c>
      <c r="C142" s="184">
        <f>IF('Tariffs July 2021'!BP111=0,91*'Tariffs July 2021'!M111/100,(91*'Tariffs July 2021'!M111/100)+'Tariffs July 2021'!BP111/4)</f>
        <v>150.38659999999999</v>
      </c>
      <c r="D142" s="184">
        <f>IF('Tariffs July 2021'!O111="",$C$114*$C$115*'Tariffs July 2021'!N111/100,IF($C$114*$C$115&gt;='Tariffs July 2021'!P111,('Tariffs July 2021'!P111*'Tariffs July 2021'!N111/100),($C$114*$C$115*'Tariffs July 2021'!N111/100)))</f>
        <v>61.679999999999993</v>
      </c>
      <c r="E142" s="184">
        <f>($C$114*$C$116)*'Tariffs July 2021'!AH111/100</f>
        <v>169.61999999999998</v>
      </c>
      <c r="F142" s="184">
        <f>($C$114*$C$117)*'Tariffs July 2021'!W111/100</f>
        <v>77.099999999999994</v>
      </c>
      <c r="G142" s="184">
        <f t="shared" si="81"/>
        <v>458.78660000000002</v>
      </c>
      <c r="H142" s="238">
        <f t="shared" si="82"/>
        <v>1233.6000000000001</v>
      </c>
      <c r="I142" s="238">
        <f t="shared" si="83"/>
        <v>1835.1464000000001</v>
      </c>
      <c r="J142" s="185">
        <f t="shared" si="84"/>
        <v>2018.6610400000002</v>
      </c>
      <c r="K142" s="188">
        <f>'Tariffs July 2021'!AZ111</f>
        <v>0</v>
      </c>
      <c r="L142" s="188">
        <f>'Tariffs July 2021'!BA111</f>
        <v>0</v>
      </c>
      <c r="M142" s="188">
        <f>'Tariffs July 2021'!BB111</f>
        <v>0</v>
      </c>
      <c r="N142" s="188">
        <f>'Tariffs July 2021'!BC111</f>
        <v>0</v>
      </c>
      <c r="O142" s="186" t="str">
        <f t="shared" si="85"/>
        <v>No discount</v>
      </c>
      <c r="P142" s="187" t="str">
        <f t="shared" si="86"/>
        <v>Exclusive</v>
      </c>
      <c r="Q142" s="241">
        <f t="shared" si="87"/>
        <v>1835.1464000000001</v>
      </c>
      <c r="R142" s="238">
        <f t="shared" si="88"/>
        <v>1835.1464000000001</v>
      </c>
      <c r="S142" s="247">
        <f t="shared" si="89"/>
        <v>2018.6610400000002</v>
      </c>
      <c r="T142" s="247">
        <f t="shared" si="90"/>
        <v>2018.6610400000002</v>
      </c>
      <c r="U142" s="188">
        <f>'Tariffs July 2021'!BL111</f>
        <v>0</v>
      </c>
      <c r="V142" s="189" t="str">
        <f>'Tariffs July 2021'!BM111</f>
        <v>n</v>
      </c>
      <c r="W142" s="284"/>
      <c r="X142" s="284"/>
      <c r="Y142" s="284"/>
      <c r="Z142" s="284"/>
      <c r="AA142" s="284"/>
      <c r="AB142" s="284"/>
      <c r="AC142" s="284"/>
      <c r="AD142" s="284"/>
      <c r="AE142" s="284"/>
      <c r="AF142" s="284"/>
      <c r="AG142" s="284"/>
      <c r="AH142" s="284"/>
      <c r="AI142" s="284"/>
      <c r="AJ142" s="284"/>
      <c r="AK142" s="284"/>
      <c r="AL142" s="284"/>
      <c r="AM142" s="284"/>
      <c r="AN142" s="284"/>
    </row>
    <row r="143" spans="1:827" customFormat="1" ht="13" x14ac:dyDescent="0.15">
      <c r="A143" s="284"/>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c r="AL143" s="284"/>
      <c r="AM143" s="284"/>
      <c r="AN143" s="284"/>
    </row>
    <row r="144" spans="1:827" customFormat="1" ht="13" x14ac:dyDescent="0.15">
      <c r="A144" s="284"/>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c r="AL144" s="284"/>
      <c r="AM144" s="284"/>
      <c r="AN144" s="284"/>
    </row>
    <row r="145" spans="1:40" customFormat="1" ht="13" x14ac:dyDescent="0.15">
      <c r="A145" s="284"/>
      <c r="B145" s="284"/>
      <c r="C145" s="284"/>
      <c r="D145" s="284"/>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c r="AL145" s="284"/>
      <c r="AM145" s="284"/>
      <c r="AN145" s="284"/>
    </row>
    <row r="146" spans="1:40" customFormat="1" ht="13" x14ac:dyDescent="0.15">
      <c r="A146" s="284"/>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c r="AL146" s="284"/>
      <c r="AM146" s="284"/>
      <c r="AN146" s="284"/>
    </row>
    <row r="147" spans="1:40" customFormat="1" ht="13" x14ac:dyDescent="0.15">
      <c r="A147" s="284"/>
      <c r="B147" s="284"/>
      <c r="C147" s="284"/>
      <c r="D147" s="284"/>
      <c r="E147" s="284"/>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c r="AL147" s="284"/>
      <c r="AM147" s="284"/>
      <c r="AN147" s="284"/>
    </row>
    <row r="148" spans="1:40" customFormat="1" ht="13" x14ac:dyDescent="0.15">
      <c r="A148" s="284"/>
      <c r="B148" s="284"/>
      <c r="C148" s="284"/>
      <c r="D148" s="284"/>
      <c r="E148" s="284"/>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c r="AL148" s="284"/>
      <c r="AM148" s="284"/>
      <c r="AN148" s="284"/>
    </row>
    <row r="149" spans="1:40" customFormat="1" ht="13" x14ac:dyDescent="0.15">
      <c r="A149" s="284"/>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c r="AL149" s="284"/>
      <c r="AM149" s="284"/>
      <c r="AN149" s="284"/>
    </row>
    <row r="150" spans="1:40" customFormat="1" ht="13" x14ac:dyDescent="0.15">
      <c r="A150" s="284"/>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c r="AL150" s="284"/>
      <c r="AM150" s="284"/>
      <c r="AN150" s="284"/>
    </row>
    <row r="151" spans="1:40" customFormat="1" ht="13" x14ac:dyDescent="0.15">
      <c r="A151" s="284"/>
      <c r="B151" s="284"/>
      <c r="C151" s="284"/>
      <c r="D151" s="284"/>
      <c r="E151" s="284"/>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c r="AL151" s="284"/>
      <c r="AM151" s="284"/>
      <c r="AN151" s="284"/>
    </row>
    <row r="152" spans="1:40" customFormat="1" ht="13" x14ac:dyDescent="0.15">
      <c r="A152" s="284"/>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c r="AL152" s="284"/>
      <c r="AM152" s="284"/>
      <c r="AN152" s="284"/>
    </row>
    <row r="153" spans="1:40" customFormat="1" ht="13" x14ac:dyDescent="0.15">
      <c r="A153" s="284"/>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c r="AL153" s="284"/>
      <c r="AM153" s="284"/>
      <c r="AN153" s="284"/>
    </row>
    <row r="154" spans="1:40" customFormat="1" ht="13" x14ac:dyDescent="0.15">
      <c r="A154" s="284"/>
      <c r="B154" s="284"/>
      <c r="C154" s="284"/>
      <c r="D154" s="284"/>
      <c r="E154" s="284"/>
      <c r="F154" s="284"/>
      <c r="G154" s="284"/>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c r="AL154" s="284"/>
      <c r="AM154" s="284"/>
      <c r="AN154" s="284"/>
    </row>
    <row r="155" spans="1:40" customFormat="1" ht="13" x14ac:dyDescent="0.15">
      <c r="A155" s="284"/>
      <c r="B155" s="284"/>
      <c r="C155" s="284"/>
      <c r="D155" s="284"/>
      <c r="E155" s="284"/>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c r="AL155" s="284"/>
      <c r="AM155" s="284"/>
      <c r="AN155" s="284"/>
    </row>
    <row r="156" spans="1:40" customFormat="1" ht="13" x14ac:dyDescent="0.15">
      <c r="A156" s="284"/>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c r="AL156" s="284"/>
      <c r="AM156" s="284"/>
      <c r="AN156" s="284"/>
    </row>
    <row r="157" spans="1:40" customFormat="1" ht="13" x14ac:dyDescent="0.15">
      <c r="A157" s="284"/>
      <c r="B157" s="284"/>
      <c r="C157" s="284"/>
      <c r="D157" s="284"/>
      <c r="E157" s="284"/>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c r="AL157" s="284"/>
      <c r="AM157" s="284"/>
      <c r="AN157" s="284"/>
    </row>
    <row r="158" spans="1:40" customFormat="1" ht="13" x14ac:dyDescent="0.15">
      <c r="A158" s="284"/>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c r="AL158" s="284"/>
      <c r="AM158" s="284"/>
      <c r="AN158" s="284"/>
    </row>
    <row r="159" spans="1:40" customFormat="1" ht="13" x14ac:dyDescent="0.15">
      <c r="A159" s="284"/>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c r="AL159" s="284"/>
      <c r="AM159" s="284"/>
      <c r="AN159" s="284"/>
    </row>
    <row r="160" spans="1:40" customFormat="1" ht="13" x14ac:dyDescent="0.15">
      <c r="A160" s="284"/>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c r="AL160" s="284"/>
      <c r="AM160" s="284"/>
      <c r="AN160" s="284"/>
    </row>
    <row r="161" spans="1:40" customFormat="1" ht="13" x14ac:dyDescent="0.15">
      <c r="A161" s="284"/>
      <c r="B161" s="284"/>
      <c r="C161" s="284"/>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c r="AL161" s="284"/>
      <c r="AM161" s="284"/>
      <c r="AN161" s="284"/>
    </row>
    <row r="162" spans="1:40" customFormat="1" ht="13" x14ac:dyDescent="0.15">
      <c r="A162" s="284"/>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c r="AL162" s="284"/>
      <c r="AM162" s="284"/>
      <c r="AN162" s="284"/>
    </row>
    <row r="163" spans="1:40" customFormat="1" ht="13" x14ac:dyDescent="0.15">
      <c r="A163" s="284"/>
      <c r="B163" s="284"/>
      <c r="C163" s="284"/>
      <c r="D163" s="284"/>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c r="AL163" s="284"/>
      <c r="AM163" s="284"/>
      <c r="AN163" s="284"/>
    </row>
    <row r="164" spans="1:40" customFormat="1" ht="13" x14ac:dyDescent="0.15">
      <c r="A164" s="284"/>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c r="AL164" s="284"/>
      <c r="AM164" s="284"/>
      <c r="AN164" s="284"/>
    </row>
    <row r="165" spans="1:40" customFormat="1" ht="13" x14ac:dyDescent="0.15">
      <c r="A165" s="284"/>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c r="AL165" s="284"/>
      <c r="AM165" s="284"/>
      <c r="AN165" s="284"/>
    </row>
    <row r="166" spans="1:40" customFormat="1" ht="13" x14ac:dyDescent="0.15">
      <c r="A166" s="284"/>
      <c r="B166" s="284"/>
      <c r="C166" s="284"/>
      <c r="D166" s="284"/>
      <c r="E166" s="284"/>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c r="AL166" s="284"/>
      <c r="AM166" s="284"/>
      <c r="AN166" s="284"/>
    </row>
    <row r="167" spans="1:40" customFormat="1" ht="13" x14ac:dyDescent="0.15">
      <c r="A167" s="284"/>
      <c r="B167" s="284"/>
      <c r="C167" s="284"/>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c r="AL167" s="284"/>
      <c r="AM167" s="284"/>
      <c r="AN167" s="284"/>
    </row>
    <row r="168" spans="1:40" customFormat="1" ht="13" x14ac:dyDescent="0.15">
      <c r="A168" s="284"/>
      <c r="B168" s="284"/>
      <c r="C168" s="284"/>
      <c r="D168" s="284"/>
      <c r="E168" s="284"/>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c r="AL168" s="284"/>
      <c r="AM168" s="284"/>
      <c r="AN168" s="284"/>
    </row>
    <row r="169" spans="1:40" customFormat="1" ht="13" x14ac:dyDescent="0.15">
      <c r="A169" s="284"/>
      <c r="B169" s="284"/>
      <c r="C169" s="284"/>
      <c r="D169" s="284"/>
      <c r="E169" s="284"/>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c r="AL169" s="284"/>
      <c r="AM169" s="284"/>
      <c r="AN169" s="284"/>
    </row>
    <row r="170" spans="1:40" customFormat="1" ht="13" x14ac:dyDescent="0.15">
      <c r="A170" s="284"/>
      <c r="B170" s="284"/>
      <c r="C170" s="284"/>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c r="AL170" s="284"/>
      <c r="AM170" s="284"/>
      <c r="AN170" s="284"/>
    </row>
    <row r="171" spans="1:40" customFormat="1" ht="13" x14ac:dyDescent="0.15">
      <c r="A171" s="284"/>
      <c r="B171" s="284"/>
      <c r="C171" s="284"/>
      <c r="D171" s="284"/>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c r="AL171" s="284"/>
      <c r="AM171" s="284"/>
      <c r="AN171" s="284"/>
    </row>
    <row r="172" spans="1:40" customFormat="1" ht="13" x14ac:dyDescent="0.15">
      <c r="A172" s="284"/>
      <c r="B172" s="284"/>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c r="AL172" s="284"/>
      <c r="AM172" s="284"/>
      <c r="AN172" s="284"/>
    </row>
    <row r="173" spans="1:40" customFormat="1" ht="13" x14ac:dyDescent="0.15">
      <c r="A173" s="284"/>
      <c r="B173" s="284"/>
      <c r="C173" s="284"/>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c r="AL173" s="284"/>
      <c r="AM173" s="284"/>
      <c r="AN173" s="284"/>
    </row>
    <row r="174" spans="1:40" customFormat="1" ht="13" x14ac:dyDescent="0.15">
      <c r="A174" s="284"/>
      <c r="B174" s="284"/>
      <c r="C174" s="284"/>
      <c r="D174" s="284"/>
      <c r="E174" s="284"/>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c r="AL174" s="284"/>
      <c r="AM174" s="284"/>
      <c r="AN174" s="284"/>
    </row>
    <row r="175" spans="1:40" customFormat="1" ht="13" x14ac:dyDescent="0.15">
      <c r="A175" s="284"/>
      <c r="B175" s="284"/>
      <c r="C175" s="284"/>
      <c r="D175" s="284"/>
      <c r="E175" s="284"/>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c r="AL175" s="284"/>
      <c r="AM175" s="284"/>
      <c r="AN175" s="284"/>
    </row>
    <row r="176" spans="1:40" customFormat="1" ht="13" x14ac:dyDescent="0.15">
      <c r="A176" s="284"/>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c r="AL176" s="284"/>
      <c r="AM176" s="284"/>
      <c r="AN176" s="284"/>
    </row>
    <row r="177" spans="1:40" customFormat="1" ht="13" x14ac:dyDescent="0.15">
      <c r="A177" s="284"/>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c r="AL177" s="284"/>
      <c r="AM177" s="284"/>
      <c r="AN177" s="284"/>
    </row>
    <row r="178" spans="1:40" customFormat="1" ht="13" x14ac:dyDescent="0.15">
      <c r="A178" s="284"/>
      <c r="B178" s="284"/>
      <c r="C178" s="284"/>
      <c r="D178" s="284"/>
      <c r="E178" s="284"/>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c r="AL178" s="284"/>
      <c r="AM178" s="284"/>
      <c r="AN178" s="284"/>
    </row>
    <row r="179" spans="1:40" customFormat="1" ht="13" x14ac:dyDescent="0.15">
      <c r="A179" s="284"/>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c r="AL179" s="284"/>
      <c r="AM179" s="284"/>
      <c r="AN179" s="284"/>
    </row>
    <row r="180" spans="1:40" customFormat="1" ht="13" x14ac:dyDescent="0.15">
      <c r="A180" s="284"/>
      <c r="B180" s="284"/>
      <c r="C180" s="284"/>
      <c r="D180" s="284"/>
      <c r="E180" s="284"/>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c r="AL180" s="284"/>
      <c r="AM180" s="284"/>
      <c r="AN180" s="284"/>
    </row>
    <row r="181" spans="1:40" customFormat="1" ht="13" x14ac:dyDescent="0.15">
      <c r="A181" s="284"/>
      <c r="B181" s="284"/>
      <c r="C181" s="284"/>
      <c r="D181" s="284"/>
      <c r="E181" s="284"/>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c r="AL181" s="284"/>
      <c r="AM181" s="284"/>
      <c r="AN181" s="284"/>
    </row>
    <row r="182" spans="1:40" customFormat="1" ht="13" x14ac:dyDescent="0.15">
      <c r="A182" s="284"/>
      <c r="B182" s="284"/>
      <c r="C182" s="284"/>
      <c r="D182" s="284"/>
      <c r="E182" s="284"/>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c r="AL182" s="284"/>
      <c r="AM182" s="284"/>
      <c r="AN182" s="284"/>
    </row>
    <row r="183" spans="1:40" customFormat="1" ht="13" x14ac:dyDescent="0.15">
      <c r="A183" s="284"/>
      <c r="B183" s="284"/>
      <c r="C183" s="284"/>
      <c r="D183" s="284"/>
      <c r="E183" s="284"/>
      <c r="F183" s="284"/>
      <c r="G183" s="284"/>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c r="AL183" s="284"/>
      <c r="AM183" s="284"/>
      <c r="AN183" s="284"/>
    </row>
    <row r="184" spans="1:40" customFormat="1" ht="13" x14ac:dyDescent="0.15">
      <c r="A184" s="284"/>
      <c r="B184" s="284"/>
      <c r="C184" s="284"/>
      <c r="D184" s="284"/>
      <c r="E184" s="284"/>
      <c r="F184" s="284"/>
      <c r="G184" s="284"/>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c r="AL184" s="284"/>
      <c r="AM184" s="284"/>
      <c r="AN184" s="284"/>
    </row>
    <row r="185" spans="1:40" customFormat="1" ht="13" x14ac:dyDescent="0.15">
      <c r="A185" s="284"/>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c r="AL185" s="284"/>
      <c r="AM185" s="284"/>
      <c r="AN185" s="284"/>
    </row>
    <row r="186" spans="1:40" customFormat="1" ht="13" x14ac:dyDescent="0.15">
      <c r="A186" s="284"/>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c r="AL186" s="284"/>
      <c r="AM186" s="284"/>
      <c r="AN186" s="284"/>
    </row>
    <row r="187" spans="1:40" customFormat="1" ht="13" x14ac:dyDescent="0.15">
      <c r="A187" s="284"/>
      <c r="B187" s="284"/>
      <c r="C187" s="284"/>
      <c r="D187" s="284"/>
      <c r="E187" s="284"/>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c r="AL187" s="284"/>
      <c r="AM187" s="284"/>
      <c r="AN187" s="284"/>
    </row>
    <row r="188" spans="1:40" customFormat="1" ht="13" x14ac:dyDescent="0.15">
      <c r="A188" s="284"/>
      <c r="B188" s="284"/>
      <c r="C188" s="284"/>
      <c r="D188" s="284"/>
      <c r="E188" s="284"/>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c r="AL188" s="284"/>
      <c r="AM188" s="284"/>
      <c r="AN188" s="284"/>
    </row>
    <row r="189" spans="1:40" customFormat="1" ht="13" x14ac:dyDescent="0.15">
      <c r="A189" s="284"/>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c r="AL189" s="284"/>
      <c r="AM189" s="284"/>
      <c r="AN189" s="284"/>
    </row>
    <row r="190" spans="1:40" customFormat="1" ht="13" x14ac:dyDescent="0.15">
      <c r="A190" s="284"/>
      <c r="B190" s="284"/>
      <c r="C190" s="284"/>
      <c r="D190" s="284"/>
      <c r="E190" s="284"/>
      <c r="F190" s="284"/>
      <c r="G190" s="284"/>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c r="AL190" s="284"/>
      <c r="AM190" s="284"/>
      <c r="AN190" s="284"/>
    </row>
    <row r="191" spans="1:40" customFormat="1" ht="13" x14ac:dyDescent="0.15">
      <c r="A191" s="284"/>
      <c r="B191" s="284"/>
      <c r="C191" s="284"/>
      <c r="D191" s="284"/>
      <c r="E191" s="284"/>
      <c r="F191" s="284"/>
      <c r="G191" s="284"/>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c r="AL191" s="284"/>
      <c r="AM191" s="284"/>
      <c r="AN191" s="284"/>
    </row>
    <row r="192" spans="1:40" customFormat="1" ht="13" x14ac:dyDescent="0.15">
      <c r="A192" s="284"/>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c r="AL192" s="284"/>
      <c r="AM192" s="284"/>
      <c r="AN192" s="284"/>
    </row>
    <row r="193" spans="1:40" customFormat="1" ht="13" x14ac:dyDescent="0.15">
      <c r="A193" s="284"/>
      <c r="B193" s="284"/>
      <c r="C193" s="284"/>
      <c r="D193" s="284"/>
      <c r="E193" s="284"/>
      <c r="F193" s="284"/>
      <c r="G193" s="284"/>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c r="AL193" s="284"/>
      <c r="AM193" s="284"/>
      <c r="AN193" s="284"/>
    </row>
    <row r="194" spans="1:40" customFormat="1" ht="13" x14ac:dyDescent="0.15">
      <c r="A194" s="284"/>
      <c r="B194" s="284"/>
      <c r="C194" s="284"/>
      <c r="D194" s="284"/>
      <c r="E194" s="284"/>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c r="AL194" s="284"/>
      <c r="AM194" s="284"/>
      <c r="AN194" s="284"/>
    </row>
    <row r="195" spans="1:40" customFormat="1" ht="13" x14ac:dyDescent="0.15">
      <c r="A195" s="284"/>
      <c r="B195" s="284"/>
      <c r="C195" s="284"/>
      <c r="D195" s="284"/>
      <c r="E195" s="284"/>
      <c r="F195" s="284"/>
      <c r="G195" s="284"/>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c r="AL195" s="284"/>
      <c r="AM195" s="284"/>
      <c r="AN195" s="284"/>
    </row>
    <row r="196" spans="1:40" customFormat="1" ht="13" x14ac:dyDescent="0.15">
      <c r="A196" s="284"/>
      <c r="B196" s="284"/>
      <c r="C196" s="284"/>
      <c r="D196" s="284"/>
      <c r="E196" s="284"/>
      <c r="F196" s="284"/>
      <c r="G196" s="284"/>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c r="AL196" s="284"/>
      <c r="AM196" s="284"/>
      <c r="AN196" s="284"/>
    </row>
    <row r="197" spans="1:40" customFormat="1" ht="13" x14ac:dyDescent="0.15">
      <c r="A197" s="284"/>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c r="AL197" s="284"/>
      <c r="AM197" s="284"/>
      <c r="AN197" s="284"/>
    </row>
    <row r="198" spans="1:40" customFormat="1" ht="13" x14ac:dyDescent="0.15">
      <c r="A198" s="284"/>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c r="AL198" s="284"/>
      <c r="AM198" s="284"/>
      <c r="AN198" s="284"/>
    </row>
    <row r="199" spans="1:40" customFormat="1" ht="13" x14ac:dyDescent="0.15">
      <c r="A199" s="284"/>
      <c r="B199" s="284"/>
      <c r="C199" s="284"/>
      <c r="D199" s="284"/>
      <c r="E199" s="284"/>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c r="AL199" s="284"/>
      <c r="AM199" s="284"/>
      <c r="AN199" s="284"/>
    </row>
    <row r="200" spans="1:40" customFormat="1" ht="13" x14ac:dyDescent="0.15">
      <c r="A200" s="284"/>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c r="AL200" s="284"/>
      <c r="AM200" s="284"/>
      <c r="AN200" s="284"/>
    </row>
    <row r="201" spans="1:40" customFormat="1" ht="13" x14ac:dyDescent="0.15">
      <c r="A201" s="284"/>
      <c r="B201" s="284"/>
      <c r="C201" s="284"/>
      <c r="D201" s="284"/>
      <c r="E201" s="284"/>
      <c r="F201" s="284"/>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c r="AL201" s="284"/>
      <c r="AM201" s="284"/>
      <c r="AN201" s="284"/>
    </row>
    <row r="202" spans="1:40" customFormat="1" ht="13" x14ac:dyDescent="0.15"/>
    <row r="203" spans="1:40" customFormat="1" ht="13" x14ac:dyDescent="0.15"/>
    <row r="204" spans="1:40" customFormat="1" ht="13" x14ac:dyDescent="0.15"/>
    <row r="205" spans="1:40" customFormat="1" ht="13" x14ac:dyDescent="0.15"/>
    <row r="206" spans="1:40" customFormat="1" ht="13" x14ac:dyDescent="0.15"/>
    <row r="207" spans="1:40" customFormat="1" ht="13" x14ac:dyDescent="0.15"/>
    <row r="208" spans="1:40"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row r="3168" customFormat="1" ht="13" x14ac:dyDescent="0.15"/>
    <row r="3169" customFormat="1" ht="13" x14ac:dyDescent="0.15"/>
    <row r="3170" customFormat="1" ht="13" x14ac:dyDescent="0.15"/>
    <row r="3171" customFormat="1" ht="13" x14ac:dyDescent="0.15"/>
    <row r="3172" customFormat="1" ht="13" x14ac:dyDescent="0.15"/>
    <row r="3173" customFormat="1" ht="13" x14ac:dyDescent="0.15"/>
    <row r="3174" customFormat="1" ht="13" x14ac:dyDescent="0.15"/>
    <row r="3175" customFormat="1" ht="13" x14ac:dyDescent="0.15"/>
    <row r="3176" customFormat="1" ht="13" x14ac:dyDescent="0.15"/>
    <row r="3177" customFormat="1" ht="13" x14ac:dyDescent="0.15"/>
    <row r="3178" customFormat="1" ht="13" x14ac:dyDescent="0.15"/>
    <row r="3179" customFormat="1" ht="13" x14ac:dyDescent="0.15"/>
    <row r="3180" customFormat="1" ht="13" x14ac:dyDescent="0.15"/>
    <row r="3181" customFormat="1" ht="13" x14ac:dyDescent="0.15"/>
    <row r="3182" customFormat="1" ht="13" x14ac:dyDescent="0.15"/>
    <row r="3183" customFormat="1" ht="13" x14ac:dyDescent="0.15"/>
    <row r="3184" customFormat="1" ht="13" x14ac:dyDescent="0.15"/>
    <row r="3185" customFormat="1" ht="13" x14ac:dyDescent="0.15"/>
    <row r="3186" customFormat="1" ht="13" x14ac:dyDescent="0.15"/>
    <row r="3187" customFormat="1" ht="13" x14ac:dyDescent="0.15"/>
    <row r="3188" customFormat="1" ht="13" x14ac:dyDescent="0.15"/>
    <row r="3189" customFormat="1" ht="13" x14ac:dyDescent="0.15"/>
    <row r="3190" customFormat="1" ht="13" x14ac:dyDescent="0.15"/>
    <row r="3191" customFormat="1" ht="13" x14ac:dyDescent="0.15"/>
    <row r="3192" customFormat="1" ht="13" x14ac:dyDescent="0.15"/>
    <row r="3193" customFormat="1" ht="13" x14ac:dyDescent="0.15"/>
    <row r="3194" customFormat="1" ht="13" x14ac:dyDescent="0.15"/>
    <row r="3195" customFormat="1" ht="13" x14ac:dyDescent="0.15"/>
    <row r="3196" customFormat="1" ht="13" x14ac:dyDescent="0.15"/>
    <row r="3197" customFormat="1" ht="13" x14ac:dyDescent="0.15"/>
    <row r="3198" customFormat="1" ht="13" x14ac:dyDescent="0.15"/>
    <row r="3199" customFormat="1" ht="13" x14ac:dyDescent="0.15"/>
    <row r="3200" customFormat="1" ht="13" x14ac:dyDescent="0.15"/>
    <row r="3201" customFormat="1" ht="13" x14ac:dyDescent="0.15"/>
    <row r="3202" customFormat="1" ht="13" x14ac:dyDescent="0.15"/>
    <row r="3203" customFormat="1" ht="13" x14ac:dyDescent="0.15"/>
    <row r="3204" customFormat="1" ht="13" x14ac:dyDescent="0.15"/>
    <row r="3205" customFormat="1" ht="13" x14ac:dyDescent="0.15"/>
    <row r="3206" customFormat="1" ht="13" x14ac:dyDescent="0.15"/>
    <row r="3207" customFormat="1" ht="13" x14ac:dyDescent="0.15"/>
    <row r="3208" customFormat="1" ht="13" x14ac:dyDescent="0.15"/>
    <row r="3209" customFormat="1" ht="13" x14ac:dyDescent="0.15"/>
    <row r="3210" customFormat="1" ht="13" x14ac:dyDescent="0.15"/>
    <row r="3211" customFormat="1" ht="13" x14ac:dyDescent="0.15"/>
    <row r="3212" customFormat="1" ht="13" x14ac:dyDescent="0.15"/>
    <row r="3213" customFormat="1" ht="13" x14ac:dyDescent="0.15"/>
    <row r="3214" customFormat="1" ht="13" x14ac:dyDescent="0.15"/>
    <row r="3215" customFormat="1" ht="13" x14ac:dyDescent="0.15"/>
    <row r="3216" customFormat="1" ht="13" x14ac:dyDescent="0.15"/>
    <row r="3217" customFormat="1" ht="13" x14ac:dyDescent="0.15"/>
    <row r="3218" customFormat="1" ht="13" x14ac:dyDescent="0.15"/>
    <row r="3219" customFormat="1" ht="13" x14ac:dyDescent="0.15"/>
    <row r="3220" customFormat="1" ht="13" x14ac:dyDescent="0.15"/>
    <row r="3221" customFormat="1" ht="13" x14ac:dyDescent="0.15"/>
    <row r="3222" customFormat="1" ht="13" x14ac:dyDescent="0.15"/>
    <row r="3223" customFormat="1" ht="13" x14ac:dyDescent="0.15"/>
    <row r="3224" customFormat="1" ht="13" x14ac:dyDescent="0.15"/>
    <row r="3225" customFormat="1" ht="13" x14ac:dyDescent="0.15"/>
    <row r="3226" customFormat="1" ht="13" x14ac:dyDescent="0.15"/>
    <row r="3227" customFormat="1" ht="13" x14ac:dyDescent="0.15"/>
    <row r="3228" customFormat="1" ht="13" x14ac:dyDescent="0.15"/>
    <row r="3229" customFormat="1" ht="13" x14ac:dyDescent="0.15"/>
    <row r="3230" customFormat="1" ht="13" x14ac:dyDescent="0.15"/>
    <row r="3231" customFormat="1" ht="13" x14ac:dyDescent="0.15"/>
    <row r="3232" customFormat="1" ht="13" x14ac:dyDescent="0.15"/>
    <row r="3233" customFormat="1" ht="13" x14ac:dyDescent="0.15"/>
    <row r="3234" customFormat="1" ht="13" x14ac:dyDescent="0.15"/>
    <row r="3235" customFormat="1" ht="13" x14ac:dyDescent="0.15"/>
    <row r="3236" customFormat="1" ht="13" x14ac:dyDescent="0.15"/>
    <row r="3237" customFormat="1" ht="13" x14ac:dyDescent="0.15"/>
    <row r="3238" customFormat="1" ht="13" x14ac:dyDescent="0.15"/>
    <row r="3239" customFormat="1" ht="13" x14ac:dyDescent="0.15"/>
    <row r="3240" customFormat="1" ht="13" x14ac:dyDescent="0.15"/>
    <row r="3241" customFormat="1" ht="13" x14ac:dyDescent="0.15"/>
    <row r="3242" customFormat="1" ht="13" x14ac:dyDescent="0.15"/>
    <row r="3243" customFormat="1" ht="13" x14ac:dyDescent="0.15"/>
    <row r="3244" customFormat="1" ht="13" x14ac:dyDescent="0.15"/>
    <row r="3245" customFormat="1" ht="13" x14ac:dyDescent="0.15"/>
    <row r="3246" customFormat="1" ht="13" x14ac:dyDescent="0.15"/>
    <row r="3247" customFormat="1" ht="13" x14ac:dyDescent="0.15"/>
    <row r="3248" customFormat="1" ht="13" x14ac:dyDescent="0.15"/>
    <row r="3249" customFormat="1" ht="13" x14ac:dyDescent="0.15"/>
    <row r="3250" customFormat="1" ht="13" x14ac:dyDescent="0.15"/>
    <row r="3251" customFormat="1" ht="13" x14ac:dyDescent="0.15"/>
    <row r="3252" customFormat="1" ht="13" x14ac:dyDescent="0.15"/>
    <row r="3253" customFormat="1" ht="13" x14ac:dyDescent="0.15"/>
    <row r="3254" customFormat="1" ht="13" x14ac:dyDescent="0.15"/>
    <row r="3255" customFormat="1" ht="13" x14ac:dyDescent="0.15"/>
    <row r="3256" customFormat="1" ht="13" x14ac:dyDescent="0.15"/>
    <row r="3257" customFormat="1" ht="13" x14ac:dyDescent="0.15"/>
    <row r="3258" customFormat="1" ht="13" x14ac:dyDescent="0.15"/>
    <row r="3259" customFormat="1" ht="13" x14ac:dyDescent="0.15"/>
    <row r="3260" customFormat="1" ht="13" x14ac:dyDescent="0.15"/>
    <row r="3261" customFormat="1" ht="13" x14ac:dyDescent="0.15"/>
    <row r="3262" customFormat="1" ht="13" x14ac:dyDescent="0.15"/>
    <row r="3263" customFormat="1" ht="13" x14ac:dyDescent="0.15"/>
    <row r="3264" customFormat="1" ht="13" x14ac:dyDescent="0.15"/>
    <row r="3265" customFormat="1" ht="13" x14ac:dyDescent="0.15"/>
    <row r="3266" customFormat="1" ht="13" x14ac:dyDescent="0.15"/>
    <row r="3267" customFormat="1" ht="13" x14ac:dyDescent="0.15"/>
    <row r="3268" customFormat="1" ht="13" x14ac:dyDescent="0.15"/>
    <row r="3269" customFormat="1" ht="13" x14ac:dyDescent="0.15"/>
    <row r="3270" customFormat="1" ht="13" x14ac:dyDescent="0.15"/>
    <row r="3271" customFormat="1" ht="13" x14ac:dyDescent="0.15"/>
    <row r="3272" customFormat="1" ht="13" x14ac:dyDescent="0.15"/>
    <row r="3273" customFormat="1" ht="13" x14ac:dyDescent="0.15"/>
    <row r="3274" customFormat="1" ht="13" x14ac:dyDescent="0.15"/>
    <row r="3275" customFormat="1" ht="13" x14ac:dyDescent="0.15"/>
    <row r="3276" customFormat="1" ht="13" x14ac:dyDescent="0.15"/>
    <row r="3277" customFormat="1" ht="13" x14ac:dyDescent="0.15"/>
    <row r="3278" customFormat="1" ht="13" x14ac:dyDescent="0.15"/>
    <row r="3279" customFormat="1" ht="13" x14ac:dyDescent="0.15"/>
    <row r="3280" customFormat="1" ht="13" x14ac:dyDescent="0.15"/>
    <row r="3281" customFormat="1" ht="13" x14ac:dyDescent="0.15"/>
    <row r="3282" customFormat="1" ht="13" x14ac:dyDescent="0.15"/>
    <row r="3283" customFormat="1" ht="13" x14ac:dyDescent="0.15"/>
    <row r="3284" customFormat="1" ht="13" x14ac:dyDescent="0.15"/>
    <row r="3285" customFormat="1" ht="13" x14ac:dyDescent="0.15"/>
    <row r="3286" customFormat="1" ht="13" x14ac:dyDescent="0.15"/>
    <row r="3287" customFormat="1" ht="13" x14ac:dyDescent="0.15"/>
    <row r="3288" customFormat="1" ht="13" x14ac:dyDescent="0.15"/>
    <row r="3289" customFormat="1" ht="13" x14ac:dyDescent="0.15"/>
    <row r="3290" customFormat="1" ht="13" x14ac:dyDescent="0.15"/>
    <row r="3291" customFormat="1" ht="13" x14ac:dyDescent="0.15"/>
    <row r="3292" customFormat="1" ht="13" x14ac:dyDescent="0.15"/>
    <row r="3293" customFormat="1" ht="13" x14ac:dyDescent="0.15"/>
    <row r="3294" customFormat="1" ht="13" x14ac:dyDescent="0.15"/>
    <row r="3295" customFormat="1" ht="13" x14ac:dyDescent="0.15"/>
    <row r="3296" customFormat="1" ht="13" x14ac:dyDescent="0.15"/>
    <row r="3297" customFormat="1" ht="13" x14ac:dyDescent="0.15"/>
    <row r="3298" customFormat="1" ht="13" x14ac:dyDescent="0.15"/>
    <row r="3299" customFormat="1" ht="13" x14ac:dyDescent="0.15"/>
    <row r="3300" customFormat="1" ht="13" x14ac:dyDescent="0.15"/>
    <row r="3301" customFormat="1" ht="13" x14ac:dyDescent="0.15"/>
    <row r="3302" customFormat="1" ht="13" x14ac:dyDescent="0.15"/>
    <row r="3303" customFormat="1" ht="13" x14ac:dyDescent="0.15"/>
    <row r="3304" customFormat="1" ht="13" x14ac:dyDescent="0.15"/>
    <row r="3305" customFormat="1" ht="13" x14ac:dyDescent="0.15"/>
    <row r="3306" customFormat="1" ht="13" x14ac:dyDescent="0.15"/>
    <row r="3307" customFormat="1" ht="13" x14ac:dyDescent="0.15"/>
    <row r="3308" customFormat="1" ht="13" x14ac:dyDescent="0.15"/>
    <row r="3309" customFormat="1" ht="13" x14ac:dyDescent="0.15"/>
    <row r="3310" customFormat="1" ht="13" x14ac:dyDescent="0.15"/>
    <row r="3311" customFormat="1" ht="13" x14ac:dyDescent="0.15"/>
    <row r="3312" customFormat="1" ht="13" x14ac:dyDescent="0.15"/>
    <row r="3313" customFormat="1" ht="13" x14ac:dyDescent="0.15"/>
    <row r="3314" customFormat="1" ht="13" x14ac:dyDescent="0.15"/>
    <row r="3315" customFormat="1" ht="13" x14ac:dyDescent="0.15"/>
    <row r="3316" customFormat="1" ht="13" x14ac:dyDescent="0.15"/>
    <row r="3317" customFormat="1" ht="13" x14ac:dyDescent="0.15"/>
    <row r="3318" customFormat="1" ht="13" x14ac:dyDescent="0.15"/>
    <row r="3319" customFormat="1" ht="13" x14ac:dyDescent="0.15"/>
    <row r="3320" customFormat="1" ht="13" x14ac:dyDescent="0.15"/>
    <row r="3321" customFormat="1" ht="13" x14ac:dyDescent="0.15"/>
    <row r="3322" customFormat="1" ht="13" x14ac:dyDescent="0.15"/>
    <row r="3323" customFormat="1" ht="13" x14ac:dyDescent="0.15"/>
    <row r="3324" customFormat="1" ht="13" x14ac:dyDescent="0.15"/>
    <row r="3325" customFormat="1" ht="13" x14ac:dyDescent="0.15"/>
    <row r="3326" customFormat="1" ht="13" x14ac:dyDescent="0.15"/>
    <row r="3327" customFormat="1" ht="13" x14ac:dyDescent="0.15"/>
    <row r="3328" customFormat="1" ht="13" x14ac:dyDescent="0.15"/>
    <row r="3329" customFormat="1" ht="13" x14ac:dyDescent="0.15"/>
    <row r="3330" customFormat="1" ht="13" x14ac:dyDescent="0.15"/>
    <row r="3331" customFormat="1" ht="13" x14ac:dyDescent="0.15"/>
    <row r="3332" customFormat="1" ht="13" x14ac:dyDescent="0.15"/>
    <row r="3333" customFormat="1" ht="13" x14ac:dyDescent="0.15"/>
    <row r="3334" customFormat="1" ht="13" x14ac:dyDescent="0.15"/>
    <row r="3335" customFormat="1" ht="13" x14ac:dyDescent="0.15"/>
    <row r="3336" customFormat="1" ht="13" x14ac:dyDescent="0.15"/>
    <row r="3337" customFormat="1" ht="13" x14ac:dyDescent="0.15"/>
    <row r="3338" customFormat="1" ht="13" x14ac:dyDescent="0.15"/>
    <row r="3339" customFormat="1" ht="13" x14ac:dyDescent="0.15"/>
    <row r="3340" customFormat="1" ht="13" x14ac:dyDescent="0.15"/>
    <row r="3341" customFormat="1" ht="13" x14ac:dyDescent="0.15"/>
    <row r="3342" customFormat="1" ht="13" x14ac:dyDescent="0.15"/>
    <row r="3343" customFormat="1" ht="13" x14ac:dyDescent="0.15"/>
    <row r="3344" customFormat="1" ht="13" x14ac:dyDescent="0.15"/>
    <row r="3345" customFormat="1" ht="13" x14ac:dyDescent="0.15"/>
    <row r="3346" customFormat="1" ht="13" x14ac:dyDescent="0.15"/>
    <row r="3347" customFormat="1" ht="13" x14ac:dyDescent="0.15"/>
    <row r="3348" customFormat="1" ht="13" x14ac:dyDescent="0.15"/>
    <row r="3349" customFormat="1" ht="13" x14ac:dyDescent="0.15"/>
    <row r="3350" customFormat="1" ht="13" x14ac:dyDescent="0.15"/>
    <row r="3351" customFormat="1" ht="13" x14ac:dyDescent="0.15"/>
    <row r="3352" customFormat="1" ht="13" x14ac:dyDescent="0.15"/>
    <row r="3353" customFormat="1" ht="13" x14ac:dyDescent="0.15"/>
    <row r="3354" customFormat="1" ht="13" x14ac:dyDescent="0.15"/>
    <row r="3355" customFormat="1" ht="13" x14ac:dyDescent="0.15"/>
    <row r="3356" customFormat="1" ht="13" x14ac:dyDescent="0.15"/>
    <row r="3357" customFormat="1" ht="13" x14ac:dyDescent="0.15"/>
    <row r="3358" customFormat="1" ht="13" x14ac:dyDescent="0.15"/>
    <row r="3359" customFormat="1" ht="13" x14ac:dyDescent="0.15"/>
    <row r="3360" customFormat="1" ht="13" x14ac:dyDescent="0.15"/>
    <row r="3361" customFormat="1" ht="13" x14ac:dyDescent="0.15"/>
    <row r="3362" customFormat="1" ht="13" x14ac:dyDescent="0.15"/>
    <row r="3363" customFormat="1" ht="13" x14ac:dyDescent="0.15"/>
    <row r="3364" customFormat="1" ht="13" x14ac:dyDescent="0.15"/>
    <row r="3365" customFormat="1" ht="13" x14ac:dyDescent="0.15"/>
    <row r="3366" customFormat="1" ht="13" x14ac:dyDescent="0.15"/>
    <row r="3367" customFormat="1" ht="13" x14ac:dyDescent="0.15"/>
    <row r="3368" customFormat="1" ht="13" x14ac:dyDescent="0.15"/>
    <row r="3369" customFormat="1" ht="13" x14ac:dyDescent="0.15"/>
    <row r="3370" customFormat="1" ht="13" x14ac:dyDescent="0.15"/>
    <row r="3371" customFormat="1" ht="13" x14ac:dyDescent="0.15"/>
    <row r="3372" customFormat="1" ht="13" x14ac:dyDescent="0.15"/>
    <row r="3373" customFormat="1" ht="13" x14ac:dyDescent="0.15"/>
    <row r="3374" customFormat="1" ht="13" x14ac:dyDescent="0.15"/>
    <row r="3375" customFormat="1" ht="13" x14ac:dyDescent="0.15"/>
    <row r="3376" customFormat="1" ht="13" x14ac:dyDescent="0.15"/>
    <row r="3377" customFormat="1" ht="13" x14ac:dyDescent="0.15"/>
    <row r="3378" customFormat="1" ht="13" x14ac:dyDescent="0.15"/>
    <row r="3379" customFormat="1" ht="13" x14ac:dyDescent="0.15"/>
    <row r="3380" customFormat="1" ht="13" x14ac:dyDescent="0.15"/>
    <row r="3381" customFormat="1" ht="13" x14ac:dyDescent="0.15"/>
    <row r="3382" customFormat="1" ht="13" x14ac:dyDescent="0.15"/>
    <row r="3383" customFormat="1" ht="13" x14ac:dyDescent="0.15"/>
    <row r="3384" customFormat="1" ht="13" x14ac:dyDescent="0.15"/>
    <row r="3385" customFormat="1" ht="13" x14ac:dyDescent="0.15"/>
    <row r="3386" customFormat="1" ht="13" x14ac:dyDescent="0.15"/>
    <row r="3387" customFormat="1" ht="13" x14ac:dyDescent="0.15"/>
    <row r="3388" customFormat="1" ht="13" x14ac:dyDescent="0.15"/>
    <row r="3389" customFormat="1" ht="13" x14ac:dyDescent="0.15"/>
    <row r="3390" customFormat="1" ht="13" x14ac:dyDescent="0.15"/>
    <row r="3391" customFormat="1" ht="13" x14ac:dyDescent="0.15"/>
    <row r="3392" customFormat="1" ht="13" x14ac:dyDescent="0.15"/>
    <row r="3393" customFormat="1" ht="13" x14ac:dyDescent="0.15"/>
    <row r="3394" customFormat="1" ht="13" x14ac:dyDescent="0.15"/>
    <row r="3395" customFormat="1" ht="13" x14ac:dyDescent="0.15"/>
    <row r="3396" customFormat="1" ht="13" x14ac:dyDescent="0.15"/>
    <row r="3397" customFormat="1" ht="13" x14ac:dyDescent="0.15"/>
    <row r="3398" customFormat="1" ht="13" x14ac:dyDescent="0.15"/>
    <row r="3399" customFormat="1" ht="13" x14ac:dyDescent="0.15"/>
    <row r="3400" customFormat="1" ht="13" x14ac:dyDescent="0.15"/>
    <row r="3401" customFormat="1" ht="13" x14ac:dyDescent="0.15"/>
    <row r="3402" customFormat="1" ht="13" x14ac:dyDescent="0.15"/>
    <row r="3403" customFormat="1" ht="13" x14ac:dyDescent="0.15"/>
    <row r="3404" customFormat="1" ht="13" x14ac:dyDescent="0.15"/>
    <row r="3405" customFormat="1" ht="13" x14ac:dyDescent="0.15"/>
    <row r="3406" customFormat="1" ht="13" x14ac:dyDescent="0.15"/>
    <row r="3407" customFormat="1" ht="13" x14ac:dyDescent="0.15"/>
    <row r="3408" customFormat="1" ht="13" x14ac:dyDescent="0.15"/>
    <row r="3409" customFormat="1" ht="13" x14ac:dyDescent="0.15"/>
    <row r="3410" customFormat="1" ht="13" x14ac:dyDescent="0.15"/>
    <row r="3411" customFormat="1" ht="13" x14ac:dyDescent="0.15"/>
    <row r="3412" customFormat="1" ht="13" x14ac:dyDescent="0.15"/>
    <row r="3413" customFormat="1" ht="13" x14ac:dyDescent="0.15"/>
    <row r="3414" customFormat="1" ht="13" x14ac:dyDescent="0.15"/>
    <row r="3415" customFormat="1" ht="13" x14ac:dyDescent="0.15"/>
    <row r="3416" customFormat="1" ht="13" x14ac:dyDescent="0.15"/>
    <row r="3417" customFormat="1" ht="13" x14ac:dyDescent="0.15"/>
    <row r="3418" customFormat="1" ht="13" x14ac:dyDescent="0.15"/>
    <row r="3419" customFormat="1" ht="13" x14ac:dyDescent="0.15"/>
    <row r="3420" customFormat="1" ht="13" x14ac:dyDescent="0.15"/>
  </sheetData>
  <sheetProtection algorithmName="SHA-512" hashValue="rJpBb1279qhTKC3aqx3edFd/mPofwz7GsGmCLGaOLP0dkfCqVmoEFUPcyTS92T973axdTY9aG0aPTK1kfBh77Q==" saltValue="mrd6bU5OZj2Dxe8qG8N59g==" spinCount="100000" sheet="1" objects="1" scenarios="1"/>
  <pageMargins left="0.75" right="0.75" top="1" bottom="1" header="0.5" footer="0.5"/>
  <pageSetup paperSize="9" orientation="portrait" horizontalDpi="0" verticalDpi="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032D7-66DE-0043-B00B-E161F703B30F}">
  <sheetPr codeName="Sheet2"/>
  <dimension ref="A1:AEU135"/>
  <sheetViews>
    <sheetView zoomScale="106" zoomScaleNormal="100" workbookViewId="0">
      <selection activeCell="T8" activeCellId="1" sqref="T14 T8"/>
    </sheetView>
  </sheetViews>
  <sheetFormatPr baseColWidth="10" defaultRowHeight="14" x14ac:dyDescent="0.15"/>
  <cols>
    <col min="1" max="1" width="18.5" style="191" customWidth="1"/>
    <col min="2" max="2" width="21.6640625" style="191" bestFit="1" customWidth="1"/>
    <col min="3" max="7" width="11.83203125" style="191" customWidth="1"/>
    <col min="8" max="8" width="12.6640625" style="191" hidden="1" customWidth="1"/>
    <col min="9" max="9" width="12.1640625" style="191" hidden="1" customWidth="1"/>
    <col min="10" max="14" width="12.1640625" style="191" customWidth="1"/>
    <col min="15" max="18" width="12.1640625" style="191" hidden="1" customWidth="1"/>
    <col min="19" max="22" width="12.1640625" style="191" customWidth="1"/>
    <col min="23" max="24" width="7.5" style="191" customWidth="1"/>
    <col min="25" max="827" width="7.5" style="244" customWidth="1"/>
    <col min="828" max="16384" width="10.83203125" style="244"/>
  </cols>
  <sheetData>
    <row r="1" spans="1:827" s="191" customFormat="1" x14ac:dyDescent="0.15">
      <c r="A1" s="191" t="s">
        <v>784</v>
      </c>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c r="BZ1" s="244"/>
      <c r="CA1" s="244"/>
      <c r="CB1" s="244"/>
      <c r="CC1" s="244"/>
      <c r="CD1" s="244"/>
      <c r="CE1" s="244"/>
      <c r="CF1" s="244"/>
      <c r="CG1" s="244"/>
      <c r="CH1" s="244"/>
      <c r="CI1" s="244"/>
      <c r="CJ1" s="244"/>
      <c r="CK1" s="244"/>
      <c r="CL1" s="244"/>
      <c r="CM1" s="244"/>
      <c r="CN1" s="244"/>
      <c r="CO1" s="244"/>
      <c r="CP1" s="244"/>
      <c r="CQ1" s="244"/>
      <c r="CR1" s="244"/>
      <c r="CS1" s="244"/>
      <c r="CT1" s="244"/>
      <c r="CU1" s="244"/>
      <c r="CV1" s="244"/>
      <c r="CW1" s="244"/>
      <c r="CX1" s="244"/>
      <c r="CY1" s="244"/>
      <c r="CZ1" s="244"/>
      <c r="DA1" s="244"/>
      <c r="DB1" s="244"/>
      <c r="DC1" s="244"/>
      <c r="DD1" s="244"/>
      <c r="DE1" s="244"/>
      <c r="DF1" s="244"/>
      <c r="DG1" s="244"/>
      <c r="DH1" s="244"/>
      <c r="DI1" s="244"/>
      <c r="DJ1" s="244"/>
      <c r="DK1" s="244"/>
      <c r="DL1" s="244"/>
      <c r="DM1" s="244"/>
      <c r="DN1" s="244"/>
      <c r="DO1" s="244"/>
      <c r="DP1" s="244"/>
      <c r="DQ1" s="244"/>
      <c r="DR1" s="244"/>
      <c r="DS1" s="244"/>
      <c r="DT1" s="244"/>
      <c r="DU1" s="244"/>
      <c r="DV1" s="244"/>
      <c r="DW1" s="244"/>
      <c r="DX1" s="244"/>
      <c r="DY1" s="244"/>
      <c r="DZ1" s="244"/>
      <c r="EA1" s="244"/>
      <c r="EB1" s="244"/>
      <c r="EC1" s="244"/>
      <c r="ED1" s="244"/>
      <c r="EE1" s="244"/>
      <c r="EF1" s="244"/>
      <c r="EG1" s="244"/>
      <c r="EH1" s="244"/>
      <c r="EI1" s="244"/>
      <c r="EJ1" s="244"/>
      <c r="EK1" s="244"/>
      <c r="EL1" s="244"/>
      <c r="EM1" s="244"/>
      <c r="EN1" s="244"/>
      <c r="EO1" s="244"/>
      <c r="EP1" s="244"/>
      <c r="EQ1" s="244"/>
      <c r="ER1" s="244"/>
      <c r="ES1" s="244"/>
      <c r="ET1" s="244"/>
      <c r="EU1" s="244"/>
      <c r="EV1" s="244"/>
      <c r="EW1" s="244"/>
      <c r="EX1" s="244"/>
      <c r="EY1" s="244"/>
      <c r="EZ1" s="244"/>
      <c r="FA1" s="244"/>
      <c r="FB1" s="244"/>
      <c r="FC1" s="244"/>
      <c r="FD1" s="244"/>
      <c r="FE1" s="244"/>
      <c r="FF1" s="244"/>
      <c r="FG1" s="244"/>
      <c r="FH1" s="244"/>
      <c r="FI1" s="244"/>
      <c r="FJ1" s="244"/>
      <c r="FK1" s="244"/>
      <c r="FL1" s="244"/>
      <c r="FM1" s="244"/>
      <c r="FN1" s="244"/>
      <c r="FO1" s="244"/>
      <c r="FP1" s="244"/>
      <c r="FQ1" s="244"/>
      <c r="FR1" s="244"/>
      <c r="FS1" s="244"/>
      <c r="FT1" s="244"/>
      <c r="FU1" s="244"/>
      <c r="FV1" s="244"/>
      <c r="FW1" s="244"/>
      <c r="FX1" s="244"/>
      <c r="FY1" s="244"/>
      <c r="FZ1" s="244"/>
      <c r="GA1" s="244"/>
      <c r="GB1" s="244"/>
      <c r="GC1" s="244"/>
      <c r="GD1" s="244"/>
      <c r="GE1" s="244"/>
      <c r="GF1" s="244"/>
      <c r="GG1" s="244"/>
      <c r="GH1" s="244"/>
      <c r="GI1" s="244"/>
      <c r="GJ1" s="244"/>
      <c r="GK1" s="244"/>
      <c r="GL1" s="244"/>
      <c r="GM1" s="244"/>
      <c r="GN1" s="244"/>
      <c r="GO1" s="244"/>
      <c r="GP1" s="244"/>
      <c r="GQ1" s="244"/>
      <c r="GR1" s="244"/>
      <c r="GS1" s="244"/>
      <c r="GT1" s="244"/>
      <c r="GU1" s="244"/>
      <c r="GV1" s="244"/>
      <c r="GW1" s="244"/>
      <c r="GX1" s="244"/>
      <c r="GY1" s="244"/>
      <c r="GZ1" s="244"/>
      <c r="HA1" s="244"/>
      <c r="HB1" s="244"/>
      <c r="HC1" s="244"/>
      <c r="HD1" s="244"/>
      <c r="HE1" s="244"/>
      <c r="HF1" s="244"/>
      <c r="HG1" s="244"/>
      <c r="HH1" s="244"/>
      <c r="HI1" s="244"/>
      <c r="HJ1" s="244"/>
      <c r="HK1" s="244"/>
      <c r="HL1" s="244"/>
      <c r="HM1" s="244"/>
      <c r="HN1" s="244"/>
      <c r="HO1" s="244"/>
      <c r="HP1" s="244"/>
      <c r="HQ1" s="244"/>
      <c r="HR1" s="244"/>
      <c r="HS1" s="244"/>
      <c r="HT1" s="244"/>
      <c r="HU1" s="244"/>
      <c r="HV1" s="244"/>
      <c r="HW1" s="244"/>
      <c r="HX1" s="244"/>
      <c r="HY1" s="244"/>
      <c r="HZ1" s="244"/>
      <c r="IA1" s="244"/>
      <c r="IB1" s="244"/>
      <c r="IC1" s="244"/>
      <c r="ID1" s="244"/>
      <c r="IE1" s="244"/>
      <c r="IF1" s="244"/>
      <c r="IG1" s="244"/>
      <c r="IH1" s="244"/>
      <c r="II1" s="244"/>
      <c r="IJ1" s="244"/>
      <c r="IK1" s="244"/>
      <c r="IL1" s="244"/>
      <c r="IM1" s="244"/>
      <c r="IN1" s="244"/>
      <c r="IO1" s="244"/>
      <c r="IP1" s="244"/>
      <c r="IQ1" s="244"/>
      <c r="IR1" s="244"/>
      <c r="IS1" s="244"/>
      <c r="IT1" s="244"/>
      <c r="IU1" s="244"/>
      <c r="IV1" s="244"/>
      <c r="IW1" s="244"/>
      <c r="IX1" s="244"/>
      <c r="IY1" s="244"/>
      <c r="IZ1" s="244"/>
      <c r="JA1" s="244"/>
      <c r="JB1" s="244"/>
      <c r="JC1" s="244"/>
      <c r="JD1" s="244"/>
      <c r="JE1" s="244"/>
      <c r="JF1" s="244"/>
      <c r="JG1" s="244"/>
      <c r="JH1" s="244"/>
      <c r="JI1" s="244"/>
      <c r="JJ1" s="244"/>
      <c r="JK1" s="244"/>
      <c r="JL1" s="244"/>
      <c r="JM1" s="244"/>
      <c r="JN1" s="244"/>
      <c r="JO1" s="244"/>
      <c r="JP1" s="244"/>
      <c r="JQ1" s="244"/>
      <c r="JR1" s="244"/>
      <c r="JS1" s="244"/>
      <c r="JT1" s="244"/>
      <c r="JU1" s="244"/>
      <c r="JV1" s="244"/>
      <c r="JW1" s="244"/>
      <c r="JX1" s="244"/>
      <c r="JY1" s="244"/>
      <c r="JZ1" s="244"/>
      <c r="KA1" s="244"/>
      <c r="KB1" s="244"/>
      <c r="KC1" s="244"/>
      <c r="KD1" s="244"/>
      <c r="KE1" s="244"/>
      <c r="KF1" s="244"/>
      <c r="KG1" s="244"/>
      <c r="KH1" s="244"/>
      <c r="KI1" s="244"/>
      <c r="KJ1" s="244"/>
      <c r="KK1" s="244"/>
      <c r="KL1" s="244"/>
      <c r="KM1" s="244"/>
      <c r="KN1" s="244"/>
      <c r="KO1" s="244"/>
      <c r="KP1" s="244"/>
      <c r="KQ1" s="244"/>
      <c r="KR1" s="244"/>
      <c r="KS1" s="244"/>
      <c r="KT1" s="244"/>
      <c r="KU1" s="244"/>
      <c r="KV1" s="244"/>
      <c r="KW1" s="244"/>
      <c r="KX1" s="244"/>
      <c r="KY1" s="244"/>
      <c r="KZ1" s="244"/>
      <c r="LA1" s="244"/>
      <c r="LB1" s="244"/>
      <c r="LC1" s="244"/>
      <c r="LD1" s="244"/>
      <c r="LE1" s="244"/>
      <c r="LF1" s="244"/>
      <c r="LG1" s="244"/>
      <c r="LH1" s="244"/>
      <c r="LI1" s="244"/>
      <c r="LJ1" s="244"/>
      <c r="LK1" s="244"/>
      <c r="LL1" s="244"/>
      <c r="LM1" s="244"/>
      <c r="LN1" s="244"/>
      <c r="LO1" s="244"/>
      <c r="LP1" s="244"/>
      <c r="LQ1" s="244"/>
      <c r="LR1" s="244"/>
      <c r="LS1" s="244"/>
      <c r="LT1" s="244"/>
      <c r="LU1" s="244"/>
      <c r="LV1" s="244"/>
      <c r="LW1" s="244"/>
      <c r="LX1" s="244"/>
      <c r="LY1" s="244"/>
      <c r="LZ1" s="244"/>
      <c r="MA1" s="244"/>
      <c r="MB1" s="244"/>
      <c r="MC1" s="244"/>
      <c r="MD1" s="244"/>
      <c r="ME1" s="244"/>
      <c r="MF1" s="244"/>
      <c r="MG1" s="244"/>
      <c r="MH1" s="244"/>
      <c r="MI1" s="244"/>
      <c r="MJ1" s="244"/>
      <c r="MK1" s="244"/>
      <c r="ML1" s="244"/>
      <c r="MM1" s="244"/>
      <c r="MN1" s="244"/>
      <c r="MO1" s="244"/>
      <c r="MP1" s="244"/>
      <c r="MQ1" s="244"/>
      <c r="MR1" s="244"/>
      <c r="MS1" s="244"/>
      <c r="MT1" s="244"/>
      <c r="MU1" s="244"/>
      <c r="MV1" s="244"/>
      <c r="MW1" s="244"/>
      <c r="MX1" s="244"/>
      <c r="MY1" s="244"/>
      <c r="MZ1" s="244"/>
      <c r="NA1" s="244"/>
      <c r="NB1" s="244"/>
      <c r="NC1" s="244"/>
      <c r="ND1" s="244"/>
      <c r="NE1" s="244"/>
      <c r="NF1" s="244"/>
      <c r="NG1" s="244"/>
      <c r="NH1" s="244"/>
      <c r="NI1" s="244"/>
      <c r="NJ1" s="244"/>
      <c r="NK1" s="244"/>
      <c r="NL1" s="244"/>
      <c r="NM1" s="244"/>
      <c r="NN1" s="244"/>
      <c r="NO1" s="244"/>
      <c r="NP1" s="244"/>
      <c r="NQ1" s="244"/>
      <c r="NR1" s="244"/>
      <c r="NS1" s="244"/>
      <c r="NT1" s="244"/>
      <c r="NU1" s="244"/>
      <c r="NV1" s="244"/>
      <c r="NW1" s="244"/>
      <c r="NX1" s="244"/>
      <c r="NY1" s="244"/>
      <c r="NZ1" s="244"/>
      <c r="OA1" s="244"/>
      <c r="OB1" s="244"/>
      <c r="OC1" s="244"/>
      <c r="OD1" s="244"/>
      <c r="OE1" s="244"/>
      <c r="OF1" s="244"/>
      <c r="OG1" s="244"/>
      <c r="OH1" s="244"/>
      <c r="OI1" s="244"/>
      <c r="OJ1" s="244"/>
      <c r="OK1" s="244"/>
      <c r="OL1" s="244"/>
      <c r="OM1" s="244"/>
      <c r="ON1" s="244"/>
      <c r="OO1" s="244"/>
      <c r="OP1" s="244"/>
      <c r="OQ1" s="244"/>
      <c r="OR1" s="244"/>
      <c r="OS1" s="244"/>
      <c r="OT1" s="244"/>
      <c r="OU1" s="244"/>
      <c r="OV1" s="244"/>
      <c r="OW1" s="244"/>
      <c r="OX1" s="244"/>
      <c r="OY1" s="244"/>
      <c r="OZ1" s="244"/>
      <c r="PA1" s="244"/>
      <c r="PB1" s="244"/>
      <c r="PC1" s="244"/>
      <c r="PD1" s="244"/>
      <c r="PE1" s="244"/>
      <c r="PF1" s="244"/>
      <c r="PG1" s="244"/>
      <c r="PH1" s="244"/>
      <c r="PI1" s="244"/>
      <c r="PJ1" s="244"/>
      <c r="PK1" s="244"/>
      <c r="PL1" s="244"/>
      <c r="PM1" s="244"/>
      <c r="PN1" s="244"/>
      <c r="PO1" s="244"/>
      <c r="PP1" s="244"/>
      <c r="PQ1" s="244"/>
      <c r="PR1" s="244"/>
      <c r="PS1" s="244"/>
      <c r="PT1" s="244"/>
      <c r="PU1" s="244"/>
      <c r="PV1" s="244"/>
      <c r="PW1" s="244"/>
      <c r="PX1" s="244"/>
      <c r="PY1" s="244"/>
      <c r="PZ1" s="244"/>
      <c r="QA1" s="244"/>
      <c r="QB1" s="244"/>
      <c r="QC1" s="244"/>
      <c r="QD1" s="244"/>
      <c r="QE1" s="244"/>
      <c r="QF1" s="244"/>
      <c r="QG1" s="244"/>
      <c r="QH1" s="244"/>
      <c r="QI1" s="244"/>
      <c r="QJ1" s="244"/>
      <c r="QK1" s="244"/>
      <c r="QL1" s="244"/>
      <c r="QM1" s="244"/>
      <c r="QN1" s="244"/>
      <c r="QO1" s="244"/>
      <c r="QP1" s="244"/>
      <c r="QQ1" s="244"/>
      <c r="QR1" s="244"/>
      <c r="QS1" s="244"/>
      <c r="QT1" s="244"/>
      <c r="QU1" s="244"/>
      <c r="QV1" s="244"/>
      <c r="QW1" s="244"/>
      <c r="QX1" s="244"/>
      <c r="QY1" s="244"/>
      <c r="QZ1" s="244"/>
      <c r="RA1" s="244"/>
      <c r="RB1" s="244"/>
      <c r="RC1" s="244"/>
      <c r="RD1" s="244"/>
      <c r="RE1" s="244"/>
      <c r="RF1" s="244"/>
      <c r="RG1" s="244"/>
      <c r="RH1" s="244"/>
      <c r="RI1" s="244"/>
      <c r="RJ1" s="244"/>
      <c r="RK1" s="244"/>
      <c r="RL1" s="244"/>
      <c r="RM1" s="244"/>
      <c r="RN1" s="244"/>
      <c r="RO1" s="244"/>
      <c r="RP1" s="244"/>
      <c r="RQ1" s="244"/>
      <c r="RR1" s="244"/>
      <c r="RS1" s="244"/>
      <c r="RT1" s="244"/>
      <c r="RU1" s="244"/>
      <c r="RV1" s="244"/>
      <c r="RW1" s="244"/>
      <c r="RX1" s="244"/>
      <c r="RY1" s="244"/>
      <c r="RZ1" s="244"/>
      <c r="SA1" s="244"/>
      <c r="SB1" s="244"/>
      <c r="SC1" s="244"/>
      <c r="SD1" s="244"/>
      <c r="SE1" s="244"/>
      <c r="SF1" s="244"/>
      <c r="SG1" s="244"/>
      <c r="SH1" s="244"/>
      <c r="SI1" s="244"/>
      <c r="SJ1" s="244"/>
      <c r="SK1" s="244"/>
      <c r="SL1" s="244"/>
      <c r="SM1" s="244"/>
      <c r="SN1" s="244"/>
      <c r="SO1" s="244"/>
      <c r="SP1" s="244"/>
      <c r="SQ1" s="244"/>
      <c r="SR1" s="244"/>
      <c r="SS1" s="244"/>
      <c r="ST1" s="244"/>
      <c r="SU1" s="244"/>
      <c r="SV1" s="244"/>
      <c r="SW1" s="244"/>
      <c r="SX1" s="244"/>
      <c r="SY1" s="244"/>
      <c r="SZ1" s="244"/>
      <c r="TA1" s="244"/>
      <c r="TB1" s="244"/>
      <c r="TC1" s="244"/>
      <c r="TD1" s="244"/>
      <c r="TE1" s="244"/>
      <c r="TF1" s="244"/>
      <c r="TG1" s="244"/>
      <c r="TH1" s="244"/>
      <c r="TI1" s="244"/>
      <c r="TJ1" s="244"/>
      <c r="TK1" s="244"/>
      <c r="TL1" s="244"/>
      <c r="TM1" s="244"/>
      <c r="TN1" s="244"/>
      <c r="TO1" s="244"/>
      <c r="TP1" s="244"/>
      <c r="TQ1" s="244"/>
      <c r="TR1" s="244"/>
      <c r="TS1" s="244"/>
      <c r="TT1" s="244"/>
      <c r="TU1" s="244"/>
      <c r="TV1" s="244"/>
      <c r="TW1" s="244"/>
      <c r="TX1" s="244"/>
      <c r="TY1" s="244"/>
      <c r="TZ1" s="244"/>
      <c r="UA1" s="244"/>
      <c r="UB1" s="244"/>
      <c r="UC1" s="244"/>
      <c r="UD1" s="244"/>
      <c r="UE1" s="244"/>
      <c r="UF1" s="244"/>
      <c r="UG1" s="244"/>
      <c r="UH1" s="244"/>
      <c r="UI1" s="244"/>
      <c r="UJ1" s="244"/>
      <c r="UK1" s="244"/>
      <c r="UL1" s="244"/>
      <c r="UM1" s="244"/>
      <c r="UN1" s="244"/>
      <c r="UO1" s="244"/>
      <c r="UP1" s="244"/>
      <c r="UQ1" s="244"/>
      <c r="UR1" s="244"/>
      <c r="US1" s="244"/>
      <c r="UT1" s="244"/>
      <c r="UU1" s="244"/>
      <c r="UV1" s="244"/>
      <c r="UW1" s="244"/>
      <c r="UX1" s="244"/>
      <c r="UY1" s="244"/>
      <c r="UZ1" s="244"/>
      <c r="VA1" s="244"/>
      <c r="VB1" s="244"/>
      <c r="VC1" s="244"/>
      <c r="VD1" s="244"/>
      <c r="VE1" s="244"/>
      <c r="VF1" s="244"/>
      <c r="VG1" s="244"/>
      <c r="VH1" s="244"/>
      <c r="VI1" s="244"/>
      <c r="VJ1" s="244"/>
      <c r="VK1" s="244"/>
      <c r="VL1" s="244"/>
      <c r="VM1" s="244"/>
      <c r="VN1" s="244"/>
      <c r="VO1" s="244"/>
      <c r="VP1" s="244"/>
      <c r="VQ1" s="244"/>
      <c r="VR1" s="244"/>
      <c r="VS1" s="244"/>
      <c r="VT1" s="244"/>
      <c r="VU1" s="244"/>
      <c r="VV1" s="244"/>
      <c r="VW1" s="244"/>
      <c r="VX1" s="244"/>
      <c r="VY1" s="244"/>
      <c r="VZ1" s="244"/>
      <c r="WA1" s="244"/>
      <c r="WB1" s="244"/>
      <c r="WC1" s="244"/>
      <c r="WD1" s="244"/>
      <c r="WE1" s="244"/>
      <c r="WF1" s="244"/>
      <c r="WG1" s="244"/>
      <c r="WH1" s="244"/>
      <c r="WI1" s="244"/>
      <c r="WJ1" s="244"/>
      <c r="WK1" s="244"/>
      <c r="WL1" s="244"/>
      <c r="WM1" s="244"/>
      <c r="WN1" s="244"/>
      <c r="WO1" s="244"/>
      <c r="WP1" s="244"/>
      <c r="WQ1" s="244"/>
      <c r="WR1" s="244"/>
      <c r="WS1" s="244"/>
      <c r="WT1" s="244"/>
      <c r="WU1" s="244"/>
      <c r="WV1" s="244"/>
      <c r="WW1" s="244"/>
      <c r="WX1" s="244"/>
      <c r="WY1" s="244"/>
      <c r="WZ1" s="244"/>
      <c r="XA1" s="244"/>
      <c r="XB1" s="244"/>
      <c r="XC1" s="244"/>
      <c r="XD1" s="244"/>
      <c r="XE1" s="244"/>
      <c r="XF1" s="244"/>
      <c r="XG1" s="244"/>
      <c r="XH1" s="244"/>
      <c r="XI1" s="244"/>
      <c r="XJ1" s="244"/>
      <c r="XK1" s="244"/>
      <c r="XL1" s="244"/>
      <c r="XM1" s="244"/>
      <c r="XN1" s="244"/>
      <c r="XO1" s="244"/>
      <c r="XP1" s="244"/>
      <c r="XQ1" s="244"/>
      <c r="XR1" s="244"/>
      <c r="XS1" s="244"/>
      <c r="XT1" s="244"/>
      <c r="XU1" s="244"/>
      <c r="XV1" s="244"/>
      <c r="XW1" s="244"/>
      <c r="XX1" s="244"/>
      <c r="XY1" s="244"/>
      <c r="XZ1" s="244"/>
      <c r="YA1" s="244"/>
      <c r="YB1" s="244"/>
      <c r="YC1" s="244"/>
      <c r="YD1" s="244"/>
      <c r="YE1" s="244"/>
      <c r="YF1" s="244"/>
      <c r="YG1" s="244"/>
      <c r="YH1" s="244"/>
      <c r="YI1" s="244"/>
      <c r="YJ1" s="244"/>
      <c r="YK1" s="244"/>
      <c r="YL1" s="244"/>
      <c r="YM1" s="244"/>
      <c r="YN1" s="244"/>
      <c r="YO1" s="244"/>
      <c r="YP1" s="244"/>
      <c r="YQ1" s="244"/>
      <c r="YR1" s="244"/>
      <c r="YS1" s="244"/>
      <c r="YT1" s="244"/>
      <c r="YU1" s="244"/>
      <c r="YV1" s="244"/>
      <c r="YW1" s="244"/>
      <c r="YX1" s="244"/>
      <c r="YY1" s="244"/>
      <c r="YZ1" s="244"/>
      <c r="ZA1" s="244"/>
      <c r="ZB1" s="244"/>
      <c r="ZC1" s="244"/>
      <c r="ZD1" s="244"/>
      <c r="ZE1" s="244"/>
      <c r="ZF1" s="244"/>
      <c r="ZG1" s="244"/>
      <c r="ZH1" s="244"/>
      <c r="ZI1" s="244"/>
      <c r="ZJ1" s="244"/>
      <c r="ZK1" s="244"/>
      <c r="ZL1" s="244"/>
      <c r="ZM1" s="244"/>
      <c r="ZN1" s="244"/>
      <c r="ZO1" s="244"/>
      <c r="ZP1" s="244"/>
      <c r="ZQ1" s="244"/>
      <c r="ZR1" s="244"/>
      <c r="ZS1" s="244"/>
      <c r="ZT1" s="244"/>
      <c r="ZU1" s="244"/>
      <c r="ZV1" s="244"/>
      <c r="ZW1" s="244"/>
      <c r="ZX1" s="244"/>
      <c r="ZY1" s="244"/>
      <c r="ZZ1" s="244"/>
      <c r="AAA1" s="244"/>
      <c r="AAB1" s="244"/>
      <c r="AAC1" s="244"/>
      <c r="AAD1" s="244"/>
      <c r="AAE1" s="244"/>
      <c r="AAF1" s="244"/>
      <c r="AAG1" s="244"/>
      <c r="AAH1" s="244"/>
      <c r="AAI1" s="244"/>
      <c r="AAJ1" s="244"/>
      <c r="AAK1" s="244"/>
      <c r="AAL1" s="244"/>
      <c r="AAM1" s="244"/>
      <c r="AAN1" s="244"/>
      <c r="AAO1" s="244"/>
      <c r="AAP1" s="244"/>
      <c r="AAQ1" s="244"/>
      <c r="AAR1" s="244"/>
      <c r="AAS1" s="244"/>
      <c r="AAT1" s="244"/>
      <c r="AAU1" s="244"/>
      <c r="AAV1" s="244"/>
      <c r="AAW1" s="244"/>
      <c r="AAX1" s="244"/>
      <c r="AAY1" s="244"/>
      <c r="AAZ1" s="244"/>
      <c r="ABA1" s="244"/>
      <c r="ABB1" s="244"/>
      <c r="ABC1" s="244"/>
      <c r="ABD1" s="244"/>
      <c r="ABE1" s="244"/>
      <c r="ABF1" s="244"/>
      <c r="ABG1" s="244"/>
      <c r="ABH1" s="244"/>
      <c r="ABI1" s="244"/>
      <c r="ABJ1" s="244"/>
      <c r="ABK1" s="244"/>
      <c r="ABL1" s="244"/>
      <c r="ABM1" s="244"/>
      <c r="ABN1" s="244"/>
      <c r="ABO1" s="244"/>
      <c r="ABP1" s="244"/>
      <c r="ABQ1" s="244"/>
      <c r="ABR1" s="244"/>
      <c r="ABS1" s="244"/>
      <c r="ABT1" s="244"/>
      <c r="ABU1" s="244"/>
      <c r="ABV1" s="244"/>
      <c r="ABW1" s="244"/>
      <c r="ABX1" s="244"/>
      <c r="ABY1" s="244"/>
      <c r="ABZ1" s="244"/>
      <c r="ACA1" s="244"/>
      <c r="ACB1" s="244"/>
      <c r="ACC1" s="244"/>
      <c r="ACD1" s="244"/>
      <c r="ACE1" s="244"/>
      <c r="ACF1" s="244"/>
      <c r="ACG1" s="244"/>
      <c r="ACH1" s="244"/>
      <c r="ACI1" s="244"/>
      <c r="ACJ1" s="244"/>
      <c r="ACK1" s="244"/>
      <c r="ACL1" s="244"/>
      <c r="ACM1" s="244"/>
      <c r="ACN1" s="244"/>
      <c r="ACO1" s="244"/>
      <c r="ACP1" s="244"/>
      <c r="ACQ1" s="244"/>
      <c r="ACR1" s="244"/>
      <c r="ACS1" s="244"/>
      <c r="ACT1" s="244"/>
      <c r="ACU1" s="244"/>
      <c r="ACV1" s="244"/>
      <c r="ACW1" s="244"/>
      <c r="ACX1" s="244"/>
      <c r="ACY1" s="244"/>
      <c r="ACZ1" s="244"/>
      <c r="ADA1" s="244"/>
      <c r="ADB1" s="244"/>
      <c r="ADC1" s="244"/>
      <c r="ADD1" s="244"/>
      <c r="ADE1" s="244"/>
      <c r="ADF1" s="244"/>
      <c r="ADG1" s="244"/>
      <c r="ADH1" s="244"/>
      <c r="ADI1" s="244"/>
      <c r="ADJ1" s="244"/>
      <c r="ADK1" s="244"/>
      <c r="ADL1" s="244"/>
      <c r="ADM1" s="244"/>
      <c r="ADN1" s="244"/>
      <c r="ADO1" s="244"/>
      <c r="ADP1" s="244"/>
      <c r="ADQ1" s="244"/>
      <c r="ADR1" s="244"/>
      <c r="ADS1" s="244"/>
      <c r="ADT1" s="244"/>
      <c r="ADU1" s="244"/>
      <c r="ADV1" s="244"/>
      <c r="ADW1" s="244"/>
      <c r="ADX1" s="244"/>
      <c r="ADY1" s="244"/>
      <c r="ADZ1" s="244"/>
      <c r="AEA1" s="244"/>
      <c r="AEB1" s="244"/>
      <c r="AEC1" s="244"/>
      <c r="AED1" s="244"/>
      <c r="AEE1" s="244"/>
      <c r="AEF1" s="244"/>
      <c r="AEG1" s="244"/>
      <c r="AEH1" s="244"/>
      <c r="AEI1" s="244"/>
      <c r="AEJ1" s="244"/>
      <c r="AEK1" s="244"/>
      <c r="AEL1" s="244"/>
      <c r="AEM1" s="244"/>
      <c r="AEN1" s="244"/>
      <c r="AEO1" s="244"/>
      <c r="AEP1" s="244"/>
      <c r="AEQ1" s="244"/>
      <c r="AER1" s="244"/>
      <c r="AES1" s="244"/>
      <c r="AET1" s="244"/>
      <c r="AEU1" s="244"/>
    </row>
    <row r="2" spans="1:827" s="191" customFormat="1" x14ac:dyDescent="0.15">
      <c r="A2" s="192" t="s">
        <v>785</v>
      </c>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244"/>
      <c r="CI2" s="244"/>
      <c r="CJ2" s="244"/>
      <c r="CK2" s="244"/>
      <c r="CL2" s="244"/>
      <c r="CM2" s="244"/>
      <c r="CN2" s="244"/>
      <c r="CO2" s="244"/>
      <c r="CP2" s="244"/>
      <c r="CQ2" s="244"/>
      <c r="CR2" s="244"/>
      <c r="CS2" s="244"/>
      <c r="CT2" s="244"/>
      <c r="CU2" s="244"/>
      <c r="CV2" s="244"/>
      <c r="CW2" s="244"/>
      <c r="CX2" s="244"/>
      <c r="CY2" s="244"/>
      <c r="CZ2" s="244"/>
      <c r="DA2" s="244"/>
      <c r="DB2" s="244"/>
      <c r="DC2" s="244"/>
      <c r="DD2" s="244"/>
      <c r="DE2" s="244"/>
      <c r="DF2" s="244"/>
      <c r="DG2" s="244"/>
      <c r="DH2" s="244"/>
      <c r="DI2" s="244"/>
      <c r="DJ2" s="244"/>
      <c r="DK2" s="244"/>
      <c r="DL2" s="244"/>
      <c r="DM2" s="244"/>
      <c r="DN2" s="244"/>
      <c r="DO2" s="244"/>
      <c r="DP2" s="244"/>
      <c r="DQ2" s="244"/>
      <c r="DR2" s="244"/>
      <c r="DS2" s="244"/>
      <c r="DT2" s="244"/>
      <c r="DU2" s="244"/>
      <c r="DV2" s="244"/>
      <c r="DW2" s="244"/>
      <c r="DX2" s="244"/>
      <c r="DY2" s="244"/>
      <c r="DZ2" s="244"/>
      <c r="EA2" s="244"/>
      <c r="EB2" s="244"/>
      <c r="EC2" s="244"/>
      <c r="ED2" s="244"/>
      <c r="EE2" s="244"/>
      <c r="EF2" s="244"/>
      <c r="EG2" s="244"/>
      <c r="EH2" s="244"/>
      <c r="EI2" s="244"/>
      <c r="EJ2" s="244"/>
      <c r="EK2" s="244"/>
      <c r="EL2" s="244"/>
      <c r="EM2" s="244"/>
      <c r="EN2" s="244"/>
      <c r="EO2" s="244"/>
      <c r="EP2" s="244"/>
      <c r="EQ2" s="244"/>
      <c r="ER2" s="244"/>
      <c r="ES2" s="244"/>
      <c r="ET2" s="244"/>
      <c r="EU2" s="244"/>
      <c r="EV2" s="244"/>
      <c r="EW2" s="244"/>
      <c r="EX2" s="244"/>
      <c r="EY2" s="244"/>
      <c r="EZ2" s="244"/>
      <c r="FA2" s="244"/>
      <c r="FB2" s="244"/>
      <c r="FC2" s="244"/>
      <c r="FD2" s="244"/>
      <c r="FE2" s="244"/>
      <c r="FF2" s="244"/>
      <c r="FG2" s="244"/>
      <c r="FH2" s="244"/>
      <c r="FI2" s="244"/>
      <c r="FJ2" s="244"/>
      <c r="FK2" s="244"/>
      <c r="FL2" s="244"/>
      <c r="FM2" s="244"/>
      <c r="FN2" s="244"/>
      <c r="FO2" s="244"/>
      <c r="FP2" s="244"/>
      <c r="FQ2" s="244"/>
      <c r="FR2" s="244"/>
      <c r="FS2" s="244"/>
      <c r="FT2" s="244"/>
      <c r="FU2" s="244"/>
      <c r="FV2" s="244"/>
      <c r="FW2" s="244"/>
      <c r="FX2" s="244"/>
      <c r="FY2" s="244"/>
      <c r="FZ2" s="244"/>
      <c r="GA2" s="244"/>
      <c r="GB2" s="244"/>
      <c r="GC2" s="244"/>
      <c r="GD2" s="244"/>
      <c r="GE2" s="244"/>
      <c r="GF2" s="244"/>
      <c r="GG2" s="244"/>
      <c r="GH2" s="244"/>
      <c r="GI2" s="244"/>
      <c r="GJ2" s="244"/>
      <c r="GK2" s="244"/>
      <c r="GL2" s="244"/>
      <c r="GM2" s="244"/>
      <c r="GN2" s="244"/>
      <c r="GO2" s="244"/>
      <c r="GP2" s="244"/>
      <c r="GQ2" s="244"/>
      <c r="GR2" s="244"/>
      <c r="GS2" s="244"/>
      <c r="GT2" s="244"/>
      <c r="GU2" s="244"/>
      <c r="GV2" s="244"/>
      <c r="GW2" s="244"/>
      <c r="GX2" s="244"/>
      <c r="GY2" s="244"/>
      <c r="GZ2" s="244"/>
      <c r="HA2" s="244"/>
      <c r="HB2" s="244"/>
      <c r="HC2" s="244"/>
      <c r="HD2" s="244"/>
      <c r="HE2" s="244"/>
      <c r="HF2" s="244"/>
      <c r="HG2" s="244"/>
      <c r="HH2" s="244"/>
      <c r="HI2" s="244"/>
      <c r="HJ2" s="244"/>
      <c r="HK2" s="244"/>
      <c r="HL2" s="244"/>
      <c r="HM2" s="244"/>
      <c r="HN2" s="244"/>
      <c r="HO2" s="244"/>
      <c r="HP2" s="244"/>
      <c r="HQ2" s="244"/>
      <c r="HR2" s="244"/>
      <c r="HS2" s="244"/>
      <c r="HT2" s="244"/>
      <c r="HU2" s="244"/>
      <c r="HV2" s="244"/>
      <c r="HW2" s="244"/>
      <c r="HX2" s="244"/>
      <c r="HY2" s="244"/>
      <c r="HZ2" s="244"/>
      <c r="IA2" s="244"/>
      <c r="IB2" s="244"/>
      <c r="IC2" s="244"/>
      <c r="ID2" s="244"/>
      <c r="IE2" s="244"/>
      <c r="IF2" s="244"/>
      <c r="IG2" s="244"/>
      <c r="IH2" s="244"/>
      <c r="II2" s="244"/>
      <c r="IJ2" s="244"/>
      <c r="IK2" s="244"/>
      <c r="IL2" s="244"/>
      <c r="IM2" s="244"/>
      <c r="IN2" s="244"/>
      <c r="IO2" s="244"/>
      <c r="IP2" s="244"/>
      <c r="IQ2" s="244"/>
      <c r="IR2" s="244"/>
      <c r="IS2" s="244"/>
      <c r="IT2" s="244"/>
      <c r="IU2" s="244"/>
      <c r="IV2" s="244"/>
      <c r="IW2" s="244"/>
      <c r="IX2" s="244"/>
      <c r="IY2" s="244"/>
      <c r="IZ2" s="244"/>
      <c r="JA2" s="244"/>
      <c r="JB2" s="244"/>
      <c r="JC2" s="244"/>
      <c r="JD2" s="244"/>
      <c r="JE2" s="244"/>
      <c r="JF2" s="244"/>
      <c r="JG2" s="244"/>
      <c r="JH2" s="244"/>
      <c r="JI2" s="244"/>
      <c r="JJ2" s="244"/>
      <c r="JK2" s="244"/>
      <c r="JL2" s="244"/>
      <c r="JM2" s="244"/>
      <c r="JN2" s="244"/>
      <c r="JO2" s="244"/>
      <c r="JP2" s="244"/>
      <c r="JQ2" s="244"/>
      <c r="JR2" s="244"/>
      <c r="JS2" s="244"/>
      <c r="JT2" s="244"/>
      <c r="JU2" s="244"/>
      <c r="JV2" s="244"/>
      <c r="JW2" s="244"/>
      <c r="JX2" s="244"/>
      <c r="JY2" s="244"/>
      <c r="JZ2" s="244"/>
      <c r="KA2" s="244"/>
      <c r="KB2" s="244"/>
      <c r="KC2" s="244"/>
      <c r="KD2" s="244"/>
      <c r="KE2" s="244"/>
      <c r="KF2" s="244"/>
      <c r="KG2" s="244"/>
      <c r="KH2" s="244"/>
      <c r="KI2" s="244"/>
      <c r="KJ2" s="244"/>
      <c r="KK2" s="244"/>
      <c r="KL2" s="244"/>
      <c r="KM2" s="244"/>
      <c r="KN2" s="244"/>
      <c r="KO2" s="244"/>
      <c r="KP2" s="244"/>
      <c r="KQ2" s="244"/>
      <c r="KR2" s="244"/>
      <c r="KS2" s="244"/>
      <c r="KT2" s="244"/>
      <c r="KU2" s="244"/>
      <c r="KV2" s="244"/>
      <c r="KW2" s="244"/>
      <c r="KX2" s="244"/>
      <c r="KY2" s="244"/>
      <c r="KZ2" s="244"/>
      <c r="LA2" s="244"/>
      <c r="LB2" s="244"/>
      <c r="LC2" s="244"/>
      <c r="LD2" s="244"/>
      <c r="LE2" s="244"/>
      <c r="LF2" s="244"/>
      <c r="LG2" s="244"/>
      <c r="LH2" s="244"/>
      <c r="LI2" s="244"/>
      <c r="LJ2" s="244"/>
      <c r="LK2" s="244"/>
      <c r="LL2" s="244"/>
      <c r="LM2" s="244"/>
      <c r="LN2" s="244"/>
      <c r="LO2" s="244"/>
      <c r="LP2" s="244"/>
      <c r="LQ2" s="244"/>
      <c r="LR2" s="244"/>
      <c r="LS2" s="244"/>
      <c r="LT2" s="244"/>
      <c r="LU2" s="244"/>
      <c r="LV2" s="244"/>
      <c r="LW2" s="244"/>
      <c r="LX2" s="244"/>
      <c r="LY2" s="244"/>
      <c r="LZ2" s="244"/>
      <c r="MA2" s="244"/>
      <c r="MB2" s="244"/>
      <c r="MC2" s="244"/>
      <c r="MD2" s="244"/>
      <c r="ME2" s="244"/>
      <c r="MF2" s="244"/>
      <c r="MG2" s="244"/>
      <c r="MH2" s="244"/>
      <c r="MI2" s="244"/>
      <c r="MJ2" s="244"/>
      <c r="MK2" s="244"/>
      <c r="ML2" s="244"/>
      <c r="MM2" s="244"/>
      <c r="MN2" s="244"/>
      <c r="MO2" s="244"/>
      <c r="MP2" s="244"/>
      <c r="MQ2" s="244"/>
      <c r="MR2" s="244"/>
      <c r="MS2" s="244"/>
      <c r="MT2" s="244"/>
      <c r="MU2" s="244"/>
      <c r="MV2" s="244"/>
      <c r="MW2" s="244"/>
      <c r="MX2" s="244"/>
      <c r="MY2" s="244"/>
      <c r="MZ2" s="244"/>
      <c r="NA2" s="244"/>
      <c r="NB2" s="244"/>
      <c r="NC2" s="244"/>
      <c r="ND2" s="244"/>
      <c r="NE2" s="244"/>
      <c r="NF2" s="244"/>
      <c r="NG2" s="244"/>
      <c r="NH2" s="244"/>
      <c r="NI2" s="244"/>
      <c r="NJ2" s="244"/>
      <c r="NK2" s="244"/>
      <c r="NL2" s="244"/>
      <c r="NM2" s="244"/>
      <c r="NN2" s="244"/>
      <c r="NO2" s="244"/>
      <c r="NP2" s="244"/>
      <c r="NQ2" s="244"/>
      <c r="NR2" s="244"/>
      <c r="NS2" s="244"/>
      <c r="NT2" s="244"/>
      <c r="NU2" s="244"/>
      <c r="NV2" s="244"/>
      <c r="NW2" s="244"/>
      <c r="NX2" s="244"/>
      <c r="NY2" s="244"/>
      <c r="NZ2" s="244"/>
      <c r="OA2" s="244"/>
      <c r="OB2" s="244"/>
      <c r="OC2" s="244"/>
      <c r="OD2" s="244"/>
      <c r="OE2" s="244"/>
      <c r="OF2" s="244"/>
      <c r="OG2" s="244"/>
      <c r="OH2" s="244"/>
      <c r="OI2" s="244"/>
      <c r="OJ2" s="244"/>
      <c r="OK2" s="244"/>
      <c r="OL2" s="244"/>
      <c r="OM2" s="244"/>
      <c r="ON2" s="244"/>
      <c r="OO2" s="244"/>
      <c r="OP2" s="244"/>
      <c r="OQ2" s="244"/>
      <c r="OR2" s="244"/>
      <c r="OS2" s="244"/>
      <c r="OT2" s="244"/>
      <c r="OU2" s="244"/>
      <c r="OV2" s="244"/>
      <c r="OW2" s="244"/>
      <c r="OX2" s="244"/>
      <c r="OY2" s="244"/>
      <c r="OZ2" s="244"/>
      <c r="PA2" s="244"/>
      <c r="PB2" s="244"/>
      <c r="PC2" s="244"/>
      <c r="PD2" s="244"/>
      <c r="PE2" s="244"/>
      <c r="PF2" s="244"/>
      <c r="PG2" s="244"/>
      <c r="PH2" s="244"/>
      <c r="PI2" s="244"/>
      <c r="PJ2" s="244"/>
      <c r="PK2" s="244"/>
      <c r="PL2" s="244"/>
      <c r="PM2" s="244"/>
      <c r="PN2" s="244"/>
      <c r="PO2" s="244"/>
      <c r="PP2" s="244"/>
      <c r="PQ2" s="244"/>
      <c r="PR2" s="244"/>
      <c r="PS2" s="244"/>
      <c r="PT2" s="244"/>
      <c r="PU2" s="244"/>
      <c r="PV2" s="244"/>
      <c r="PW2" s="244"/>
      <c r="PX2" s="244"/>
      <c r="PY2" s="244"/>
      <c r="PZ2" s="244"/>
      <c r="QA2" s="244"/>
      <c r="QB2" s="244"/>
      <c r="QC2" s="244"/>
      <c r="QD2" s="244"/>
      <c r="QE2" s="244"/>
      <c r="QF2" s="244"/>
      <c r="QG2" s="244"/>
      <c r="QH2" s="244"/>
      <c r="QI2" s="244"/>
      <c r="QJ2" s="244"/>
      <c r="QK2" s="244"/>
      <c r="QL2" s="244"/>
      <c r="QM2" s="244"/>
      <c r="QN2" s="244"/>
      <c r="QO2" s="244"/>
      <c r="QP2" s="244"/>
      <c r="QQ2" s="244"/>
      <c r="QR2" s="244"/>
      <c r="QS2" s="244"/>
      <c r="QT2" s="244"/>
      <c r="QU2" s="244"/>
      <c r="QV2" s="244"/>
      <c r="QW2" s="244"/>
      <c r="QX2" s="244"/>
      <c r="QY2" s="244"/>
      <c r="QZ2" s="244"/>
      <c r="RA2" s="244"/>
      <c r="RB2" s="244"/>
      <c r="RC2" s="244"/>
      <c r="RD2" s="244"/>
      <c r="RE2" s="244"/>
      <c r="RF2" s="244"/>
      <c r="RG2" s="244"/>
      <c r="RH2" s="244"/>
      <c r="RI2" s="244"/>
      <c r="RJ2" s="244"/>
      <c r="RK2" s="244"/>
      <c r="RL2" s="244"/>
      <c r="RM2" s="244"/>
      <c r="RN2" s="244"/>
      <c r="RO2" s="244"/>
      <c r="RP2" s="244"/>
      <c r="RQ2" s="244"/>
      <c r="RR2" s="244"/>
      <c r="RS2" s="244"/>
      <c r="RT2" s="244"/>
      <c r="RU2" s="244"/>
      <c r="RV2" s="244"/>
      <c r="RW2" s="244"/>
      <c r="RX2" s="244"/>
      <c r="RY2" s="244"/>
      <c r="RZ2" s="244"/>
      <c r="SA2" s="244"/>
      <c r="SB2" s="244"/>
      <c r="SC2" s="244"/>
      <c r="SD2" s="244"/>
      <c r="SE2" s="244"/>
      <c r="SF2" s="244"/>
      <c r="SG2" s="244"/>
      <c r="SH2" s="244"/>
      <c r="SI2" s="244"/>
      <c r="SJ2" s="244"/>
      <c r="SK2" s="244"/>
      <c r="SL2" s="244"/>
      <c r="SM2" s="244"/>
      <c r="SN2" s="244"/>
      <c r="SO2" s="244"/>
      <c r="SP2" s="244"/>
      <c r="SQ2" s="244"/>
      <c r="SR2" s="244"/>
      <c r="SS2" s="244"/>
      <c r="ST2" s="244"/>
      <c r="SU2" s="244"/>
      <c r="SV2" s="244"/>
      <c r="SW2" s="244"/>
      <c r="SX2" s="244"/>
      <c r="SY2" s="244"/>
      <c r="SZ2" s="244"/>
      <c r="TA2" s="244"/>
      <c r="TB2" s="244"/>
      <c r="TC2" s="244"/>
      <c r="TD2" s="244"/>
      <c r="TE2" s="244"/>
      <c r="TF2" s="244"/>
      <c r="TG2" s="244"/>
      <c r="TH2" s="244"/>
      <c r="TI2" s="244"/>
      <c r="TJ2" s="244"/>
      <c r="TK2" s="244"/>
      <c r="TL2" s="244"/>
      <c r="TM2" s="244"/>
      <c r="TN2" s="244"/>
      <c r="TO2" s="244"/>
      <c r="TP2" s="244"/>
      <c r="TQ2" s="244"/>
      <c r="TR2" s="244"/>
      <c r="TS2" s="244"/>
      <c r="TT2" s="244"/>
      <c r="TU2" s="244"/>
      <c r="TV2" s="244"/>
      <c r="TW2" s="244"/>
      <c r="TX2" s="244"/>
      <c r="TY2" s="244"/>
      <c r="TZ2" s="244"/>
      <c r="UA2" s="244"/>
      <c r="UB2" s="244"/>
      <c r="UC2" s="244"/>
      <c r="UD2" s="244"/>
      <c r="UE2" s="244"/>
      <c r="UF2" s="244"/>
      <c r="UG2" s="244"/>
      <c r="UH2" s="244"/>
      <c r="UI2" s="244"/>
      <c r="UJ2" s="244"/>
      <c r="UK2" s="244"/>
      <c r="UL2" s="244"/>
      <c r="UM2" s="244"/>
      <c r="UN2" s="244"/>
      <c r="UO2" s="244"/>
      <c r="UP2" s="244"/>
      <c r="UQ2" s="244"/>
      <c r="UR2" s="244"/>
      <c r="US2" s="244"/>
      <c r="UT2" s="244"/>
      <c r="UU2" s="244"/>
      <c r="UV2" s="244"/>
      <c r="UW2" s="244"/>
      <c r="UX2" s="244"/>
      <c r="UY2" s="244"/>
      <c r="UZ2" s="244"/>
      <c r="VA2" s="244"/>
      <c r="VB2" s="244"/>
      <c r="VC2" s="244"/>
      <c r="VD2" s="244"/>
      <c r="VE2" s="244"/>
      <c r="VF2" s="244"/>
      <c r="VG2" s="244"/>
      <c r="VH2" s="244"/>
      <c r="VI2" s="244"/>
      <c r="VJ2" s="244"/>
      <c r="VK2" s="244"/>
      <c r="VL2" s="244"/>
      <c r="VM2" s="244"/>
      <c r="VN2" s="244"/>
      <c r="VO2" s="244"/>
      <c r="VP2" s="244"/>
      <c r="VQ2" s="244"/>
      <c r="VR2" s="244"/>
      <c r="VS2" s="244"/>
      <c r="VT2" s="244"/>
      <c r="VU2" s="244"/>
      <c r="VV2" s="244"/>
      <c r="VW2" s="244"/>
      <c r="VX2" s="244"/>
      <c r="VY2" s="244"/>
      <c r="VZ2" s="244"/>
      <c r="WA2" s="244"/>
      <c r="WB2" s="244"/>
      <c r="WC2" s="244"/>
      <c r="WD2" s="244"/>
      <c r="WE2" s="244"/>
      <c r="WF2" s="244"/>
      <c r="WG2" s="244"/>
      <c r="WH2" s="244"/>
      <c r="WI2" s="244"/>
      <c r="WJ2" s="244"/>
      <c r="WK2" s="244"/>
      <c r="WL2" s="244"/>
      <c r="WM2" s="244"/>
      <c r="WN2" s="244"/>
      <c r="WO2" s="244"/>
      <c r="WP2" s="244"/>
      <c r="WQ2" s="244"/>
      <c r="WR2" s="244"/>
      <c r="WS2" s="244"/>
      <c r="WT2" s="244"/>
      <c r="WU2" s="244"/>
      <c r="WV2" s="244"/>
      <c r="WW2" s="244"/>
      <c r="WX2" s="244"/>
      <c r="WY2" s="244"/>
      <c r="WZ2" s="244"/>
      <c r="XA2" s="244"/>
      <c r="XB2" s="244"/>
      <c r="XC2" s="244"/>
      <c r="XD2" s="244"/>
      <c r="XE2" s="244"/>
      <c r="XF2" s="244"/>
      <c r="XG2" s="244"/>
      <c r="XH2" s="244"/>
      <c r="XI2" s="244"/>
      <c r="XJ2" s="244"/>
      <c r="XK2" s="244"/>
      <c r="XL2" s="244"/>
      <c r="XM2" s="244"/>
      <c r="XN2" s="244"/>
      <c r="XO2" s="244"/>
      <c r="XP2" s="244"/>
      <c r="XQ2" s="244"/>
      <c r="XR2" s="244"/>
      <c r="XS2" s="244"/>
      <c r="XT2" s="244"/>
      <c r="XU2" s="244"/>
      <c r="XV2" s="244"/>
      <c r="XW2" s="244"/>
      <c r="XX2" s="244"/>
      <c r="XY2" s="244"/>
      <c r="XZ2" s="244"/>
      <c r="YA2" s="244"/>
      <c r="YB2" s="244"/>
      <c r="YC2" s="244"/>
      <c r="YD2" s="244"/>
      <c r="YE2" s="244"/>
      <c r="YF2" s="244"/>
      <c r="YG2" s="244"/>
      <c r="YH2" s="244"/>
      <c r="YI2" s="244"/>
      <c r="YJ2" s="244"/>
      <c r="YK2" s="244"/>
      <c r="YL2" s="244"/>
      <c r="YM2" s="244"/>
      <c r="YN2" s="244"/>
      <c r="YO2" s="244"/>
      <c r="YP2" s="244"/>
      <c r="YQ2" s="244"/>
      <c r="YR2" s="244"/>
      <c r="YS2" s="244"/>
      <c r="YT2" s="244"/>
      <c r="YU2" s="244"/>
      <c r="YV2" s="244"/>
      <c r="YW2" s="244"/>
      <c r="YX2" s="244"/>
      <c r="YY2" s="244"/>
      <c r="YZ2" s="244"/>
      <c r="ZA2" s="244"/>
      <c r="ZB2" s="244"/>
      <c r="ZC2" s="244"/>
      <c r="ZD2" s="244"/>
      <c r="ZE2" s="244"/>
      <c r="ZF2" s="244"/>
      <c r="ZG2" s="244"/>
      <c r="ZH2" s="244"/>
      <c r="ZI2" s="244"/>
      <c r="ZJ2" s="244"/>
      <c r="ZK2" s="244"/>
      <c r="ZL2" s="244"/>
      <c r="ZM2" s="244"/>
      <c r="ZN2" s="244"/>
      <c r="ZO2" s="244"/>
      <c r="ZP2" s="244"/>
      <c r="ZQ2" s="244"/>
      <c r="ZR2" s="244"/>
      <c r="ZS2" s="244"/>
      <c r="ZT2" s="244"/>
      <c r="ZU2" s="244"/>
      <c r="ZV2" s="244"/>
      <c r="ZW2" s="244"/>
      <c r="ZX2" s="244"/>
      <c r="ZY2" s="244"/>
      <c r="ZZ2" s="244"/>
      <c r="AAA2" s="244"/>
      <c r="AAB2" s="244"/>
      <c r="AAC2" s="244"/>
      <c r="AAD2" s="244"/>
      <c r="AAE2" s="244"/>
      <c r="AAF2" s="244"/>
      <c r="AAG2" s="244"/>
      <c r="AAH2" s="244"/>
      <c r="AAI2" s="244"/>
      <c r="AAJ2" s="244"/>
      <c r="AAK2" s="244"/>
      <c r="AAL2" s="244"/>
      <c r="AAM2" s="244"/>
      <c r="AAN2" s="244"/>
      <c r="AAO2" s="244"/>
      <c r="AAP2" s="244"/>
      <c r="AAQ2" s="244"/>
      <c r="AAR2" s="244"/>
      <c r="AAS2" s="244"/>
      <c r="AAT2" s="244"/>
      <c r="AAU2" s="244"/>
      <c r="AAV2" s="244"/>
      <c r="AAW2" s="244"/>
      <c r="AAX2" s="244"/>
      <c r="AAY2" s="244"/>
      <c r="AAZ2" s="244"/>
      <c r="ABA2" s="244"/>
      <c r="ABB2" s="244"/>
      <c r="ABC2" s="244"/>
      <c r="ABD2" s="244"/>
      <c r="ABE2" s="244"/>
      <c r="ABF2" s="244"/>
      <c r="ABG2" s="244"/>
      <c r="ABH2" s="244"/>
      <c r="ABI2" s="244"/>
      <c r="ABJ2" s="244"/>
      <c r="ABK2" s="244"/>
      <c r="ABL2" s="244"/>
      <c r="ABM2" s="244"/>
      <c r="ABN2" s="244"/>
      <c r="ABO2" s="244"/>
      <c r="ABP2" s="244"/>
      <c r="ABQ2" s="244"/>
      <c r="ABR2" s="244"/>
      <c r="ABS2" s="244"/>
      <c r="ABT2" s="244"/>
      <c r="ABU2" s="244"/>
      <c r="ABV2" s="244"/>
      <c r="ABW2" s="244"/>
      <c r="ABX2" s="244"/>
      <c r="ABY2" s="244"/>
      <c r="ABZ2" s="244"/>
      <c r="ACA2" s="244"/>
      <c r="ACB2" s="244"/>
      <c r="ACC2" s="244"/>
      <c r="ACD2" s="244"/>
      <c r="ACE2" s="244"/>
      <c r="ACF2" s="244"/>
      <c r="ACG2" s="244"/>
      <c r="ACH2" s="244"/>
      <c r="ACI2" s="244"/>
      <c r="ACJ2" s="244"/>
      <c r="ACK2" s="244"/>
      <c r="ACL2" s="244"/>
      <c r="ACM2" s="244"/>
      <c r="ACN2" s="244"/>
      <c r="ACO2" s="244"/>
      <c r="ACP2" s="244"/>
      <c r="ACQ2" s="244"/>
      <c r="ACR2" s="244"/>
      <c r="ACS2" s="244"/>
      <c r="ACT2" s="244"/>
      <c r="ACU2" s="244"/>
      <c r="ACV2" s="244"/>
      <c r="ACW2" s="244"/>
      <c r="ACX2" s="244"/>
      <c r="ACY2" s="244"/>
      <c r="ACZ2" s="244"/>
      <c r="ADA2" s="244"/>
      <c r="ADB2" s="244"/>
      <c r="ADC2" s="244"/>
      <c r="ADD2" s="244"/>
      <c r="ADE2" s="244"/>
      <c r="ADF2" s="244"/>
      <c r="ADG2" s="244"/>
      <c r="ADH2" s="244"/>
      <c r="ADI2" s="244"/>
      <c r="ADJ2" s="244"/>
      <c r="ADK2" s="244"/>
      <c r="ADL2" s="244"/>
      <c r="ADM2" s="244"/>
      <c r="ADN2" s="244"/>
      <c r="ADO2" s="244"/>
      <c r="ADP2" s="244"/>
      <c r="ADQ2" s="244"/>
      <c r="ADR2" s="244"/>
      <c r="ADS2" s="244"/>
      <c r="ADT2" s="244"/>
      <c r="ADU2" s="244"/>
      <c r="ADV2" s="244"/>
      <c r="ADW2" s="244"/>
      <c r="ADX2" s="244"/>
      <c r="ADY2" s="244"/>
      <c r="ADZ2" s="244"/>
      <c r="AEA2" s="244"/>
      <c r="AEB2" s="244"/>
      <c r="AEC2" s="244"/>
      <c r="AED2" s="244"/>
      <c r="AEE2" s="244"/>
      <c r="AEF2" s="244"/>
      <c r="AEG2" s="244"/>
      <c r="AEH2" s="244"/>
      <c r="AEI2" s="244"/>
      <c r="AEJ2" s="244"/>
      <c r="AEK2" s="244"/>
      <c r="AEL2" s="244"/>
      <c r="AEM2" s="244"/>
      <c r="AEN2" s="244"/>
      <c r="AEO2" s="244"/>
      <c r="AEP2" s="244"/>
      <c r="AEQ2" s="244"/>
      <c r="AER2" s="244"/>
      <c r="AES2" s="244"/>
      <c r="AET2" s="244"/>
      <c r="AEU2" s="244"/>
    </row>
    <row r="3" spans="1:827" s="191" customFormat="1" ht="15" thickBot="1" x14ac:dyDescent="0.2">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244"/>
      <c r="BP3" s="244"/>
      <c r="BQ3" s="244"/>
      <c r="BR3" s="244"/>
      <c r="BS3" s="244"/>
      <c r="BT3" s="244"/>
      <c r="BU3" s="244"/>
      <c r="BV3" s="244"/>
      <c r="BW3" s="244"/>
      <c r="BX3" s="244"/>
      <c r="BY3" s="244"/>
      <c r="BZ3" s="244"/>
      <c r="CA3" s="244"/>
      <c r="CB3" s="244"/>
      <c r="CC3" s="244"/>
      <c r="CD3" s="244"/>
      <c r="CE3" s="244"/>
      <c r="CF3" s="244"/>
      <c r="CG3" s="244"/>
      <c r="CH3" s="244"/>
      <c r="CI3" s="244"/>
      <c r="CJ3" s="244"/>
      <c r="CK3" s="244"/>
      <c r="CL3" s="244"/>
      <c r="CM3" s="244"/>
      <c r="CN3" s="244"/>
      <c r="CO3" s="244"/>
      <c r="CP3" s="244"/>
      <c r="CQ3" s="244"/>
      <c r="CR3" s="244"/>
      <c r="CS3" s="244"/>
      <c r="CT3" s="244"/>
      <c r="CU3" s="244"/>
      <c r="CV3" s="244"/>
      <c r="CW3" s="244"/>
      <c r="CX3" s="244"/>
      <c r="CY3" s="244"/>
      <c r="CZ3" s="244"/>
      <c r="DA3" s="244"/>
      <c r="DB3" s="244"/>
      <c r="DC3" s="244"/>
      <c r="DD3" s="244"/>
      <c r="DE3" s="244"/>
      <c r="DF3" s="244"/>
      <c r="DG3" s="244"/>
      <c r="DH3" s="244"/>
      <c r="DI3" s="244"/>
      <c r="DJ3" s="244"/>
      <c r="DK3" s="244"/>
      <c r="DL3" s="244"/>
      <c r="DM3" s="244"/>
      <c r="DN3" s="244"/>
      <c r="DO3" s="244"/>
      <c r="DP3" s="244"/>
      <c r="DQ3" s="244"/>
      <c r="DR3" s="244"/>
      <c r="DS3" s="244"/>
      <c r="DT3" s="244"/>
      <c r="DU3" s="244"/>
      <c r="DV3" s="244"/>
      <c r="DW3" s="244"/>
      <c r="DX3" s="244"/>
      <c r="DY3" s="244"/>
      <c r="DZ3" s="244"/>
      <c r="EA3" s="244"/>
      <c r="EB3" s="244"/>
      <c r="EC3" s="244"/>
      <c r="ED3" s="244"/>
      <c r="EE3" s="244"/>
      <c r="EF3" s="244"/>
      <c r="EG3" s="244"/>
      <c r="EH3" s="244"/>
      <c r="EI3" s="244"/>
      <c r="EJ3" s="244"/>
      <c r="EK3" s="244"/>
      <c r="EL3" s="244"/>
      <c r="EM3" s="244"/>
      <c r="EN3" s="244"/>
      <c r="EO3" s="244"/>
      <c r="EP3" s="244"/>
      <c r="EQ3" s="244"/>
      <c r="ER3" s="244"/>
      <c r="ES3" s="244"/>
      <c r="ET3" s="244"/>
      <c r="EU3" s="244"/>
      <c r="EV3" s="244"/>
      <c r="EW3" s="244"/>
      <c r="EX3" s="244"/>
      <c r="EY3" s="244"/>
      <c r="EZ3" s="244"/>
      <c r="FA3" s="244"/>
      <c r="FB3" s="244"/>
      <c r="FC3" s="244"/>
      <c r="FD3" s="244"/>
      <c r="FE3" s="244"/>
      <c r="FF3" s="244"/>
      <c r="FG3" s="244"/>
      <c r="FH3" s="244"/>
      <c r="FI3" s="244"/>
      <c r="FJ3" s="244"/>
      <c r="FK3" s="244"/>
      <c r="FL3" s="244"/>
      <c r="FM3" s="244"/>
      <c r="FN3" s="244"/>
      <c r="FO3" s="244"/>
      <c r="FP3" s="244"/>
      <c r="FQ3" s="244"/>
      <c r="FR3" s="244"/>
      <c r="FS3" s="244"/>
      <c r="FT3" s="244"/>
      <c r="FU3" s="244"/>
      <c r="FV3" s="244"/>
      <c r="FW3" s="244"/>
      <c r="FX3" s="244"/>
      <c r="FY3" s="244"/>
      <c r="FZ3" s="244"/>
      <c r="GA3" s="244"/>
      <c r="GB3" s="244"/>
      <c r="GC3" s="244"/>
      <c r="GD3" s="244"/>
      <c r="GE3" s="244"/>
      <c r="GF3" s="244"/>
      <c r="GG3" s="244"/>
      <c r="GH3" s="244"/>
      <c r="GI3" s="244"/>
      <c r="GJ3" s="244"/>
      <c r="GK3" s="244"/>
      <c r="GL3" s="244"/>
      <c r="GM3" s="244"/>
      <c r="GN3" s="244"/>
      <c r="GO3" s="244"/>
      <c r="GP3" s="244"/>
      <c r="GQ3" s="244"/>
      <c r="GR3" s="244"/>
      <c r="GS3" s="244"/>
      <c r="GT3" s="244"/>
      <c r="GU3" s="244"/>
      <c r="GV3" s="244"/>
      <c r="GW3" s="244"/>
      <c r="GX3" s="244"/>
      <c r="GY3" s="244"/>
      <c r="GZ3" s="244"/>
      <c r="HA3" s="244"/>
      <c r="HB3" s="244"/>
      <c r="HC3" s="244"/>
      <c r="HD3" s="244"/>
      <c r="HE3" s="244"/>
      <c r="HF3" s="244"/>
      <c r="HG3" s="244"/>
      <c r="HH3" s="244"/>
      <c r="HI3" s="244"/>
      <c r="HJ3" s="244"/>
      <c r="HK3" s="244"/>
      <c r="HL3" s="244"/>
      <c r="HM3" s="244"/>
      <c r="HN3" s="244"/>
      <c r="HO3" s="244"/>
      <c r="HP3" s="244"/>
      <c r="HQ3" s="244"/>
      <c r="HR3" s="244"/>
      <c r="HS3" s="244"/>
      <c r="HT3" s="244"/>
      <c r="HU3" s="244"/>
      <c r="HV3" s="244"/>
      <c r="HW3" s="244"/>
      <c r="HX3" s="244"/>
      <c r="HY3" s="244"/>
      <c r="HZ3" s="244"/>
      <c r="IA3" s="244"/>
      <c r="IB3" s="244"/>
      <c r="IC3" s="244"/>
      <c r="ID3" s="244"/>
      <c r="IE3" s="244"/>
      <c r="IF3" s="244"/>
      <c r="IG3" s="244"/>
      <c r="IH3" s="244"/>
      <c r="II3" s="244"/>
      <c r="IJ3" s="244"/>
      <c r="IK3" s="244"/>
      <c r="IL3" s="244"/>
      <c r="IM3" s="244"/>
      <c r="IN3" s="244"/>
      <c r="IO3" s="244"/>
      <c r="IP3" s="244"/>
      <c r="IQ3" s="244"/>
      <c r="IR3" s="244"/>
      <c r="IS3" s="244"/>
      <c r="IT3" s="244"/>
      <c r="IU3" s="244"/>
      <c r="IV3" s="244"/>
      <c r="IW3" s="244"/>
      <c r="IX3" s="244"/>
      <c r="IY3" s="244"/>
      <c r="IZ3" s="244"/>
      <c r="JA3" s="244"/>
      <c r="JB3" s="244"/>
      <c r="JC3" s="244"/>
      <c r="JD3" s="244"/>
      <c r="JE3" s="244"/>
      <c r="JF3" s="244"/>
      <c r="JG3" s="244"/>
      <c r="JH3" s="244"/>
      <c r="JI3" s="244"/>
      <c r="JJ3" s="244"/>
      <c r="JK3" s="244"/>
      <c r="JL3" s="244"/>
      <c r="JM3" s="244"/>
      <c r="JN3" s="244"/>
      <c r="JO3" s="244"/>
      <c r="JP3" s="244"/>
      <c r="JQ3" s="244"/>
      <c r="JR3" s="244"/>
      <c r="JS3" s="244"/>
      <c r="JT3" s="244"/>
      <c r="JU3" s="244"/>
      <c r="JV3" s="244"/>
      <c r="JW3" s="244"/>
      <c r="JX3" s="244"/>
      <c r="JY3" s="244"/>
      <c r="JZ3" s="244"/>
      <c r="KA3" s="244"/>
      <c r="KB3" s="244"/>
      <c r="KC3" s="244"/>
      <c r="KD3" s="244"/>
      <c r="KE3" s="244"/>
      <c r="KF3" s="244"/>
      <c r="KG3" s="244"/>
      <c r="KH3" s="244"/>
      <c r="KI3" s="244"/>
      <c r="KJ3" s="244"/>
      <c r="KK3" s="244"/>
      <c r="KL3" s="244"/>
      <c r="KM3" s="244"/>
      <c r="KN3" s="244"/>
      <c r="KO3" s="244"/>
      <c r="KP3" s="244"/>
      <c r="KQ3" s="244"/>
      <c r="KR3" s="244"/>
      <c r="KS3" s="244"/>
      <c r="KT3" s="244"/>
      <c r="KU3" s="244"/>
      <c r="KV3" s="244"/>
      <c r="KW3" s="244"/>
      <c r="KX3" s="244"/>
      <c r="KY3" s="244"/>
      <c r="KZ3" s="244"/>
      <c r="LA3" s="244"/>
      <c r="LB3" s="244"/>
      <c r="LC3" s="244"/>
      <c r="LD3" s="244"/>
      <c r="LE3" s="244"/>
      <c r="LF3" s="244"/>
      <c r="LG3" s="244"/>
      <c r="LH3" s="244"/>
      <c r="LI3" s="244"/>
      <c r="LJ3" s="244"/>
      <c r="LK3" s="244"/>
      <c r="LL3" s="244"/>
      <c r="LM3" s="244"/>
      <c r="LN3" s="244"/>
      <c r="LO3" s="244"/>
      <c r="LP3" s="244"/>
      <c r="LQ3" s="244"/>
      <c r="LR3" s="244"/>
      <c r="LS3" s="244"/>
      <c r="LT3" s="244"/>
      <c r="LU3" s="244"/>
      <c r="LV3" s="244"/>
      <c r="LW3" s="244"/>
      <c r="LX3" s="244"/>
      <c r="LY3" s="244"/>
      <c r="LZ3" s="244"/>
      <c r="MA3" s="244"/>
      <c r="MB3" s="244"/>
      <c r="MC3" s="244"/>
      <c r="MD3" s="244"/>
      <c r="ME3" s="244"/>
      <c r="MF3" s="244"/>
      <c r="MG3" s="244"/>
      <c r="MH3" s="244"/>
      <c r="MI3" s="244"/>
      <c r="MJ3" s="244"/>
      <c r="MK3" s="244"/>
      <c r="ML3" s="244"/>
      <c r="MM3" s="244"/>
      <c r="MN3" s="244"/>
      <c r="MO3" s="244"/>
      <c r="MP3" s="244"/>
      <c r="MQ3" s="244"/>
      <c r="MR3" s="244"/>
      <c r="MS3" s="244"/>
      <c r="MT3" s="244"/>
      <c r="MU3" s="244"/>
      <c r="MV3" s="244"/>
      <c r="MW3" s="244"/>
      <c r="MX3" s="244"/>
      <c r="MY3" s="244"/>
      <c r="MZ3" s="244"/>
      <c r="NA3" s="244"/>
      <c r="NB3" s="244"/>
      <c r="NC3" s="244"/>
      <c r="ND3" s="244"/>
      <c r="NE3" s="244"/>
      <c r="NF3" s="244"/>
      <c r="NG3" s="244"/>
      <c r="NH3" s="244"/>
      <c r="NI3" s="244"/>
      <c r="NJ3" s="244"/>
      <c r="NK3" s="244"/>
      <c r="NL3" s="244"/>
      <c r="NM3" s="244"/>
      <c r="NN3" s="244"/>
      <c r="NO3" s="244"/>
      <c r="NP3" s="244"/>
      <c r="NQ3" s="244"/>
      <c r="NR3" s="244"/>
      <c r="NS3" s="244"/>
      <c r="NT3" s="244"/>
      <c r="NU3" s="244"/>
      <c r="NV3" s="244"/>
      <c r="NW3" s="244"/>
      <c r="NX3" s="244"/>
      <c r="NY3" s="244"/>
      <c r="NZ3" s="244"/>
      <c r="OA3" s="244"/>
      <c r="OB3" s="244"/>
      <c r="OC3" s="244"/>
      <c r="OD3" s="244"/>
      <c r="OE3" s="244"/>
      <c r="OF3" s="244"/>
      <c r="OG3" s="244"/>
      <c r="OH3" s="244"/>
      <c r="OI3" s="244"/>
      <c r="OJ3" s="244"/>
      <c r="OK3" s="244"/>
      <c r="OL3" s="244"/>
      <c r="OM3" s="244"/>
      <c r="ON3" s="244"/>
      <c r="OO3" s="244"/>
      <c r="OP3" s="244"/>
      <c r="OQ3" s="244"/>
      <c r="OR3" s="244"/>
      <c r="OS3" s="244"/>
      <c r="OT3" s="244"/>
      <c r="OU3" s="244"/>
      <c r="OV3" s="244"/>
      <c r="OW3" s="244"/>
      <c r="OX3" s="244"/>
      <c r="OY3" s="244"/>
      <c r="OZ3" s="244"/>
      <c r="PA3" s="244"/>
      <c r="PB3" s="244"/>
      <c r="PC3" s="244"/>
      <c r="PD3" s="244"/>
      <c r="PE3" s="244"/>
      <c r="PF3" s="244"/>
      <c r="PG3" s="244"/>
      <c r="PH3" s="244"/>
      <c r="PI3" s="244"/>
      <c r="PJ3" s="244"/>
      <c r="PK3" s="244"/>
      <c r="PL3" s="244"/>
      <c r="PM3" s="244"/>
      <c r="PN3" s="244"/>
      <c r="PO3" s="244"/>
      <c r="PP3" s="244"/>
      <c r="PQ3" s="244"/>
      <c r="PR3" s="244"/>
      <c r="PS3" s="244"/>
      <c r="PT3" s="244"/>
      <c r="PU3" s="244"/>
      <c r="PV3" s="244"/>
      <c r="PW3" s="244"/>
      <c r="PX3" s="244"/>
      <c r="PY3" s="244"/>
      <c r="PZ3" s="244"/>
      <c r="QA3" s="244"/>
      <c r="QB3" s="244"/>
      <c r="QC3" s="244"/>
      <c r="QD3" s="244"/>
      <c r="QE3" s="244"/>
      <c r="QF3" s="244"/>
      <c r="QG3" s="244"/>
      <c r="QH3" s="244"/>
      <c r="QI3" s="244"/>
      <c r="QJ3" s="244"/>
      <c r="QK3" s="244"/>
      <c r="QL3" s="244"/>
      <c r="QM3" s="244"/>
      <c r="QN3" s="244"/>
      <c r="QO3" s="244"/>
      <c r="QP3" s="244"/>
      <c r="QQ3" s="244"/>
      <c r="QR3" s="244"/>
      <c r="QS3" s="244"/>
      <c r="QT3" s="244"/>
      <c r="QU3" s="244"/>
      <c r="QV3" s="244"/>
      <c r="QW3" s="244"/>
      <c r="QX3" s="244"/>
      <c r="QY3" s="244"/>
      <c r="QZ3" s="244"/>
      <c r="RA3" s="244"/>
      <c r="RB3" s="244"/>
      <c r="RC3" s="244"/>
      <c r="RD3" s="244"/>
      <c r="RE3" s="244"/>
      <c r="RF3" s="244"/>
      <c r="RG3" s="244"/>
      <c r="RH3" s="244"/>
      <c r="RI3" s="244"/>
      <c r="RJ3" s="244"/>
      <c r="RK3" s="244"/>
      <c r="RL3" s="244"/>
      <c r="RM3" s="244"/>
      <c r="RN3" s="244"/>
      <c r="RO3" s="244"/>
      <c r="RP3" s="244"/>
      <c r="RQ3" s="244"/>
      <c r="RR3" s="244"/>
      <c r="RS3" s="244"/>
      <c r="RT3" s="244"/>
      <c r="RU3" s="244"/>
      <c r="RV3" s="244"/>
      <c r="RW3" s="244"/>
      <c r="RX3" s="244"/>
      <c r="RY3" s="244"/>
      <c r="RZ3" s="244"/>
      <c r="SA3" s="244"/>
      <c r="SB3" s="244"/>
      <c r="SC3" s="244"/>
      <c r="SD3" s="244"/>
      <c r="SE3" s="244"/>
      <c r="SF3" s="244"/>
      <c r="SG3" s="244"/>
      <c r="SH3" s="244"/>
      <c r="SI3" s="244"/>
      <c r="SJ3" s="244"/>
      <c r="SK3" s="244"/>
      <c r="SL3" s="244"/>
      <c r="SM3" s="244"/>
      <c r="SN3" s="244"/>
      <c r="SO3" s="244"/>
      <c r="SP3" s="244"/>
      <c r="SQ3" s="244"/>
      <c r="SR3" s="244"/>
      <c r="SS3" s="244"/>
      <c r="ST3" s="244"/>
      <c r="SU3" s="244"/>
      <c r="SV3" s="244"/>
      <c r="SW3" s="244"/>
      <c r="SX3" s="244"/>
      <c r="SY3" s="244"/>
      <c r="SZ3" s="244"/>
      <c r="TA3" s="244"/>
      <c r="TB3" s="244"/>
      <c r="TC3" s="244"/>
      <c r="TD3" s="244"/>
      <c r="TE3" s="244"/>
      <c r="TF3" s="244"/>
      <c r="TG3" s="244"/>
      <c r="TH3" s="244"/>
      <c r="TI3" s="244"/>
      <c r="TJ3" s="244"/>
      <c r="TK3" s="244"/>
      <c r="TL3" s="244"/>
      <c r="TM3" s="244"/>
      <c r="TN3" s="244"/>
      <c r="TO3" s="244"/>
      <c r="TP3" s="244"/>
      <c r="TQ3" s="244"/>
      <c r="TR3" s="244"/>
      <c r="TS3" s="244"/>
      <c r="TT3" s="244"/>
      <c r="TU3" s="244"/>
      <c r="TV3" s="244"/>
      <c r="TW3" s="244"/>
      <c r="TX3" s="244"/>
      <c r="TY3" s="244"/>
      <c r="TZ3" s="244"/>
      <c r="UA3" s="244"/>
      <c r="UB3" s="244"/>
      <c r="UC3" s="244"/>
      <c r="UD3" s="244"/>
      <c r="UE3" s="244"/>
      <c r="UF3" s="244"/>
      <c r="UG3" s="244"/>
      <c r="UH3" s="244"/>
      <c r="UI3" s="244"/>
      <c r="UJ3" s="244"/>
      <c r="UK3" s="244"/>
      <c r="UL3" s="244"/>
      <c r="UM3" s="244"/>
      <c r="UN3" s="244"/>
      <c r="UO3" s="244"/>
      <c r="UP3" s="244"/>
      <c r="UQ3" s="244"/>
      <c r="UR3" s="244"/>
      <c r="US3" s="244"/>
      <c r="UT3" s="244"/>
      <c r="UU3" s="244"/>
      <c r="UV3" s="244"/>
      <c r="UW3" s="244"/>
      <c r="UX3" s="244"/>
      <c r="UY3" s="244"/>
      <c r="UZ3" s="244"/>
      <c r="VA3" s="244"/>
      <c r="VB3" s="244"/>
      <c r="VC3" s="244"/>
      <c r="VD3" s="244"/>
      <c r="VE3" s="244"/>
      <c r="VF3" s="244"/>
      <c r="VG3" s="244"/>
      <c r="VH3" s="244"/>
      <c r="VI3" s="244"/>
      <c r="VJ3" s="244"/>
      <c r="VK3" s="244"/>
      <c r="VL3" s="244"/>
      <c r="VM3" s="244"/>
      <c r="VN3" s="244"/>
      <c r="VO3" s="244"/>
      <c r="VP3" s="244"/>
      <c r="VQ3" s="244"/>
      <c r="VR3" s="244"/>
      <c r="VS3" s="244"/>
      <c r="VT3" s="244"/>
      <c r="VU3" s="244"/>
      <c r="VV3" s="244"/>
      <c r="VW3" s="244"/>
      <c r="VX3" s="244"/>
      <c r="VY3" s="244"/>
      <c r="VZ3" s="244"/>
      <c r="WA3" s="244"/>
      <c r="WB3" s="244"/>
      <c r="WC3" s="244"/>
      <c r="WD3" s="244"/>
      <c r="WE3" s="244"/>
      <c r="WF3" s="244"/>
      <c r="WG3" s="244"/>
      <c r="WH3" s="244"/>
      <c r="WI3" s="244"/>
      <c r="WJ3" s="244"/>
      <c r="WK3" s="244"/>
      <c r="WL3" s="244"/>
      <c r="WM3" s="244"/>
      <c r="WN3" s="244"/>
      <c r="WO3" s="244"/>
      <c r="WP3" s="244"/>
      <c r="WQ3" s="244"/>
      <c r="WR3" s="244"/>
      <c r="WS3" s="244"/>
      <c r="WT3" s="244"/>
      <c r="WU3" s="244"/>
      <c r="WV3" s="244"/>
      <c r="WW3" s="244"/>
      <c r="WX3" s="244"/>
      <c r="WY3" s="244"/>
      <c r="WZ3" s="244"/>
      <c r="XA3" s="244"/>
      <c r="XB3" s="244"/>
      <c r="XC3" s="244"/>
      <c r="XD3" s="244"/>
      <c r="XE3" s="244"/>
      <c r="XF3" s="244"/>
      <c r="XG3" s="244"/>
      <c r="XH3" s="244"/>
      <c r="XI3" s="244"/>
      <c r="XJ3" s="244"/>
      <c r="XK3" s="244"/>
      <c r="XL3" s="244"/>
      <c r="XM3" s="244"/>
      <c r="XN3" s="244"/>
      <c r="XO3" s="244"/>
      <c r="XP3" s="244"/>
      <c r="XQ3" s="244"/>
      <c r="XR3" s="244"/>
      <c r="XS3" s="244"/>
      <c r="XT3" s="244"/>
      <c r="XU3" s="244"/>
      <c r="XV3" s="244"/>
      <c r="XW3" s="244"/>
      <c r="XX3" s="244"/>
      <c r="XY3" s="244"/>
      <c r="XZ3" s="244"/>
      <c r="YA3" s="244"/>
      <c r="YB3" s="244"/>
      <c r="YC3" s="244"/>
      <c r="YD3" s="244"/>
      <c r="YE3" s="244"/>
      <c r="YF3" s="244"/>
      <c r="YG3" s="244"/>
      <c r="YH3" s="244"/>
      <c r="YI3" s="244"/>
      <c r="YJ3" s="244"/>
      <c r="YK3" s="244"/>
      <c r="YL3" s="244"/>
      <c r="YM3" s="244"/>
      <c r="YN3" s="244"/>
      <c r="YO3" s="244"/>
      <c r="YP3" s="244"/>
      <c r="YQ3" s="244"/>
      <c r="YR3" s="244"/>
      <c r="YS3" s="244"/>
      <c r="YT3" s="244"/>
      <c r="YU3" s="244"/>
      <c r="YV3" s="244"/>
      <c r="YW3" s="244"/>
      <c r="YX3" s="244"/>
      <c r="YY3" s="244"/>
      <c r="YZ3" s="244"/>
      <c r="ZA3" s="244"/>
      <c r="ZB3" s="244"/>
      <c r="ZC3" s="244"/>
      <c r="ZD3" s="244"/>
      <c r="ZE3" s="244"/>
      <c r="ZF3" s="244"/>
      <c r="ZG3" s="244"/>
      <c r="ZH3" s="244"/>
      <c r="ZI3" s="244"/>
      <c r="ZJ3" s="244"/>
      <c r="ZK3" s="244"/>
      <c r="ZL3" s="244"/>
      <c r="ZM3" s="244"/>
      <c r="ZN3" s="244"/>
      <c r="ZO3" s="244"/>
      <c r="ZP3" s="244"/>
      <c r="ZQ3" s="244"/>
      <c r="ZR3" s="244"/>
      <c r="ZS3" s="244"/>
      <c r="ZT3" s="244"/>
      <c r="ZU3" s="244"/>
      <c r="ZV3" s="244"/>
      <c r="ZW3" s="244"/>
      <c r="ZX3" s="244"/>
      <c r="ZY3" s="244"/>
      <c r="ZZ3" s="244"/>
      <c r="AAA3" s="244"/>
      <c r="AAB3" s="244"/>
      <c r="AAC3" s="244"/>
      <c r="AAD3" s="244"/>
      <c r="AAE3" s="244"/>
      <c r="AAF3" s="244"/>
      <c r="AAG3" s="244"/>
      <c r="AAH3" s="244"/>
      <c r="AAI3" s="244"/>
      <c r="AAJ3" s="244"/>
      <c r="AAK3" s="244"/>
      <c r="AAL3" s="244"/>
      <c r="AAM3" s="244"/>
      <c r="AAN3" s="244"/>
      <c r="AAO3" s="244"/>
      <c r="AAP3" s="244"/>
      <c r="AAQ3" s="244"/>
      <c r="AAR3" s="244"/>
      <c r="AAS3" s="244"/>
      <c r="AAT3" s="244"/>
      <c r="AAU3" s="244"/>
      <c r="AAV3" s="244"/>
      <c r="AAW3" s="244"/>
      <c r="AAX3" s="244"/>
      <c r="AAY3" s="244"/>
      <c r="AAZ3" s="244"/>
      <c r="ABA3" s="244"/>
      <c r="ABB3" s="244"/>
      <c r="ABC3" s="244"/>
      <c r="ABD3" s="244"/>
      <c r="ABE3" s="244"/>
      <c r="ABF3" s="244"/>
      <c r="ABG3" s="244"/>
      <c r="ABH3" s="244"/>
      <c r="ABI3" s="244"/>
      <c r="ABJ3" s="244"/>
      <c r="ABK3" s="244"/>
      <c r="ABL3" s="244"/>
      <c r="ABM3" s="244"/>
      <c r="ABN3" s="244"/>
      <c r="ABO3" s="244"/>
      <c r="ABP3" s="244"/>
      <c r="ABQ3" s="244"/>
      <c r="ABR3" s="244"/>
      <c r="ABS3" s="244"/>
      <c r="ABT3" s="244"/>
      <c r="ABU3" s="244"/>
      <c r="ABV3" s="244"/>
      <c r="ABW3" s="244"/>
      <c r="ABX3" s="244"/>
      <c r="ABY3" s="244"/>
      <c r="ABZ3" s="244"/>
      <c r="ACA3" s="244"/>
      <c r="ACB3" s="244"/>
      <c r="ACC3" s="244"/>
      <c r="ACD3" s="244"/>
      <c r="ACE3" s="244"/>
      <c r="ACF3" s="244"/>
      <c r="ACG3" s="244"/>
      <c r="ACH3" s="244"/>
      <c r="ACI3" s="244"/>
      <c r="ACJ3" s="244"/>
      <c r="ACK3" s="244"/>
      <c r="ACL3" s="244"/>
      <c r="ACM3" s="244"/>
      <c r="ACN3" s="244"/>
      <c r="ACO3" s="244"/>
      <c r="ACP3" s="244"/>
      <c r="ACQ3" s="244"/>
      <c r="ACR3" s="244"/>
      <c r="ACS3" s="244"/>
      <c r="ACT3" s="244"/>
      <c r="ACU3" s="244"/>
      <c r="ACV3" s="244"/>
      <c r="ACW3" s="244"/>
      <c r="ACX3" s="244"/>
      <c r="ACY3" s="244"/>
      <c r="ACZ3" s="244"/>
      <c r="ADA3" s="244"/>
      <c r="ADB3" s="244"/>
      <c r="ADC3" s="244"/>
      <c r="ADD3" s="244"/>
      <c r="ADE3" s="244"/>
      <c r="ADF3" s="244"/>
      <c r="ADG3" s="244"/>
      <c r="ADH3" s="244"/>
      <c r="ADI3" s="244"/>
      <c r="ADJ3" s="244"/>
      <c r="ADK3" s="244"/>
      <c r="ADL3" s="244"/>
      <c r="ADM3" s="244"/>
      <c r="ADN3" s="244"/>
      <c r="ADO3" s="244"/>
      <c r="ADP3" s="244"/>
      <c r="ADQ3" s="244"/>
      <c r="ADR3" s="244"/>
      <c r="ADS3" s="244"/>
      <c r="ADT3" s="244"/>
      <c r="ADU3" s="244"/>
      <c r="ADV3" s="244"/>
      <c r="ADW3" s="244"/>
      <c r="ADX3" s="244"/>
      <c r="ADY3" s="244"/>
      <c r="ADZ3" s="244"/>
      <c r="AEA3" s="244"/>
      <c r="AEB3" s="244"/>
      <c r="AEC3" s="244"/>
      <c r="AED3" s="244"/>
      <c r="AEE3" s="244"/>
      <c r="AEF3" s="244"/>
      <c r="AEG3" s="244"/>
      <c r="AEH3" s="244"/>
      <c r="AEI3" s="244"/>
      <c r="AEJ3" s="244"/>
      <c r="AEK3" s="244"/>
      <c r="AEL3" s="244"/>
      <c r="AEM3" s="244"/>
      <c r="AEN3" s="244"/>
      <c r="AEO3" s="244"/>
      <c r="AEP3" s="244"/>
      <c r="AEQ3" s="244"/>
      <c r="AER3" s="244"/>
      <c r="AES3" s="244"/>
      <c r="AET3" s="244"/>
      <c r="AEU3" s="244"/>
    </row>
    <row r="4" spans="1:827" s="191" customFormat="1" x14ac:dyDescent="0.15">
      <c r="A4" s="120" t="s">
        <v>786</v>
      </c>
      <c r="B4" s="121"/>
      <c r="C4" s="121"/>
      <c r="D4" s="121"/>
      <c r="E4" s="121"/>
      <c r="F4" s="121"/>
      <c r="G4" s="121"/>
      <c r="H4" s="121"/>
      <c r="I4" s="121"/>
      <c r="J4" s="121"/>
      <c r="K4" s="121"/>
      <c r="L4" s="121"/>
      <c r="M4" s="121"/>
      <c r="N4" s="121"/>
      <c r="O4" s="121"/>
      <c r="P4" s="121"/>
      <c r="Q4" s="121"/>
      <c r="R4" s="121"/>
      <c r="S4" s="121"/>
      <c r="T4" s="121"/>
      <c r="U4" s="121"/>
      <c r="V4" s="122"/>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4"/>
      <c r="CZ4" s="244"/>
      <c r="DA4" s="244"/>
      <c r="DB4" s="244"/>
      <c r="DC4" s="244"/>
      <c r="DD4" s="244"/>
      <c r="DE4" s="244"/>
      <c r="DF4" s="244"/>
      <c r="DG4" s="244"/>
      <c r="DH4" s="244"/>
      <c r="DI4" s="244"/>
      <c r="DJ4" s="244"/>
      <c r="DK4" s="244"/>
      <c r="DL4" s="244"/>
      <c r="DM4" s="244"/>
      <c r="DN4" s="244"/>
      <c r="DO4" s="244"/>
      <c r="DP4" s="244"/>
      <c r="DQ4" s="244"/>
      <c r="DR4" s="244"/>
      <c r="DS4" s="244"/>
      <c r="DT4" s="244"/>
      <c r="DU4" s="244"/>
      <c r="DV4" s="244"/>
      <c r="DW4" s="244"/>
      <c r="DX4" s="244"/>
      <c r="DY4" s="244"/>
      <c r="DZ4" s="244"/>
      <c r="EA4" s="244"/>
      <c r="EB4" s="244"/>
      <c r="EC4" s="244"/>
      <c r="ED4" s="244"/>
      <c r="EE4" s="244"/>
      <c r="EF4" s="244"/>
      <c r="EG4" s="244"/>
      <c r="EH4" s="244"/>
      <c r="EI4" s="244"/>
      <c r="EJ4" s="244"/>
      <c r="EK4" s="244"/>
      <c r="EL4" s="244"/>
      <c r="EM4" s="244"/>
      <c r="EN4" s="244"/>
      <c r="EO4" s="244"/>
      <c r="EP4" s="244"/>
      <c r="EQ4" s="244"/>
      <c r="ER4" s="244"/>
      <c r="ES4" s="244"/>
      <c r="ET4" s="244"/>
      <c r="EU4" s="244"/>
      <c r="EV4" s="244"/>
      <c r="EW4" s="244"/>
      <c r="EX4" s="244"/>
      <c r="EY4" s="244"/>
      <c r="EZ4" s="244"/>
      <c r="FA4" s="244"/>
      <c r="FB4" s="244"/>
      <c r="FC4" s="244"/>
      <c r="FD4" s="244"/>
      <c r="FE4" s="244"/>
      <c r="FF4" s="244"/>
      <c r="FG4" s="244"/>
      <c r="FH4" s="244"/>
      <c r="FI4" s="244"/>
      <c r="FJ4" s="244"/>
      <c r="FK4" s="244"/>
      <c r="FL4" s="244"/>
      <c r="FM4" s="244"/>
      <c r="FN4" s="244"/>
      <c r="FO4" s="244"/>
      <c r="FP4" s="244"/>
      <c r="FQ4" s="244"/>
      <c r="FR4" s="244"/>
      <c r="FS4" s="244"/>
      <c r="FT4" s="244"/>
      <c r="FU4" s="244"/>
      <c r="FV4" s="244"/>
      <c r="FW4" s="244"/>
      <c r="FX4" s="244"/>
      <c r="FY4" s="244"/>
      <c r="FZ4" s="244"/>
      <c r="GA4" s="244"/>
      <c r="GB4" s="244"/>
      <c r="GC4" s="244"/>
      <c r="GD4" s="244"/>
      <c r="GE4" s="244"/>
      <c r="GF4" s="244"/>
      <c r="GG4" s="244"/>
      <c r="GH4" s="244"/>
      <c r="GI4" s="244"/>
      <c r="GJ4" s="244"/>
      <c r="GK4" s="244"/>
      <c r="GL4" s="244"/>
      <c r="GM4" s="244"/>
      <c r="GN4" s="244"/>
      <c r="GO4" s="244"/>
      <c r="GP4" s="244"/>
      <c r="GQ4" s="244"/>
      <c r="GR4" s="244"/>
      <c r="GS4" s="244"/>
      <c r="GT4" s="244"/>
      <c r="GU4" s="244"/>
      <c r="GV4" s="244"/>
      <c r="GW4" s="244"/>
      <c r="GX4" s="244"/>
      <c r="GY4" s="244"/>
      <c r="GZ4" s="244"/>
      <c r="HA4" s="244"/>
      <c r="HB4" s="244"/>
      <c r="HC4" s="244"/>
      <c r="HD4" s="244"/>
      <c r="HE4" s="244"/>
      <c r="HF4" s="244"/>
      <c r="HG4" s="244"/>
      <c r="HH4" s="244"/>
      <c r="HI4" s="244"/>
      <c r="HJ4" s="244"/>
      <c r="HK4" s="244"/>
      <c r="HL4" s="244"/>
      <c r="HM4" s="244"/>
      <c r="HN4" s="244"/>
      <c r="HO4" s="244"/>
      <c r="HP4" s="244"/>
      <c r="HQ4" s="244"/>
      <c r="HR4" s="244"/>
      <c r="HS4" s="244"/>
      <c r="HT4" s="244"/>
      <c r="HU4" s="244"/>
      <c r="HV4" s="244"/>
      <c r="HW4" s="244"/>
      <c r="HX4" s="244"/>
      <c r="HY4" s="244"/>
      <c r="HZ4" s="244"/>
      <c r="IA4" s="244"/>
      <c r="IB4" s="244"/>
      <c r="IC4" s="244"/>
      <c r="ID4" s="244"/>
      <c r="IE4" s="244"/>
      <c r="IF4" s="244"/>
      <c r="IG4" s="244"/>
      <c r="IH4" s="244"/>
      <c r="II4" s="244"/>
      <c r="IJ4" s="244"/>
      <c r="IK4" s="244"/>
      <c r="IL4" s="244"/>
      <c r="IM4" s="244"/>
      <c r="IN4" s="244"/>
      <c r="IO4" s="244"/>
      <c r="IP4" s="244"/>
      <c r="IQ4" s="244"/>
      <c r="IR4" s="244"/>
      <c r="IS4" s="244"/>
      <c r="IT4" s="244"/>
      <c r="IU4" s="244"/>
      <c r="IV4" s="244"/>
      <c r="IW4" s="244"/>
      <c r="IX4" s="244"/>
      <c r="IY4" s="244"/>
      <c r="IZ4" s="244"/>
      <c r="JA4" s="244"/>
      <c r="JB4" s="244"/>
      <c r="JC4" s="244"/>
      <c r="JD4" s="244"/>
      <c r="JE4" s="244"/>
      <c r="JF4" s="244"/>
      <c r="JG4" s="244"/>
      <c r="JH4" s="244"/>
      <c r="JI4" s="244"/>
      <c r="JJ4" s="244"/>
      <c r="JK4" s="244"/>
      <c r="JL4" s="244"/>
      <c r="JM4" s="244"/>
      <c r="JN4" s="244"/>
      <c r="JO4" s="244"/>
      <c r="JP4" s="244"/>
      <c r="JQ4" s="244"/>
      <c r="JR4" s="244"/>
      <c r="JS4" s="244"/>
      <c r="JT4" s="244"/>
      <c r="JU4" s="244"/>
      <c r="JV4" s="244"/>
      <c r="JW4" s="244"/>
      <c r="JX4" s="244"/>
      <c r="JY4" s="244"/>
      <c r="JZ4" s="244"/>
      <c r="KA4" s="244"/>
      <c r="KB4" s="244"/>
      <c r="KC4" s="244"/>
      <c r="KD4" s="244"/>
      <c r="KE4" s="244"/>
      <c r="KF4" s="244"/>
      <c r="KG4" s="244"/>
      <c r="KH4" s="244"/>
      <c r="KI4" s="244"/>
      <c r="KJ4" s="244"/>
      <c r="KK4" s="244"/>
      <c r="KL4" s="244"/>
      <c r="KM4" s="244"/>
      <c r="KN4" s="244"/>
      <c r="KO4" s="244"/>
      <c r="KP4" s="244"/>
      <c r="KQ4" s="244"/>
      <c r="KR4" s="244"/>
      <c r="KS4" s="244"/>
      <c r="KT4" s="244"/>
      <c r="KU4" s="244"/>
      <c r="KV4" s="244"/>
      <c r="KW4" s="244"/>
      <c r="KX4" s="244"/>
      <c r="KY4" s="244"/>
      <c r="KZ4" s="244"/>
      <c r="LA4" s="244"/>
      <c r="LB4" s="244"/>
      <c r="LC4" s="244"/>
      <c r="LD4" s="244"/>
      <c r="LE4" s="244"/>
      <c r="LF4" s="244"/>
      <c r="LG4" s="244"/>
      <c r="LH4" s="244"/>
      <c r="LI4" s="244"/>
      <c r="LJ4" s="244"/>
      <c r="LK4" s="244"/>
      <c r="LL4" s="244"/>
      <c r="LM4" s="244"/>
      <c r="LN4" s="244"/>
      <c r="LO4" s="244"/>
      <c r="LP4" s="244"/>
      <c r="LQ4" s="244"/>
      <c r="LR4" s="244"/>
      <c r="LS4" s="244"/>
      <c r="LT4" s="244"/>
      <c r="LU4" s="244"/>
      <c r="LV4" s="244"/>
      <c r="LW4" s="244"/>
      <c r="LX4" s="244"/>
      <c r="LY4" s="244"/>
      <c r="LZ4" s="244"/>
      <c r="MA4" s="244"/>
      <c r="MB4" s="244"/>
      <c r="MC4" s="244"/>
      <c r="MD4" s="244"/>
      <c r="ME4" s="244"/>
      <c r="MF4" s="244"/>
      <c r="MG4" s="244"/>
      <c r="MH4" s="244"/>
      <c r="MI4" s="244"/>
      <c r="MJ4" s="244"/>
      <c r="MK4" s="244"/>
      <c r="ML4" s="244"/>
      <c r="MM4" s="244"/>
      <c r="MN4" s="244"/>
      <c r="MO4" s="244"/>
      <c r="MP4" s="244"/>
      <c r="MQ4" s="244"/>
      <c r="MR4" s="244"/>
      <c r="MS4" s="244"/>
      <c r="MT4" s="244"/>
      <c r="MU4" s="244"/>
      <c r="MV4" s="244"/>
      <c r="MW4" s="244"/>
      <c r="MX4" s="244"/>
      <c r="MY4" s="244"/>
      <c r="MZ4" s="244"/>
      <c r="NA4" s="244"/>
      <c r="NB4" s="244"/>
      <c r="NC4" s="244"/>
      <c r="ND4" s="244"/>
      <c r="NE4" s="244"/>
      <c r="NF4" s="244"/>
      <c r="NG4" s="244"/>
      <c r="NH4" s="244"/>
      <c r="NI4" s="244"/>
      <c r="NJ4" s="244"/>
      <c r="NK4" s="244"/>
      <c r="NL4" s="244"/>
      <c r="NM4" s="244"/>
      <c r="NN4" s="244"/>
      <c r="NO4" s="244"/>
      <c r="NP4" s="244"/>
      <c r="NQ4" s="244"/>
      <c r="NR4" s="244"/>
      <c r="NS4" s="244"/>
      <c r="NT4" s="244"/>
      <c r="NU4" s="244"/>
      <c r="NV4" s="244"/>
      <c r="NW4" s="244"/>
      <c r="NX4" s="244"/>
      <c r="NY4" s="244"/>
      <c r="NZ4" s="244"/>
      <c r="OA4" s="244"/>
      <c r="OB4" s="244"/>
      <c r="OC4" s="244"/>
      <c r="OD4" s="244"/>
      <c r="OE4" s="244"/>
      <c r="OF4" s="244"/>
      <c r="OG4" s="244"/>
      <c r="OH4" s="244"/>
      <c r="OI4" s="244"/>
      <c r="OJ4" s="244"/>
      <c r="OK4" s="244"/>
      <c r="OL4" s="244"/>
      <c r="OM4" s="244"/>
      <c r="ON4" s="244"/>
      <c r="OO4" s="244"/>
      <c r="OP4" s="244"/>
      <c r="OQ4" s="244"/>
      <c r="OR4" s="244"/>
      <c r="OS4" s="244"/>
      <c r="OT4" s="244"/>
      <c r="OU4" s="244"/>
      <c r="OV4" s="244"/>
      <c r="OW4" s="244"/>
      <c r="OX4" s="244"/>
      <c r="OY4" s="244"/>
      <c r="OZ4" s="244"/>
      <c r="PA4" s="244"/>
      <c r="PB4" s="244"/>
      <c r="PC4" s="244"/>
      <c r="PD4" s="244"/>
      <c r="PE4" s="244"/>
      <c r="PF4" s="244"/>
      <c r="PG4" s="244"/>
      <c r="PH4" s="244"/>
      <c r="PI4" s="244"/>
      <c r="PJ4" s="244"/>
      <c r="PK4" s="244"/>
      <c r="PL4" s="244"/>
      <c r="PM4" s="244"/>
      <c r="PN4" s="244"/>
      <c r="PO4" s="244"/>
      <c r="PP4" s="244"/>
      <c r="PQ4" s="244"/>
      <c r="PR4" s="244"/>
      <c r="PS4" s="244"/>
      <c r="PT4" s="244"/>
      <c r="PU4" s="244"/>
      <c r="PV4" s="244"/>
      <c r="PW4" s="244"/>
      <c r="PX4" s="244"/>
      <c r="PY4" s="244"/>
      <c r="PZ4" s="244"/>
      <c r="QA4" s="244"/>
      <c r="QB4" s="244"/>
      <c r="QC4" s="244"/>
      <c r="QD4" s="244"/>
      <c r="QE4" s="244"/>
      <c r="QF4" s="244"/>
      <c r="QG4" s="244"/>
      <c r="QH4" s="244"/>
      <c r="QI4" s="244"/>
      <c r="QJ4" s="244"/>
      <c r="QK4" s="244"/>
      <c r="QL4" s="244"/>
      <c r="QM4" s="244"/>
      <c r="QN4" s="244"/>
      <c r="QO4" s="244"/>
      <c r="QP4" s="244"/>
      <c r="QQ4" s="244"/>
      <c r="QR4" s="244"/>
      <c r="QS4" s="244"/>
      <c r="QT4" s="244"/>
      <c r="QU4" s="244"/>
      <c r="QV4" s="244"/>
      <c r="QW4" s="244"/>
      <c r="QX4" s="244"/>
      <c r="QY4" s="244"/>
      <c r="QZ4" s="244"/>
      <c r="RA4" s="244"/>
      <c r="RB4" s="244"/>
      <c r="RC4" s="244"/>
      <c r="RD4" s="244"/>
      <c r="RE4" s="244"/>
      <c r="RF4" s="244"/>
      <c r="RG4" s="244"/>
      <c r="RH4" s="244"/>
      <c r="RI4" s="244"/>
      <c r="RJ4" s="244"/>
      <c r="RK4" s="244"/>
      <c r="RL4" s="244"/>
      <c r="RM4" s="244"/>
      <c r="RN4" s="244"/>
      <c r="RO4" s="244"/>
      <c r="RP4" s="244"/>
      <c r="RQ4" s="244"/>
      <c r="RR4" s="244"/>
      <c r="RS4" s="244"/>
      <c r="RT4" s="244"/>
      <c r="RU4" s="244"/>
      <c r="RV4" s="244"/>
      <c r="RW4" s="244"/>
      <c r="RX4" s="244"/>
      <c r="RY4" s="244"/>
      <c r="RZ4" s="244"/>
      <c r="SA4" s="244"/>
      <c r="SB4" s="244"/>
      <c r="SC4" s="244"/>
      <c r="SD4" s="244"/>
      <c r="SE4" s="244"/>
      <c r="SF4" s="244"/>
      <c r="SG4" s="244"/>
      <c r="SH4" s="244"/>
      <c r="SI4" s="244"/>
      <c r="SJ4" s="244"/>
      <c r="SK4" s="244"/>
      <c r="SL4" s="244"/>
      <c r="SM4" s="244"/>
      <c r="SN4" s="244"/>
      <c r="SO4" s="244"/>
      <c r="SP4" s="244"/>
      <c r="SQ4" s="244"/>
      <c r="SR4" s="244"/>
      <c r="SS4" s="244"/>
      <c r="ST4" s="244"/>
      <c r="SU4" s="244"/>
      <c r="SV4" s="244"/>
      <c r="SW4" s="244"/>
      <c r="SX4" s="244"/>
      <c r="SY4" s="244"/>
      <c r="SZ4" s="244"/>
      <c r="TA4" s="244"/>
      <c r="TB4" s="244"/>
      <c r="TC4" s="244"/>
      <c r="TD4" s="244"/>
      <c r="TE4" s="244"/>
      <c r="TF4" s="244"/>
      <c r="TG4" s="244"/>
      <c r="TH4" s="244"/>
      <c r="TI4" s="244"/>
      <c r="TJ4" s="244"/>
      <c r="TK4" s="244"/>
      <c r="TL4" s="244"/>
      <c r="TM4" s="244"/>
      <c r="TN4" s="244"/>
      <c r="TO4" s="244"/>
      <c r="TP4" s="244"/>
      <c r="TQ4" s="244"/>
      <c r="TR4" s="244"/>
      <c r="TS4" s="244"/>
      <c r="TT4" s="244"/>
      <c r="TU4" s="244"/>
      <c r="TV4" s="244"/>
      <c r="TW4" s="244"/>
      <c r="TX4" s="244"/>
      <c r="TY4" s="244"/>
      <c r="TZ4" s="244"/>
      <c r="UA4" s="244"/>
      <c r="UB4" s="244"/>
      <c r="UC4" s="244"/>
      <c r="UD4" s="244"/>
      <c r="UE4" s="244"/>
      <c r="UF4" s="244"/>
      <c r="UG4" s="244"/>
      <c r="UH4" s="244"/>
      <c r="UI4" s="244"/>
      <c r="UJ4" s="244"/>
      <c r="UK4" s="244"/>
      <c r="UL4" s="244"/>
      <c r="UM4" s="244"/>
      <c r="UN4" s="244"/>
      <c r="UO4" s="244"/>
      <c r="UP4" s="244"/>
      <c r="UQ4" s="244"/>
      <c r="UR4" s="244"/>
      <c r="US4" s="244"/>
      <c r="UT4" s="244"/>
      <c r="UU4" s="244"/>
      <c r="UV4" s="244"/>
      <c r="UW4" s="244"/>
      <c r="UX4" s="244"/>
      <c r="UY4" s="244"/>
      <c r="UZ4" s="244"/>
      <c r="VA4" s="244"/>
      <c r="VB4" s="244"/>
      <c r="VC4" s="244"/>
      <c r="VD4" s="244"/>
      <c r="VE4" s="244"/>
      <c r="VF4" s="244"/>
      <c r="VG4" s="244"/>
      <c r="VH4" s="244"/>
      <c r="VI4" s="244"/>
      <c r="VJ4" s="244"/>
      <c r="VK4" s="244"/>
      <c r="VL4" s="244"/>
      <c r="VM4" s="244"/>
      <c r="VN4" s="244"/>
      <c r="VO4" s="244"/>
      <c r="VP4" s="244"/>
      <c r="VQ4" s="244"/>
      <c r="VR4" s="244"/>
      <c r="VS4" s="244"/>
      <c r="VT4" s="244"/>
      <c r="VU4" s="244"/>
      <c r="VV4" s="244"/>
      <c r="VW4" s="244"/>
      <c r="VX4" s="244"/>
      <c r="VY4" s="244"/>
      <c r="VZ4" s="244"/>
      <c r="WA4" s="244"/>
      <c r="WB4" s="244"/>
      <c r="WC4" s="244"/>
      <c r="WD4" s="244"/>
      <c r="WE4" s="244"/>
      <c r="WF4" s="244"/>
      <c r="WG4" s="244"/>
      <c r="WH4" s="244"/>
      <c r="WI4" s="244"/>
      <c r="WJ4" s="244"/>
      <c r="WK4" s="244"/>
      <c r="WL4" s="244"/>
      <c r="WM4" s="244"/>
      <c r="WN4" s="244"/>
      <c r="WO4" s="244"/>
      <c r="WP4" s="244"/>
      <c r="WQ4" s="244"/>
      <c r="WR4" s="244"/>
      <c r="WS4" s="244"/>
      <c r="WT4" s="244"/>
      <c r="WU4" s="244"/>
      <c r="WV4" s="244"/>
      <c r="WW4" s="244"/>
      <c r="WX4" s="244"/>
      <c r="WY4" s="244"/>
      <c r="WZ4" s="244"/>
      <c r="XA4" s="244"/>
      <c r="XB4" s="244"/>
      <c r="XC4" s="244"/>
      <c r="XD4" s="244"/>
      <c r="XE4" s="244"/>
      <c r="XF4" s="244"/>
      <c r="XG4" s="244"/>
      <c r="XH4" s="244"/>
      <c r="XI4" s="244"/>
      <c r="XJ4" s="244"/>
      <c r="XK4" s="244"/>
      <c r="XL4" s="244"/>
      <c r="XM4" s="244"/>
      <c r="XN4" s="244"/>
      <c r="XO4" s="244"/>
      <c r="XP4" s="244"/>
      <c r="XQ4" s="244"/>
      <c r="XR4" s="244"/>
      <c r="XS4" s="244"/>
      <c r="XT4" s="244"/>
      <c r="XU4" s="244"/>
      <c r="XV4" s="244"/>
      <c r="XW4" s="244"/>
      <c r="XX4" s="244"/>
      <c r="XY4" s="244"/>
      <c r="XZ4" s="244"/>
      <c r="YA4" s="244"/>
      <c r="YB4" s="244"/>
      <c r="YC4" s="244"/>
      <c r="YD4" s="244"/>
      <c r="YE4" s="244"/>
      <c r="YF4" s="244"/>
      <c r="YG4" s="244"/>
      <c r="YH4" s="244"/>
      <c r="YI4" s="244"/>
      <c r="YJ4" s="244"/>
      <c r="YK4" s="244"/>
      <c r="YL4" s="244"/>
      <c r="YM4" s="244"/>
      <c r="YN4" s="244"/>
      <c r="YO4" s="244"/>
      <c r="YP4" s="244"/>
      <c r="YQ4" s="244"/>
      <c r="YR4" s="244"/>
      <c r="YS4" s="244"/>
      <c r="YT4" s="244"/>
      <c r="YU4" s="244"/>
      <c r="YV4" s="244"/>
      <c r="YW4" s="244"/>
      <c r="YX4" s="244"/>
      <c r="YY4" s="244"/>
      <c r="YZ4" s="244"/>
      <c r="ZA4" s="244"/>
      <c r="ZB4" s="244"/>
      <c r="ZC4" s="244"/>
      <c r="ZD4" s="244"/>
      <c r="ZE4" s="244"/>
      <c r="ZF4" s="244"/>
      <c r="ZG4" s="244"/>
      <c r="ZH4" s="244"/>
      <c r="ZI4" s="244"/>
      <c r="ZJ4" s="244"/>
      <c r="ZK4" s="244"/>
      <c r="ZL4" s="244"/>
      <c r="ZM4" s="244"/>
      <c r="ZN4" s="244"/>
      <c r="ZO4" s="244"/>
      <c r="ZP4" s="244"/>
      <c r="ZQ4" s="244"/>
      <c r="ZR4" s="244"/>
      <c r="ZS4" s="244"/>
      <c r="ZT4" s="244"/>
      <c r="ZU4" s="244"/>
      <c r="ZV4" s="244"/>
      <c r="ZW4" s="244"/>
      <c r="ZX4" s="244"/>
      <c r="ZY4" s="244"/>
      <c r="ZZ4" s="244"/>
      <c r="AAA4" s="244"/>
      <c r="AAB4" s="244"/>
      <c r="AAC4" s="244"/>
      <c r="AAD4" s="244"/>
      <c r="AAE4" s="244"/>
      <c r="AAF4" s="244"/>
      <c r="AAG4" s="244"/>
      <c r="AAH4" s="244"/>
      <c r="AAI4" s="244"/>
      <c r="AAJ4" s="244"/>
      <c r="AAK4" s="244"/>
      <c r="AAL4" s="244"/>
      <c r="AAM4" s="244"/>
      <c r="AAN4" s="244"/>
      <c r="AAO4" s="244"/>
      <c r="AAP4" s="244"/>
      <c r="AAQ4" s="244"/>
      <c r="AAR4" s="244"/>
      <c r="AAS4" s="244"/>
      <c r="AAT4" s="244"/>
      <c r="AAU4" s="244"/>
      <c r="AAV4" s="244"/>
      <c r="AAW4" s="244"/>
      <c r="AAX4" s="244"/>
      <c r="AAY4" s="244"/>
      <c r="AAZ4" s="244"/>
      <c r="ABA4" s="244"/>
      <c r="ABB4" s="244"/>
      <c r="ABC4" s="244"/>
      <c r="ABD4" s="244"/>
      <c r="ABE4" s="244"/>
      <c r="ABF4" s="244"/>
      <c r="ABG4" s="244"/>
      <c r="ABH4" s="244"/>
      <c r="ABI4" s="244"/>
      <c r="ABJ4" s="244"/>
      <c r="ABK4" s="244"/>
      <c r="ABL4" s="244"/>
      <c r="ABM4" s="244"/>
      <c r="ABN4" s="244"/>
      <c r="ABO4" s="244"/>
      <c r="ABP4" s="244"/>
      <c r="ABQ4" s="244"/>
      <c r="ABR4" s="244"/>
      <c r="ABS4" s="244"/>
      <c r="ABT4" s="244"/>
      <c r="ABU4" s="244"/>
      <c r="ABV4" s="244"/>
      <c r="ABW4" s="244"/>
      <c r="ABX4" s="244"/>
      <c r="ABY4" s="244"/>
      <c r="ABZ4" s="244"/>
      <c r="ACA4" s="244"/>
      <c r="ACB4" s="244"/>
      <c r="ACC4" s="244"/>
      <c r="ACD4" s="244"/>
      <c r="ACE4" s="244"/>
      <c r="ACF4" s="244"/>
      <c r="ACG4" s="244"/>
      <c r="ACH4" s="244"/>
      <c r="ACI4" s="244"/>
      <c r="ACJ4" s="244"/>
      <c r="ACK4" s="244"/>
      <c r="ACL4" s="244"/>
      <c r="ACM4" s="244"/>
      <c r="ACN4" s="244"/>
      <c r="ACO4" s="244"/>
      <c r="ACP4" s="244"/>
      <c r="ACQ4" s="244"/>
      <c r="ACR4" s="244"/>
      <c r="ACS4" s="244"/>
      <c r="ACT4" s="244"/>
      <c r="ACU4" s="244"/>
      <c r="ACV4" s="244"/>
      <c r="ACW4" s="244"/>
      <c r="ACX4" s="244"/>
      <c r="ACY4" s="244"/>
      <c r="ACZ4" s="244"/>
      <c r="ADA4" s="244"/>
      <c r="ADB4" s="244"/>
      <c r="ADC4" s="244"/>
      <c r="ADD4" s="244"/>
      <c r="ADE4" s="244"/>
      <c r="ADF4" s="244"/>
      <c r="ADG4" s="244"/>
      <c r="ADH4" s="244"/>
      <c r="ADI4" s="244"/>
      <c r="ADJ4" s="244"/>
      <c r="ADK4" s="244"/>
      <c r="ADL4" s="244"/>
      <c r="ADM4" s="244"/>
      <c r="ADN4" s="244"/>
      <c r="ADO4" s="244"/>
      <c r="ADP4" s="244"/>
      <c r="ADQ4" s="244"/>
      <c r="ADR4" s="244"/>
      <c r="ADS4" s="244"/>
      <c r="ADT4" s="244"/>
      <c r="ADU4" s="244"/>
      <c r="ADV4" s="244"/>
      <c r="ADW4" s="244"/>
      <c r="ADX4" s="244"/>
      <c r="ADY4" s="244"/>
      <c r="ADZ4" s="244"/>
      <c r="AEA4" s="244"/>
      <c r="AEB4" s="244"/>
      <c r="AEC4" s="244"/>
      <c r="AED4" s="244"/>
      <c r="AEE4" s="244"/>
      <c r="AEF4" s="244"/>
      <c r="AEG4" s="244"/>
      <c r="AEH4" s="244"/>
      <c r="AEI4" s="244"/>
      <c r="AEJ4" s="244"/>
      <c r="AEK4" s="244"/>
      <c r="AEL4" s="244"/>
      <c r="AEM4" s="244"/>
      <c r="AEN4" s="244"/>
      <c r="AEO4" s="244"/>
      <c r="AEP4" s="244"/>
      <c r="AEQ4" s="244"/>
      <c r="AER4" s="244"/>
      <c r="AES4" s="244"/>
      <c r="AET4" s="244"/>
      <c r="AEU4" s="244"/>
    </row>
    <row r="5" spans="1:827" s="191" customFormat="1" x14ac:dyDescent="0.15">
      <c r="A5" s="123" t="s">
        <v>121</v>
      </c>
      <c r="B5" s="110"/>
      <c r="C5" s="147">
        <v>2000</v>
      </c>
      <c r="D5" s="110"/>
      <c r="E5" s="110"/>
      <c r="F5" s="110"/>
      <c r="G5" s="110"/>
      <c r="H5" s="110"/>
      <c r="I5" s="110"/>
      <c r="J5" s="110"/>
      <c r="K5" s="110"/>
      <c r="L5" s="110"/>
      <c r="M5" s="110"/>
      <c r="N5" s="110"/>
      <c r="O5" s="110"/>
      <c r="P5" s="110"/>
      <c r="Q5" s="110"/>
      <c r="R5" s="110"/>
      <c r="S5" s="110"/>
      <c r="T5" s="110"/>
      <c r="U5" s="110"/>
      <c r="V5" s="12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CU5" s="244"/>
      <c r="CV5" s="244"/>
      <c r="CW5" s="244"/>
      <c r="CX5" s="244"/>
      <c r="CY5" s="244"/>
      <c r="CZ5" s="244"/>
      <c r="DA5" s="244"/>
      <c r="DB5" s="244"/>
      <c r="DC5" s="244"/>
      <c r="DD5" s="244"/>
      <c r="DE5" s="244"/>
      <c r="DF5" s="244"/>
      <c r="DG5" s="244"/>
      <c r="DH5" s="244"/>
      <c r="DI5" s="244"/>
      <c r="DJ5" s="244"/>
      <c r="DK5" s="244"/>
      <c r="DL5" s="244"/>
      <c r="DM5" s="244"/>
      <c r="DN5" s="244"/>
      <c r="DO5" s="244"/>
      <c r="DP5" s="244"/>
      <c r="DQ5" s="244"/>
      <c r="DR5" s="244"/>
      <c r="DS5" s="244"/>
      <c r="DT5" s="244"/>
      <c r="DU5" s="244"/>
      <c r="DV5" s="244"/>
      <c r="DW5" s="244"/>
      <c r="DX5" s="244"/>
      <c r="DY5" s="244"/>
      <c r="DZ5" s="244"/>
      <c r="EA5" s="244"/>
      <c r="EB5" s="244"/>
      <c r="EC5" s="244"/>
      <c r="ED5" s="244"/>
      <c r="EE5" s="244"/>
      <c r="EF5" s="244"/>
      <c r="EG5" s="244"/>
      <c r="EH5" s="244"/>
      <c r="EI5" s="244"/>
      <c r="EJ5" s="244"/>
      <c r="EK5" s="244"/>
      <c r="EL5" s="244"/>
      <c r="EM5" s="244"/>
      <c r="EN5" s="244"/>
      <c r="EO5" s="244"/>
      <c r="EP5" s="244"/>
      <c r="EQ5" s="244"/>
      <c r="ER5" s="244"/>
      <c r="ES5" s="244"/>
      <c r="ET5" s="244"/>
      <c r="EU5" s="244"/>
      <c r="EV5" s="244"/>
      <c r="EW5" s="244"/>
      <c r="EX5" s="244"/>
      <c r="EY5" s="244"/>
      <c r="EZ5" s="244"/>
      <c r="FA5" s="244"/>
      <c r="FB5" s="244"/>
      <c r="FC5" s="244"/>
      <c r="FD5" s="244"/>
      <c r="FE5" s="244"/>
      <c r="FF5" s="244"/>
      <c r="FG5" s="244"/>
      <c r="FH5" s="244"/>
      <c r="FI5" s="244"/>
      <c r="FJ5" s="244"/>
      <c r="FK5" s="244"/>
      <c r="FL5" s="244"/>
      <c r="FM5" s="244"/>
      <c r="FN5" s="244"/>
      <c r="FO5" s="244"/>
      <c r="FP5" s="244"/>
      <c r="FQ5" s="244"/>
      <c r="FR5" s="244"/>
      <c r="FS5" s="244"/>
      <c r="FT5" s="244"/>
      <c r="FU5" s="244"/>
      <c r="FV5" s="244"/>
      <c r="FW5" s="244"/>
      <c r="FX5" s="244"/>
      <c r="FY5" s="244"/>
      <c r="FZ5" s="244"/>
      <c r="GA5" s="244"/>
      <c r="GB5" s="244"/>
      <c r="GC5" s="244"/>
      <c r="GD5" s="244"/>
      <c r="GE5" s="244"/>
      <c r="GF5" s="244"/>
      <c r="GG5" s="244"/>
      <c r="GH5" s="244"/>
      <c r="GI5" s="244"/>
      <c r="GJ5" s="244"/>
      <c r="GK5" s="244"/>
      <c r="GL5" s="244"/>
      <c r="GM5" s="244"/>
      <c r="GN5" s="244"/>
      <c r="GO5" s="244"/>
      <c r="GP5" s="244"/>
      <c r="GQ5" s="244"/>
      <c r="GR5" s="244"/>
      <c r="GS5" s="244"/>
      <c r="GT5" s="244"/>
      <c r="GU5" s="244"/>
      <c r="GV5" s="244"/>
      <c r="GW5" s="244"/>
      <c r="GX5" s="244"/>
      <c r="GY5" s="244"/>
      <c r="GZ5" s="244"/>
      <c r="HA5" s="244"/>
      <c r="HB5" s="244"/>
      <c r="HC5" s="244"/>
      <c r="HD5" s="244"/>
      <c r="HE5" s="244"/>
      <c r="HF5" s="244"/>
      <c r="HG5" s="244"/>
      <c r="HH5" s="244"/>
      <c r="HI5" s="244"/>
      <c r="HJ5" s="244"/>
      <c r="HK5" s="244"/>
      <c r="HL5" s="244"/>
      <c r="HM5" s="244"/>
      <c r="HN5" s="244"/>
      <c r="HO5" s="244"/>
      <c r="HP5" s="244"/>
      <c r="HQ5" s="244"/>
      <c r="HR5" s="244"/>
      <c r="HS5" s="244"/>
      <c r="HT5" s="244"/>
      <c r="HU5" s="244"/>
      <c r="HV5" s="244"/>
      <c r="HW5" s="244"/>
      <c r="HX5" s="244"/>
      <c r="HY5" s="244"/>
      <c r="HZ5" s="244"/>
      <c r="IA5" s="244"/>
      <c r="IB5" s="244"/>
      <c r="IC5" s="244"/>
      <c r="ID5" s="244"/>
      <c r="IE5" s="244"/>
      <c r="IF5" s="244"/>
      <c r="IG5" s="244"/>
      <c r="IH5" s="244"/>
      <c r="II5" s="244"/>
      <c r="IJ5" s="244"/>
      <c r="IK5" s="244"/>
      <c r="IL5" s="244"/>
      <c r="IM5" s="244"/>
      <c r="IN5" s="244"/>
      <c r="IO5" s="244"/>
      <c r="IP5" s="244"/>
      <c r="IQ5" s="244"/>
      <c r="IR5" s="244"/>
      <c r="IS5" s="244"/>
      <c r="IT5" s="244"/>
      <c r="IU5" s="244"/>
      <c r="IV5" s="244"/>
      <c r="IW5" s="244"/>
      <c r="IX5" s="244"/>
      <c r="IY5" s="244"/>
      <c r="IZ5" s="244"/>
      <c r="JA5" s="244"/>
      <c r="JB5" s="244"/>
      <c r="JC5" s="244"/>
      <c r="JD5" s="244"/>
      <c r="JE5" s="244"/>
      <c r="JF5" s="244"/>
      <c r="JG5" s="244"/>
      <c r="JH5" s="244"/>
      <c r="JI5" s="244"/>
      <c r="JJ5" s="244"/>
      <c r="JK5" s="244"/>
      <c r="JL5" s="244"/>
      <c r="JM5" s="244"/>
      <c r="JN5" s="244"/>
      <c r="JO5" s="244"/>
      <c r="JP5" s="244"/>
      <c r="JQ5" s="244"/>
      <c r="JR5" s="244"/>
      <c r="JS5" s="244"/>
      <c r="JT5" s="244"/>
      <c r="JU5" s="244"/>
      <c r="JV5" s="244"/>
      <c r="JW5" s="244"/>
      <c r="JX5" s="244"/>
      <c r="JY5" s="244"/>
      <c r="JZ5" s="244"/>
      <c r="KA5" s="244"/>
      <c r="KB5" s="244"/>
      <c r="KC5" s="244"/>
      <c r="KD5" s="244"/>
      <c r="KE5" s="244"/>
      <c r="KF5" s="244"/>
      <c r="KG5" s="244"/>
      <c r="KH5" s="244"/>
      <c r="KI5" s="244"/>
      <c r="KJ5" s="244"/>
      <c r="KK5" s="244"/>
      <c r="KL5" s="244"/>
      <c r="KM5" s="244"/>
      <c r="KN5" s="244"/>
      <c r="KO5" s="244"/>
      <c r="KP5" s="244"/>
      <c r="KQ5" s="244"/>
      <c r="KR5" s="244"/>
      <c r="KS5" s="244"/>
      <c r="KT5" s="244"/>
      <c r="KU5" s="244"/>
      <c r="KV5" s="244"/>
      <c r="KW5" s="244"/>
      <c r="KX5" s="244"/>
      <c r="KY5" s="244"/>
      <c r="KZ5" s="244"/>
      <c r="LA5" s="244"/>
      <c r="LB5" s="244"/>
      <c r="LC5" s="244"/>
      <c r="LD5" s="244"/>
      <c r="LE5" s="244"/>
      <c r="LF5" s="244"/>
      <c r="LG5" s="244"/>
      <c r="LH5" s="244"/>
      <c r="LI5" s="244"/>
      <c r="LJ5" s="244"/>
      <c r="LK5" s="244"/>
      <c r="LL5" s="244"/>
      <c r="LM5" s="244"/>
      <c r="LN5" s="244"/>
      <c r="LO5" s="244"/>
      <c r="LP5" s="244"/>
      <c r="LQ5" s="244"/>
      <c r="LR5" s="244"/>
      <c r="LS5" s="244"/>
      <c r="LT5" s="244"/>
      <c r="LU5" s="244"/>
      <c r="LV5" s="244"/>
      <c r="LW5" s="244"/>
      <c r="LX5" s="244"/>
      <c r="LY5" s="244"/>
      <c r="LZ5" s="244"/>
      <c r="MA5" s="244"/>
      <c r="MB5" s="244"/>
      <c r="MC5" s="244"/>
      <c r="MD5" s="244"/>
      <c r="ME5" s="244"/>
      <c r="MF5" s="244"/>
      <c r="MG5" s="244"/>
      <c r="MH5" s="244"/>
      <c r="MI5" s="244"/>
      <c r="MJ5" s="244"/>
      <c r="MK5" s="244"/>
      <c r="ML5" s="244"/>
      <c r="MM5" s="244"/>
      <c r="MN5" s="244"/>
      <c r="MO5" s="244"/>
      <c r="MP5" s="244"/>
      <c r="MQ5" s="244"/>
      <c r="MR5" s="244"/>
      <c r="MS5" s="244"/>
      <c r="MT5" s="244"/>
      <c r="MU5" s="244"/>
      <c r="MV5" s="244"/>
      <c r="MW5" s="244"/>
      <c r="MX5" s="244"/>
      <c r="MY5" s="244"/>
      <c r="MZ5" s="244"/>
      <c r="NA5" s="244"/>
      <c r="NB5" s="244"/>
      <c r="NC5" s="244"/>
      <c r="ND5" s="244"/>
      <c r="NE5" s="244"/>
      <c r="NF5" s="244"/>
      <c r="NG5" s="244"/>
      <c r="NH5" s="244"/>
      <c r="NI5" s="244"/>
      <c r="NJ5" s="244"/>
      <c r="NK5" s="244"/>
      <c r="NL5" s="244"/>
      <c r="NM5" s="244"/>
      <c r="NN5" s="244"/>
      <c r="NO5" s="244"/>
      <c r="NP5" s="244"/>
      <c r="NQ5" s="244"/>
      <c r="NR5" s="244"/>
      <c r="NS5" s="244"/>
      <c r="NT5" s="244"/>
      <c r="NU5" s="244"/>
      <c r="NV5" s="244"/>
      <c r="NW5" s="244"/>
      <c r="NX5" s="244"/>
      <c r="NY5" s="244"/>
      <c r="NZ5" s="244"/>
      <c r="OA5" s="244"/>
      <c r="OB5" s="244"/>
      <c r="OC5" s="244"/>
      <c r="OD5" s="244"/>
      <c r="OE5" s="244"/>
      <c r="OF5" s="244"/>
      <c r="OG5" s="244"/>
      <c r="OH5" s="244"/>
      <c r="OI5" s="244"/>
      <c r="OJ5" s="244"/>
      <c r="OK5" s="244"/>
      <c r="OL5" s="244"/>
      <c r="OM5" s="244"/>
      <c r="ON5" s="244"/>
      <c r="OO5" s="244"/>
      <c r="OP5" s="244"/>
      <c r="OQ5" s="244"/>
      <c r="OR5" s="244"/>
      <c r="OS5" s="244"/>
      <c r="OT5" s="244"/>
      <c r="OU5" s="244"/>
      <c r="OV5" s="244"/>
      <c r="OW5" s="244"/>
      <c r="OX5" s="244"/>
      <c r="OY5" s="244"/>
      <c r="OZ5" s="244"/>
      <c r="PA5" s="244"/>
      <c r="PB5" s="244"/>
      <c r="PC5" s="244"/>
      <c r="PD5" s="244"/>
      <c r="PE5" s="244"/>
      <c r="PF5" s="244"/>
      <c r="PG5" s="244"/>
      <c r="PH5" s="244"/>
      <c r="PI5" s="244"/>
      <c r="PJ5" s="244"/>
      <c r="PK5" s="244"/>
      <c r="PL5" s="244"/>
      <c r="PM5" s="244"/>
      <c r="PN5" s="244"/>
      <c r="PO5" s="244"/>
      <c r="PP5" s="244"/>
      <c r="PQ5" s="244"/>
      <c r="PR5" s="244"/>
      <c r="PS5" s="244"/>
      <c r="PT5" s="244"/>
      <c r="PU5" s="244"/>
      <c r="PV5" s="244"/>
      <c r="PW5" s="244"/>
      <c r="PX5" s="244"/>
      <c r="PY5" s="244"/>
      <c r="PZ5" s="244"/>
      <c r="QA5" s="244"/>
      <c r="QB5" s="244"/>
      <c r="QC5" s="244"/>
      <c r="QD5" s="244"/>
      <c r="QE5" s="244"/>
      <c r="QF5" s="244"/>
      <c r="QG5" s="244"/>
      <c r="QH5" s="244"/>
      <c r="QI5" s="244"/>
      <c r="QJ5" s="244"/>
      <c r="QK5" s="244"/>
      <c r="QL5" s="244"/>
      <c r="QM5" s="244"/>
      <c r="QN5" s="244"/>
      <c r="QO5" s="244"/>
      <c r="QP5" s="244"/>
      <c r="QQ5" s="244"/>
      <c r="QR5" s="244"/>
      <c r="QS5" s="244"/>
      <c r="QT5" s="244"/>
      <c r="QU5" s="244"/>
      <c r="QV5" s="244"/>
      <c r="QW5" s="244"/>
      <c r="QX5" s="244"/>
      <c r="QY5" s="244"/>
      <c r="QZ5" s="244"/>
      <c r="RA5" s="244"/>
      <c r="RB5" s="244"/>
      <c r="RC5" s="244"/>
      <c r="RD5" s="244"/>
      <c r="RE5" s="244"/>
      <c r="RF5" s="244"/>
      <c r="RG5" s="244"/>
      <c r="RH5" s="244"/>
      <c r="RI5" s="244"/>
      <c r="RJ5" s="244"/>
      <c r="RK5" s="244"/>
      <c r="RL5" s="244"/>
      <c r="RM5" s="244"/>
      <c r="RN5" s="244"/>
      <c r="RO5" s="244"/>
      <c r="RP5" s="244"/>
      <c r="RQ5" s="244"/>
      <c r="RR5" s="244"/>
      <c r="RS5" s="244"/>
      <c r="RT5" s="244"/>
      <c r="RU5" s="244"/>
      <c r="RV5" s="244"/>
      <c r="RW5" s="244"/>
      <c r="RX5" s="244"/>
      <c r="RY5" s="244"/>
      <c r="RZ5" s="244"/>
      <c r="SA5" s="244"/>
      <c r="SB5" s="244"/>
      <c r="SC5" s="244"/>
      <c r="SD5" s="244"/>
      <c r="SE5" s="244"/>
      <c r="SF5" s="244"/>
      <c r="SG5" s="244"/>
      <c r="SH5" s="244"/>
      <c r="SI5" s="244"/>
      <c r="SJ5" s="244"/>
      <c r="SK5" s="244"/>
      <c r="SL5" s="244"/>
      <c r="SM5" s="244"/>
      <c r="SN5" s="244"/>
      <c r="SO5" s="244"/>
      <c r="SP5" s="244"/>
      <c r="SQ5" s="244"/>
      <c r="SR5" s="244"/>
      <c r="SS5" s="244"/>
      <c r="ST5" s="244"/>
      <c r="SU5" s="244"/>
      <c r="SV5" s="244"/>
      <c r="SW5" s="244"/>
      <c r="SX5" s="244"/>
      <c r="SY5" s="244"/>
      <c r="SZ5" s="244"/>
      <c r="TA5" s="244"/>
      <c r="TB5" s="244"/>
      <c r="TC5" s="244"/>
      <c r="TD5" s="244"/>
      <c r="TE5" s="244"/>
      <c r="TF5" s="244"/>
      <c r="TG5" s="244"/>
      <c r="TH5" s="244"/>
      <c r="TI5" s="244"/>
      <c r="TJ5" s="244"/>
      <c r="TK5" s="244"/>
      <c r="TL5" s="244"/>
      <c r="TM5" s="244"/>
      <c r="TN5" s="244"/>
      <c r="TO5" s="244"/>
      <c r="TP5" s="244"/>
      <c r="TQ5" s="244"/>
      <c r="TR5" s="244"/>
      <c r="TS5" s="244"/>
      <c r="TT5" s="244"/>
      <c r="TU5" s="244"/>
      <c r="TV5" s="244"/>
      <c r="TW5" s="244"/>
      <c r="TX5" s="244"/>
      <c r="TY5" s="244"/>
      <c r="TZ5" s="244"/>
      <c r="UA5" s="244"/>
      <c r="UB5" s="244"/>
      <c r="UC5" s="244"/>
      <c r="UD5" s="244"/>
      <c r="UE5" s="244"/>
      <c r="UF5" s="244"/>
      <c r="UG5" s="244"/>
      <c r="UH5" s="244"/>
      <c r="UI5" s="244"/>
      <c r="UJ5" s="244"/>
      <c r="UK5" s="244"/>
      <c r="UL5" s="244"/>
      <c r="UM5" s="244"/>
      <c r="UN5" s="244"/>
      <c r="UO5" s="244"/>
      <c r="UP5" s="244"/>
      <c r="UQ5" s="244"/>
      <c r="UR5" s="244"/>
      <c r="US5" s="244"/>
      <c r="UT5" s="244"/>
      <c r="UU5" s="244"/>
      <c r="UV5" s="244"/>
      <c r="UW5" s="244"/>
      <c r="UX5" s="244"/>
      <c r="UY5" s="244"/>
      <c r="UZ5" s="244"/>
      <c r="VA5" s="244"/>
      <c r="VB5" s="244"/>
      <c r="VC5" s="244"/>
      <c r="VD5" s="244"/>
      <c r="VE5" s="244"/>
      <c r="VF5" s="244"/>
      <c r="VG5" s="244"/>
      <c r="VH5" s="244"/>
      <c r="VI5" s="244"/>
      <c r="VJ5" s="244"/>
      <c r="VK5" s="244"/>
      <c r="VL5" s="244"/>
      <c r="VM5" s="244"/>
      <c r="VN5" s="244"/>
      <c r="VO5" s="244"/>
      <c r="VP5" s="244"/>
      <c r="VQ5" s="244"/>
      <c r="VR5" s="244"/>
      <c r="VS5" s="244"/>
      <c r="VT5" s="244"/>
      <c r="VU5" s="244"/>
      <c r="VV5" s="244"/>
      <c r="VW5" s="244"/>
      <c r="VX5" s="244"/>
      <c r="VY5" s="244"/>
      <c r="VZ5" s="244"/>
      <c r="WA5" s="244"/>
      <c r="WB5" s="244"/>
      <c r="WC5" s="244"/>
      <c r="WD5" s="244"/>
      <c r="WE5" s="244"/>
      <c r="WF5" s="244"/>
      <c r="WG5" s="244"/>
      <c r="WH5" s="244"/>
      <c r="WI5" s="244"/>
      <c r="WJ5" s="244"/>
      <c r="WK5" s="244"/>
      <c r="WL5" s="244"/>
      <c r="WM5" s="244"/>
      <c r="WN5" s="244"/>
      <c r="WO5" s="244"/>
      <c r="WP5" s="244"/>
      <c r="WQ5" s="244"/>
      <c r="WR5" s="244"/>
      <c r="WS5" s="244"/>
      <c r="WT5" s="244"/>
      <c r="WU5" s="244"/>
      <c r="WV5" s="244"/>
      <c r="WW5" s="244"/>
      <c r="WX5" s="244"/>
      <c r="WY5" s="244"/>
      <c r="WZ5" s="244"/>
      <c r="XA5" s="244"/>
      <c r="XB5" s="244"/>
      <c r="XC5" s="244"/>
      <c r="XD5" s="244"/>
      <c r="XE5" s="244"/>
      <c r="XF5" s="244"/>
      <c r="XG5" s="244"/>
      <c r="XH5" s="244"/>
      <c r="XI5" s="244"/>
      <c r="XJ5" s="244"/>
      <c r="XK5" s="244"/>
      <c r="XL5" s="244"/>
      <c r="XM5" s="244"/>
      <c r="XN5" s="244"/>
      <c r="XO5" s="244"/>
      <c r="XP5" s="244"/>
      <c r="XQ5" s="244"/>
      <c r="XR5" s="244"/>
      <c r="XS5" s="244"/>
      <c r="XT5" s="244"/>
      <c r="XU5" s="244"/>
      <c r="XV5" s="244"/>
      <c r="XW5" s="244"/>
      <c r="XX5" s="244"/>
      <c r="XY5" s="244"/>
      <c r="XZ5" s="244"/>
      <c r="YA5" s="244"/>
      <c r="YB5" s="244"/>
      <c r="YC5" s="244"/>
      <c r="YD5" s="244"/>
      <c r="YE5" s="244"/>
      <c r="YF5" s="244"/>
      <c r="YG5" s="244"/>
      <c r="YH5" s="244"/>
      <c r="YI5" s="244"/>
      <c r="YJ5" s="244"/>
      <c r="YK5" s="244"/>
      <c r="YL5" s="244"/>
      <c r="YM5" s="244"/>
      <c r="YN5" s="244"/>
      <c r="YO5" s="244"/>
      <c r="YP5" s="244"/>
      <c r="YQ5" s="244"/>
      <c r="YR5" s="244"/>
      <c r="YS5" s="244"/>
      <c r="YT5" s="244"/>
      <c r="YU5" s="244"/>
      <c r="YV5" s="244"/>
      <c r="YW5" s="244"/>
      <c r="YX5" s="244"/>
      <c r="YY5" s="244"/>
      <c r="YZ5" s="244"/>
      <c r="ZA5" s="244"/>
      <c r="ZB5" s="244"/>
      <c r="ZC5" s="244"/>
      <c r="ZD5" s="244"/>
      <c r="ZE5" s="244"/>
      <c r="ZF5" s="244"/>
      <c r="ZG5" s="244"/>
      <c r="ZH5" s="244"/>
      <c r="ZI5" s="244"/>
      <c r="ZJ5" s="244"/>
      <c r="ZK5" s="244"/>
      <c r="ZL5" s="244"/>
      <c r="ZM5" s="244"/>
      <c r="ZN5" s="244"/>
      <c r="ZO5" s="244"/>
      <c r="ZP5" s="244"/>
      <c r="ZQ5" s="244"/>
      <c r="ZR5" s="244"/>
      <c r="ZS5" s="244"/>
      <c r="ZT5" s="244"/>
      <c r="ZU5" s="244"/>
      <c r="ZV5" s="244"/>
      <c r="ZW5" s="244"/>
      <c r="ZX5" s="244"/>
      <c r="ZY5" s="244"/>
      <c r="ZZ5" s="244"/>
      <c r="AAA5" s="244"/>
      <c r="AAB5" s="244"/>
      <c r="AAC5" s="244"/>
      <c r="AAD5" s="244"/>
      <c r="AAE5" s="244"/>
      <c r="AAF5" s="244"/>
      <c r="AAG5" s="244"/>
      <c r="AAH5" s="244"/>
      <c r="AAI5" s="244"/>
      <c r="AAJ5" s="244"/>
      <c r="AAK5" s="244"/>
      <c r="AAL5" s="244"/>
      <c r="AAM5" s="244"/>
      <c r="AAN5" s="244"/>
      <c r="AAO5" s="244"/>
      <c r="AAP5" s="244"/>
      <c r="AAQ5" s="244"/>
      <c r="AAR5" s="244"/>
      <c r="AAS5" s="244"/>
      <c r="AAT5" s="244"/>
      <c r="AAU5" s="244"/>
      <c r="AAV5" s="244"/>
      <c r="AAW5" s="244"/>
      <c r="AAX5" s="244"/>
      <c r="AAY5" s="244"/>
      <c r="AAZ5" s="244"/>
      <c r="ABA5" s="244"/>
      <c r="ABB5" s="244"/>
      <c r="ABC5" s="244"/>
      <c r="ABD5" s="244"/>
      <c r="ABE5" s="244"/>
      <c r="ABF5" s="244"/>
      <c r="ABG5" s="244"/>
      <c r="ABH5" s="244"/>
      <c r="ABI5" s="244"/>
      <c r="ABJ5" s="244"/>
      <c r="ABK5" s="244"/>
      <c r="ABL5" s="244"/>
      <c r="ABM5" s="244"/>
      <c r="ABN5" s="244"/>
      <c r="ABO5" s="244"/>
      <c r="ABP5" s="244"/>
      <c r="ABQ5" s="244"/>
      <c r="ABR5" s="244"/>
      <c r="ABS5" s="244"/>
      <c r="ABT5" s="244"/>
      <c r="ABU5" s="244"/>
      <c r="ABV5" s="244"/>
      <c r="ABW5" s="244"/>
      <c r="ABX5" s="244"/>
      <c r="ABY5" s="244"/>
      <c r="ABZ5" s="244"/>
      <c r="ACA5" s="244"/>
      <c r="ACB5" s="244"/>
      <c r="ACC5" s="244"/>
      <c r="ACD5" s="244"/>
      <c r="ACE5" s="244"/>
      <c r="ACF5" s="244"/>
      <c r="ACG5" s="244"/>
      <c r="ACH5" s="244"/>
      <c r="ACI5" s="244"/>
      <c r="ACJ5" s="244"/>
      <c r="ACK5" s="244"/>
      <c r="ACL5" s="244"/>
      <c r="ACM5" s="244"/>
      <c r="ACN5" s="244"/>
      <c r="ACO5" s="244"/>
      <c r="ACP5" s="244"/>
      <c r="ACQ5" s="244"/>
      <c r="ACR5" s="244"/>
      <c r="ACS5" s="244"/>
      <c r="ACT5" s="244"/>
      <c r="ACU5" s="244"/>
      <c r="ACV5" s="244"/>
      <c r="ACW5" s="244"/>
      <c r="ACX5" s="244"/>
      <c r="ACY5" s="244"/>
      <c r="ACZ5" s="244"/>
      <c r="ADA5" s="244"/>
      <c r="ADB5" s="244"/>
      <c r="ADC5" s="244"/>
      <c r="ADD5" s="244"/>
      <c r="ADE5" s="244"/>
      <c r="ADF5" s="244"/>
      <c r="ADG5" s="244"/>
      <c r="ADH5" s="244"/>
      <c r="ADI5" s="244"/>
      <c r="ADJ5" s="244"/>
      <c r="ADK5" s="244"/>
      <c r="ADL5" s="244"/>
      <c r="ADM5" s="244"/>
      <c r="ADN5" s="244"/>
      <c r="ADO5" s="244"/>
      <c r="ADP5" s="244"/>
      <c r="ADQ5" s="244"/>
      <c r="ADR5" s="244"/>
      <c r="ADS5" s="244"/>
      <c r="ADT5" s="244"/>
      <c r="ADU5" s="244"/>
      <c r="ADV5" s="244"/>
      <c r="ADW5" s="244"/>
      <c r="ADX5" s="244"/>
      <c r="ADY5" s="244"/>
      <c r="ADZ5" s="244"/>
      <c r="AEA5" s="244"/>
      <c r="AEB5" s="244"/>
      <c r="AEC5" s="244"/>
      <c r="AED5" s="244"/>
      <c r="AEE5" s="244"/>
      <c r="AEF5" s="244"/>
      <c r="AEG5" s="244"/>
      <c r="AEH5" s="244"/>
      <c r="AEI5" s="244"/>
      <c r="AEJ5" s="244"/>
      <c r="AEK5" s="244"/>
      <c r="AEL5" s="244"/>
      <c r="AEM5" s="244"/>
      <c r="AEN5" s="244"/>
      <c r="AEO5" s="244"/>
      <c r="AEP5" s="244"/>
      <c r="AEQ5" s="244"/>
      <c r="AER5" s="244"/>
      <c r="AES5" s="244"/>
      <c r="AET5" s="244"/>
      <c r="AEU5" s="244"/>
    </row>
    <row r="6" spans="1:827" s="191" customFormat="1" x14ac:dyDescent="0.15">
      <c r="A6" s="123"/>
      <c r="B6" s="110"/>
      <c r="C6" s="110"/>
      <c r="D6" s="110"/>
      <c r="E6" s="110"/>
      <c r="F6" s="110"/>
      <c r="G6" s="110"/>
      <c r="H6" s="110"/>
      <c r="I6" s="110"/>
      <c r="J6" s="110"/>
      <c r="K6" s="110"/>
      <c r="L6" s="110"/>
      <c r="M6" s="110"/>
      <c r="N6" s="110"/>
      <c r="O6" s="110"/>
      <c r="P6" s="110"/>
      <c r="Q6" s="110"/>
      <c r="R6" s="110"/>
      <c r="S6" s="110"/>
      <c r="T6" s="110"/>
      <c r="U6" s="110"/>
      <c r="V6" s="124"/>
      <c r="Y6" s="244"/>
      <c r="Z6" s="244"/>
      <c r="AA6" s="244"/>
      <c r="AB6" s="244"/>
      <c r="AC6" s="244"/>
      <c r="AD6" s="244"/>
      <c r="AE6" s="244"/>
      <c r="AF6" s="244"/>
      <c r="AG6" s="244"/>
      <c r="AH6" s="244"/>
      <c r="AI6" s="244"/>
      <c r="AJ6" s="244"/>
      <c r="AK6" s="244"/>
      <c r="AL6" s="244"/>
      <c r="AM6" s="244"/>
      <c r="AN6" s="244"/>
      <c r="AO6" s="244"/>
      <c r="AP6" s="244"/>
      <c r="AQ6" s="244"/>
      <c r="AR6" s="244"/>
      <c r="AS6" s="244"/>
      <c r="AT6" s="244"/>
      <c r="AU6" s="244"/>
      <c r="AV6" s="244"/>
      <c r="AW6" s="244"/>
      <c r="AX6" s="244"/>
      <c r="AY6" s="244"/>
      <c r="AZ6" s="244"/>
      <c r="BA6" s="244"/>
      <c r="BB6" s="244"/>
      <c r="BC6" s="244"/>
      <c r="BD6" s="244"/>
      <c r="BE6" s="244"/>
      <c r="BF6" s="244"/>
      <c r="BG6" s="244"/>
      <c r="BH6" s="244"/>
      <c r="BI6" s="244"/>
      <c r="BJ6" s="244"/>
      <c r="BK6" s="244"/>
      <c r="BL6" s="244"/>
      <c r="BM6" s="244"/>
      <c r="BN6" s="244"/>
      <c r="BO6" s="244"/>
      <c r="BP6" s="244"/>
      <c r="BQ6" s="244"/>
      <c r="BR6" s="244"/>
      <c r="BS6" s="244"/>
      <c r="BT6" s="244"/>
      <c r="BU6" s="244"/>
      <c r="BV6" s="244"/>
      <c r="BW6" s="244"/>
      <c r="BX6" s="244"/>
      <c r="BY6" s="244"/>
      <c r="BZ6" s="244"/>
      <c r="CA6" s="244"/>
      <c r="CB6" s="244"/>
      <c r="CC6" s="244"/>
      <c r="CD6" s="244"/>
      <c r="CE6" s="244"/>
      <c r="CF6" s="244"/>
      <c r="CG6" s="244"/>
      <c r="CH6" s="244"/>
      <c r="CI6" s="244"/>
      <c r="CJ6" s="244"/>
      <c r="CK6" s="244"/>
      <c r="CL6" s="244"/>
      <c r="CM6" s="244"/>
      <c r="CN6" s="244"/>
      <c r="CO6" s="244"/>
      <c r="CP6" s="244"/>
      <c r="CQ6" s="244"/>
      <c r="CR6" s="244"/>
      <c r="CS6" s="244"/>
      <c r="CT6" s="244"/>
      <c r="CU6" s="244"/>
      <c r="CV6" s="244"/>
      <c r="CW6" s="244"/>
      <c r="CX6" s="244"/>
      <c r="CY6" s="244"/>
      <c r="CZ6" s="244"/>
      <c r="DA6" s="244"/>
      <c r="DB6" s="244"/>
      <c r="DC6" s="244"/>
      <c r="DD6" s="244"/>
      <c r="DE6" s="244"/>
      <c r="DF6" s="244"/>
      <c r="DG6" s="244"/>
      <c r="DH6" s="244"/>
      <c r="DI6" s="244"/>
      <c r="DJ6" s="244"/>
      <c r="DK6" s="244"/>
      <c r="DL6" s="244"/>
      <c r="DM6" s="244"/>
      <c r="DN6" s="244"/>
      <c r="DO6" s="244"/>
      <c r="DP6" s="244"/>
      <c r="DQ6" s="244"/>
      <c r="DR6" s="244"/>
      <c r="DS6" s="244"/>
      <c r="DT6" s="244"/>
      <c r="DU6" s="244"/>
      <c r="DV6" s="244"/>
      <c r="DW6" s="244"/>
      <c r="DX6" s="244"/>
      <c r="DY6" s="244"/>
      <c r="DZ6" s="244"/>
      <c r="EA6" s="244"/>
      <c r="EB6" s="244"/>
      <c r="EC6" s="244"/>
      <c r="ED6" s="244"/>
      <c r="EE6" s="244"/>
      <c r="EF6" s="244"/>
      <c r="EG6" s="244"/>
      <c r="EH6" s="244"/>
      <c r="EI6" s="244"/>
      <c r="EJ6" s="244"/>
      <c r="EK6" s="244"/>
      <c r="EL6" s="244"/>
      <c r="EM6" s="244"/>
      <c r="EN6" s="244"/>
      <c r="EO6" s="244"/>
      <c r="EP6" s="244"/>
      <c r="EQ6" s="244"/>
      <c r="ER6" s="244"/>
      <c r="ES6" s="244"/>
      <c r="ET6" s="244"/>
      <c r="EU6" s="244"/>
      <c r="EV6" s="244"/>
      <c r="EW6" s="244"/>
      <c r="EX6" s="244"/>
      <c r="EY6" s="244"/>
      <c r="EZ6" s="244"/>
      <c r="FA6" s="244"/>
      <c r="FB6" s="244"/>
      <c r="FC6" s="244"/>
      <c r="FD6" s="244"/>
      <c r="FE6" s="244"/>
      <c r="FF6" s="244"/>
      <c r="FG6" s="244"/>
      <c r="FH6" s="244"/>
      <c r="FI6" s="244"/>
      <c r="FJ6" s="244"/>
      <c r="FK6" s="244"/>
      <c r="FL6" s="244"/>
      <c r="FM6" s="244"/>
      <c r="FN6" s="244"/>
      <c r="FO6" s="244"/>
      <c r="FP6" s="244"/>
      <c r="FQ6" s="244"/>
      <c r="FR6" s="244"/>
      <c r="FS6" s="244"/>
      <c r="FT6" s="244"/>
      <c r="FU6" s="244"/>
      <c r="FV6" s="244"/>
      <c r="FW6" s="244"/>
      <c r="FX6" s="244"/>
      <c r="FY6" s="244"/>
      <c r="FZ6" s="244"/>
      <c r="GA6" s="244"/>
      <c r="GB6" s="244"/>
      <c r="GC6" s="244"/>
      <c r="GD6" s="244"/>
      <c r="GE6" s="244"/>
      <c r="GF6" s="244"/>
      <c r="GG6" s="244"/>
      <c r="GH6" s="244"/>
      <c r="GI6" s="244"/>
      <c r="GJ6" s="244"/>
      <c r="GK6" s="244"/>
      <c r="GL6" s="244"/>
      <c r="GM6" s="244"/>
      <c r="GN6" s="244"/>
      <c r="GO6" s="244"/>
      <c r="GP6" s="244"/>
      <c r="GQ6" s="244"/>
      <c r="GR6" s="244"/>
      <c r="GS6" s="244"/>
      <c r="GT6" s="244"/>
      <c r="GU6" s="244"/>
      <c r="GV6" s="244"/>
      <c r="GW6" s="244"/>
      <c r="GX6" s="244"/>
      <c r="GY6" s="244"/>
      <c r="GZ6" s="244"/>
      <c r="HA6" s="244"/>
      <c r="HB6" s="244"/>
      <c r="HC6" s="244"/>
      <c r="HD6" s="244"/>
      <c r="HE6" s="244"/>
      <c r="HF6" s="244"/>
      <c r="HG6" s="244"/>
      <c r="HH6" s="244"/>
      <c r="HI6" s="244"/>
      <c r="HJ6" s="244"/>
      <c r="HK6" s="244"/>
      <c r="HL6" s="244"/>
      <c r="HM6" s="244"/>
      <c r="HN6" s="244"/>
      <c r="HO6" s="244"/>
      <c r="HP6" s="244"/>
      <c r="HQ6" s="244"/>
      <c r="HR6" s="244"/>
      <c r="HS6" s="244"/>
      <c r="HT6" s="244"/>
      <c r="HU6" s="244"/>
      <c r="HV6" s="244"/>
      <c r="HW6" s="244"/>
      <c r="HX6" s="244"/>
      <c r="HY6" s="244"/>
      <c r="HZ6" s="244"/>
      <c r="IA6" s="244"/>
      <c r="IB6" s="244"/>
      <c r="IC6" s="244"/>
      <c r="ID6" s="244"/>
      <c r="IE6" s="244"/>
      <c r="IF6" s="244"/>
      <c r="IG6" s="244"/>
      <c r="IH6" s="244"/>
      <c r="II6" s="244"/>
      <c r="IJ6" s="244"/>
      <c r="IK6" s="244"/>
      <c r="IL6" s="244"/>
      <c r="IM6" s="244"/>
      <c r="IN6" s="244"/>
      <c r="IO6" s="244"/>
      <c r="IP6" s="244"/>
      <c r="IQ6" s="244"/>
      <c r="IR6" s="244"/>
      <c r="IS6" s="244"/>
      <c r="IT6" s="244"/>
      <c r="IU6" s="244"/>
      <c r="IV6" s="244"/>
      <c r="IW6" s="244"/>
      <c r="IX6" s="244"/>
      <c r="IY6" s="244"/>
      <c r="IZ6" s="244"/>
      <c r="JA6" s="244"/>
      <c r="JB6" s="244"/>
      <c r="JC6" s="244"/>
      <c r="JD6" s="244"/>
      <c r="JE6" s="244"/>
      <c r="JF6" s="244"/>
      <c r="JG6" s="244"/>
      <c r="JH6" s="244"/>
      <c r="JI6" s="244"/>
      <c r="JJ6" s="244"/>
      <c r="JK6" s="244"/>
      <c r="JL6" s="244"/>
      <c r="JM6" s="244"/>
      <c r="JN6" s="244"/>
      <c r="JO6" s="244"/>
      <c r="JP6" s="244"/>
      <c r="JQ6" s="244"/>
      <c r="JR6" s="244"/>
      <c r="JS6" s="244"/>
      <c r="JT6" s="244"/>
      <c r="JU6" s="244"/>
      <c r="JV6" s="244"/>
      <c r="JW6" s="244"/>
      <c r="JX6" s="244"/>
      <c r="JY6" s="244"/>
      <c r="JZ6" s="244"/>
      <c r="KA6" s="244"/>
      <c r="KB6" s="244"/>
      <c r="KC6" s="244"/>
      <c r="KD6" s="244"/>
      <c r="KE6" s="244"/>
      <c r="KF6" s="244"/>
      <c r="KG6" s="244"/>
      <c r="KH6" s="244"/>
      <c r="KI6" s="244"/>
      <c r="KJ6" s="244"/>
      <c r="KK6" s="244"/>
      <c r="KL6" s="244"/>
      <c r="KM6" s="244"/>
      <c r="KN6" s="244"/>
      <c r="KO6" s="244"/>
      <c r="KP6" s="244"/>
      <c r="KQ6" s="244"/>
      <c r="KR6" s="244"/>
      <c r="KS6" s="244"/>
      <c r="KT6" s="244"/>
      <c r="KU6" s="244"/>
      <c r="KV6" s="244"/>
      <c r="KW6" s="244"/>
      <c r="KX6" s="244"/>
      <c r="KY6" s="244"/>
      <c r="KZ6" s="244"/>
      <c r="LA6" s="244"/>
      <c r="LB6" s="244"/>
      <c r="LC6" s="244"/>
      <c r="LD6" s="244"/>
      <c r="LE6" s="244"/>
      <c r="LF6" s="244"/>
      <c r="LG6" s="244"/>
      <c r="LH6" s="244"/>
      <c r="LI6" s="244"/>
      <c r="LJ6" s="244"/>
      <c r="LK6" s="244"/>
      <c r="LL6" s="244"/>
      <c r="LM6" s="244"/>
      <c r="LN6" s="244"/>
      <c r="LO6" s="244"/>
      <c r="LP6" s="244"/>
      <c r="LQ6" s="244"/>
      <c r="LR6" s="244"/>
      <c r="LS6" s="244"/>
      <c r="LT6" s="244"/>
      <c r="LU6" s="244"/>
      <c r="LV6" s="244"/>
      <c r="LW6" s="244"/>
      <c r="LX6" s="244"/>
      <c r="LY6" s="244"/>
      <c r="LZ6" s="244"/>
      <c r="MA6" s="244"/>
      <c r="MB6" s="244"/>
      <c r="MC6" s="244"/>
      <c r="MD6" s="244"/>
      <c r="ME6" s="244"/>
      <c r="MF6" s="244"/>
      <c r="MG6" s="244"/>
      <c r="MH6" s="244"/>
      <c r="MI6" s="244"/>
      <c r="MJ6" s="244"/>
      <c r="MK6" s="244"/>
      <c r="ML6" s="244"/>
      <c r="MM6" s="244"/>
      <c r="MN6" s="244"/>
      <c r="MO6" s="244"/>
      <c r="MP6" s="244"/>
      <c r="MQ6" s="244"/>
      <c r="MR6" s="244"/>
      <c r="MS6" s="244"/>
      <c r="MT6" s="244"/>
      <c r="MU6" s="244"/>
      <c r="MV6" s="244"/>
      <c r="MW6" s="244"/>
      <c r="MX6" s="244"/>
      <c r="MY6" s="244"/>
      <c r="MZ6" s="244"/>
      <c r="NA6" s="244"/>
      <c r="NB6" s="244"/>
      <c r="NC6" s="244"/>
      <c r="ND6" s="244"/>
      <c r="NE6" s="244"/>
      <c r="NF6" s="244"/>
      <c r="NG6" s="244"/>
      <c r="NH6" s="244"/>
      <c r="NI6" s="244"/>
      <c r="NJ6" s="244"/>
      <c r="NK6" s="244"/>
      <c r="NL6" s="244"/>
      <c r="NM6" s="244"/>
      <c r="NN6" s="244"/>
      <c r="NO6" s="244"/>
      <c r="NP6" s="244"/>
      <c r="NQ6" s="244"/>
      <c r="NR6" s="244"/>
      <c r="NS6" s="244"/>
      <c r="NT6" s="244"/>
      <c r="NU6" s="244"/>
      <c r="NV6" s="244"/>
      <c r="NW6" s="244"/>
      <c r="NX6" s="244"/>
      <c r="NY6" s="244"/>
      <c r="NZ6" s="244"/>
      <c r="OA6" s="244"/>
      <c r="OB6" s="244"/>
      <c r="OC6" s="244"/>
      <c r="OD6" s="244"/>
      <c r="OE6" s="244"/>
      <c r="OF6" s="244"/>
      <c r="OG6" s="244"/>
      <c r="OH6" s="244"/>
      <c r="OI6" s="244"/>
      <c r="OJ6" s="244"/>
      <c r="OK6" s="244"/>
      <c r="OL6" s="244"/>
      <c r="OM6" s="244"/>
      <c r="ON6" s="244"/>
      <c r="OO6" s="244"/>
      <c r="OP6" s="244"/>
      <c r="OQ6" s="244"/>
      <c r="OR6" s="244"/>
      <c r="OS6" s="244"/>
      <c r="OT6" s="244"/>
      <c r="OU6" s="244"/>
      <c r="OV6" s="244"/>
      <c r="OW6" s="244"/>
      <c r="OX6" s="244"/>
      <c r="OY6" s="244"/>
      <c r="OZ6" s="244"/>
      <c r="PA6" s="244"/>
      <c r="PB6" s="244"/>
      <c r="PC6" s="244"/>
      <c r="PD6" s="244"/>
      <c r="PE6" s="244"/>
      <c r="PF6" s="244"/>
      <c r="PG6" s="244"/>
      <c r="PH6" s="244"/>
      <c r="PI6" s="244"/>
      <c r="PJ6" s="244"/>
      <c r="PK6" s="244"/>
      <c r="PL6" s="244"/>
      <c r="PM6" s="244"/>
      <c r="PN6" s="244"/>
      <c r="PO6" s="244"/>
      <c r="PP6" s="244"/>
      <c r="PQ6" s="244"/>
      <c r="PR6" s="244"/>
      <c r="PS6" s="244"/>
      <c r="PT6" s="244"/>
      <c r="PU6" s="244"/>
      <c r="PV6" s="244"/>
      <c r="PW6" s="244"/>
      <c r="PX6" s="244"/>
      <c r="PY6" s="244"/>
      <c r="PZ6" s="244"/>
      <c r="QA6" s="244"/>
      <c r="QB6" s="244"/>
      <c r="QC6" s="244"/>
      <c r="QD6" s="244"/>
      <c r="QE6" s="244"/>
      <c r="QF6" s="244"/>
      <c r="QG6" s="244"/>
      <c r="QH6" s="244"/>
      <c r="QI6" s="244"/>
      <c r="QJ6" s="244"/>
      <c r="QK6" s="244"/>
      <c r="QL6" s="244"/>
      <c r="QM6" s="244"/>
      <c r="QN6" s="244"/>
      <c r="QO6" s="244"/>
      <c r="QP6" s="244"/>
      <c r="QQ6" s="244"/>
      <c r="QR6" s="244"/>
      <c r="QS6" s="244"/>
      <c r="QT6" s="244"/>
      <c r="QU6" s="244"/>
      <c r="QV6" s="244"/>
      <c r="QW6" s="244"/>
      <c r="QX6" s="244"/>
      <c r="QY6" s="244"/>
      <c r="QZ6" s="244"/>
      <c r="RA6" s="244"/>
      <c r="RB6" s="244"/>
      <c r="RC6" s="244"/>
      <c r="RD6" s="244"/>
      <c r="RE6" s="244"/>
      <c r="RF6" s="244"/>
      <c r="RG6" s="244"/>
      <c r="RH6" s="244"/>
      <c r="RI6" s="244"/>
      <c r="RJ6" s="244"/>
      <c r="RK6" s="244"/>
      <c r="RL6" s="244"/>
      <c r="RM6" s="244"/>
      <c r="RN6" s="244"/>
      <c r="RO6" s="244"/>
      <c r="RP6" s="244"/>
      <c r="RQ6" s="244"/>
      <c r="RR6" s="244"/>
      <c r="RS6" s="244"/>
      <c r="RT6" s="244"/>
      <c r="RU6" s="244"/>
      <c r="RV6" s="244"/>
      <c r="RW6" s="244"/>
      <c r="RX6" s="244"/>
      <c r="RY6" s="244"/>
      <c r="RZ6" s="244"/>
      <c r="SA6" s="244"/>
      <c r="SB6" s="244"/>
      <c r="SC6" s="244"/>
      <c r="SD6" s="244"/>
      <c r="SE6" s="244"/>
      <c r="SF6" s="244"/>
      <c r="SG6" s="244"/>
      <c r="SH6" s="244"/>
      <c r="SI6" s="244"/>
      <c r="SJ6" s="244"/>
      <c r="SK6" s="244"/>
      <c r="SL6" s="244"/>
      <c r="SM6" s="244"/>
      <c r="SN6" s="244"/>
      <c r="SO6" s="244"/>
      <c r="SP6" s="244"/>
      <c r="SQ6" s="244"/>
      <c r="SR6" s="244"/>
      <c r="SS6" s="244"/>
      <c r="ST6" s="244"/>
      <c r="SU6" s="244"/>
      <c r="SV6" s="244"/>
      <c r="SW6" s="244"/>
      <c r="SX6" s="244"/>
      <c r="SY6" s="244"/>
      <c r="SZ6" s="244"/>
      <c r="TA6" s="244"/>
      <c r="TB6" s="244"/>
      <c r="TC6" s="244"/>
      <c r="TD6" s="244"/>
      <c r="TE6" s="244"/>
      <c r="TF6" s="244"/>
      <c r="TG6" s="244"/>
      <c r="TH6" s="244"/>
      <c r="TI6" s="244"/>
      <c r="TJ6" s="244"/>
      <c r="TK6" s="244"/>
      <c r="TL6" s="244"/>
      <c r="TM6" s="244"/>
      <c r="TN6" s="244"/>
      <c r="TO6" s="244"/>
      <c r="TP6" s="244"/>
      <c r="TQ6" s="244"/>
      <c r="TR6" s="244"/>
      <c r="TS6" s="244"/>
      <c r="TT6" s="244"/>
      <c r="TU6" s="244"/>
      <c r="TV6" s="244"/>
      <c r="TW6" s="244"/>
      <c r="TX6" s="244"/>
      <c r="TY6" s="244"/>
      <c r="TZ6" s="244"/>
      <c r="UA6" s="244"/>
      <c r="UB6" s="244"/>
      <c r="UC6" s="244"/>
      <c r="UD6" s="244"/>
      <c r="UE6" s="244"/>
      <c r="UF6" s="244"/>
      <c r="UG6" s="244"/>
      <c r="UH6" s="244"/>
      <c r="UI6" s="244"/>
      <c r="UJ6" s="244"/>
      <c r="UK6" s="244"/>
      <c r="UL6" s="244"/>
      <c r="UM6" s="244"/>
      <c r="UN6" s="244"/>
      <c r="UO6" s="244"/>
      <c r="UP6" s="244"/>
      <c r="UQ6" s="244"/>
      <c r="UR6" s="244"/>
      <c r="US6" s="244"/>
      <c r="UT6" s="244"/>
      <c r="UU6" s="244"/>
      <c r="UV6" s="244"/>
      <c r="UW6" s="244"/>
      <c r="UX6" s="244"/>
      <c r="UY6" s="244"/>
      <c r="UZ6" s="244"/>
      <c r="VA6" s="244"/>
      <c r="VB6" s="244"/>
      <c r="VC6" s="244"/>
      <c r="VD6" s="244"/>
      <c r="VE6" s="244"/>
      <c r="VF6" s="244"/>
      <c r="VG6" s="244"/>
      <c r="VH6" s="244"/>
      <c r="VI6" s="244"/>
      <c r="VJ6" s="244"/>
      <c r="VK6" s="244"/>
      <c r="VL6" s="244"/>
      <c r="VM6" s="244"/>
      <c r="VN6" s="244"/>
      <c r="VO6" s="244"/>
      <c r="VP6" s="244"/>
      <c r="VQ6" s="244"/>
      <c r="VR6" s="244"/>
      <c r="VS6" s="244"/>
      <c r="VT6" s="244"/>
      <c r="VU6" s="244"/>
      <c r="VV6" s="244"/>
      <c r="VW6" s="244"/>
      <c r="VX6" s="244"/>
      <c r="VY6" s="244"/>
      <c r="VZ6" s="244"/>
      <c r="WA6" s="244"/>
      <c r="WB6" s="244"/>
      <c r="WC6" s="244"/>
      <c r="WD6" s="244"/>
      <c r="WE6" s="244"/>
      <c r="WF6" s="244"/>
      <c r="WG6" s="244"/>
      <c r="WH6" s="244"/>
      <c r="WI6" s="244"/>
      <c r="WJ6" s="244"/>
      <c r="WK6" s="244"/>
      <c r="WL6" s="244"/>
      <c r="WM6" s="244"/>
      <c r="WN6" s="244"/>
      <c r="WO6" s="244"/>
      <c r="WP6" s="244"/>
      <c r="WQ6" s="244"/>
      <c r="WR6" s="244"/>
      <c r="WS6" s="244"/>
      <c r="WT6" s="244"/>
      <c r="WU6" s="244"/>
      <c r="WV6" s="244"/>
      <c r="WW6" s="244"/>
      <c r="WX6" s="244"/>
      <c r="WY6" s="244"/>
      <c r="WZ6" s="244"/>
      <c r="XA6" s="244"/>
      <c r="XB6" s="244"/>
      <c r="XC6" s="244"/>
      <c r="XD6" s="244"/>
      <c r="XE6" s="244"/>
      <c r="XF6" s="244"/>
      <c r="XG6" s="244"/>
      <c r="XH6" s="244"/>
      <c r="XI6" s="244"/>
      <c r="XJ6" s="244"/>
      <c r="XK6" s="244"/>
      <c r="XL6" s="244"/>
      <c r="XM6" s="244"/>
      <c r="XN6" s="244"/>
      <c r="XO6" s="244"/>
      <c r="XP6" s="244"/>
      <c r="XQ6" s="244"/>
      <c r="XR6" s="244"/>
      <c r="XS6" s="244"/>
      <c r="XT6" s="244"/>
      <c r="XU6" s="244"/>
      <c r="XV6" s="244"/>
      <c r="XW6" s="244"/>
      <c r="XX6" s="244"/>
      <c r="XY6" s="244"/>
      <c r="XZ6" s="244"/>
      <c r="YA6" s="244"/>
      <c r="YB6" s="244"/>
      <c r="YC6" s="244"/>
      <c r="YD6" s="244"/>
      <c r="YE6" s="244"/>
      <c r="YF6" s="244"/>
      <c r="YG6" s="244"/>
      <c r="YH6" s="244"/>
      <c r="YI6" s="244"/>
      <c r="YJ6" s="244"/>
      <c r="YK6" s="244"/>
      <c r="YL6" s="244"/>
      <c r="YM6" s="244"/>
      <c r="YN6" s="244"/>
      <c r="YO6" s="244"/>
      <c r="YP6" s="244"/>
      <c r="YQ6" s="244"/>
      <c r="YR6" s="244"/>
      <c r="YS6" s="244"/>
      <c r="YT6" s="244"/>
      <c r="YU6" s="244"/>
      <c r="YV6" s="244"/>
      <c r="YW6" s="244"/>
      <c r="YX6" s="244"/>
      <c r="YY6" s="244"/>
      <c r="YZ6" s="244"/>
      <c r="ZA6" s="244"/>
      <c r="ZB6" s="244"/>
      <c r="ZC6" s="244"/>
      <c r="ZD6" s="244"/>
      <c r="ZE6" s="244"/>
      <c r="ZF6" s="244"/>
      <c r="ZG6" s="244"/>
      <c r="ZH6" s="244"/>
      <c r="ZI6" s="244"/>
      <c r="ZJ6" s="244"/>
      <c r="ZK6" s="244"/>
      <c r="ZL6" s="244"/>
      <c r="ZM6" s="244"/>
      <c r="ZN6" s="244"/>
      <c r="ZO6" s="244"/>
      <c r="ZP6" s="244"/>
      <c r="ZQ6" s="244"/>
      <c r="ZR6" s="244"/>
      <c r="ZS6" s="244"/>
      <c r="ZT6" s="244"/>
      <c r="ZU6" s="244"/>
      <c r="ZV6" s="244"/>
      <c r="ZW6" s="244"/>
      <c r="ZX6" s="244"/>
      <c r="ZY6" s="244"/>
      <c r="ZZ6" s="244"/>
      <c r="AAA6" s="244"/>
      <c r="AAB6" s="244"/>
      <c r="AAC6" s="244"/>
      <c r="AAD6" s="244"/>
      <c r="AAE6" s="244"/>
      <c r="AAF6" s="244"/>
      <c r="AAG6" s="244"/>
      <c r="AAH6" s="244"/>
      <c r="AAI6" s="244"/>
      <c r="AAJ6" s="244"/>
      <c r="AAK6" s="244"/>
      <c r="AAL6" s="244"/>
      <c r="AAM6" s="244"/>
      <c r="AAN6" s="244"/>
      <c r="AAO6" s="244"/>
      <c r="AAP6" s="244"/>
      <c r="AAQ6" s="244"/>
      <c r="AAR6" s="244"/>
      <c r="AAS6" s="244"/>
      <c r="AAT6" s="244"/>
      <c r="AAU6" s="244"/>
      <c r="AAV6" s="244"/>
      <c r="AAW6" s="244"/>
      <c r="AAX6" s="244"/>
      <c r="AAY6" s="244"/>
      <c r="AAZ6" s="244"/>
      <c r="ABA6" s="244"/>
      <c r="ABB6" s="244"/>
      <c r="ABC6" s="244"/>
      <c r="ABD6" s="244"/>
      <c r="ABE6" s="244"/>
      <c r="ABF6" s="244"/>
      <c r="ABG6" s="244"/>
      <c r="ABH6" s="244"/>
      <c r="ABI6" s="244"/>
      <c r="ABJ6" s="244"/>
      <c r="ABK6" s="244"/>
      <c r="ABL6" s="244"/>
      <c r="ABM6" s="244"/>
      <c r="ABN6" s="244"/>
      <c r="ABO6" s="244"/>
      <c r="ABP6" s="244"/>
      <c r="ABQ6" s="244"/>
      <c r="ABR6" s="244"/>
      <c r="ABS6" s="244"/>
      <c r="ABT6" s="244"/>
      <c r="ABU6" s="244"/>
      <c r="ABV6" s="244"/>
      <c r="ABW6" s="244"/>
      <c r="ABX6" s="244"/>
      <c r="ABY6" s="244"/>
      <c r="ABZ6" s="244"/>
      <c r="ACA6" s="244"/>
      <c r="ACB6" s="244"/>
      <c r="ACC6" s="244"/>
      <c r="ACD6" s="244"/>
      <c r="ACE6" s="244"/>
      <c r="ACF6" s="244"/>
      <c r="ACG6" s="244"/>
      <c r="ACH6" s="244"/>
      <c r="ACI6" s="244"/>
      <c r="ACJ6" s="244"/>
      <c r="ACK6" s="244"/>
      <c r="ACL6" s="244"/>
      <c r="ACM6" s="244"/>
      <c r="ACN6" s="244"/>
      <c r="ACO6" s="244"/>
      <c r="ACP6" s="244"/>
      <c r="ACQ6" s="244"/>
      <c r="ACR6" s="244"/>
      <c r="ACS6" s="244"/>
      <c r="ACT6" s="244"/>
      <c r="ACU6" s="244"/>
      <c r="ACV6" s="244"/>
      <c r="ACW6" s="244"/>
      <c r="ACX6" s="244"/>
      <c r="ACY6" s="244"/>
      <c r="ACZ6" s="244"/>
      <c r="ADA6" s="244"/>
      <c r="ADB6" s="244"/>
      <c r="ADC6" s="244"/>
      <c r="ADD6" s="244"/>
      <c r="ADE6" s="244"/>
      <c r="ADF6" s="244"/>
      <c r="ADG6" s="244"/>
      <c r="ADH6" s="244"/>
      <c r="ADI6" s="244"/>
      <c r="ADJ6" s="244"/>
      <c r="ADK6" s="244"/>
      <c r="ADL6" s="244"/>
      <c r="ADM6" s="244"/>
      <c r="ADN6" s="244"/>
      <c r="ADO6" s="244"/>
      <c r="ADP6" s="244"/>
      <c r="ADQ6" s="244"/>
      <c r="ADR6" s="244"/>
      <c r="ADS6" s="244"/>
      <c r="ADT6" s="244"/>
      <c r="ADU6" s="244"/>
      <c r="ADV6" s="244"/>
      <c r="ADW6" s="244"/>
      <c r="ADX6" s="244"/>
      <c r="ADY6" s="244"/>
      <c r="ADZ6" s="244"/>
      <c r="AEA6" s="244"/>
      <c r="AEB6" s="244"/>
      <c r="AEC6" s="244"/>
      <c r="AED6" s="244"/>
      <c r="AEE6" s="244"/>
      <c r="AEF6" s="244"/>
      <c r="AEG6" s="244"/>
      <c r="AEH6" s="244"/>
      <c r="AEI6" s="244"/>
      <c r="AEJ6" s="244"/>
      <c r="AEK6" s="244"/>
      <c r="AEL6" s="244"/>
      <c r="AEM6" s="244"/>
      <c r="AEN6" s="244"/>
      <c r="AEO6" s="244"/>
      <c r="AEP6" s="244"/>
      <c r="AEQ6" s="244"/>
      <c r="AER6" s="244"/>
      <c r="AES6" s="244"/>
      <c r="AET6" s="244"/>
      <c r="AEU6" s="244"/>
    </row>
    <row r="7" spans="1:827" s="191" customFormat="1" ht="71" customHeight="1" x14ac:dyDescent="0.15">
      <c r="A7" s="225" t="s">
        <v>168</v>
      </c>
      <c r="B7" s="226" t="s">
        <v>122</v>
      </c>
      <c r="C7" s="227" t="s">
        <v>3</v>
      </c>
      <c r="D7" s="227" t="s">
        <v>787</v>
      </c>
      <c r="E7" s="227" t="s">
        <v>788</v>
      </c>
      <c r="F7" s="227" t="s">
        <v>5</v>
      </c>
      <c r="G7" s="227" t="s">
        <v>298</v>
      </c>
      <c r="H7" s="234" t="s">
        <v>789</v>
      </c>
      <c r="I7" s="235" t="s">
        <v>6</v>
      </c>
      <c r="J7" s="228" t="s">
        <v>790</v>
      </c>
      <c r="K7" s="229" t="s">
        <v>7</v>
      </c>
      <c r="L7" s="229" t="s">
        <v>8</v>
      </c>
      <c r="M7" s="229" t="s">
        <v>9</v>
      </c>
      <c r="N7" s="229" t="s">
        <v>10</v>
      </c>
      <c r="O7" s="236" t="s">
        <v>791</v>
      </c>
      <c r="P7" s="236" t="s">
        <v>792</v>
      </c>
      <c r="Q7" s="237" t="s">
        <v>793</v>
      </c>
      <c r="R7" s="237" t="s">
        <v>794</v>
      </c>
      <c r="S7" s="230" t="s">
        <v>795</v>
      </c>
      <c r="T7" s="230" t="s">
        <v>796</v>
      </c>
      <c r="U7" s="229" t="s">
        <v>135</v>
      </c>
      <c r="V7" s="231" t="s">
        <v>136</v>
      </c>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44"/>
      <c r="CX7" s="244"/>
      <c r="CY7" s="244"/>
      <c r="CZ7" s="244"/>
      <c r="DA7" s="244"/>
      <c r="DB7" s="244"/>
      <c r="DC7" s="244"/>
      <c r="DD7" s="244"/>
      <c r="DE7" s="244"/>
      <c r="DF7" s="244"/>
      <c r="DG7" s="244"/>
      <c r="DH7" s="244"/>
      <c r="DI7" s="244"/>
      <c r="DJ7" s="244"/>
      <c r="DK7" s="244"/>
      <c r="DL7" s="244"/>
      <c r="DM7" s="244"/>
      <c r="DN7" s="244"/>
      <c r="DO7" s="244"/>
      <c r="DP7" s="244"/>
      <c r="DQ7" s="244"/>
      <c r="DR7" s="244"/>
      <c r="DS7" s="244"/>
      <c r="DT7" s="244"/>
      <c r="DU7" s="244"/>
      <c r="DV7" s="244"/>
      <c r="DW7" s="244"/>
      <c r="DX7" s="244"/>
      <c r="DY7" s="244"/>
      <c r="DZ7" s="244"/>
      <c r="EA7" s="244"/>
      <c r="EB7" s="244"/>
      <c r="EC7" s="244"/>
      <c r="ED7" s="244"/>
      <c r="EE7" s="244"/>
      <c r="EF7" s="244"/>
      <c r="EG7" s="244"/>
      <c r="EH7" s="244"/>
      <c r="EI7" s="244"/>
      <c r="EJ7" s="244"/>
      <c r="EK7" s="244"/>
      <c r="EL7" s="244"/>
      <c r="EM7" s="244"/>
      <c r="EN7" s="244"/>
      <c r="EO7" s="244"/>
      <c r="EP7" s="244"/>
      <c r="EQ7" s="244"/>
      <c r="ER7" s="244"/>
      <c r="ES7" s="244"/>
      <c r="ET7" s="244"/>
      <c r="EU7" s="244"/>
      <c r="EV7" s="244"/>
      <c r="EW7" s="244"/>
      <c r="EX7" s="244"/>
      <c r="EY7" s="244"/>
      <c r="EZ7" s="244"/>
      <c r="FA7" s="244"/>
      <c r="FB7" s="244"/>
      <c r="FC7" s="244"/>
      <c r="FD7" s="244"/>
      <c r="FE7" s="244"/>
      <c r="FF7" s="244"/>
      <c r="FG7" s="244"/>
      <c r="FH7" s="244"/>
      <c r="FI7" s="244"/>
      <c r="FJ7" s="244"/>
      <c r="FK7" s="244"/>
      <c r="FL7" s="244"/>
      <c r="FM7" s="244"/>
      <c r="FN7" s="244"/>
      <c r="FO7" s="244"/>
      <c r="FP7" s="244"/>
      <c r="FQ7" s="244"/>
      <c r="FR7" s="244"/>
      <c r="FS7" s="244"/>
      <c r="FT7" s="244"/>
      <c r="FU7" s="244"/>
      <c r="FV7" s="244"/>
      <c r="FW7" s="244"/>
      <c r="FX7" s="244"/>
      <c r="FY7" s="244"/>
      <c r="FZ7" s="244"/>
      <c r="GA7" s="244"/>
      <c r="GB7" s="244"/>
      <c r="GC7" s="244"/>
      <c r="GD7" s="244"/>
      <c r="GE7" s="244"/>
      <c r="GF7" s="244"/>
      <c r="GG7" s="244"/>
      <c r="GH7" s="244"/>
      <c r="GI7" s="244"/>
      <c r="GJ7" s="244"/>
      <c r="GK7" s="244"/>
      <c r="GL7" s="244"/>
      <c r="GM7" s="244"/>
      <c r="GN7" s="244"/>
      <c r="GO7" s="244"/>
      <c r="GP7" s="244"/>
      <c r="GQ7" s="244"/>
      <c r="GR7" s="244"/>
      <c r="GS7" s="244"/>
      <c r="GT7" s="244"/>
      <c r="GU7" s="244"/>
      <c r="GV7" s="244"/>
      <c r="GW7" s="244"/>
      <c r="GX7" s="244"/>
      <c r="GY7" s="244"/>
      <c r="GZ7" s="244"/>
      <c r="HA7" s="244"/>
      <c r="HB7" s="244"/>
      <c r="HC7" s="244"/>
      <c r="HD7" s="244"/>
      <c r="HE7" s="244"/>
      <c r="HF7" s="244"/>
      <c r="HG7" s="244"/>
      <c r="HH7" s="244"/>
      <c r="HI7" s="244"/>
      <c r="HJ7" s="244"/>
      <c r="HK7" s="244"/>
      <c r="HL7" s="244"/>
      <c r="HM7" s="244"/>
      <c r="HN7" s="244"/>
      <c r="HO7" s="244"/>
      <c r="HP7" s="244"/>
      <c r="HQ7" s="244"/>
      <c r="HR7" s="244"/>
      <c r="HS7" s="244"/>
      <c r="HT7" s="244"/>
      <c r="HU7" s="244"/>
      <c r="HV7" s="244"/>
      <c r="HW7" s="244"/>
      <c r="HX7" s="244"/>
      <c r="HY7" s="244"/>
      <c r="HZ7" s="244"/>
      <c r="IA7" s="244"/>
      <c r="IB7" s="244"/>
      <c r="IC7" s="244"/>
      <c r="ID7" s="244"/>
      <c r="IE7" s="244"/>
      <c r="IF7" s="244"/>
      <c r="IG7" s="244"/>
      <c r="IH7" s="244"/>
      <c r="II7" s="244"/>
      <c r="IJ7" s="244"/>
      <c r="IK7" s="244"/>
      <c r="IL7" s="244"/>
      <c r="IM7" s="244"/>
      <c r="IN7" s="244"/>
      <c r="IO7" s="244"/>
      <c r="IP7" s="244"/>
      <c r="IQ7" s="244"/>
      <c r="IR7" s="244"/>
      <c r="IS7" s="244"/>
      <c r="IT7" s="244"/>
      <c r="IU7" s="244"/>
      <c r="IV7" s="244"/>
      <c r="IW7" s="244"/>
      <c r="IX7" s="244"/>
      <c r="IY7" s="244"/>
      <c r="IZ7" s="244"/>
      <c r="JA7" s="244"/>
      <c r="JB7" s="244"/>
      <c r="JC7" s="244"/>
      <c r="JD7" s="244"/>
      <c r="JE7" s="244"/>
      <c r="JF7" s="244"/>
      <c r="JG7" s="244"/>
      <c r="JH7" s="244"/>
      <c r="JI7" s="244"/>
      <c r="JJ7" s="244"/>
      <c r="JK7" s="244"/>
      <c r="JL7" s="244"/>
      <c r="JM7" s="244"/>
      <c r="JN7" s="244"/>
      <c r="JO7" s="244"/>
      <c r="JP7" s="244"/>
      <c r="JQ7" s="244"/>
      <c r="JR7" s="244"/>
      <c r="JS7" s="244"/>
      <c r="JT7" s="244"/>
      <c r="JU7" s="244"/>
      <c r="JV7" s="244"/>
      <c r="JW7" s="244"/>
      <c r="JX7" s="244"/>
      <c r="JY7" s="244"/>
      <c r="JZ7" s="244"/>
      <c r="KA7" s="244"/>
      <c r="KB7" s="244"/>
      <c r="KC7" s="244"/>
      <c r="KD7" s="244"/>
      <c r="KE7" s="244"/>
      <c r="KF7" s="244"/>
      <c r="KG7" s="244"/>
      <c r="KH7" s="244"/>
      <c r="KI7" s="244"/>
      <c r="KJ7" s="244"/>
      <c r="KK7" s="244"/>
      <c r="KL7" s="244"/>
      <c r="KM7" s="244"/>
      <c r="KN7" s="244"/>
      <c r="KO7" s="244"/>
      <c r="KP7" s="244"/>
      <c r="KQ7" s="244"/>
      <c r="KR7" s="244"/>
      <c r="KS7" s="244"/>
      <c r="KT7" s="244"/>
      <c r="KU7" s="244"/>
      <c r="KV7" s="244"/>
      <c r="KW7" s="244"/>
      <c r="KX7" s="244"/>
      <c r="KY7" s="244"/>
      <c r="KZ7" s="244"/>
      <c r="LA7" s="244"/>
      <c r="LB7" s="244"/>
      <c r="LC7" s="244"/>
      <c r="LD7" s="244"/>
      <c r="LE7" s="244"/>
      <c r="LF7" s="244"/>
      <c r="LG7" s="244"/>
      <c r="LH7" s="244"/>
      <c r="LI7" s="244"/>
      <c r="LJ7" s="244"/>
      <c r="LK7" s="244"/>
      <c r="LL7" s="244"/>
      <c r="LM7" s="244"/>
      <c r="LN7" s="244"/>
      <c r="LO7" s="244"/>
      <c r="LP7" s="244"/>
      <c r="LQ7" s="244"/>
      <c r="LR7" s="244"/>
      <c r="LS7" s="244"/>
      <c r="LT7" s="244"/>
      <c r="LU7" s="244"/>
      <c r="LV7" s="244"/>
      <c r="LW7" s="244"/>
      <c r="LX7" s="244"/>
      <c r="LY7" s="244"/>
      <c r="LZ7" s="244"/>
      <c r="MA7" s="244"/>
      <c r="MB7" s="244"/>
      <c r="MC7" s="244"/>
      <c r="MD7" s="244"/>
      <c r="ME7" s="244"/>
      <c r="MF7" s="244"/>
      <c r="MG7" s="244"/>
      <c r="MH7" s="244"/>
      <c r="MI7" s="244"/>
      <c r="MJ7" s="244"/>
      <c r="MK7" s="244"/>
      <c r="ML7" s="244"/>
      <c r="MM7" s="244"/>
      <c r="MN7" s="244"/>
      <c r="MO7" s="244"/>
      <c r="MP7" s="244"/>
      <c r="MQ7" s="244"/>
      <c r="MR7" s="244"/>
      <c r="MS7" s="244"/>
      <c r="MT7" s="244"/>
      <c r="MU7" s="244"/>
      <c r="MV7" s="244"/>
      <c r="MW7" s="244"/>
      <c r="MX7" s="244"/>
      <c r="MY7" s="244"/>
      <c r="MZ7" s="244"/>
      <c r="NA7" s="244"/>
      <c r="NB7" s="244"/>
      <c r="NC7" s="244"/>
      <c r="ND7" s="244"/>
      <c r="NE7" s="244"/>
      <c r="NF7" s="244"/>
      <c r="NG7" s="244"/>
      <c r="NH7" s="244"/>
      <c r="NI7" s="244"/>
      <c r="NJ7" s="244"/>
      <c r="NK7" s="244"/>
      <c r="NL7" s="244"/>
      <c r="NM7" s="244"/>
      <c r="NN7" s="244"/>
      <c r="NO7" s="244"/>
      <c r="NP7" s="244"/>
      <c r="NQ7" s="244"/>
      <c r="NR7" s="244"/>
      <c r="NS7" s="244"/>
      <c r="NT7" s="244"/>
      <c r="NU7" s="244"/>
      <c r="NV7" s="244"/>
      <c r="NW7" s="244"/>
      <c r="NX7" s="244"/>
      <c r="NY7" s="244"/>
      <c r="NZ7" s="244"/>
      <c r="OA7" s="244"/>
      <c r="OB7" s="244"/>
      <c r="OC7" s="244"/>
      <c r="OD7" s="244"/>
      <c r="OE7" s="244"/>
      <c r="OF7" s="244"/>
      <c r="OG7" s="244"/>
      <c r="OH7" s="244"/>
      <c r="OI7" s="244"/>
      <c r="OJ7" s="244"/>
      <c r="OK7" s="244"/>
      <c r="OL7" s="244"/>
      <c r="OM7" s="244"/>
      <c r="ON7" s="244"/>
      <c r="OO7" s="244"/>
      <c r="OP7" s="244"/>
      <c r="OQ7" s="244"/>
      <c r="OR7" s="244"/>
      <c r="OS7" s="244"/>
      <c r="OT7" s="244"/>
      <c r="OU7" s="244"/>
      <c r="OV7" s="244"/>
      <c r="OW7" s="244"/>
      <c r="OX7" s="244"/>
      <c r="OY7" s="244"/>
      <c r="OZ7" s="244"/>
      <c r="PA7" s="244"/>
      <c r="PB7" s="244"/>
      <c r="PC7" s="244"/>
      <c r="PD7" s="244"/>
      <c r="PE7" s="244"/>
      <c r="PF7" s="244"/>
      <c r="PG7" s="244"/>
      <c r="PH7" s="244"/>
      <c r="PI7" s="244"/>
      <c r="PJ7" s="244"/>
      <c r="PK7" s="244"/>
      <c r="PL7" s="244"/>
      <c r="PM7" s="244"/>
      <c r="PN7" s="244"/>
      <c r="PO7" s="244"/>
      <c r="PP7" s="244"/>
      <c r="PQ7" s="244"/>
      <c r="PR7" s="244"/>
      <c r="PS7" s="244"/>
      <c r="PT7" s="244"/>
      <c r="PU7" s="244"/>
      <c r="PV7" s="244"/>
      <c r="PW7" s="244"/>
      <c r="PX7" s="244"/>
      <c r="PY7" s="244"/>
      <c r="PZ7" s="244"/>
      <c r="QA7" s="244"/>
      <c r="QB7" s="244"/>
      <c r="QC7" s="244"/>
      <c r="QD7" s="244"/>
      <c r="QE7" s="244"/>
      <c r="QF7" s="244"/>
      <c r="QG7" s="244"/>
      <c r="QH7" s="244"/>
      <c r="QI7" s="244"/>
      <c r="QJ7" s="244"/>
      <c r="QK7" s="244"/>
      <c r="QL7" s="244"/>
      <c r="QM7" s="244"/>
      <c r="QN7" s="244"/>
      <c r="QO7" s="244"/>
      <c r="QP7" s="244"/>
      <c r="QQ7" s="244"/>
      <c r="QR7" s="244"/>
      <c r="QS7" s="244"/>
      <c r="QT7" s="244"/>
      <c r="QU7" s="244"/>
      <c r="QV7" s="244"/>
      <c r="QW7" s="244"/>
      <c r="QX7" s="244"/>
      <c r="QY7" s="244"/>
      <c r="QZ7" s="244"/>
      <c r="RA7" s="244"/>
      <c r="RB7" s="244"/>
      <c r="RC7" s="244"/>
      <c r="RD7" s="244"/>
      <c r="RE7" s="244"/>
      <c r="RF7" s="244"/>
      <c r="RG7" s="244"/>
      <c r="RH7" s="244"/>
      <c r="RI7" s="244"/>
      <c r="RJ7" s="244"/>
      <c r="RK7" s="244"/>
      <c r="RL7" s="244"/>
      <c r="RM7" s="244"/>
      <c r="RN7" s="244"/>
      <c r="RO7" s="244"/>
      <c r="RP7" s="244"/>
      <c r="RQ7" s="244"/>
      <c r="RR7" s="244"/>
      <c r="RS7" s="244"/>
      <c r="RT7" s="244"/>
      <c r="RU7" s="244"/>
      <c r="RV7" s="244"/>
      <c r="RW7" s="244"/>
      <c r="RX7" s="244"/>
      <c r="RY7" s="244"/>
      <c r="RZ7" s="244"/>
      <c r="SA7" s="244"/>
      <c r="SB7" s="244"/>
      <c r="SC7" s="244"/>
      <c r="SD7" s="244"/>
      <c r="SE7" s="244"/>
      <c r="SF7" s="244"/>
      <c r="SG7" s="244"/>
      <c r="SH7" s="244"/>
      <c r="SI7" s="244"/>
      <c r="SJ7" s="244"/>
      <c r="SK7" s="244"/>
      <c r="SL7" s="244"/>
      <c r="SM7" s="244"/>
      <c r="SN7" s="244"/>
      <c r="SO7" s="244"/>
      <c r="SP7" s="244"/>
      <c r="SQ7" s="244"/>
      <c r="SR7" s="244"/>
      <c r="SS7" s="244"/>
      <c r="ST7" s="244"/>
      <c r="SU7" s="244"/>
      <c r="SV7" s="244"/>
      <c r="SW7" s="244"/>
      <c r="SX7" s="244"/>
      <c r="SY7" s="244"/>
      <c r="SZ7" s="244"/>
      <c r="TA7" s="244"/>
      <c r="TB7" s="244"/>
      <c r="TC7" s="244"/>
      <c r="TD7" s="244"/>
      <c r="TE7" s="244"/>
      <c r="TF7" s="244"/>
      <c r="TG7" s="244"/>
      <c r="TH7" s="244"/>
      <c r="TI7" s="244"/>
      <c r="TJ7" s="244"/>
      <c r="TK7" s="244"/>
      <c r="TL7" s="244"/>
      <c r="TM7" s="244"/>
      <c r="TN7" s="244"/>
      <c r="TO7" s="244"/>
      <c r="TP7" s="244"/>
      <c r="TQ7" s="244"/>
      <c r="TR7" s="244"/>
      <c r="TS7" s="244"/>
      <c r="TT7" s="244"/>
      <c r="TU7" s="244"/>
      <c r="TV7" s="244"/>
      <c r="TW7" s="244"/>
      <c r="TX7" s="244"/>
      <c r="TY7" s="244"/>
      <c r="TZ7" s="244"/>
      <c r="UA7" s="244"/>
      <c r="UB7" s="244"/>
      <c r="UC7" s="244"/>
      <c r="UD7" s="244"/>
      <c r="UE7" s="244"/>
      <c r="UF7" s="244"/>
      <c r="UG7" s="244"/>
      <c r="UH7" s="244"/>
      <c r="UI7" s="244"/>
      <c r="UJ7" s="244"/>
      <c r="UK7" s="244"/>
      <c r="UL7" s="244"/>
      <c r="UM7" s="244"/>
      <c r="UN7" s="244"/>
      <c r="UO7" s="244"/>
      <c r="UP7" s="244"/>
      <c r="UQ7" s="244"/>
      <c r="UR7" s="244"/>
      <c r="US7" s="244"/>
      <c r="UT7" s="244"/>
      <c r="UU7" s="244"/>
      <c r="UV7" s="244"/>
      <c r="UW7" s="244"/>
      <c r="UX7" s="244"/>
      <c r="UY7" s="244"/>
      <c r="UZ7" s="244"/>
      <c r="VA7" s="244"/>
      <c r="VB7" s="244"/>
      <c r="VC7" s="244"/>
      <c r="VD7" s="244"/>
      <c r="VE7" s="244"/>
      <c r="VF7" s="244"/>
      <c r="VG7" s="244"/>
      <c r="VH7" s="244"/>
      <c r="VI7" s="244"/>
      <c r="VJ7" s="244"/>
      <c r="VK7" s="244"/>
      <c r="VL7" s="244"/>
      <c r="VM7" s="244"/>
      <c r="VN7" s="244"/>
      <c r="VO7" s="244"/>
      <c r="VP7" s="244"/>
      <c r="VQ7" s="244"/>
      <c r="VR7" s="244"/>
      <c r="VS7" s="244"/>
      <c r="VT7" s="244"/>
      <c r="VU7" s="244"/>
      <c r="VV7" s="244"/>
      <c r="VW7" s="244"/>
      <c r="VX7" s="244"/>
      <c r="VY7" s="244"/>
      <c r="VZ7" s="244"/>
      <c r="WA7" s="244"/>
      <c r="WB7" s="244"/>
      <c r="WC7" s="244"/>
      <c r="WD7" s="244"/>
      <c r="WE7" s="244"/>
      <c r="WF7" s="244"/>
      <c r="WG7" s="244"/>
      <c r="WH7" s="244"/>
      <c r="WI7" s="244"/>
      <c r="WJ7" s="244"/>
      <c r="WK7" s="244"/>
      <c r="WL7" s="244"/>
      <c r="WM7" s="244"/>
      <c r="WN7" s="244"/>
      <c r="WO7" s="244"/>
      <c r="WP7" s="244"/>
      <c r="WQ7" s="244"/>
      <c r="WR7" s="244"/>
      <c r="WS7" s="244"/>
      <c r="WT7" s="244"/>
      <c r="WU7" s="244"/>
      <c r="WV7" s="244"/>
      <c r="WW7" s="244"/>
      <c r="WX7" s="244"/>
      <c r="WY7" s="244"/>
      <c r="WZ7" s="244"/>
      <c r="XA7" s="244"/>
      <c r="XB7" s="244"/>
      <c r="XC7" s="244"/>
      <c r="XD7" s="244"/>
      <c r="XE7" s="244"/>
      <c r="XF7" s="244"/>
      <c r="XG7" s="244"/>
      <c r="XH7" s="244"/>
      <c r="XI7" s="244"/>
      <c r="XJ7" s="244"/>
      <c r="XK7" s="244"/>
      <c r="XL7" s="244"/>
      <c r="XM7" s="244"/>
      <c r="XN7" s="244"/>
      <c r="XO7" s="244"/>
      <c r="XP7" s="244"/>
      <c r="XQ7" s="244"/>
      <c r="XR7" s="244"/>
      <c r="XS7" s="244"/>
      <c r="XT7" s="244"/>
      <c r="XU7" s="244"/>
      <c r="XV7" s="244"/>
      <c r="XW7" s="244"/>
      <c r="XX7" s="244"/>
      <c r="XY7" s="244"/>
      <c r="XZ7" s="244"/>
      <c r="YA7" s="244"/>
      <c r="YB7" s="244"/>
      <c r="YC7" s="244"/>
      <c r="YD7" s="244"/>
      <c r="YE7" s="244"/>
      <c r="YF7" s="244"/>
      <c r="YG7" s="244"/>
      <c r="YH7" s="244"/>
      <c r="YI7" s="244"/>
      <c r="YJ7" s="244"/>
      <c r="YK7" s="244"/>
      <c r="YL7" s="244"/>
      <c r="YM7" s="244"/>
      <c r="YN7" s="244"/>
      <c r="YO7" s="244"/>
      <c r="YP7" s="244"/>
      <c r="YQ7" s="244"/>
      <c r="YR7" s="244"/>
      <c r="YS7" s="244"/>
      <c r="YT7" s="244"/>
      <c r="YU7" s="244"/>
      <c r="YV7" s="244"/>
      <c r="YW7" s="244"/>
      <c r="YX7" s="244"/>
      <c r="YY7" s="244"/>
      <c r="YZ7" s="244"/>
      <c r="ZA7" s="244"/>
      <c r="ZB7" s="244"/>
      <c r="ZC7" s="244"/>
      <c r="ZD7" s="244"/>
      <c r="ZE7" s="244"/>
      <c r="ZF7" s="244"/>
      <c r="ZG7" s="244"/>
      <c r="ZH7" s="244"/>
      <c r="ZI7" s="244"/>
      <c r="ZJ7" s="244"/>
      <c r="ZK7" s="244"/>
      <c r="ZL7" s="244"/>
      <c r="ZM7" s="244"/>
      <c r="ZN7" s="244"/>
      <c r="ZO7" s="244"/>
      <c r="ZP7" s="244"/>
      <c r="ZQ7" s="244"/>
      <c r="ZR7" s="244"/>
      <c r="ZS7" s="244"/>
      <c r="ZT7" s="244"/>
      <c r="ZU7" s="244"/>
      <c r="ZV7" s="244"/>
      <c r="ZW7" s="244"/>
      <c r="ZX7" s="244"/>
      <c r="ZY7" s="244"/>
      <c r="ZZ7" s="244"/>
      <c r="AAA7" s="244"/>
      <c r="AAB7" s="244"/>
      <c r="AAC7" s="244"/>
      <c r="AAD7" s="244"/>
      <c r="AAE7" s="244"/>
      <c r="AAF7" s="244"/>
      <c r="AAG7" s="244"/>
      <c r="AAH7" s="244"/>
      <c r="AAI7" s="244"/>
      <c r="AAJ7" s="244"/>
      <c r="AAK7" s="244"/>
      <c r="AAL7" s="244"/>
      <c r="AAM7" s="244"/>
      <c r="AAN7" s="244"/>
      <c r="AAO7" s="244"/>
      <c r="AAP7" s="244"/>
      <c r="AAQ7" s="244"/>
      <c r="AAR7" s="244"/>
      <c r="AAS7" s="244"/>
      <c r="AAT7" s="244"/>
      <c r="AAU7" s="244"/>
      <c r="AAV7" s="244"/>
      <c r="AAW7" s="244"/>
      <c r="AAX7" s="244"/>
      <c r="AAY7" s="244"/>
      <c r="AAZ7" s="244"/>
      <c r="ABA7" s="244"/>
      <c r="ABB7" s="244"/>
      <c r="ABC7" s="244"/>
      <c r="ABD7" s="244"/>
      <c r="ABE7" s="244"/>
      <c r="ABF7" s="244"/>
      <c r="ABG7" s="244"/>
      <c r="ABH7" s="244"/>
      <c r="ABI7" s="244"/>
      <c r="ABJ7" s="244"/>
      <c r="ABK7" s="244"/>
      <c r="ABL7" s="244"/>
      <c r="ABM7" s="244"/>
      <c r="ABN7" s="244"/>
      <c r="ABO7" s="244"/>
      <c r="ABP7" s="244"/>
      <c r="ABQ7" s="244"/>
      <c r="ABR7" s="244"/>
      <c r="ABS7" s="244"/>
      <c r="ABT7" s="244"/>
      <c r="ABU7" s="244"/>
      <c r="ABV7" s="244"/>
      <c r="ABW7" s="244"/>
      <c r="ABX7" s="244"/>
      <c r="ABY7" s="244"/>
      <c r="ABZ7" s="244"/>
      <c r="ACA7" s="244"/>
      <c r="ACB7" s="244"/>
      <c r="ACC7" s="244"/>
      <c r="ACD7" s="244"/>
      <c r="ACE7" s="244"/>
      <c r="ACF7" s="244"/>
      <c r="ACG7" s="244"/>
      <c r="ACH7" s="244"/>
      <c r="ACI7" s="244"/>
      <c r="ACJ7" s="244"/>
      <c r="ACK7" s="244"/>
      <c r="ACL7" s="244"/>
      <c r="ACM7" s="244"/>
      <c r="ACN7" s="244"/>
      <c r="ACO7" s="244"/>
      <c r="ACP7" s="244"/>
      <c r="ACQ7" s="244"/>
      <c r="ACR7" s="244"/>
      <c r="ACS7" s="244"/>
      <c r="ACT7" s="244"/>
      <c r="ACU7" s="244"/>
      <c r="ACV7" s="244"/>
      <c r="ACW7" s="244"/>
      <c r="ACX7" s="244"/>
      <c r="ACY7" s="244"/>
      <c r="ACZ7" s="244"/>
      <c r="ADA7" s="244"/>
      <c r="ADB7" s="244"/>
      <c r="ADC7" s="244"/>
      <c r="ADD7" s="244"/>
      <c r="ADE7" s="244"/>
      <c r="ADF7" s="244"/>
      <c r="ADG7" s="244"/>
      <c r="ADH7" s="244"/>
      <c r="ADI7" s="244"/>
      <c r="ADJ7" s="244"/>
      <c r="ADK7" s="244"/>
      <c r="ADL7" s="244"/>
      <c r="ADM7" s="244"/>
      <c r="ADN7" s="244"/>
      <c r="ADO7" s="244"/>
      <c r="ADP7" s="244"/>
      <c r="ADQ7" s="244"/>
      <c r="ADR7" s="244"/>
      <c r="ADS7" s="244"/>
      <c r="ADT7" s="244"/>
      <c r="ADU7" s="244"/>
      <c r="ADV7" s="244"/>
      <c r="ADW7" s="244"/>
      <c r="ADX7" s="244"/>
      <c r="ADY7" s="244"/>
      <c r="ADZ7" s="244"/>
      <c r="AEA7" s="244"/>
      <c r="AEB7" s="244"/>
      <c r="AEC7" s="244"/>
      <c r="AED7" s="244"/>
      <c r="AEE7" s="244"/>
      <c r="AEF7" s="244"/>
      <c r="AEG7" s="244"/>
      <c r="AEH7" s="244"/>
      <c r="AEI7" s="244"/>
      <c r="AEJ7" s="244"/>
      <c r="AEK7" s="244"/>
      <c r="AEL7" s="244"/>
      <c r="AEM7" s="244"/>
      <c r="AEN7" s="244"/>
      <c r="AEO7" s="244"/>
      <c r="AEP7" s="244"/>
      <c r="AEQ7" s="244"/>
      <c r="AER7" s="244"/>
      <c r="AES7" s="244"/>
      <c r="AET7" s="244"/>
      <c r="AEU7" s="244"/>
    </row>
    <row r="8" spans="1:827" s="191" customFormat="1" x14ac:dyDescent="0.15">
      <c r="A8" s="182" t="str">
        <f>'Tariffs July 2020'!K2</f>
        <v>AGL</v>
      </c>
      <c r="B8" s="183" t="str">
        <f>'Tariffs July 2020'!L2</f>
        <v>Essentials</v>
      </c>
      <c r="C8" s="184">
        <f>IF('Tariffs July 2020'!BP2=0,91*'Tariffs July 2020'!M2/100,(91*'Tariffs July 2020'!M2/100)+'Tariffs July 2020'!BP2/4)</f>
        <v>80.23718181818181</v>
      </c>
      <c r="D8" s="184">
        <f>IF('Tariffs July 2020'!O2="",$C$5*'Tariffs July 2020'!N2/100,IF($C$5&gt;='Tariffs July 2020'!P2,('Tariffs July 2020'!P2*'Tariffs July 2020'!N2/100),($C$5*'Tariffs July 2020'!N2/100)))</f>
        <v>384.36363636363637</v>
      </c>
      <c r="E8" s="184">
        <f>IF(AND('Tariffs July 2020'!P2&gt;0,'Tariffs July 2020'!R2&gt;0),IF($C$5&lt;'Tariffs July 2020'!P2,0,IF($C$5&lt;=('Tariffs July 2020'!R2+'Tariffs July 2020'!P2),(($C$5-'Tariffs July 2020'!P2)*'Tariffs July 2020'!Q2/100),(('Tariffs July 2020'!R2)*'Tariffs July 2020'!Q2/100))),0)</f>
        <v>0</v>
      </c>
      <c r="F8" s="184">
        <f>IF(AND('Tariffs July 2020'!R2&gt;0,'Tariffs July 2020'!T2&gt;0),IF(($C$5&lt;'Tariffs July 2020'!T2),(0),($C$5-'Tariffs July 2020'!T2)*'Tariffs July 2020'!U2/100),IF(AND('Tariffs July 2020'!R2&gt;0,'Tariffs July 2020'!T2=""),IF(($C$5&lt;'Tariffs July 2020'!R2+'Tariffs July 2020'!P2),(0),(($C$5-('Tariffs July 2020'!R2+'Tariffs July 2020'!P2))*'Tariffs July 2020'!S2/100)),IF(AND('Tariffs July 2020'!P2&gt;0,'Tariffs July 2020'!R2=""&gt;0),IF(($C$5&lt;'Tariffs July 2020'!P2),(0),($C$5-'Tariffs July 2020'!P2)*'Tariffs July 2020'!Q2/100),0)))</f>
        <v>0</v>
      </c>
      <c r="G8" s="184">
        <f>SUM(C8:F8)</f>
        <v>464.60081818181817</v>
      </c>
      <c r="H8" s="238">
        <f>(G8-C8)*4</f>
        <v>1537.4545454545455</v>
      </c>
      <c r="I8" s="238">
        <f>G8*4</f>
        <v>1858.4032727272727</v>
      </c>
      <c r="J8" s="185">
        <f>I8*1.1</f>
        <v>2044.2436</v>
      </c>
      <c r="K8" s="183">
        <f>'Tariffs July 2020'!AZ2</f>
        <v>0</v>
      </c>
      <c r="L8" s="183">
        <f>'Tariffs July 2020'!BA2</f>
        <v>0</v>
      </c>
      <c r="M8" s="183">
        <f>'Tariffs July 2020'!BB2</f>
        <v>0</v>
      </c>
      <c r="N8" s="183">
        <f>'Tariffs July 2020'!BC2</f>
        <v>0</v>
      </c>
      <c r="O8" s="186" t="str">
        <f>IF(SUM(K8:N8)=0,"No discount",IF(K8&gt;0,"Guaranteed off bill",IF(L8&gt;0,"Guaranteed off usage",IF(M8&gt;0,"Pay-on-time off bill","Pay-on-time off usage"))))</f>
        <v>No discount</v>
      </c>
      <c r="P8" s="187" t="str">
        <f>IF(OR(A8="Origin Energy",A8="Red Energy",A8="Powershop"),"Inclusive","Exclusive")</f>
        <v>Exclusive</v>
      </c>
      <c r="Q8" s="240">
        <f>IF(AND(O8="Guaranteed off bill",P8="Inclusive"),((I8*1.1)-((I8*1.1)*K8/100))/1.1,IF(AND(O8="Guaranteed off usage",P8="Inclusive"),((I8*1.1)-((H8*1.1)*L8/100))/1.1,IF(AND(O8="Guaranteed off bill",P8="Exclusive"),I8-(I8*K8/100),IF(AND(O8="Guaranteed off usage",P8="Exclusive"),I8-(H8*L8/100),IF(P8="Inclusive",((I8*1.1))/1.1,I8)))))</f>
        <v>1858.4032727272727</v>
      </c>
      <c r="R8" s="245">
        <f>IF(AND(O8="Pay-on-time off bill",P8="Inclusive"),((Q8*1.1)-((Q8*1.1)*M8/100))/1.1,IF(AND(O8="Pay-on-time off usage",P8="Inclusive"),((Q8*1.1)-((H8*1.1)*N8/100))/1.1,IF(AND(O8="Pay-on-time off bill",P8="Exclusive"),Q8-(Q8*M8/100),IF(AND(O8="Pay-on-time off usage",P8="Exclusive"),Q8-(H8*N8/100),IF(P8="Inclusive",((Q8*1.1))/1.1,Q8)))))</f>
        <v>1858.4032727272727</v>
      </c>
      <c r="S8" s="246">
        <f>Q8*1.1</f>
        <v>2044.2436</v>
      </c>
      <c r="T8" s="246">
        <f>R8*1.1</f>
        <v>2044.2436</v>
      </c>
      <c r="U8" s="188">
        <f>'Tariffs July 2020'!BL2</f>
        <v>0</v>
      </c>
      <c r="V8" s="189" t="str">
        <f>'Tariffs July 2020'!BM2</f>
        <v>n</v>
      </c>
      <c r="Y8" s="244"/>
      <c r="Z8" s="244"/>
      <c r="AA8" s="244"/>
      <c r="AB8" s="244"/>
      <c r="AC8" s="244"/>
      <c r="AD8" s="244"/>
      <c r="AE8" s="244"/>
      <c r="AF8" s="244"/>
      <c r="AG8" s="244"/>
      <c r="AH8" s="244"/>
      <c r="AI8" s="244"/>
      <c r="AJ8" s="244"/>
      <c r="AK8" s="244"/>
      <c r="AL8" s="244"/>
      <c r="AM8" s="244"/>
      <c r="AN8" s="244"/>
      <c r="AO8" s="244"/>
      <c r="AP8" s="244"/>
      <c r="AQ8" s="244"/>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244"/>
      <c r="BP8" s="244"/>
      <c r="BQ8" s="244"/>
      <c r="BR8" s="244"/>
      <c r="BS8" s="244"/>
      <c r="BT8" s="244"/>
      <c r="BU8" s="244"/>
      <c r="BV8" s="244"/>
      <c r="BW8" s="244"/>
      <c r="BX8" s="244"/>
      <c r="BY8" s="244"/>
      <c r="BZ8" s="244"/>
      <c r="CA8" s="244"/>
      <c r="CB8" s="244"/>
      <c r="CC8" s="244"/>
      <c r="CD8" s="244"/>
      <c r="CE8" s="244"/>
      <c r="CF8" s="244"/>
      <c r="CG8" s="244"/>
      <c r="CH8" s="244"/>
      <c r="CI8" s="244"/>
      <c r="CJ8" s="244"/>
      <c r="CK8" s="244"/>
      <c r="CL8" s="244"/>
      <c r="CM8" s="244"/>
      <c r="CN8" s="244"/>
      <c r="CO8" s="244"/>
      <c r="CP8" s="244"/>
      <c r="CQ8" s="244"/>
      <c r="CR8" s="244"/>
      <c r="CS8" s="244"/>
      <c r="CT8" s="244"/>
      <c r="CU8" s="244"/>
      <c r="CV8" s="244"/>
      <c r="CW8" s="244"/>
      <c r="CX8" s="244"/>
      <c r="CY8" s="244"/>
      <c r="CZ8" s="244"/>
      <c r="DA8" s="244"/>
      <c r="DB8" s="244"/>
      <c r="DC8" s="244"/>
      <c r="DD8" s="244"/>
      <c r="DE8" s="244"/>
      <c r="DF8" s="244"/>
      <c r="DG8" s="244"/>
      <c r="DH8" s="244"/>
      <c r="DI8" s="244"/>
      <c r="DJ8" s="244"/>
      <c r="DK8" s="244"/>
      <c r="DL8" s="244"/>
      <c r="DM8" s="244"/>
      <c r="DN8" s="244"/>
      <c r="DO8" s="244"/>
      <c r="DP8" s="244"/>
      <c r="DQ8" s="244"/>
      <c r="DR8" s="244"/>
      <c r="DS8" s="244"/>
      <c r="DT8" s="244"/>
      <c r="DU8" s="244"/>
      <c r="DV8" s="244"/>
      <c r="DW8" s="244"/>
      <c r="DX8" s="244"/>
      <c r="DY8" s="244"/>
      <c r="DZ8" s="244"/>
      <c r="EA8" s="244"/>
      <c r="EB8" s="244"/>
      <c r="EC8" s="244"/>
      <c r="ED8" s="244"/>
      <c r="EE8" s="244"/>
      <c r="EF8" s="244"/>
      <c r="EG8" s="244"/>
      <c r="EH8" s="244"/>
      <c r="EI8" s="244"/>
      <c r="EJ8" s="244"/>
      <c r="EK8" s="244"/>
      <c r="EL8" s="244"/>
      <c r="EM8" s="244"/>
      <c r="EN8" s="244"/>
      <c r="EO8" s="244"/>
      <c r="EP8" s="244"/>
      <c r="EQ8" s="244"/>
      <c r="ER8" s="244"/>
      <c r="ES8" s="244"/>
      <c r="ET8" s="244"/>
      <c r="EU8" s="244"/>
      <c r="EV8" s="244"/>
      <c r="EW8" s="244"/>
      <c r="EX8" s="244"/>
      <c r="EY8" s="244"/>
      <c r="EZ8" s="244"/>
      <c r="FA8" s="244"/>
      <c r="FB8" s="244"/>
      <c r="FC8" s="244"/>
      <c r="FD8" s="244"/>
      <c r="FE8" s="244"/>
      <c r="FF8" s="244"/>
      <c r="FG8" s="244"/>
      <c r="FH8" s="244"/>
      <c r="FI8" s="244"/>
      <c r="FJ8" s="244"/>
      <c r="FK8" s="244"/>
      <c r="FL8" s="244"/>
      <c r="FM8" s="244"/>
      <c r="FN8" s="244"/>
      <c r="FO8" s="244"/>
      <c r="FP8" s="244"/>
      <c r="FQ8" s="244"/>
      <c r="FR8" s="244"/>
      <c r="FS8" s="244"/>
      <c r="FT8" s="244"/>
      <c r="FU8" s="244"/>
      <c r="FV8" s="244"/>
      <c r="FW8" s="244"/>
      <c r="FX8" s="244"/>
      <c r="FY8" s="244"/>
      <c r="FZ8" s="244"/>
      <c r="GA8" s="244"/>
      <c r="GB8" s="244"/>
      <c r="GC8" s="244"/>
      <c r="GD8" s="244"/>
      <c r="GE8" s="244"/>
      <c r="GF8" s="244"/>
      <c r="GG8" s="244"/>
      <c r="GH8" s="244"/>
      <c r="GI8" s="244"/>
      <c r="GJ8" s="244"/>
      <c r="GK8" s="244"/>
      <c r="GL8" s="244"/>
      <c r="GM8" s="244"/>
      <c r="GN8" s="244"/>
      <c r="GO8" s="244"/>
      <c r="GP8" s="244"/>
      <c r="GQ8" s="244"/>
      <c r="GR8" s="244"/>
      <c r="GS8" s="244"/>
      <c r="GT8" s="244"/>
      <c r="GU8" s="244"/>
      <c r="GV8" s="244"/>
      <c r="GW8" s="244"/>
      <c r="GX8" s="244"/>
      <c r="GY8" s="244"/>
      <c r="GZ8" s="244"/>
      <c r="HA8" s="244"/>
      <c r="HB8" s="244"/>
      <c r="HC8" s="244"/>
      <c r="HD8" s="244"/>
      <c r="HE8" s="244"/>
      <c r="HF8" s="244"/>
      <c r="HG8" s="244"/>
      <c r="HH8" s="244"/>
      <c r="HI8" s="244"/>
      <c r="HJ8" s="244"/>
      <c r="HK8" s="244"/>
      <c r="HL8" s="244"/>
      <c r="HM8" s="244"/>
      <c r="HN8" s="244"/>
      <c r="HO8" s="244"/>
      <c r="HP8" s="244"/>
      <c r="HQ8" s="244"/>
      <c r="HR8" s="244"/>
      <c r="HS8" s="244"/>
      <c r="HT8" s="244"/>
      <c r="HU8" s="244"/>
      <c r="HV8" s="244"/>
      <c r="HW8" s="244"/>
      <c r="HX8" s="244"/>
      <c r="HY8" s="244"/>
      <c r="HZ8" s="244"/>
      <c r="IA8" s="244"/>
      <c r="IB8" s="244"/>
      <c r="IC8" s="244"/>
      <c r="ID8" s="244"/>
      <c r="IE8" s="244"/>
      <c r="IF8" s="244"/>
      <c r="IG8" s="244"/>
      <c r="IH8" s="244"/>
      <c r="II8" s="244"/>
      <c r="IJ8" s="244"/>
      <c r="IK8" s="244"/>
      <c r="IL8" s="244"/>
      <c r="IM8" s="244"/>
      <c r="IN8" s="244"/>
      <c r="IO8" s="244"/>
      <c r="IP8" s="244"/>
      <c r="IQ8" s="244"/>
      <c r="IR8" s="244"/>
      <c r="IS8" s="244"/>
      <c r="IT8" s="244"/>
      <c r="IU8" s="244"/>
      <c r="IV8" s="244"/>
      <c r="IW8" s="244"/>
      <c r="IX8" s="244"/>
      <c r="IY8" s="244"/>
      <c r="IZ8" s="244"/>
      <c r="JA8" s="244"/>
      <c r="JB8" s="244"/>
      <c r="JC8" s="244"/>
      <c r="JD8" s="244"/>
      <c r="JE8" s="244"/>
      <c r="JF8" s="244"/>
      <c r="JG8" s="244"/>
      <c r="JH8" s="244"/>
      <c r="JI8" s="244"/>
      <c r="JJ8" s="244"/>
      <c r="JK8" s="244"/>
      <c r="JL8" s="244"/>
      <c r="JM8" s="244"/>
      <c r="JN8" s="244"/>
      <c r="JO8" s="244"/>
      <c r="JP8" s="244"/>
      <c r="JQ8" s="244"/>
      <c r="JR8" s="244"/>
      <c r="JS8" s="244"/>
      <c r="JT8" s="244"/>
      <c r="JU8" s="244"/>
      <c r="JV8" s="244"/>
      <c r="JW8" s="244"/>
      <c r="JX8" s="244"/>
      <c r="JY8" s="244"/>
      <c r="JZ8" s="244"/>
      <c r="KA8" s="244"/>
      <c r="KB8" s="244"/>
      <c r="KC8" s="244"/>
      <c r="KD8" s="244"/>
      <c r="KE8" s="244"/>
      <c r="KF8" s="244"/>
      <c r="KG8" s="244"/>
      <c r="KH8" s="244"/>
      <c r="KI8" s="244"/>
      <c r="KJ8" s="244"/>
      <c r="KK8" s="244"/>
      <c r="KL8" s="244"/>
      <c r="KM8" s="244"/>
      <c r="KN8" s="244"/>
      <c r="KO8" s="244"/>
      <c r="KP8" s="244"/>
      <c r="KQ8" s="244"/>
      <c r="KR8" s="244"/>
      <c r="KS8" s="244"/>
      <c r="KT8" s="244"/>
      <c r="KU8" s="244"/>
      <c r="KV8" s="244"/>
      <c r="KW8" s="244"/>
      <c r="KX8" s="244"/>
      <c r="KY8" s="244"/>
      <c r="KZ8" s="244"/>
      <c r="LA8" s="244"/>
      <c r="LB8" s="244"/>
      <c r="LC8" s="244"/>
      <c r="LD8" s="244"/>
      <c r="LE8" s="244"/>
      <c r="LF8" s="244"/>
      <c r="LG8" s="244"/>
      <c r="LH8" s="244"/>
      <c r="LI8" s="244"/>
      <c r="LJ8" s="244"/>
      <c r="LK8" s="244"/>
      <c r="LL8" s="244"/>
      <c r="LM8" s="244"/>
      <c r="LN8" s="244"/>
      <c r="LO8" s="244"/>
      <c r="LP8" s="244"/>
      <c r="LQ8" s="244"/>
      <c r="LR8" s="244"/>
      <c r="LS8" s="244"/>
      <c r="LT8" s="244"/>
      <c r="LU8" s="244"/>
      <c r="LV8" s="244"/>
      <c r="LW8" s="244"/>
      <c r="LX8" s="244"/>
      <c r="LY8" s="244"/>
      <c r="LZ8" s="244"/>
      <c r="MA8" s="244"/>
      <c r="MB8" s="244"/>
      <c r="MC8" s="244"/>
      <c r="MD8" s="244"/>
      <c r="ME8" s="244"/>
      <c r="MF8" s="244"/>
      <c r="MG8" s="244"/>
      <c r="MH8" s="244"/>
      <c r="MI8" s="244"/>
      <c r="MJ8" s="244"/>
      <c r="MK8" s="244"/>
      <c r="ML8" s="244"/>
      <c r="MM8" s="244"/>
      <c r="MN8" s="244"/>
      <c r="MO8" s="244"/>
      <c r="MP8" s="244"/>
      <c r="MQ8" s="244"/>
      <c r="MR8" s="244"/>
      <c r="MS8" s="244"/>
      <c r="MT8" s="244"/>
      <c r="MU8" s="244"/>
      <c r="MV8" s="244"/>
      <c r="MW8" s="244"/>
      <c r="MX8" s="244"/>
      <c r="MY8" s="244"/>
      <c r="MZ8" s="244"/>
      <c r="NA8" s="244"/>
      <c r="NB8" s="244"/>
      <c r="NC8" s="244"/>
      <c r="ND8" s="244"/>
      <c r="NE8" s="244"/>
      <c r="NF8" s="244"/>
      <c r="NG8" s="244"/>
      <c r="NH8" s="244"/>
      <c r="NI8" s="244"/>
      <c r="NJ8" s="244"/>
      <c r="NK8" s="244"/>
      <c r="NL8" s="244"/>
      <c r="NM8" s="244"/>
      <c r="NN8" s="244"/>
      <c r="NO8" s="244"/>
      <c r="NP8" s="244"/>
      <c r="NQ8" s="244"/>
      <c r="NR8" s="244"/>
      <c r="NS8" s="244"/>
      <c r="NT8" s="244"/>
      <c r="NU8" s="244"/>
      <c r="NV8" s="244"/>
      <c r="NW8" s="244"/>
      <c r="NX8" s="244"/>
      <c r="NY8" s="244"/>
      <c r="NZ8" s="244"/>
      <c r="OA8" s="244"/>
      <c r="OB8" s="244"/>
      <c r="OC8" s="244"/>
      <c r="OD8" s="244"/>
      <c r="OE8" s="244"/>
      <c r="OF8" s="244"/>
      <c r="OG8" s="244"/>
      <c r="OH8" s="244"/>
      <c r="OI8" s="244"/>
      <c r="OJ8" s="244"/>
      <c r="OK8" s="244"/>
      <c r="OL8" s="244"/>
      <c r="OM8" s="244"/>
      <c r="ON8" s="244"/>
      <c r="OO8" s="244"/>
      <c r="OP8" s="244"/>
      <c r="OQ8" s="244"/>
      <c r="OR8" s="244"/>
      <c r="OS8" s="244"/>
      <c r="OT8" s="244"/>
      <c r="OU8" s="244"/>
      <c r="OV8" s="244"/>
      <c r="OW8" s="244"/>
      <c r="OX8" s="244"/>
      <c r="OY8" s="244"/>
      <c r="OZ8" s="244"/>
      <c r="PA8" s="244"/>
      <c r="PB8" s="244"/>
      <c r="PC8" s="244"/>
      <c r="PD8" s="244"/>
      <c r="PE8" s="244"/>
      <c r="PF8" s="244"/>
      <c r="PG8" s="244"/>
      <c r="PH8" s="244"/>
      <c r="PI8" s="244"/>
      <c r="PJ8" s="244"/>
      <c r="PK8" s="244"/>
      <c r="PL8" s="244"/>
      <c r="PM8" s="244"/>
      <c r="PN8" s="244"/>
      <c r="PO8" s="244"/>
      <c r="PP8" s="244"/>
      <c r="PQ8" s="244"/>
      <c r="PR8" s="244"/>
      <c r="PS8" s="244"/>
      <c r="PT8" s="244"/>
      <c r="PU8" s="244"/>
      <c r="PV8" s="244"/>
      <c r="PW8" s="244"/>
      <c r="PX8" s="244"/>
      <c r="PY8" s="244"/>
      <c r="PZ8" s="244"/>
      <c r="QA8" s="244"/>
      <c r="QB8" s="244"/>
      <c r="QC8" s="244"/>
      <c r="QD8" s="244"/>
      <c r="QE8" s="244"/>
      <c r="QF8" s="244"/>
      <c r="QG8" s="244"/>
      <c r="QH8" s="244"/>
      <c r="QI8" s="244"/>
      <c r="QJ8" s="244"/>
      <c r="QK8" s="244"/>
      <c r="QL8" s="244"/>
      <c r="QM8" s="244"/>
      <c r="QN8" s="244"/>
      <c r="QO8" s="244"/>
      <c r="QP8" s="244"/>
      <c r="QQ8" s="244"/>
      <c r="QR8" s="244"/>
      <c r="QS8" s="244"/>
      <c r="QT8" s="244"/>
      <c r="QU8" s="244"/>
      <c r="QV8" s="244"/>
      <c r="QW8" s="244"/>
      <c r="QX8" s="244"/>
      <c r="QY8" s="244"/>
      <c r="QZ8" s="244"/>
      <c r="RA8" s="244"/>
      <c r="RB8" s="244"/>
      <c r="RC8" s="244"/>
      <c r="RD8" s="244"/>
      <c r="RE8" s="244"/>
      <c r="RF8" s="244"/>
      <c r="RG8" s="244"/>
      <c r="RH8" s="244"/>
      <c r="RI8" s="244"/>
      <c r="RJ8" s="244"/>
      <c r="RK8" s="244"/>
      <c r="RL8" s="244"/>
      <c r="RM8" s="244"/>
      <c r="RN8" s="244"/>
      <c r="RO8" s="244"/>
      <c r="RP8" s="244"/>
      <c r="RQ8" s="244"/>
      <c r="RR8" s="244"/>
      <c r="RS8" s="244"/>
      <c r="RT8" s="244"/>
      <c r="RU8" s="244"/>
      <c r="RV8" s="244"/>
      <c r="RW8" s="244"/>
      <c r="RX8" s="244"/>
      <c r="RY8" s="244"/>
      <c r="RZ8" s="244"/>
      <c r="SA8" s="244"/>
      <c r="SB8" s="244"/>
      <c r="SC8" s="244"/>
      <c r="SD8" s="244"/>
      <c r="SE8" s="244"/>
      <c r="SF8" s="244"/>
      <c r="SG8" s="244"/>
      <c r="SH8" s="244"/>
      <c r="SI8" s="244"/>
      <c r="SJ8" s="244"/>
      <c r="SK8" s="244"/>
      <c r="SL8" s="244"/>
      <c r="SM8" s="244"/>
      <c r="SN8" s="244"/>
      <c r="SO8" s="244"/>
      <c r="SP8" s="244"/>
      <c r="SQ8" s="244"/>
      <c r="SR8" s="244"/>
      <c r="SS8" s="244"/>
      <c r="ST8" s="244"/>
      <c r="SU8" s="244"/>
      <c r="SV8" s="244"/>
      <c r="SW8" s="244"/>
      <c r="SX8" s="244"/>
      <c r="SY8" s="244"/>
      <c r="SZ8" s="244"/>
      <c r="TA8" s="244"/>
      <c r="TB8" s="244"/>
      <c r="TC8" s="244"/>
      <c r="TD8" s="244"/>
      <c r="TE8" s="244"/>
      <c r="TF8" s="244"/>
      <c r="TG8" s="244"/>
      <c r="TH8" s="244"/>
      <c r="TI8" s="244"/>
      <c r="TJ8" s="244"/>
      <c r="TK8" s="244"/>
      <c r="TL8" s="244"/>
      <c r="TM8" s="244"/>
      <c r="TN8" s="244"/>
      <c r="TO8" s="244"/>
      <c r="TP8" s="244"/>
      <c r="TQ8" s="244"/>
      <c r="TR8" s="244"/>
      <c r="TS8" s="244"/>
      <c r="TT8" s="244"/>
      <c r="TU8" s="244"/>
      <c r="TV8" s="244"/>
      <c r="TW8" s="244"/>
      <c r="TX8" s="244"/>
      <c r="TY8" s="244"/>
      <c r="TZ8" s="244"/>
      <c r="UA8" s="244"/>
      <c r="UB8" s="244"/>
      <c r="UC8" s="244"/>
      <c r="UD8" s="244"/>
      <c r="UE8" s="244"/>
      <c r="UF8" s="244"/>
      <c r="UG8" s="244"/>
      <c r="UH8" s="244"/>
      <c r="UI8" s="244"/>
      <c r="UJ8" s="244"/>
      <c r="UK8" s="244"/>
      <c r="UL8" s="244"/>
      <c r="UM8" s="244"/>
      <c r="UN8" s="244"/>
      <c r="UO8" s="244"/>
      <c r="UP8" s="244"/>
      <c r="UQ8" s="244"/>
      <c r="UR8" s="244"/>
      <c r="US8" s="244"/>
      <c r="UT8" s="244"/>
      <c r="UU8" s="244"/>
      <c r="UV8" s="244"/>
      <c r="UW8" s="244"/>
      <c r="UX8" s="244"/>
      <c r="UY8" s="244"/>
      <c r="UZ8" s="244"/>
      <c r="VA8" s="244"/>
      <c r="VB8" s="244"/>
      <c r="VC8" s="244"/>
      <c r="VD8" s="244"/>
      <c r="VE8" s="244"/>
      <c r="VF8" s="244"/>
      <c r="VG8" s="244"/>
      <c r="VH8" s="244"/>
      <c r="VI8" s="244"/>
      <c r="VJ8" s="244"/>
      <c r="VK8" s="244"/>
      <c r="VL8" s="244"/>
      <c r="VM8" s="244"/>
      <c r="VN8" s="244"/>
      <c r="VO8" s="244"/>
      <c r="VP8" s="244"/>
      <c r="VQ8" s="244"/>
      <c r="VR8" s="244"/>
      <c r="VS8" s="244"/>
      <c r="VT8" s="244"/>
      <c r="VU8" s="244"/>
      <c r="VV8" s="244"/>
      <c r="VW8" s="244"/>
      <c r="VX8" s="244"/>
      <c r="VY8" s="244"/>
      <c r="VZ8" s="244"/>
      <c r="WA8" s="244"/>
      <c r="WB8" s="244"/>
      <c r="WC8" s="244"/>
      <c r="WD8" s="244"/>
      <c r="WE8" s="244"/>
      <c r="WF8" s="244"/>
      <c r="WG8" s="244"/>
      <c r="WH8" s="244"/>
      <c r="WI8" s="244"/>
      <c r="WJ8" s="244"/>
      <c r="WK8" s="244"/>
      <c r="WL8" s="244"/>
      <c r="WM8" s="244"/>
      <c r="WN8" s="244"/>
      <c r="WO8" s="244"/>
      <c r="WP8" s="244"/>
      <c r="WQ8" s="244"/>
      <c r="WR8" s="244"/>
      <c r="WS8" s="244"/>
      <c r="WT8" s="244"/>
      <c r="WU8" s="244"/>
      <c r="WV8" s="244"/>
      <c r="WW8" s="244"/>
      <c r="WX8" s="244"/>
      <c r="WY8" s="244"/>
      <c r="WZ8" s="244"/>
      <c r="XA8" s="244"/>
      <c r="XB8" s="244"/>
      <c r="XC8" s="244"/>
      <c r="XD8" s="244"/>
      <c r="XE8" s="244"/>
      <c r="XF8" s="244"/>
      <c r="XG8" s="244"/>
      <c r="XH8" s="244"/>
      <c r="XI8" s="244"/>
      <c r="XJ8" s="244"/>
      <c r="XK8" s="244"/>
      <c r="XL8" s="244"/>
      <c r="XM8" s="244"/>
      <c r="XN8" s="244"/>
      <c r="XO8" s="244"/>
      <c r="XP8" s="244"/>
      <c r="XQ8" s="244"/>
      <c r="XR8" s="244"/>
      <c r="XS8" s="244"/>
      <c r="XT8" s="244"/>
      <c r="XU8" s="244"/>
      <c r="XV8" s="244"/>
      <c r="XW8" s="244"/>
      <c r="XX8" s="244"/>
      <c r="XY8" s="244"/>
      <c r="XZ8" s="244"/>
      <c r="YA8" s="244"/>
      <c r="YB8" s="244"/>
      <c r="YC8" s="244"/>
      <c r="YD8" s="244"/>
      <c r="YE8" s="244"/>
      <c r="YF8" s="244"/>
      <c r="YG8" s="244"/>
      <c r="YH8" s="244"/>
      <c r="YI8" s="244"/>
      <c r="YJ8" s="244"/>
      <c r="YK8" s="244"/>
      <c r="YL8" s="244"/>
      <c r="YM8" s="244"/>
      <c r="YN8" s="244"/>
      <c r="YO8" s="244"/>
      <c r="YP8" s="244"/>
      <c r="YQ8" s="244"/>
      <c r="YR8" s="244"/>
      <c r="YS8" s="244"/>
      <c r="YT8" s="244"/>
      <c r="YU8" s="244"/>
      <c r="YV8" s="244"/>
      <c r="YW8" s="244"/>
      <c r="YX8" s="244"/>
      <c r="YY8" s="244"/>
      <c r="YZ8" s="244"/>
      <c r="ZA8" s="244"/>
      <c r="ZB8" s="244"/>
      <c r="ZC8" s="244"/>
      <c r="ZD8" s="244"/>
      <c r="ZE8" s="244"/>
      <c r="ZF8" s="244"/>
      <c r="ZG8" s="244"/>
      <c r="ZH8" s="244"/>
      <c r="ZI8" s="244"/>
      <c r="ZJ8" s="244"/>
      <c r="ZK8" s="244"/>
      <c r="ZL8" s="244"/>
      <c r="ZM8" s="244"/>
      <c r="ZN8" s="244"/>
      <c r="ZO8" s="244"/>
      <c r="ZP8" s="244"/>
      <c r="ZQ8" s="244"/>
      <c r="ZR8" s="244"/>
      <c r="ZS8" s="244"/>
      <c r="ZT8" s="244"/>
      <c r="ZU8" s="244"/>
      <c r="ZV8" s="244"/>
      <c r="ZW8" s="244"/>
      <c r="ZX8" s="244"/>
      <c r="ZY8" s="244"/>
      <c r="ZZ8" s="244"/>
      <c r="AAA8" s="244"/>
      <c r="AAB8" s="244"/>
      <c r="AAC8" s="244"/>
      <c r="AAD8" s="244"/>
      <c r="AAE8" s="244"/>
      <c r="AAF8" s="244"/>
      <c r="AAG8" s="244"/>
      <c r="AAH8" s="244"/>
      <c r="AAI8" s="244"/>
      <c r="AAJ8" s="244"/>
      <c r="AAK8" s="244"/>
      <c r="AAL8" s="244"/>
      <c r="AAM8" s="244"/>
      <c r="AAN8" s="244"/>
      <c r="AAO8" s="244"/>
      <c r="AAP8" s="244"/>
      <c r="AAQ8" s="244"/>
      <c r="AAR8" s="244"/>
      <c r="AAS8" s="244"/>
      <c r="AAT8" s="244"/>
      <c r="AAU8" s="244"/>
      <c r="AAV8" s="244"/>
      <c r="AAW8" s="244"/>
      <c r="AAX8" s="244"/>
      <c r="AAY8" s="244"/>
      <c r="AAZ8" s="244"/>
      <c r="ABA8" s="244"/>
      <c r="ABB8" s="244"/>
      <c r="ABC8" s="244"/>
      <c r="ABD8" s="244"/>
      <c r="ABE8" s="244"/>
      <c r="ABF8" s="244"/>
      <c r="ABG8" s="244"/>
      <c r="ABH8" s="244"/>
      <c r="ABI8" s="244"/>
      <c r="ABJ8" s="244"/>
      <c r="ABK8" s="244"/>
      <c r="ABL8" s="244"/>
      <c r="ABM8" s="244"/>
      <c r="ABN8" s="244"/>
      <c r="ABO8" s="244"/>
      <c r="ABP8" s="244"/>
      <c r="ABQ8" s="244"/>
      <c r="ABR8" s="244"/>
      <c r="ABS8" s="244"/>
      <c r="ABT8" s="244"/>
      <c r="ABU8" s="244"/>
      <c r="ABV8" s="244"/>
      <c r="ABW8" s="244"/>
      <c r="ABX8" s="244"/>
      <c r="ABY8" s="244"/>
      <c r="ABZ8" s="244"/>
      <c r="ACA8" s="244"/>
      <c r="ACB8" s="244"/>
      <c r="ACC8" s="244"/>
      <c r="ACD8" s="244"/>
      <c r="ACE8" s="244"/>
      <c r="ACF8" s="244"/>
      <c r="ACG8" s="244"/>
      <c r="ACH8" s="244"/>
      <c r="ACI8" s="244"/>
      <c r="ACJ8" s="244"/>
      <c r="ACK8" s="244"/>
      <c r="ACL8" s="244"/>
      <c r="ACM8" s="244"/>
      <c r="ACN8" s="244"/>
      <c r="ACO8" s="244"/>
      <c r="ACP8" s="244"/>
      <c r="ACQ8" s="244"/>
      <c r="ACR8" s="244"/>
      <c r="ACS8" s="244"/>
      <c r="ACT8" s="244"/>
      <c r="ACU8" s="244"/>
      <c r="ACV8" s="244"/>
      <c r="ACW8" s="244"/>
      <c r="ACX8" s="244"/>
      <c r="ACY8" s="244"/>
      <c r="ACZ8" s="244"/>
      <c r="ADA8" s="244"/>
      <c r="ADB8" s="244"/>
      <c r="ADC8" s="244"/>
      <c r="ADD8" s="244"/>
      <c r="ADE8" s="244"/>
      <c r="ADF8" s="244"/>
      <c r="ADG8" s="244"/>
      <c r="ADH8" s="244"/>
      <c r="ADI8" s="244"/>
      <c r="ADJ8" s="244"/>
      <c r="ADK8" s="244"/>
      <c r="ADL8" s="244"/>
      <c r="ADM8" s="244"/>
      <c r="ADN8" s="244"/>
      <c r="ADO8" s="244"/>
      <c r="ADP8" s="244"/>
      <c r="ADQ8" s="244"/>
      <c r="ADR8" s="244"/>
      <c r="ADS8" s="244"/>
      <c r="ADT8" s="244"/>
      <c r="ADU8" s="244"/>
      <c r="ADV8" s="244"/>
      <c r="ADW8" s="244"/>
      <c r="ADX8" s="244"/>
      <c r="ADY8" s="244"/>
      <c r="ADZ8" s="244"/>
      <c r="AEA8" s="244"/>
      <c r="AEB8" s="244"/>
      <c r="AEC8" s="244"/>
      <c r="AED8" s="244"/>
      <c r="AEE8" s="244"/>
      <c r="AEF8" s="244"/>
      <c r="AEG8" s="244"/>
      <c r="AEH8" s="244"/>
      <c r="AEI8" s="244"/>
      <c r="AEJ8" s="244"/>
      <c r="AEK8" s="244"/>
      <c r="AEL8" s="244"/>
      <c r="AEM8" s="244"/>
      <c r="AEN8" s="244"/>
      <c r="AEO8" s="244"/>
      <c r="AEP8" s="244"/>
      <c r="AEQ8" s="244"/>
      <c r="AER8" s="244"/>
      <c r="AES8" s="244"/>
      <c r="AET8" s="244"/>
      <c r="AEU8" s="244"/>
    </row>
    <row r="9" spans="1:827" s="191" customFormat="1" x14ac:dyDescent="0.15">
      <c r="A9" s="182" t="str">
        <f>'Tariffs July 2020'!K3</f>
        <v>Click Energy</v>
      </c>
      <c r="B9" s="183" t="str">
        <f>'Tariffs July 2020'!L3</f>
        <v>Flora</v>
      </c>
      <c r="C9" s="184">
        <f>IF('Tariffs July 2020'!BP3=0,91*'Tariffs July 2020'!M3/100,(91*'Tariffs July 2020'!M3/100)+'Tariffs July 2020'!BP3/4)</f>
        <v>82.843090909090904</v>
      </c>
      <c r="D9" s="184">
        <f>IF('Tariffs July 2020'!O3="",$C$5*'Tariffs July 2020'!N3/100,IF($C$5&gt;='Tariffs July 2020'!P3,('Tariffs July 2020'!P3*'Tariffs July 2020'!N3/100),($C$5*'Tariffs July 2020'!N3/100)))</f>
        <v>362.18181818181819</v>
      </c>
      <c r="E9" s="184">
        <f>IF(AND('Tariffs July 2020'!P3&gt;0,'Tariffs July 2020'!R3&gt;0),IF($C$5&lt;'Tariffs July 2020'!P3,0,IF($C$5&lt;=('Tariffs July 2020'!R3+'Tariffs July 2020'!P3),(($C$5-'Tariffs July 2020'!P3)*'Tariffs July 2020'!Q3/100),(('Tariffs July 2020'!R3)*'Tariffs July 2020'!Q3/100))),0)</f>
        <v>0</v>
      </c>
      <c r="F9" s="184">
        <f>IF(AND('Tariffs July 2020'!R3&gt;0,'Tariffs July 2020'!T3&gt;0),IF(($C$5&lt;'Tariffs July 2020'!T3),(0),($C$5-'Tariffs July 2020'!T3)*'Tariffs July 2020'!U3/100),IF(AND('Tariffs July 2020'!R3&gt;0,'Tariffs July 2020'!T3=""),IF(($C$5&lt;'Tariffs July 2020'!R3+'Tariffs July 2020'!P3),(0),(($C$5-('Tariffs July 2020'!R3+'Tariffs July 2020'!P3))*'Tariffs July 2020'!S3/100)),IF(AND('Tariffs July 2020'!P3&gt;0,'Tariffs July 2020'!R3=""&gt;0),IF(($C$5&lt;'Tariffs July 2020'!P3),(0),($C$5-'Tariffs July 2020'!P3)*'Tariffs July 2020'!Q3/100),0)))</f>
        <v>0</v>
      </c>
      <c r="G9" s="184">
        <f t="shared" ref="G9:G22" si="0">SUM(C9:F9)</f>
        <v>445.02490909090909</v>
      </c>
      <c r="H9" s="238">
        <f t="shared" ref="H9:H25" si="1">(G9-C9)*4</f>
        <v>1448.7272727272727</v>
      </c>
      <c r="I9" s="238">
        <f t="shared" ref="I9:I25" si="2">G9*4</f>
        <v>1780.0996363636364</v>
      </c>
      <c r="J9" s="185">
        <f t="shared" ref="J9:J25" si="3">I9*1.1</f>
        <v>1958.1096000000002</v>
      </c>
      <c r="K9" s="183">
        <f>'Tariffs July 2020'!AZ3</f>
        <v>0</v>
      </c>
      <c r="L9" s="183">
        <f>'Tariffs July 2020'!BA3</f>
        <v>0</v>
      </c>
      <c r="M9" s="183">
        <f>'Tariffs July 2020'!BB3</f>
        <v>0</v>
      </c>
      <c r="N9" s="183">
        <f>'Tariffs July 2020'!BC3</f>
        <v>0</v>
      </c>
      <c r="O9" s="186" t="str">
        <f t="shared" ref="O9:O25" si="4">IF(SUM(K9:N9)=0,"No discount",IF(K9&gt;0,"Guaranteed off bill",IF(L9&gt;0,"Guaranteed off usage",IF(M9&gt;0,"Pay-on-time off bill","Pay-on-time off usage"))))</f>
        <v>No discount</v>
      </c>
      <c r="P9" s="187" t="str">
        <f t="shared" ref="P9:P25" si="5">IF(OR(A9="Origin Energy",A9="Red Energy",A9="Powershop"),"Inclusive","Exclusive")</f>
        <v>Exclusive</v>
      </c>
      <c r="Q9" s="241">
        <f t="shared" ref="Q9:Q25" si="6">IF(AND(O9="Guaranteed off bill",P9="Inclusive"),((I9*1.1)-((I9*1.1)*K9/100))/1.1,IF(AND(O9="Guaranteed off usage",P9="Inclusive"),((I9*1.1)-((H9*1.1)*L9/100))/1.1,IF(AND(O9="Guaranteed off bill",P9="Exclusive"),I9-(I9*K9/100),IF(AND(O9="Guaranteed off usage",P9="Exclusive"),I9-(H9*L9/100),IF(P9="Inclusive",((I9*1.1))/1.1,I9)))))</f>
        <v>1780.0996363636364</v>
      </c>
      <c r="R9" s="238">
        <f t="shared" ref="R9:R25" si="7">IF(AND(O9="Pay-on-time off bill",P9="Inclusive"),((Q9*1.1)-((Q9*1.1)*M9/100))/1.1,IF(AND(O9="Pay-on-time off usage",P9="Inclusive"),((Q9*1.1)-((H9*1.1)*N9/100))/1.1,IF(AND(O9="Pay-on-time off bill",P9="Exclusive"),Q9-(Q9*M9/100),IF(AND(O9="Pay-on-time off usage",P9="Exclusive"),Q9-(H9*N9/100),IF(P9="Inclusive",((Q9*1.1))/1.1,Q9)))))</f>
        <v>1780.0996363636364</v>
      </c>
      <c r="S9" s="247">
        <f t="shared" ref="S9:T23" si="8">Q9*1.1</f>
        <v>1958.1096000000002</v>
      </c>
      <c r="T9" s="247">
        <f t="shared" si="8"/>
        <v>1958.1096000000002</v>
      </c>
      <c r="U9" s="188">
        <f>'Tariffs July 2020'!BL3</f>
        <v>0</v>
      </c>
      <c r="V9" s="189" t="str">
        <f>'Tariffs July 2020'!BM3</f>
        <v>n</v>
      </c>
      <c r="Y9" s="244"/>
      <c r="Z9" s="244"/>
      <c r="AA9" s="244"/>
      <c r="AB9" s="244"/>
      <c r="AC9" s="244"/>
      <c r="AD9" s="244"/>
      <c r="AE9" s="244"/>
      <c r="AF9" s="244"/>
      <c r="AG9" s="244"/>
      <c r="AH9" s="244"/>
      <c r="AI9" s="244"/>
      <c r="AJ9" s="244"/>
      <c r="AK9" s="244"/>
      <c r="AL9" s="244"/>
      <c r="AM9" s="244"/>
      <c r="AN9" s="244"/>
      <c r="AO9" s="244"/>
      <c r="AP9" s="244"/>
      <c r="AQ9" s="244"/>
      <c r="AR9" s="244"/>
      <c r="AS9" s="244"/>
      <c r="AT9" s="244"/>
      <c r="AU9" s="244"/>
      <c r="AV9" s="244"/>
      <c r="AW9" s="244"/>
      <c r="AX9" s="244"/>
      <c r="AY9" s="244"/>
      <c r="AZ9" s="244"/>
      <c r="BA9" s="244"/>
      <c r="BB9" s="244"/>
      <c r="BC9" s="244"/>
      <c r="BD9" s="244"/>
      <c r="BE9" s="244"/>
      <c r="BF9" s="244"/>
      <c r="BG9" s="244"/>
      <c r="BH9" s="244"/>
      <c r="BI9" s="244"/>
      <c r="BJ9" s="244"/>
      <c r="BK9" s="244"/>
      <c r="BL9" s="244"/>
      <c r="BM9" s="244"/>
      <c r="BN9" s="244"/>
      <c r="BO9" s="244"/>
      <c r="BP9" s="244"/>
      <c r="BQ9" s="244"/>
      <c r="BR9" s="244"/>
      <c r="BS9" s="244"/>
      <c r="BT9" s="244"/>
      <c r="BU9" s="244"/>
      <c r="BV9" s="244"/>
      <c r="BW9" s="244"/>
      <c r="BX9" s="244"/>
      <c r="BY9" s="244"/>
      <c r="BZ9" s="244"/>
      <c r="CA9" s="244"/>
      <c r="CB9" s="244"/>
      <c r="CC9" s="244"/>
      <c r="CD9" s="244"/>
      <c r="CE9" s="244"/>
      <c r="CF9" s="244"/>
      <c r="CG9" s="244"/>
      <c r="CH9" s="244"/>
      <c r="CI9" s="244"/>
      <c r="CJ9" s="244"/>
      <c r="CK9" s="244"/>
      <c r="CL9" s="244"/>
      <c r="CM9" s="244"/>
      <c r="CN9" s="244"/>
      <c r="CO9" s="244"/>
      <c r="CP9" s="244"/>
      <c r="CQ9" s="244"/>
      <c r="CR9" s="244"/>
      <c r="CS9" s="244"/>
      <c r="CT9" s="244"/>
      <c r="CU9" s="244"/>
      <c r="CV9" s="244"/>
      <c r="CW9" s="244"/>
      <c r="CX9" s="244"/>
      <c r="CY9" s="244"/>
      <c r="CZ9" s="244"/>
      <c r="DA9" s="244"/>
      <c r="DB9" s="244"/>
      <c r="DC9" s="244"/>
      <c r="DD9" s="244"/>
      <c r="DE9" s="244"/>
      <c r="DF9" s="244"/>
      <c r="DG9" s="244"/>
      <c r="DH9" s="244"/>
      <c r="DI9" s="244"/>
      <c r="DJ9" s="244"/>
      <c r="DK9" s="244"/>
      <c r="DL9" s="244"/>
      <c r="DM9" s="244"/>
      <c r="DN9" s="244"/>
      <c r="DO9" s="244"/>
      <c r="DP9" s="244"/>
      <c r="DQ9" s="244"/>
      <c r="DR9" s="244"/>
      <c r="DS9" s="244"/>
      <c r="DT9" s="244"/>
      <c r="DU9" s="244"/>
      <c r="DV9" s="244"/>
      <c r="DW9" s="244"/>
      <c r="DX9" s="244"/>
      <c r="DY9" s="244"/>
      <c r="DZ9" s="244"/>
      <c r="EA9" s="244"/>
      <c r="EB9" s="244"/>
      <c r="EC9" s="244"/>
      <c r="ED9" s="244"/>
      <c r="EE9" s="244"/>
      <c r="EF9" s="244"/>
      <c r="EG9" s="244"/>
      <c r="EH9" s="244"/>
      <c r="EI9" s="244"/>
      <c r="EJ9" s="244"/>
      <c r="EK9" s="244"/>
      <c r="EL9" s="244"/>
      <c r="EM9" s="244"/>
      <c r="EN9" s="244"/>
      <c r="EO9" s="244"/>
      <c r="EP9" s="244"/>
      <c r="EQ9" s="244"/>
      <c r="ER9" s="244"/>
      <c r="ES9" s="244"/>
      <c r="ET9" s="244"/>
      <c r="EU9" s="244"/>
      <c r="EV9" s="244"/>
      <c r="EW9" s="244"/>
      <c r="EX9" s="244"/>
      <c r="EY9" s="244"/>
      <c r="EZ9" s="244"/>
      <c r="FA9" s="244"/>
      <c r="FB9" s="244"/>
      <c r="FC9" s="244"/>
      <c r="FD9" s="244"/>
      <c r="FE9" s="244"/>
      <c r="FF9" s="244"/>
      <c r="FG9" s="244"/>
      <c r="FH9" s="244"/>
      <c r="FI9" s="244"/>
      <c r="FJ9" s="244"/>
      <c r="FK9" s="244"/>
      <c r="FL9" s="244"/>
      <c r="FM9" s="244"/>
      <c r="FN9" s="244"/>
      <c r="FO9" s="244"/>
      <c r="FP9" s="244"/>
      <c r="FQ9" s="244"/>
      <c r="FR9" s="244"/>
      <c r="FS9" s="244"/>
      <c r="FT9" s="244"/>
      <c r="FU9" s="244"/>
      <c r="FV9" s="244"/>
      <c r="FW9" s="244"/>
      <c r="FX9" s="244"/>
      <c r="FY9" s="244"/>
      <c r="FZ9" s="244"/>
      <c r="GA9" s="244"/>
      <c r="GB9" s="244"/>
      <c r="GC9" s="244"/>
      <c r="GD9" s="244"/>
      <c r="GE9" s="244"/>
      <c r="GF9" s="244"/>
      <c r="GG9" s="244"/>
      <c r="GH9" s="244"/>
      <c r="GI9" s="244"/>
      <c r="GJ9" s="244"/>
      <c r="GK9" s="244"/>
      <c r="GL9" s="244"/>
      <c r="GM9" s="244"/>
      <c r="GN9" s="244"/>
      <c r="GO9" s="244"/>
      <c r="GP9" s="244"/>
      <c r="GQ9" s="244"/>
      <c r="GR9" s="244"/>
      <c r="GS9" s="244"/>
      <c r="GT9" s="244"/>
      <c r="GU9" s="244"/>
      <c r="GV9" s="244"/>
      <c r="GW9" s="244"/>
      <c r="GX9" s="244"/>
      <c r="GY9" s="244"/>
      <c r="GZ9" s="244"/>
      <c r="HA9" s="244"/>
      <c r="HB9" s="244"/>
      <c r="HC9" s="244"/>
      <c r="HD9" s="244"/>
      <c r="HE9" s="244"/>
      <c r="HF9" s="244"/>
      <c r="HG9" s="244"/>
      <c r="HH9" s="244"/>
      <c r="HI9" s="244"/>
      <c r="HJ9" s="244"/>
      <c r="HK9" s="244"/>
      <c r="HL9" s="244"/>
      <c r="HM9" s="244"/>
      <c r="HN9" s="244"/>
      <c r="HO9" s="244"/>
      <c r="HP9" s="244"/>
      <c r="HQ9" s="244"/>
      <c r="HR9" s="244"/>
      <c r="HS9" s="244"/>
      <c r="HT9" s="244"/>
      <c r="HU9" s="244"/>
      <c r="HV9" s="244"/>
      <c r="HW9" s="244"/>
      <c r="HX9" s="244"/>
      <c r="HY9" s="244"/>
      <c r="HZ9" s="244"/>
      <c r="IA9" s="244"/>
      <c r="IB9" s="244"/>
      <c r="IC9" s="244"/>
      <c r="ID9" s="244"/>
      <c r="IE9" s="244"/>
      <c r="IF9" s="244"/>
      <c r="IG9" s="244"/>
      <c r="IH9" s="244"/>
      <c r="II9" s="244"/>
      <c r="IJ9" s="244"/>
      <c r="IK9" s="244"/>
      <c r="IL9" s="244"/>
      <c r="IM9" s="244"/>
      <c r="IN9" s="244"/>
      <c r="IO9" s="244"/>
      <c r="IP9" s="244"/>
      <c r="IQ9" s="244"/>
      <c r="IR9" s="244"/>
      <c r="IS9" s="244"/>
      <c r="IT9" s="244"/>
      <c r="IU9" s="244"/>
      <c r="IV9" s="244"/>
      <c r="IW9" s="244"/>
      <c r="IX9" s="244"/>
      <c r="IY9" s="244"/>
      <c r="IZ9" s="244"/>
      <c r="JA9" s="244"/>
      <c r="JB9" s="244"/>
      <c r="JC9" s="244"/>
      <c r="JD9" s="244"/>
      <c r="JE9" s="244"/>
      <c r="JF9" s="244"/>
      <c r="JG9" s="244"/>
      <c r="JH9" s="244"/>
      <c r="JI9" s="244"/>
      <c r="JJ9" s="244"/>
      <c r="JK9" s="244"/>
      <c r="JL9" s="244"/>
      <c r="JM9" s="244"/>
      <c r="JN9" s="244"/>
      <c r="JO9" s="244"/>
      <c r="JP9" s="244"/>
      <c r="JQ9" s="244"/>
      <c r="JR9" s="244"/>
      <c r="JS9" s="244"/>
      <c r="JT9" s="244"/>
      <c r="JU9" s="244"/>
      <c r="JV9" s="244"/>
      <c r="JW9" s="244"/>
      <c r="JX9" s="244"/>
      <c r="JY9" s="244"/>
      <c r="JZ9" s="244"/>
      <c r="KA9" s="244"/>
      <c r="KB9" s="244"/>
      <c r="KC9" s="244"/>
      <c r="KD9" s="244"/>
      <c r="KE9" s="244"/>
      <c r="KF9" s="244"/>
      <c r="KG9" s="244"/>
      <c r="KH9" s="244"/>
      <c r="KI9" s="244"/>
      <c r="KJ9" s="244"/>
      <c r="KK9" s="244"/>
      <c r="KL9" s="244"/>
      <c r="KM9" s="244"/>
      <c r="KN9" s="244"/>
      <c r="KO9" s="244"/>
      <c r="KP9" s="244"/>
      <c r="KQ9" s="244"/>
      <c r="KR9" s="244"/>
      <c r="KS9" s="244"/>
      <c r="KT9" s="244"/>
      <c r="KU9" s="244"/>
      <c r="KV9" s="244"/>
      <c r="KW9" s="244"/>
      <c r="KX9" s="244"/>
      <c r="KY9" s="244"/>
      <c r="KZ9" s="244"/>
      <c r="LA9" s="244"/>
      <c r="LB9" s="244"/>
      <c r="LC9" s="244"/>
      <c r="LD9" s="244"/>
      <c r="LE9" s="244"/>
      <c r="LF9" s="244"/>
      <c r="LG9" s="244"/>
      <c r="LH9" s="244"/>
      <c r="LI9" s="244"/>
      <c r="LJ9" s="244"/>
      <c r="LK9" s="244"/>
      <c r="LL9" s="244"/>
      <c r="LM9" s="244"/>
      <c r="LN9" s="244"/>
      <c r="LO9" s="244"/>
      <c r="LP9" s="244"/>
      <c r="LQ9" s="244"/>
      <c r="LR9" s="244"/>
      <c r="LS9" s="244"/>
      <c r="LT9" s="244"/>
      <c r="LU9" s="244"/>
      <c r="LV9" s="244"/>
      <c r="LW9" s="244"/>
      <c r="LX9" s="244"/>
      <c r="LY9" s="244"/>
      <c r="LZ9" s="244"/>
      <c r="MA9" s="244"/>
      <c r="MB9" s="244"/>
      <c r="MC9" s="244"/>
      <c r="MD9" s="244"/>
      <c r="ME9" s="244"/>
      <c r="MF9" s="244"/>
      <c r="MG9" s="244"/>
      <c r="MH9" s="244"/>
      <c r="MI9" s="244"/>
      <c r="MJ9" s="244"/>
      <c r="MK9" s="244"/>
      <c r="ML9" s="244"/>
      <c r="MM9" s="244"/>
      <c r="MN9" s="244"/>
      <c r="MO9" s="244"/>
      <c r="MP9" s="244"/>
      <c r="MQ9" s="244"/>
      <c r="MR9" s="244"/>
      <c r="MS9" s="244"/>
      <c r="MT9" s="244"/>
      <c r="MU9" s="244"/>
      <c r="MV9" s="244"/>
      <c r="MW9" s="244"/>
      <c r="MX9" s="244"/>
      <c r="MY9" s="244"/>
      <c r="MZ9" s="244"/>
      <c r="NA9" s="244"/>
      <c r="NB9" s="244"/>
      <c r="NC9" s="244"/>
      <c r="ND9" s="244"/>
      <c r="NE9" s="244"/>
      <c r="NF9" s="244"/>
      <c r="NG9" s="244"/>
      <c r="NH9" s="244"/>
      <c r="NI9" s="244"/>
      <c r="NJ9" s="244"/>
      <c r="NK9" s="244"/>
      <c r="NL9" s="244"/>
      <c r="NM9" s="244"/>
      <c r="NN9" s="244"/>
      <c r="NO9" s="244"/>
      <c r="NP9" s="244"/>
      <c r="NQ9" s="244"/>
      <c r="NR9" s="244"/>
      <c r="NS9" s="244"/>
      <c r="NT9" s="244"/>
      <c r="NU9" s="244"/>
      <c r="NV9" s="244"/>
      <c r="NW9" s="244"/>
      <c r="NX9" s="244"/>
      <c r="NY9" s="244"/>
      <c r="NZ9" s="244"/>
      <c r="OA9" s="244"/>
      <c r="OB9" s="244"/>
      <c r="OC9" s="244"/>
      <c r="OD9" s="244"/>
      <c r="OE9" s="244"/>
      <c r="OF9" s="244"/>
      <c r="OG9" s="244"/>
      <c r="OH9" s="244"/>
      <c r="OI9" s="244"/>
      <c r="OJ9" s="244"/>
      <c r="OK9" s="244"/>
      <c r="OL9" s="244"/>
      <c r="OM9" s="244"/>
      <c r="ON9" s="244"/>
      <c r="OO9" s="244"/>
      <c r="OP9" s="244"/>
      <c r="OQ9" s="244"/>
      <c r="OR9" s="244"/>
      <c r="OS9" s="244"/>
      <c r="OT9" s="244"/>
      <c r="OU9" s="244"/>
      <c r="OV9" s="244"/>
      <c r="OW9" s="244"/>
      <c r="OX9" s="244"/>
      <c r="OY9" s="244"/>
      <c r="OZ9" s="244"/>
      <c r="PA9" s="244"/>
      <c r="PB9" s="244"/>
      <c r="PC9" s="244"/>
      <c r="PD9" s="244"/>
      <c r="PE9" s="244"/>
      <c r="PF9" s="244"/>
      <c r="PG9" s="244"/>
      <c r="PH9" s="244"/>
      <c r="PI9" s="244"/>
      <c r="PJ9" s="244"/>
      <c r="PK9" s="244"/>
      <c r="PL9" s="244"/>
      <c r="PM9" s="244"/>
      <c r="PN9" s="244"/>
      <c r="PO9" s="244"/>
      <c r="PP9" s="244"/>
      <c r="PQ9" s="244"/>
      <c r="PR9" s="244"/>
      <c r="PS9" s="244"/>
      <c r="PT9" s="244"/>
      <c r="PU9" s="244"/>
      <c r="PV9" s="244"/>
      <c r="PW9" s="244"/>
      <c r="PX9" s="244"/>
      <c r="PY9" s="244"/>
      <c r="PZ9" s="244"/>
      <c r="QA9" s="244"/>
      <c r="QB9" s="244"/>
      <c r="QC9" s="244"/>
      <c r="QD9" s="244"/>
      <c r="QE9" s="244"/>
      <c r="QF9" s="244"/>
      <c r="QG9" s="244"/>
      <c r="QH9" s="244"/>
      <c r="QI9" s="244"/>
      <c r="QJ9" s="244"/>
      <c r="QK9" s="244"/>
      <c r="QL9" s="244"/>
      <c r="QM9" s="244"/>
      <c r="QN9" s="244"/>
      <c r="QO9" s="244"/>
      <c r="QP9" s="244"/>
      <c r="QQ9" s="244"/>
      <c r="QR9" s="244"/>
      <c r="QS9" s="244"/>
      <c r="QT9" s="244"/>
      <c r="QU9" s="244"/>
      <c r="QV9" s="244"/>
      <c r="QW9" s="244"/>
      <c r="QX9" s="244"/>
      <c r="QY9" s="244"/>
      <c r="QZ9" s="244"/>
      <c r="RA9" s="244"/>
      <c r="RB9" s="244"/>
      <c r="RC9" s="244"/>
      <c r="RD9" s="244"/>
      <c r="RE9" s="244"/>
      <c r="RF9" s="244"/>
      <c r="RG9" s="244"/>
      <c r="RH9" s="244"/>
      <c r="RI9" s="244"/>
      <c r="RJ9" s="244"/>
      <c r="RK9" s="244"/>
      <c r="RL9" s="244"/>
      <c r="RM9" s="244"/>
      <c r="RN9" s="244"/>
      <c r="RO9" s="244"/>
      <c r="RP9" s="244"/>
      <c r="RQ9" s="244"/>
      <c r="RR9" s="244"/>
      <c r="RS9" s="244"/>
      <c r="RT9" s="244"/>
      <c r="RU9" s="244"/>
      <c r="RV9" s="244"/>
      <c r="RW9" s="244"/>
      <c r="RX9" s="244"/>
      <c r="RY9" s="244"/>
      <c r="RZ9" s="244"/>
      <c r="SA9" s="244"/>
      <c r="SB9" s="244"/>
      <c r="SC9" s="244"/>
      <c r="SD9" s="244"/>
      <c r="SE9" s="244"/>
      <c r="SF9" s="244"/>
      <c r="SG9" s="244"/>
      <c r="SH9" s="244"/>
      <c r="SI9" s="244"/>
      <c r="SJ9" s="244"/>
      <c r="SK9" s="244"/>
      <c r="SL9" s="244"/>
      <c r="SM9" s="244"/>
      <c r="SN9" s="244"/>
      <c r="SO9" s="244"/>
      <c r="SP9" s="244"/>
      <c r="SQ9" s="244"/>
      <c r="SR9" s="244"/>
      <c r="SS9" s="244"/>
      <c r="ST9" s="244"/>
      <c r="SU9" s="244"/>
      <c r="SV9" s="244"/>
      <c r="SW9" s="244"/>
      <c r="SX9" s="244"/>
      <c r="SY9" s="244"/>
      <c r="SZ9" s="244"/>
      <c r="TA9" s="244"/>
      <c r="TB9" s="244"/>
      <c r="TC9" s="244"/>
      <c r="TD9" s="244"/>
      <c r="TE9" s="244"/>
      <c r="TF9" s="244"/>
      <c r="TG9" s="244"/>
      <c r="TH9" s="244"/>
      <c r="TI9" s="244"/>
      <c r="TJ9" s="244"/>
      <c r="TK9" s="244"/>
      <c r="TL9" s="244"/>
      <c r="TM9" s="244"/>
      <c r="TN9" s="244"/>
      <c r="TO9" s="244"/>
      <c r="TP9" s="244"/>
      <c r="TQ9" s="244"/>
      <c r="TR9" s="244"/>
      <c r="TS9" s="244"/>
      <c r="TT9" s="244"/>
      <c r="TU9" s="244"/>
      <c r="TV9" s="244"/>
      <c r="TW9" s="244"/>
      <c r="TX9" s="244"/>
      <c r="TY9" s="244"/>
      <c r="TZ9" s="244"/>
      <c r="UA9" s="244"/>
      <c r="UB9" s="244"/>
      <c r="UC9" s="244"/>
      <c r="UD9" s="244"/>
      <c r="UE9" s="244"/>
      <c r="UF9" s="244"/>
      <c r="UG9" s="244"/>
      <c r="UH9" s="244"/>
      <c r="UI9" s="244"/>
      <c r="UJ9" s="244"/>
      <c r="UK9" s="244"/>
      <c r="UL9" s="244"/>
      <c r="UM9" s="244"/>
      <c r="UN9" s="244"/>
      <c r="UO9" s="244"/>
      <c r="UP9" s="244"/>
      <c r="UQ9" s="244"/>
      <c r="UR9" s="244"/>
      <c r="US9" s="244"/>
      <c r="UT9" s="244"/>
      <c r="UU9" s="244"/>
      <c r="UV9" s="244"/>
      <c r="UW9" s="244"/>
      <c r="UX9" s="244"/>
      <c r="UY9" s="244"/>
      <c r="UZ9" s="244"/>
      <c r="VA9" s="244"/>
      <c r="VB9" s="244"/>
      <c r="VC9" s="244"/>
      <c r="VD9" s="244"/>
      <c r="VE9" s="244"/>
      <c r="VF9" s="244"/>
      <c r="VG9" s="244"/>
      <c r="VH9" s="244"/>
      <c r="VI9" s="244"/>
      <c r="VJ9" s="244"/>
      <c r="VK9" s="244"/>
      <c r="VL9" s="244"/>
      <c r="VM9" s="244"/>
      <c r="VN9" s="244"/>
      <c r="VO9" s="244"/>
      <c r="VP9" s="244"/>
      <c r="VQ9" s="244"/>
      <c r="VR9" s="244"/>
      <c r="VS9" s="244"/>
      <c r="VT9" s="244"/>
      <c r="VU9" s="244"/>
      <c r="VV9" s="244"/>
      <c r="VW9" s="244"/>
      <c r="VX9" s="244"/>
      <c r="VY9" s="244"/>
      <c r="VZ9" s="244"/>
      <c r="WA9" s="244"/>
      <c r="WB9" s="244"/>
      <c r="WC9" s="244"/>
      <c r="WD9" s="244"/>
      <c r="WE9" s="244"/>
      <c r="WF9" s="244"/>
      <c r="WG9" s="244"/>
      <c r="WH9" s="244"/>
      <c r="WI9" s="244"/>
      <c r="WJ9" s="244"/>
      <c r="WK9" s="244"/>
      <c r="WL9" s="244"/>
      <c r="WM9" s="244"/>
      <c r="WN9" s="244"/>
      <c r="WO9" s="244"/>
      <c r="WP9" s="244"/>
      <c r="WQ9" s="244"/>
      <c r="WR9" s="244"/>
      <c r="WS9" s="244"/>
      <c r="WT9" s="244"/>
      <c r="WU9" s="244"/>
      <c r="WV9" s="244"/>
      <c r="WW9" s="244"/>
      <c r="WX9" s="244"/>
      <c r="WY9" s="244"/>
      <c r="WZ9" s="244"/>
      <c r="XA9" s="244"/>
      <c r="XB9" s="244"/>
      <c r="XC9" s="244"/>
      <c r="XD9" s="244"/>
      <c r="XE9" s="244"/>
      <c r="XF9" s="244"/>
      <c r="XG9" s="244"/>
      <c r="XH9" s="244"/>
      <c r="XI9" s="244"/>
      <c r="XJ9" s="244"/>
      <c r="XK9" s="244"/>
      <c r="XL9" s="244"/>
      <c r="XM9" s="244"/>
      <c r="XN9" s="244"/>
      <c r="XO9" s="244"/>
      <c r="XP9" s="244"/>
      <c r="XQ9" s="244"/>
      <c r="XR9" s="244"/>
      <c r="XS9" s="244"/>
      <c r="XT9" s="244"/>
      <c r="XU9" s="244"/>
      <c r="XV9" s="244"/>
      <c r="XW9" s="244"/>
      <c r="XX9" s="244"/>
      <c r="XY9" s="244"/>
      <c r="XZ9" s="244"/>
      <c r="YA9" s="244"/>
      <c r="YB9" s="244"/>
      <c r="YC9" s="244"/>
      <c r="YD9" s="244"/>
      <c r="YE9" s="244"/>
      <c r="YF9" s="244"/>
      <c r="YG9" s="244"/>
      <c r="YH9" s="244"/>
      <c r="YI9" s="244"/>
      <c r="YJ9" s="244"/>
      <c r="YK9" s="244"/>
      <c r="YL9" s="244"/>
      <c r="YM9" s="244"/>
      <c r="YN9" s="244"/>
      <c r="YO9" s="244"/>
      <c r="YP9" s="244"/>
      <c r="YQ9" s="244"/>
      <c r="YR9" s="244"/>
      <c r="YS9" s="244"/>
      <c r="YT9" s="244"/>
      <c r="YU9" s="244"/>
      <c r="YV9" s="244"/>
      <c r="YW9" s="244"/>
      <c r="YX9" s="244"/>
      <c r="YY9" s="244"/>
      <c r="YZ9" s="244"/>
      <c r="ZA9" s="244"/>
      <c r="ZB9" s="244"/>
      <c r="ZC9" s="244"/>
      <c r="ZD9" s="244"/>
      <c r="ZE9" s="244"/>
      <c r="ZF9" s="244"/>
      <c r="ZG9" s="244"/>
      <c r="ZH9" s="244"/>
      <c r="ZI9" s="244"/>
      <c r="ZJ9" s="244"/>
      <c r="ZK9" s="244"/>
      <c r="ZL9" s="244"/>
      <c r="ZM9" s="244"/>
      <c r="ZN9" s="244"/>
      <c r="ZO9" s="244"/>
      <c r="ZP9" s="244"/>
      <c r="ZQ9" s="244"/>
      <c r="ZR9" s="244"/>
      <c r="ZS9" s="244"/>
      <c r="ZT9" s="244"/>
      <c r="ZU9" s="244"/>
      <c r="ZV9" s="244"/>
      <c r="ZW9" s="244"/>
      <c r="ZX9" s="244"/>
      <c r="ZY9" s="244"/>
      <c r="ZZ9" s="244"/>
      <c r="AAA9" s="244"/>
      <c r="AAB9" s="244"/>
      <c r="AAC9" s="244"/>
      <c r="AAD9" s="244"/>
      <c r="AAE9" s="244"/>
      <c r="AAF9" s="244"/>
      <c r="AAG9" s="244"/>
      <c r="AAH9" s="244"/>
      <c r="AAI9" s="244"/>
      <c r="AAJ9" s="244"/>
      <c r="AAK9" s="244"/>
      <c r="AAL9" s="244"/>
      <c r="AAM9" s="244"/>
      <c r="AAN9" s="244"/>
      <c r="AAO9" s="244"/>
      <c r="AAP9" s="244"/>
      <c r="AAQ9" s="244"/>
      <c r="AAR9" s="244"/>
      <c r="AAS9" s="244"/>
      <c r="AAT9" s="244"/>
      <c r="AAU9" s="244"/>
      <c r="AAV9" s="244"/>
      <c r="AAW9" s="244"/>
      <c r="AAX9" s="244"/>
      <c r="AAY9" s="244"/>
      <c r="AAZ9" s="244"/>
      <c r="ABA9" s="244"/>
      <c r="ABB9" s="244"/>
      <c r="ABC9" s="244"/>
      <c r="ABD9" s="244"/>
      <c r="ABE9" s="244"/>
      <c r="ABF9" s="244"/>
      <c r="ABG9" s="244"/>
      <c r="ABH9" s="244"/>
      <c r="ABI9" s="244"/>
      <c r="ABJ9" s="244"/>
      <c r="ABK9" s="244"/>
      <c r="ABL9" s="244"/>
      <c r="ABM9" s="244"/>
      <c r="ABN9" s="244"/>
      <c r="ABO9" s="244"/>
      <c r="ABP9" s="244"/>
      <c r="ABQ9" s="244"/>
      <c r="ABR9" s="244"/>
      <c r="ABS9" s="244"/>
      <c r="ABT9" s="244"/>
      <c r="ABU9" s="244"/>
      <c r="ABV9" s="244"/>
      <c r="ABW9" s="244"/>
      <c r="ABX9" s="244"/>
      <c r="ABY9" s="244"/>
      <c r="ABZ9" s="244"/>
      <c r="ACA9" s="244"/>
      <c r="ACB9" s="244"/>
      <c r="ACC9" s="244"/>
      <c r="ACD9" s="244"/>
      <c r="ACE9" s="244"/>
      <c r="ACF9" s="244"/>
      <c r="ACG9" s="244"/>
      <c r="ACH9" s="244"/>
      <c r="ACI9" s="244"/>
      <c r="ACJ9" s="244"/>
      <c r="ACK9" s="244"/>
      <c r="ACL9" s="244"/>
      <c r="ACM9" s="244"/>
      <c r="ACN9" s="244"/>
      <c r="ACO9" s="244"/>
      <c r="ACP9" s="244"/>
      <c r="ACQ9" s="244"/>
      <c r="ACR9" s="244"/>
      <c r="ACS9" s="244"/>
      <c r="ACT9" s="244"/>
      <c r="ACU9" s="244"/>
      <c r="ACV9" s="244"/>
      <c r="ACW9" s="244"/>
      <c r="ACX9" s="244"/>
      <c r="ACY9" s="244"/>
      <c r="ACZ9" s="244"/>
      <c r="ADA9" s="244"/>
      <c r="ADB9" s="244"/>
      <c r="ADC9" s="244"/>
      <c r="ADD9" s="244"/>
      <c r="ADE9" s="244"/>
      <c r="ADF9" s="244"/>
      <c r="ADG9" s="244"/>
      <c r="ADH9" s="244"/>
      <c r="ADI9" s="244"/>
      <c r="ADJ9" s="244"/>
      <c r="ADK9" s="244"/>
      <c r="ADL9" s="244"/>
      <c r="ADM9" s="244"/>
      <c r="ADN9" s="244"/>
      <c r="ADO9" s="244"/>
      <c r="ADP9" s="244"/>
      <c r="ADQ9" s="244"/>
      <c r="ADR9" s="244"/>
      <c r="ADS9" s="244"/>
      <c r="ADT9" s="244"/>
      <c r="ADU9" s="244"/>
      <c r="ADV9" s="244"/>
      <c r="ADW9" s="244"/>
      <c r="ADX9" s="244"/>
      <c r="ADY9" s="244"/>
      <c r="ADZ9" s="244"/>
      <c r="AEA9" s="244"/>
      <c r="AEB9" s="244"/>
      <c r="AEC9" s="244"/>
      <c r="AED9" s="244"/>
      <c r="AEE9" s="244"/>
      <c r="AEF9" s="244"/>
      <c r="AEG9" s="244"/>
      <c r="AEH9" s="244"/>
      <c r="AEI9" s="244"/>
      <c r="AEJ9" s="244"/>
      <c r="AEK9" s="244"/>
      <c r="AEL9" s="244"/>
      <c r="AEM9" s="244"/>
      <c r="AEN9" s="244"/>
      <c r="AEO9" s="244"/>
      <c r="AEP9" s="244"/>
      <c r="AEQ9" s="244"/>
      <c r="AER9" s="244"/>
      <c r="AES9" s="244"/>
      <c r="AET9" s="244"/>
      <c r="AEU9" s="244"/>
    </row>
    <row r="10" spans="1:827" s="191" customFormat="1" x14ac:dyDescent="0.15">
      <c r="A10" s="182" t="str">
        <f>'Tariffs July 2020'!K4</f>
        <v>Diamond Energy</v>
      </c>
      <c r="B10" s="183" t="str">
        <f>'Tariffs July 2020'!L4</f>
        <v>Renewable Saver POT</v>
      </c>
      <c r="C10" s="184">
        <f>IF('Tariffs July 2020'!BP4=0,91*'Tariffs July 2020'!M4/100,(91*'Tariffs July 2020'!M4/100)+'Tariffs July 2020'!BP4/4)</f>
        <v>88.72499999999998</v>
      </c>
      <c r="D10" s="184">
        <f>IF('Tariffs July 2020'!O4="",$C$5*'Tariffs July 2020'!N4/100,IF($C$5&gt;='Tariffs July 2020'!P4,('Tariffs July 2020'!P4*'Tariffs July 2020'!N4/100),($C$5*'Tariffs July 2020'!N4/100)))</f>
        <v>228.01636363636359</v>
      </c>
      <c r="E10" s="184">
        <f>IF(AND('Tariffs July 2020'!P4&gt;0,'Tariffs July 2020'!R4&gt;0),IF($C$5&lt;'Tariffs July 2020'!P4,0,IF($C$5&lt;=('Tariffs July 2020'!R4+'Tariffs July 2020'!P4),(($C$5-'Tariffs July 2020'!P4)*'Tariffs July 2020'!Q4/100),(('Tariffs July 2020'!R4)*'Tariffs July 2020'!Q4/100))),0)</f>
        <v>0</v>
      </c>
      <c r="F10" s="184">
        <f>IF(AND('Tariffs July 2020'!R4&gt;0,'Tariffs July 2020'!T4&gt;0),IF(($C$5&lt;'Tariffs July 2020'!T4),(0),($C$5-'Tariffs July 2020'!T4)*'Tariffs July 2020'!U4/100),IF(AND('Tariffs July 2020'!R4&gt;0,'Tariffs July 2020'!T4=""),IF(($C$5&lt;'Tariffs July 2020'!R4+'Tariffs July 2020'!P4),(0),(($C$5-('Tariffs July 2020'!R4+'Tariffs July 2020'!P4))*'Tariffs July 2020'!S4/100)),IF(AND('Tariffs July 2020'!P4&gt;0,'Tariffs July 2020'!R4=""&gt;0),IF(($C$5&lt;'Tariffs July 2020'!P4),(0),($C$5-'Tariffs July 2020'!P4)*'Tariffs July 2020'!Q4/100),0)))</f>
        <v>254.35454545454544</v>
      </c>
      <c r="G10" s="184">
        <f t="shared" si="0"/>
        <v>571.095909090909</v>
      </c>
      <c r="H10" s="238">
        <f t="shared" si="1"/>
        <v>1929.4836363636362</v>
      </c>
      <c r="I10" s="238">
        <f t="shared" si="2"/>
        <v>2284.383636363636</v>
      </c>
      <c r="J10" s="185">
        <f t="shared" si="3"/>
        <v>2512.8219999999997</v>
      </c>
      <c r="K10" s="183">
        <f>'Tariffs July 2020'!AZ4</f>
        <v>0</v>
      </c>
      <c r="L10" s="183">
        <f>'Tariffs July 2020'!BA4</f>
        <v>0</v>
      </c>
      <c r="M10" s="183">
        <f>'Tariffs July 2020'!BB4</f>
        <v>7</v>
      </c>
      <c r="N10" s="183">
        <f>'Tariffs July 2020'!BC4</f>
        <v>0</v>
      </c>
      <c r="O10" s="186" t="str">
        <f t="shared" si="4"/>
        <v>Pay-on-time off bill</v>
      </c>
      <c r="P10" s="187" t="str">
        <f t="shared" si="5"/>
        <v>Exclusive</v>
      </c>
      <c r="Q10" s="241">
        <f t="shared" si="6"/>
        <v>2284.383636363636</v>
      </c>
      <c r="R10" s="238">
        <f t="shared" si="7"/>
        <v>2124.4767818181817</v>
      </c>
      <c r="S10" s="247">
        <f t="shared" si="8"/>
        <v>2512.8219999999997</v>
      </c>
      <c r="T10" s="247">
        <f t="shared" si="8"/>
        <v>2336.9244600000002</v>
      </c>
      <c r="U10" s="188">
        <f>'Tariffs July 2020'!BL4</f>
        <v>0</v>
      </c>
      <c r="V10" s="189" t="str">
        <f>'Tariffs July 2020'!BM4</f>
        <v>n</v>
      </c>
      <c r="Y10" s="244"/>
      <c r="Z10" s="244"/>
      <c r="AA10" s="244"/>
      <c r="AB10" s="244"/>
      <c r="AC10" s="244"/>
      <c r="AD10" s="244"/>
      <c r="AE10" s="244"/>
      <c r="AF10" s="244"/>
      <c r="AG10" s="244"/>
      <c r="AH10" s="244"/>
      <c r="AI10" s="244"/>
      <c r="AJ10" s="244"/>
      <c r="AK10" s="244"/>
      <c r="AL10" s="244"/>
      <c r="AM10" s="244"/>
      <c r="AN10" s="244"/>
      <c r="AO10" s="244"/>
      <c r="AP10" s="244"/>
      <c r="AQ10" s="244"/>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c r="BW10" s="244"/>
      <c r="BX10" s="244"/>
      <c r="BY10" s="244"/>
      <c r="BZ10" s="244"/>
      <c r="CA10" s="244"/>
      <c r="CB10" s="244"/>
      <c r="CC10" s="244"/>
      <c r="CD10" s="244"/>
      <c r="CE10" s="244"/>
      <c r="CF10" s="244"/>
      <c r="CG10" s="244"/>
      <c r="CH10" s="244"/>
      <c r="CI10" s="244"/>
      <c r="CJ10" s="244"/>
      <c r="CK10" s="244"/>
      <c r="CL10" s="244"/>
      <c r="CM10" s="244"/>
      <c r="CN10" s="244"/>
      <c r="CO10" s="244"/>
      <c r="CP10" s="244"/>
      <c r="CQ10" s="244"/>
      <c r="CR10" s="244"/>
      <c r="CS10" s="244"/>
      <c r="CT10" s="244"/>
      <c r="CU10" s="244"/>
      <c r="CV10" s="244"/>
      <c r="CW10" s="244"/>
      <c r="CX10" s="244"/>
      <c r="CY10" s="244"/>
      <c r="CZ10" s="244"/>
      <c r="DA10" s="244"/>
      <c r="DB10" s="244"/>
      <c r="DC10" s="244"/>
      <c r="DD10" s="244"/>
      <c r="DE10" s="244"/>
      <c r="DF10" s="244"/>
      <c r="DG10" s="244"/>
      <c r="DH10" s="244"/>
      <c r="DI10" s="244"/>
      <c r="DJ10" s="244"/>
      <c r="DK10" s="244"/>
      <c r="DL10" s="244"/>
      <c r="DM10" s="244"/>
      <c r="DN10" s="244"/>
      <c r="DO10" s="244"/>
      <c r="DP10" s="244"/>
      <c r="DQ10" s="244"/>
      <c r="DR10" s="244"/>
      <c r="DS10" s="244"/>
      <c r="DT10" s="244"/>
      <c r="DU10" s="244"/>
      <c r="DV10" s="244"/>
      <c r="DW10" s="244"/>
      <c r="DX10" s="244"/>
      <c r="DY10" s="244"/>
      <c r="DZ10" s="244"/>
      <c r="EA10" s="244"/>
      <c r="EB10" s="244"/>
      <c r="EC10" s="244"/>
      <c r="ED10" s="244"/>
      <c r="EE10" s="244"/>
      <c r="EF10" s="244"/>
      <c r="EG10" s="244"/>
      <c r="EH10" s="244"/>
      <c r="EI10" s="244"/>
      <c r="EJ10" s="244"/>
      <c r="EK10" s="244"/>
      <c r="EL10" s="244"/>
      <c r="EM10" s="244"/>
      <c r="EN10" s="244"/>
      <c r="EO10" s="244"/>
      <c r="EP10" s="244"/>
      <c r="EQ10" s="244"/>
      <c r="ER10" s="244"/>
      <c r="ES10" s="244"/>
      <c r="ET10" s="244"/>
      <c r="EU10" s="244"/>
      <c r="EV10" s="244"/>
      <c r="EW10" s="244"/>
      <c r="EX10" s="244"/>
      <c r="EY10" s="244"/>
      <c r="EZ10" s="244"/>
      <c r="FA10" s="244"/>
      <c r="FB10" s="244"/>
      <c r="FC10" s="244"/>
      <c r="FD10" s="244"/>
      <c r="FE10" s="244"/>
      <c r="FF10" s="244"/>
      <c r="FG10" s="244"/>
      <c r="FH10" s="244"/>
      <c r="FI10" s="244"/>
      <c r="FJ10" s="244"/>
      <c r="FK10" s="244"/>
      <c r="FL10" s="244"/>
      <c r="FM10" s="244"/>
      <c r="FN10" s="244"/>
      <c r="FO10" s="244"/>
      <c r="FP10" s="244"/>
      <c r="FQ10" s="244"/>
      <c r="FR10" s="244"/>
      <c r="FS10" s="244"/>
      <c r="FT10" s="244"/>
      <c r="FU10" s="244"/>
      <c r="FV10" s="244"/>
      <c r="FW10" s="244"/>
      <c r="FX10" s="244"/>
      <c r="FY10" s="244"/>
      <c r="FZ10" s="244"/>
      <c r="GA10" s="244"/>
      <c r="GB10" s="244"/>
      <c r="GC10" s="244"/>
      <c r="GD10" s="244"/>
      <c r="GE10" s="244"/>
      <c r="GF10" s="244"/>
      <c r="GG10" s="244"/>
      <c r="GH10" s="244"/>
      <c r="GI10" s="244"/>
      <c r="GJ10" s="244"/>
      <c r="GK10" s="244"/>
      <c r="GL10" s="244"/>
      <c r="GM10" s="244"/>
      <c r="GN10" s="244"/>
      <c r="GO10" s="244"/>
      <c r="GP10" s="244"/>
      <c r="GQ10" s="244"/>
      <c r="GR10" s="244"/>
      <c r="GS10" s="244"/>
      <c r="GT10" s="244"/>
      <c r="GU10" s="244"/>
      <c r="GV10" s="244"/>
      <c r="GW10" s="244"/>
      <c r="GX10" s="244"/>
      <c r="GY10" s="244"/>
      <c r="GZ10" s="244"/>
      <c r="HA10" s="244"/>
      <c r="HB10" s="244"/>
      <c r="HC10" s="244"/>
      <c r="HD10" s="244"/>
      <c r="HE10" s="244"/>
      <c r="HF10" s="244"/>
      <c r="HG10" s="244"/>
      <c r="HH10" s="244"/>
      <c r="HI10" s="244"/>
      <c r="HJ10" s="244"/>
      <c r="HK10" s="244"/>
      <c r="HL10" s="244"/>
      <c r="HM10" s="244"/>
      <c r="HN10" s="244"/>
      <c r="HO10" s="244"/>
      <c r="HP10" s="244"/>
      <c r="HQ10" s="244"/>
      <c r="HR10" s="244"/>
      <c r="HS10" s="244"/>
      <c r="HT10" s="244"/>
      <c r="HU10" s="244"/>
      <c r="HV10" s="244"/>
      <c r="HW10" s="244"/>
      <c r="HX10" s="244"/>
      <c r="HY10" s="244"/>
      <c r="HZ10" s="244"/>
      <c r="IA10" s="244"/>
      <c r="IB10" s="244"/>
      <c r="IC10" s="244"/>
      <c r="ID10" s="244"/>
      <c r="IE10" s="244"/>
      <c r="IF10" s="244"/>
      <c r="IG10" s="244"/>
      <c r="IH10" s="244"/>
      <c r="II10" s="244"/>
      <c r="IJ10" s="244"/>
      <c r="IK10" s="244"/>
      <c r="IL10" s="244"/>
      <c r="IM10" s="244"/>
      <c r="IN10" s="244"/>
      <c r="IO10" s="244"/>
      <c r="IP10" s="244"/>
      <c r="IQ10" s="244"/>
      <c r="IR10" s="244"/>
      <c r="IS10" s="244"/>
      <c r="IT10" s="244"/>
      <c r="IU10" s="244"/>
      <c r="IV10" s="244"/>
      <c r="IW10" s="244"/>
      <c r="IX10" s="244"/>
      <c r="IY10" s="244"/>
      <c r="IZ10" s="244"/>
      <c r="JA10" s="244"/>
      <c r="JB10" s="244"/>
      <c r="JC10" s="244"/>
      <c r="JD10" s="244"/>
      <c r="JE10" s="244"/>
      <c r="JF10" s="244"/>
      <c r="JG10" s="244"/>
      <c r="JH10" s="244"/>
      <c r="JI10" s="244"/>
      <c r="JJ10" s="244"/>
      <c r="JK10" s="244"/>
      <c r="JL10" s="244"/>
      <c r="JM10" s="244"/>
      <c r="JN10" s="244"/>
      <c r="JO10" s="244"/>
      <c r="JP10" s="244"/>
      <c r="JQ10" s="244"/>
      <c r="JR10" s="244"/>
      <c r="JS10" s="244"/>
      <c r="JT10" s="244"/>
      <c r="JU10" s="244"/>
      <c r="JV10" s="244"/>
      <c r="JW10" s="244"/>
      <c r="JX10" s="244"/>
      <c r="JY10" s="244"/>
      <c r="JZ10" s="244"/>
      <c r="KA10" s="244"/>
      <c r="KB10" s="244"/>
      <c r="KC10" s="244"/>
      <c r="KD10" s="244"/>
      <c r="KE10" s="244"/>
      <c r="KF10" s="244"/>
      <c r="KG10" s="244"/>
      <c r="KH10" s="244"/>
      <c r="KI10" s="244"/>
      <c r="KJ10" s="244"/>
      <c r="KK10" s="244"/>
      <c r="KL10" s="244"/>
      <c r="KM10" s="244"/>
      <c r="KN10" s="244"/>
      <c r="KO10" s="244"/>
      <c r="KP10" s="244"/>
      <c r="KQ10" s="244"/>
      <c r="KR10" s="244"/>
      <c r="KS10" s="244"/>
      <c r="KT10" s="244"/>
      <c r="KU10" s="244"/>
      <c r="KV10" s="244"/>
      <c r="KW10" s="244"/>
      <c r="KX10" s="244"/>
      <c r="KY10" s="244"/>
      <c r="KZ10" s="244"/>
      <c r="LA10" s="244"/>
      <c r="LB10" s="244"/>
      <c r="LC10" s="244"/>
      <c r="LD10" s="244"/>
      <c r="LE10" s="244"/>
      <c r="LF10" s="244"/>
      <c r="LG10" s="244"/>
      <c r="LH10" s="244"/>
      <c r="LI10" s="244"/>
      <c r="LJ10" s="244"/>
      <c r="LK10" s="244"/>
      <c r="LL10" s="244"/>
      <c r="LM10" s="244"/>
      <c r="LN10" s="244"/>
      <c r="LO10" s="244"/>
      <c r="LP10" s="244"/>
      <c r="LQ10" s="244"/>
      <c r="LR10" s="244"/>
      <c r="LS10" s="244"/>
      <c r="LT10" s="244"/>
      <c r="LU10" s="244"/>
      <c r="LV10" s="244"/>
      <c r="LW10" s="244"/>
      <c r="LX10" s="244"/>
      <c r="LY10" s="244"/>
      <c r="LZ10" s="244"/>
      <c r="MA10" s="244"/>
      <c r="MB10" s="244"/>
      <c r="MC10" s="244"/>
      <c r="MD10" s="244"/>
      <c r="ME10" s="244"/>
      <c r="MF10" s="244"/>
      <c r="MG10" s="244"/>
      <c r="MH10" s="244"/>
      <c r="MI10" s="244"/>
      <c r="MJ10" s="244"/>
      <c r="MK10" s="244"/>
      <c r="ML10" s="244"/>
      <c r="MM10" s="244"/>
      <c r="MN10" s="244"/>
      <c r="MO10" s="244"/>
      <c r="MP10" s="244"/>
      <c r="MQ10" s="244"/>
      <c r="MR10" s="244"/>
      <c r="MS10" s="244"/>
      <c r="MT10" s="244"/>
      <c r="MU10" s="244"/>
      <c r="MV10" s="244"/>
      <c r="MW10" s="244"/>
      <c r="MX10" s="244"/>
      <c r="MY10" s="244"/>
      <c r="MZ10" s="244"/>
      <c r="NA10" s="244"/>
      <c r="NB10" s="244"/>
      <c r="NC10" s="244"/>
      <c r="ND10" s="244"/>
      <c r="NE10" s="244"/>
      <c r="NF10" s="244"/>
      <c r="NG10" s="244"/>
      <c r="NH10" s="244"/>
      <c r="NI10" s="244"/>
      <c r="NJ10" s="244"/>
      <c r="NK10" s="244"/>
      <c r="NL10" s="244"/>
      <c r="NM10" s="244"/>
      <c r="NN10" s="244"/>
      <c r="NO10" s="244"/>
      <c r="NP10" s="244"/>
      <c r="NQ10" s="244"/>
      <c r="NR10" s="244"/>
      <c r="NS10" s="244"/>
      <c r="NT10" s="244"/>
      <c r="NU10" s="244"/>
      <c r="NV10" s="244"/>
      <c r="NW10" s="244"/>
      <c r="NX10" s="244"/>
      <c r="NY10" s="244"/>
      <c r="NZ10" s="244"/>
      <c r="OA10" s="244"/>
      <c r="OB10" s="244"/>
      <c r="OC10" s="244"/>
      <c r="OD10" s="244"/>
      <c r="OE10" s="244"/>
      <c r="OF10" s="244"/>
      <c r="OG10" s="244"/>
      <c r="OH10" s="244"/>
      <c r="OI10" s="244"/>
      <c r="OJ10" s="244"/>
      <c r="OK10" s="244"/>
      <c r="OL10" s="244"/>
      <c r="OM10" s="244"/>
      <c r="ON10" s="244"/>
      <c r="OO10" s="244"/>
      <c r="OP10" s="244"/>
      <c r="OQ10" s="244"/>
      <c r="OR10" s="244"/>
      <c r="OS10" s="244"/>
      <c r="OT10" s="244"/>
      <c r="OU10" s="244"/>
      <c r="OV10" s="244"/>
      <c r="OW10" s="244"/>
      <c r="OX10" s="244"/>
      <c r="OY10" s="244"/>
      <c r="OZ10" s="244"/>
      <c r="PA10" s="244"/>
      <c r="PB10" s="244"/>
      <c r="PC10" s="244"/>
      <c r="PD10" s="244"/>
      <c r="PE10" s="244"/>
      <c r="PF10" s="244"/>
      <c r="PG10" s="244"/>
      <c r="PH10" s="244"/>
      <c r="PI10" s="244"/>
      <c r="PJ10" s="244"/>
      <c r="PK10" s="244"/>
      <c r="PL10" s="244"/>
      <c r="PM10" s="244"/>
      <c r="PN10" s="244"/>
      <c r="PO10" s="244"/>
      <c r="PP10" s="244"/>
      <c r="PQ10" s="244"/>
      <c r="PR10" s="244"/>
      <c r="PS10" s="244"/>
      <c r="PT10" s="244"/>
      <c r="PU10" s="244"/>
      <c r="PV10" s="244"/>
      <c r="PW10" s="244"/>
      <c r="PX10" s="244"/>
      <c r="PY10" s="244"/>
      <c r="PZ10" s="244"/>
      <c r="QA10" s="244"/>
      <c r="QB10" s="244"/>
      <c r="QC10" s="244"/>
      <c r="QD10" s="244"/>
      <c r="QE10" s="244"/>
      <c r="QF10" s="244"/>
      <c r="QG10" s="244"/>
      <c r="QH10" s="244"/>
      <c r="QI10" s="244"/>
      <c r="QJ10" s="244"/>
      <c r="QK10" s="244"/>
      <c r="QL10" s="244"/>
      <c r="QM10" s="244"/>
      <c r="QN10" s="244"/>
      <c r="QO10" s="244"/>
      <c r="QP10" s="244"/>
      <c r="QQ10" s="244"/>
      <c r="QR10" s="244"/>
      <c r="QS10" s="244"/>
      <c r="QT10" s="244"/>
      <c r="QU10" s="244"/>
      <c r="QV10" s="244"/>
      <c r="QW10" s="244"/>
      <c r="QX10" s="244"/>
      <c r="QY10" s="244"/>
      <c r="QZ10" s="244"/>
      <c r="RA10" s="244"/>
      <c r="RB10" s="244"/>
      <c r="RC10" s="244"/>
      <c r="RD10" s="244"/>
      <c r="RE10" s="244"/>
      <c r="RF10" s="244"/>
      <c r="RG10" s="244"/>
      <c r="RH10" s="244"/>
      <c r="RI10" s="244"/>
      <c r="RJ10" s="244"/>
      <c r="RK10" s="244"/>
      <c r="RL10" s="244"/>
      <c r="RM10" s="244"/>
      <c r="RN10" s="244"/>
      <c r="RO10" s="244"/>
      <c r="RP10" s="244"/>
      <c r="RQ10" s="244"/>
      <c r="RR10" s="244"/>
      <c r="RS10" s="244"/>
      <c r="RT10" s="244"/>
      <c r="RU10" s="244"/>
      <c r="RV10" s="244"/>
      <c r="RW10" s="244"/>
      <c r="RX10" s="244"/>
      <c r="RY10" s="244"/>
      <c r="RZ10" s="244"/>
      <c r="SA10" s="244"/>
      <c r="SB10" s="244"/>
      <c r="SC10" s="244"/>
      <c r="SD10" s="244"/>
      <c r="SE10" s="244"/>
      <c r="SF10" s="244"/>
      <c r="SG10" s="244"/>
      <c r="SH10" s="244"/>
      <c r="SI10" s="244"/>
      <c r="SJ10" s="244"/>
      <c r="SK10" s="244"/>
      <c r="SL10" s="244"/>
      <c r="SM10" s="244"/>
      <c r="SN10" s="244"/>
      <c r="SO10" s="244"/>
      <c r="SP10" s="244"/>
      <c r="SQ10" s="244"/>
      <c r="SR10" s="244"/>
      <c r="SS10" s="244"/>
      <c r="ST10" s="244"/>
      <c r="SU10" s="244"/>
      <c r="SV10" s="244"/>
      <c r="SW10" s="244"/>
      <c r="SX10" s="244"/>
      <c r="SY10" s="244"/>
      <c r="SZ10" s="244"/>
      <c r="TA10" s="244"/>
      <c r="TB10" s="244"/>
      <c r="TC10" s="244"/>
      <c r="TD10" s="244"/>
      <c r="TE10" s="244"/>
      <c r="TF10" s="244"/>
      <c r="TG10" s="244"/>
      <c r="TH10" s="244"/>
      <c r="TI10" s="244"/>
      <c r="TJ10" s="244"/>
      <c r="TK10" s="244"/>
      <c r="TL10" s="244"/>
      <c r="TM10" s="244"/>
      <c r="TN10" s="244"/>
      <c r="TO10" s="244"/>
      <c r="TP10" s="244"/>
      <c r="TQ10" s="244"/>
      <c r="TR10" s="244"/>
      <c r="TS10" s="244"/>
      <c r="TT10" s="244"/>
      <c r="TU10" s="244"/>
      <c r="TV10" s="244"/>
      <c r="TW10" s="244"/>
      <c r="TX10" s="244"/>
      <c r="TY10" s="244"/>
      <c r="TZ10" s="244"/>
      <c r="UA10" s="244"/>
      <c r="UB10" s="244"/>
      <c r="UC10" s="244"/>
      <c r="UD10" s="244"/>
      <c r="UE10" s="244"/>
      <c r="UF10" s="244"/>
      <c r="UG10" s="244"/>
      <c r="UH10" s="244"/>
      <c r="UI10" s="244"/>
      <c r="UJ10" s="244"/>
      <c r="UK10" s="244"/>
      <c r="UL10" s="244"/>
      <c r="UM10" s="244"/>
      <c r="UN10" s="244"/>
      <c r="UO10" s="244"/>
      <c r="UP10" s="244"/>
      <c r="UQ10" s="244"/>
      <c r="UR10" s="244"/>
      <c r="US10" s="244"/>
      <c r="UT10" s="244"/>
      <c r="UU10" s="244"/>
      <c r="UV10" s="244"/>
      <c r="UW10" s="244"/>
      <c r="UX10" s="244"/>
      <c r="UY10" s="244"/>
      <c r="UZ10" s="244"/>
      <c r="VA10" s="244"/>
      <c r="VB10" s="244"/>
      <c r="VC10" s="244"/>
      <c r="VD10" s="244"/>
      <c r="VE10" s="244"/>
      <c r="VF10" s="244"/>
      <c r="VG10" s="244"/>
      <c r="VH10" s="244"/>
      <c r="VI10" s="244"/>
      <c r="VJ10" s="244"/>
      <c r="VK10" s="244"/>
      <c r="VL10" s="244"/>
      <c r="VM10" s="244"/>
      <c r="VN10" s="244"/>
      <c r="VO10" s="244"/>
      <c r="VP10" s="244"/>
      <c r="VQ10" s="244"/>
      <c r="VR10" s="244"/>
      <c r="VS10" s="244"/>
      <c r="VT10" s="244"/>
      <c r="VU10" s="244"/>
      <c r="VV10" s="244"/>
      <c r="VW10" s="244"/>
      <c r="VX10" s="244"/>
      <c r="VY10" s="244"/>
      <c r="VZ10" s="244"/>
      <c r="WA10" s="244"/>
      <c r="WB10" s="244"/>
      <c r="WC10" s="244"/>
      <c r="WD10" s="244"/>
      <c r="WE10" s="244"/>
      <c r="WF10" s="244"/>
      <c r="WG10" s="244"/>
      <c r="WH10" s="244"/>
      <c r="WI10" s="244"/>
      <c r="WJ10" s="244"/>
      <c r="WK10" s="244"/>
      <c r="WL10" s="244"/>
      <c r="WM10" s="244"/>
      <c r="WN10" s="244"/>
      <c r="WO10" s="244"/>
      <c r="WP10" s="244"/>
      <c r="WQ10" s="244"/>
      <c r="WR10" s="244"/>
      <c r="WS10" s="244"/>
      <c r="WT10" s="244"/>
      <c r="WU10" s="244"/>
      <c r="WV10" s="244"/>
      <c r="WW10" s="244"/>
      <c r="WX10" s="244"/>
      <c r="WY10" s="244"/>
      <c r="WZ10" s="244"/>
      <c r="XA10" s="244"/>
      <c r="XB10" s="244"/>
      <c r="XC10" s="244"/>
      <c r="XD10" s="244"/>
      <c r="XE10" s="244"/>
      <c r="XF10" s="244"/>
      <c r="XG10" s="244"/>
      <c r="XH10" s="244"/>
      <c r="XI10" s="244"/>
      <c r="XJ10" s="244"/>
      <c r="XK10" s="244"/>
      <c r="XL10" s="244"/>
      <c r="XM10" s="244"/>
      <c r="XN10" s="244"/>
      <c r="XO10" s="244"/>
      <c r="XP10" s="244"/>
      <c r="XQ10" s="244"/>
      <c r="XR10" s="244"/>
      <c r="XS10" s="244"/>
      <c r="XT10" s="244"/>
      <c r="XU10" s="244"/>
      <c r="XV10" s="244"/>
      <c r="XW10" s="244"/>
      <c r="XX10" s="244"/>
      <c r="XY10" s="244"/>
      <c r="XZ10" s="244"/>
      <c r="YA10" s="244"/>
      <c r="YB10" s="244"/>
      <c r="YC10" s="244"/>
      <c r="YD10" s="244"/>
      <c r="YE10" s="244"/>
      <c r="YF10" s="244"/>
      <c r="YG10" s="244"/>
      <c r="YH10" s="244"/>
      <c r="YI10" s="244"/>
      <c r="YJ10" s="244"/>
      <c r="YK10" s="244"/>
      <c r="YL10" s="244"/>
      <c r="YM10" s="244"/>
      <c r="YN10" s="244"/>
      <c r="YO10" s="244"/>
      <c r="YP10" s="244"/>
      <c r="YQ10" s="244"/>
      <c r="YR10" s="244"/>
      <c r="YS10" s="244"/>
      <c r="YT10" s="244"/>
      <c r="YU10" s="244"/>
      <c r="YV10" s="244"/>
      <c r="YW10" s="244"/>
      <c r="YX10" s="244"/>
      <c r="YY10" s="244"/>
      <c r="YZ10" s="244"/>
      <c r="ZA10" s="244"/>
      <c r="ZB10" s="244"/>
      <c r="ZC10" s="244"/>
      <c r="ZD10" s="244"/>
      <c r="ZE10" s="244"/>
      <c r="ZF10" s="244"/>
      <c r="ZG10" s="244"/>
      <c r="ZH10" s="244"/>
      <c r="ZI10" s="244"/>
      <c r="ZJ10" s="244"/>
      <c r="ZK10" s="244"/>
      <c r="ZL10" s="244"/>
      <c r="ZM10" s="244"/>
      <c r="ZN10" s="244"/>
      <c r="ZO10" s="244"/>
      <c r="ZP10" s="244"/>
      <c r="ZQ10" s="244"/>
      <c r="ZR10" s="244"/>
      <c r="ZS10" s="244"/>
      <c r="ZT10" s="244"/>
      <c r="ZU10" s="244"/>
      <c r="ZV10" s="244"/>
      <c r="ZW10" s="244"/>
      <c r="ZX10" s="244"/>
      <c r="ZY10" s="244"/>
      <c r="ZZ10" s="244"/>
      <c r="AAA10" s="244"/>
      <c r="AAB10" s="244"/>
      <c r="AAC10" s="244"/>
      <c r="AAD10" s="244"/>
      <c r="AAE10" s="244"/>
      <c r="AAF10" s="244"/>
      <c r="AAG10" s="244"/>
      <c r="AAH10" s="244"/>
      <c r="AAI10" s="244"/>
      <c r="AAJ10" s="244"/>
      <c r="AAK10" s="244"/>
      <c r="AAL10" s="244"/>
      <c r="AAM10" s="244"/>
      <c r="AAN10" s="244"/>
      <c r="AAO10" s="244"/>
      <c r="AAP10" s="244"/>
      <c r="AAQ10" s="244"/>
      <c r="AAR10" s="244"/>
      <c r="AAS10" s="244"/>
      <c r="AAT10" s="244"/>
      <c r="AAU10" s="244"/>
      <c r="AAV10" s="244"/>
      <c r="AAW10" s="244"/>
      <c r="AAX10" s="244"/>
      <c r="AAY10" s="244"/>
      <c r="AAZ10" s="244"/>
      <c r="ABA10" s="244"/>
      <c r="ABB10" s="244"/>
      <c r="ABC10" s="244"/>
      <c r="ABD10" s="244"/>
      <c r="ABE10" s="244"/>
      <c r="ABF10" s="244"/>
      <c r="ABG10" s="244"/>
      <c r="ABH10" s="244"/>
      <c r="ABI10" s="244"/>
      <c r="ABJ10" s="244"/>
      <c r="ABK10" s="244"/>
      <c r="ABL10" s="244"/>
      <c r="ABM10" s="244"/>
      <c r="ABN10" s="244"/>
      <c r="ABO10" s="244"/>
      <c r="ABP10" s="244"/>
      <c r="ABQ10" s="244"/>
      <c r="ABR10" s="244"/>
      <c r="ABS10" s="244"/>
      <c r="ABT10" s="244"/>
      <c r="ABU10" s="244"/>
      <c r="ABV10" s="244"/>
      <c r="ABW10" s="244"/>
      <c r="ABX10" s="244"/>
      <c r="ABY10" s="244"/>
      <c r="ABZ10" s="244"/>
      <c r="ACA10" s="244"/>
      <c r="ACB10" s="244"/>
      <c r="ACC10" s="244"/>
      <c r="ACD10" s="244"/>
      <c r="ACE10" s="244"/>
      <c r="ACF10" s="244"/>
      <c r="ACG10" s="244"/>
      <c r="ACH10" s="244"/>
      <c r="ACI10" s="244"/>
      <c r="ACJ10" s="244"/>
      <c r="ACK10" s="244"/>
      <c r="ACL10" s="244"/>
      <c r="ACM10" s="244"/>
      <c r="ACN10" s="244"/>
      <c r="ACO10" s="244"/>
      <c r="ACP10" s="244"/>
      <c r="ACQ10" s="244"/>
      <c r="ACR10" s="244"/>
      <c r="ACS10" s="244"/>
      <c r="ACT10" s="244"/>
      <c r="ACU10" s="244"/>
      <c r="ACV10" s="244"/>
      <c r="ACW10" s="244"/>
      <c r="ACX10" s="244"/>
      <c r="ACY10" s="244"/>
      <c r="ACZ10" s="244"/>
      <c r="ADA10" s="244"/>
      <c r="ADB10" s="244"/>
      <c r="ADC10" s="244"/>
      <c r="ADD10" s="244"/>
      <c r="ADE10" s="244"/>
      <c r="ADF10" s="244"/>
      <c r="ADG10" s="244"/>
      <c r="ADH10" s="244"/>
      <c r="ADI10" s="244"/>
      <c r="ADJ10" s="244"/>
      <c r="ADK10" s="244"/>
      <c r="ADL10" s="244"/>
      <c r="ADM10" s="244"/>
      <c r="ADN10" s="244"/>
      <c r="ADO10" s="244"/>
      <c r="ADP10" s="244"/>
      <c r="ADQ10" s="244"/>
      <c r="ADR10" s="244"/>
      <c r="ADS10" s="244"/>
      <c r="ADT10" s="244"/>
      <c r="ADU10" s="244"/>
      <c r="ADV10" s="244"/>
      <c r="ADW10" s="244"/>
      <c r="ADX10" s="244"/>
      <c r="ADY10" s="244"/>
      <c r="ADZ10" s="244"/>
      <c r="AEA10" s="244"/>
      <c r="AEB10" s="244"/>
      <c r="AEC10" s="244"/>
      <c r="AED10" s="244"/>
      <c r="AEE10" s="244"/>
      <c r="AEF10" s="244"/>
      <c r="AEG10" s="244"/>
      <c r="AEH10" s="244"/>
      <c r="AEI10" s="244"/>
      <c r="AEJ10" s="244"/>
      <c r="AEK10" s="244"/>
      <c r="AEL10" s="244"/>
      <c r="AEM10" s="244"/>
      <c r="AEN10" s="244"/>
      <c r="AEO10" s="244"/>
      <c r="AEP10" s="244"/>
      <c r="AEQ10" s="244"/>
      <c r="AER10" s="244"/>
      <c r="AES10" s="244"/>
      <c r="AET10" s="244"/>
      <c r="AEU10" s="244"/>
    </row>
    <row r="11" spans="1:827" s="191" customFormat="1" x14ac:dyDescent="0.15">
      <c r="A11" s="182" t="str">
        <f>'Tariffs July 2020'!K5</f>
        <v>Dodo Power &amp; Gas</v>
      </c>
      <c r="B11" s="183" t="str">
        <f>'Tariffs July 2020'!L5</f>
        <v>Market offer</v>
      </c>
      <c r="C11" s="184">
        <f>IF('Tariffs July 2020'!BP5=0,91*'Tariffs July 2020'!M5/100,(91*'Tariffs July 2020'!M5/100)+'Tariffs July 2020'!BP5/4)</f>
        <v>90.594636363636369</v>
      </c>
      <c r="D11" s="184">
        <f>IF('Tariffs July 2020'!O5="",$C$5*'Tariffs July 2020'!N5/100,IF($C$5&gt;='Tariffs July 2020'!P5,('Tariffs July 2020'!P5*'Tariffs July 2020'!N5/100),($C$5*'Tariffs July 2020'!N5/100)))</f>
        <v>416.18181818181819</v>
      </c>
      <c r="E11" s="184">
        <f>IF(AND('Tariffs July 2020'!P5&gt;0,'Tariffs July 2020'!R5&gt;0),IF($C$5&lt;'Tariffs July 2020'!P5,0,IF($C$5&lt;=('Tariffs July 2020'!R5+'Tariffs July 2020'!P5),(($C$5-'Tariffs July 2020'!P5)*'Tariffs July 2020'!Q5/100),(('Tariffs July 2020'!R5)*'Tariffs July 2020'!Q5/100))),0)</f>
        <v>0</v>
      </c>
      <c r="F11" s="184">
        <f>IF(AND('Tariffs July 2020'!R5&gt;0,'Tariffs July 2020'!T5&gt;0),IF(($C$5&lt;'Tariffs July 2020'!T5),(0),($C$5-'Tariffs July 2020'!T5)*'Tariffs July 2020'!U5/100),IF(AND('Tariffs July 2020'!R5&gt;0,'Tariffs July 2020'!T5=""),IF(($C$5&lt;'Tariffs July 2020'!R5+'Tariffs July 2020'!P5),(0),(($C$5-('Tariffs July 2020'!R5+'Tariffs July 2020'!P5))*'Tariffs July 2020'!S5/100)),IF(AND('Tariffs July 2020'!P5&gt;0,'Tariffs July 2020'!R5=""&gt;0),IF(($C$5&lt;'Tariffs July 2020'!P5),(0),($C$5-'Tariffs July 2020'!P5)*'Tariffs July 2020'!Q5/100),0)))</f>
        <v>0</v>
      </c>
      <c r="G11" s="184">
        <f t="shared" si="0"/>
        <v>506.77645454545456</v>
      </c>
      <c r="H11" s="238">
        <f t="shared" si="1"/>
        <v>1664.7272727272727</v>
      </c>
      <c r="I11" s="238">
        <f t="shared" si="2"/>
        <v>2027.1058181818182</v>
      </c>
      <c r="J11" s="185">
        <f t="shared" si="3"/>
        <v>2229.8164000000002</v>
      </c>
      <c r="K11" s="183">
        <f>'Tariffs July 2020'!AZ5</f>
        <v>0</v>
      </c>
      <c r="L11" s="183">
        <f>'Tariffs July 2020'!BA5</f>
        <v>0</v>
      </c>
      <c r="M11" s="183">
        <f>'Tariffs July 2020'!BB5</f>
        <v>0</v>
      </c>
      <c r="N11" s="183">
        <f>'Tariffs July 2020'!BC5</f>
        <v>0</v>
      </c>
      <c r="O11" s="186" t="str">
        <f t="shared" si="4"/>
        <v>No discount</v>
      </c>
      <c r="P11" s="187" t="str">
        <f t="shared" si="5"/>
        <v>Exclusive</v>
      </c>
      <c r="Q11" s="241">
        <f t="shared" si="6"/>
        <v>2027.1058181818182</v>
      </c>
      <c r="R11" s="238">
        <f t="shared" si="7"/>
        <v>2027.1058181818182</v>
      </c>
      <c r="S11" s="247">
        <f t="shared" si="8"/>
        <v>2229.8164000000002</v>
      </c>
      <c r="T11" s="247">
        <f t="shared" si="8"/>
        <v>2229.8164000000002</v>
      </c>
      <c r="U11" s="188">
        <f>'Tariffs July 2020'!BL5</f>
        <v>0</v>
      </c>
      <c r="V11" s="189" t="str">
        <f>'Tariffs July 2020'!BM5</f>
        <v>n</v>
      </c>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c r="BW11" s="244"/>
      <c r="BX11" s="244"/>
      <c r="BY11" s="244"/>
      <c r="BZ11" s="244"/>
      <c r="CA11" s="244"/>
      <c r="CB11" s="244"/>
      <c r="CC11" s="244"/>
      <c r="CD11" s="244"/>
      <c r="CE11" s="244"/>
      <c r="CF11" s="244"/>
      <c r="CG11" s="244"/>
      <c r="CH11" s="244"/>
      <c r="CI11" s="244"/>
      <c r="CJ11" s="244"/>
      <c r="CK11" s="244"/>
      <c r="CL11" s="244"/>
      <c r="CM11" s="244"/>
      <c r="CN11" s="244"/>
      <c r="CO11" s="244"/>
      <c r="CP11" s="244"/>
      <c r="CQ11" s="244"/>
      <c r="CR11" s="244"/>
      <c r="CS11" s="244"/>
      <c r="CT11" s="244"/>
      <c r="CU11" s="244"/>
      <c r="CV11" s="244"/>
      <c r="CW11" s="244"/>
      <c r="CX11" s="244"/>
      <c r="CY11" s="244"/>
      <c r="CZ11" s="244"/>
      <c r="DA11" s="244"/>
      <c r="DB11" s="244"/>
      <c r="DC11" s="244"/>
      <c r="DD11" s="244"/>
      <c r="DE11" s="244"/>
      <c r="DF11" s="244"/>
      <c r="DG11" s="244"/>
      <c r="DH11" s="244"/>
      <c r="DI11" s="244"/>
      <c r="DJ11" s="244"/>
      <c r="DK11" s="244"/>
      <c r="DL11" s="244"/>
      <c r="DM11" s="244"/>
      <c r="DN11" s="244"/>
      <c r="DO11" s="244"/>
      <c r="DP11" s="244"/>
      <c r="DQ11" s="244"/>
      <c r="DR11" s="244"/>
      <c r="DS11" s="244"/>
      <c r="DT11" s="244"/>
      <c r="DU11" s="244"/>
      <c r="DV11" s="244"/>
      <c r="DW11" s="244"/>
      <c r="DX11" s="244"/>
      <c r="DY11" s="244"/>
      <c r="DZ11" s="244"/>
      <c r="EA11" s="244"/>
      <c r="EB11" s="244"/>
      <c r="EC11" s="244"/>
      <c r="ED11" s="244"/>
      <c r="EE11" s="244"/>
      <c r="EF11" s="244"/>
      <c r="EG11" s="244"/>
      <c r="EH11" s="244"/>
      <c r="EI11" s="244"/>
      <c r="EJ11" s="244"/>
      <c r="EK11" s="244"/>
      <c r="EL11" s="244"/>
      <c r="EM11" s="244"/>
      <c r="EN11" s="244"/>
      <c r="EO11" s="244"/>
      <c r="EP11" s="244"/>
      <c r="EQ11" s="244"/>
      <c r="ER11" s="244"/>
      <c r="ES11" s="244"/>
      <c r="ET11" s="244"/>
      <c r="EU11" s="244"/>
      <c r="EV11" s="244"/>
      <c r="EW11" s="244"/>
      <c r="EX11" s="244"/>
      <c r="EY11" s="244"/>
      <c r="EZ11" s="244"/>
      <c r="FA11" s="244"/>
      <c r="FB11" s="244"/>
      <c r="FC11" s="244"/>
      <c r="FD11" s="244"/>
      <c r="FE11" s="244"/>
      <c r="FF11" s="244"/>
      <c r="FG11" s="244"/>
      <c r="FH11" s="244"/>
      <c r="FI11" s="244"/>
      <c r="FJ11" s="244"/>
      <c r="FK11" s="244"/>
      <c r="FL11" s="244"/>
      <c r="FM11" s="244"/>
      <c r="FN11" s="244"/>
      <c r="FO11" s="244"/>
      <c r="FP11" s="244"/>
      <c r="FQ11" s="244"/>
      <c r="FR11" s="244"/>
      <c r="FS11" s="244"/>
      <c r="FT11" s="244"/>
      <c r="FU11" s="244"/>
      <c r="FV11" s="244"/>
      <c r="FW11" s="244"/>
      <c r="FX11" s="244"/>
      <c r="FY11" s="244"/>
      <c r="FZ11" s="244"/>
      <c r="GA11" s="244"/>
      <c r="GB11" s="244"/>
      <c r="GC11" s="244"/>
      <c r="GD11" s="244"/>
      <c r="GE11" s="244"/>
      <c r="GF11" s="244"/>
      <c r="GG11" s="244"/>
      <c r="GH11" s="244"/>
      <c r="GI11" s="244"/>
      <c r="GJ11" s="244"/>
      <c r="GK11" s="244"/>
      <c r="GL11" s="244"/>
      <c r="GM11" s="244"/>
      <c r="GN11" s="244"/>
      <c r="GO11" s="244"/>
      <c r="GP11" s="244"/>
      <c r="GQ11" s="244"/>
      <c r="GR11" s="244"/>
      <c r="GS11" s="244"/>
      <c r="GT11" s="244"/>
      <c r="GU11" s="244"/>
      <c r="GV11" s="244"/>
      <c r="GW11" s="244"/>
      <c r="GX11" s="244"/>
      <c r="GY11" s="244"/>
      <c r="GZ11" s="244"/>
      <c r="HA11" s="244"/>
      <c r="HB11" s="244"/>
      <c r="HC11" s="244"/>
      <c r="HD11" s="244"/>
      <c r="HE11" s="244"/>
      <c r="HF11" s="244"/>
      <c r="HG11" s="244"/>
      <c r="HH11" s="244"/>
      <c r="HI11" s="244"/>
      <c r="HJ11" s="244"/>
      <c r="HK11" s="244"/>
      <c r="HL11" s="244"/>
      <c r="HM11" s="244"/>
      <c r="HN11" s="244"/>
      <c r="HO11" s="244"/>
      <c r="HP11" s="244"/>
      <c r="HQ11" s="244"/>
      <c r="HR11" s="244"/>
      <c r="HS11" s="244"/>
      <c r="HT11" s="244"/>
      <c r="HU11" s="244"/>
      <c r="HV11" s="244"/>
      <c r="HW11" s="244"/>
      <c r="HX11" s="244"/>
      <c r="HY11" s="244"/>
      <c r="HZ11" s="244"/>
      <c r="IA11" s="244"/>
      <c r="IB11" s="244"/>
      <c r="IC11" s="244"/>
      <c r="ID11" s="244"/>
      <c r="IE11" s="244"/>
      <c r="IF11" s="244"/>
      <c r="IG11" s="244"/>
      <c r="IH11" s="244"/>
      <c r="II11" s="244"/>
      <c r="IJ11" s="244"/>
      <c r="IK11" s="244"/>
      <c r="IL11" s="244"/>
      <c r="IM11" s="244"/>
      <c r="IN11" s="244"/>
      <c r="IO11" s="244"/>
      <c r="IP11" s="244"/>
      <c r="IQ11" s="244"/>
      <c r="IR11" s="244"/>
      <c r="IS11" s="244"/>
      <c r="IT11" s="244"/>
      <c r="IU11" s="244"/>
      <c r="IV11" s="244"/>
      <c r="IW11" s="244"/>
      <c r="IX11" s="244"/>
      <c r="IY11" s="244"/>
      <c r="IZ11" s="244"/>
      <c r="JA11" s="244"/>
      <c r="JB11" s="244"/>
      <c r="JC11" s="244"/>
      <c r="JD11" s="244"/>
      <c r="JE11" s="244"/>
      <c r="JF11" s="244"/>
      <c r="JG11" s="244"/>
      <c r="JH11" s="244"/>
      <c r="JI11" s="244"/>
      <c r="JJ11" s="244"/>
      <c r="JK11" s="244"/>
      <c r="JL11" s="244"/>
      <c r="JM11" s="244"/>
      <c r="JN11" s="244"/>
      <c r="JO11" s="244"/>
      <c r="JP11" s="244"/>
      <c r="JQ11" s="244"/>
      <c r="JR11" s="244"/>
      <c r="JS11" s="244"/>
      <c r="JT11" s="244"/>
      <c r="JU11" s="244"/>
      <c r="JV11" s="244"/>
      <c r="JW11" s="244"/>
      <c r="JX11" s="244"/>
      <c r="JY11" s="244"/>
      <c r="JZ11" s="244"/>
      <c r="KA11" s="244"/>
      <c r="KB11" s="244"/>
      <c r="KC11" s="244"/>
      <c r="KD11" s="244"/>
      <c r="KE11" s="244"/>
      <c r="KF11" s="244"/>
      <c r="KG11" s="244"/>
      <c r="KH11" s="244"/>
      <c r="KI11" s="244"/>
      <c r="KJ11" s="244"/>
      <c r="KK11" s="244"/>
      <c r="KL11" s="244"/>
      <c r="KM11" s="244"/>
      <c r="KN11" s="244"/>
      <c r="KO11" s="244"/>
      <c r="KP11" s="244"/>
      <c r="KQ11" s="244"/>
      <c r="KR11" s="244"/>
      <c r="KS11" s="244"/>
      <c r="KT11" s="244"/>
      <c r="KU11" s="244"/>
      <c r="KV11" s="244"/>
      <c r="KW11" s="244"/>
      <c r="KX11" s="244"/>
      <c r="KY11" s="244"/>
      <c r="KZ11" s="244"/>
      <c r="LA11" s="244"/>
      <c r="LB11" s="244"/>
      <c r="LC11" s="244"/>
      <c r="LD11" s="244"/>
      <c r="LE11" s="244"/>
      <c r="LF11" s="244"/>
      <c r="LG11" s="244"/>
      <c r="LH11" s="244"/>
      <c r="LI11" s="244"/>
      <c r="LJ11" s="244"/>
      <c r="LK11" s="244"/>
      <c r="LL11" s="244"/>
      <c r="LM11" s="244"/>
      <c r="LN11" s="244"/>
      <c r="LO11" s="244"/>
      <c r="LP11" s="244"/>
      <c r="LQ11" s="244"/>
      <c r="LR11" s="244"/>
      <c r="LS11" s="244"/>
      <c r="LT11" s="244"/>
      <c r="LU11" s="244"/>
      <c r="LV11" s="244"/>
      <c r="LW11" s="244"/>
      <c r="LX11" s="244"/>
      <c r="LY11" s="244"/>
      <c r="LZ11" s="244"/>
      <c r="MA11" s="244"/>
      <c r="MB11" s="244"/>
      <c r="MC11" s="244"/>
      <c r="MD11" s="244"/>
      <c r="ME11" s="244"/>
      <c r="MF11" s="244"/>
      <c r="MG11" s="244"/>
      <c r="MH11" s="244"/>
      <c r="MI11" s="244"/>
      <c r="MJ11" s="244"/>
      <c r="MK11" s="244"/>
      <c r="ML11" s="244"/>
      <c r="MM11" s="244"/>
      <c r="MN11" s="244"/>
      <c r="MO11" s="244"/>
      <c r="MP11" s="244"/>
      <c r="MQ11" s="244"/>
      <c r="MR11" s="244"/>
      <c r="MS11" s="244"/>
      <c r="MT11" s="244"/>
      <c r="MU11" s="244"/>
      <c r="MV11" s="244"/>
      <c r="MW11" s="244"/>
      <c r="MX11" s="244"/>
      <c r="MY11" s="244"/>
      <c r="MZ11" s="244"/>
      <c r="NA11" s="244"/>
      <c r="NB11" s="244"/>
      <c r="NC11" s="244"/>
      <c r="ND11" s="244"/>
      <c r="NE11" s="244"/>
      <c r="NF11" s="244"/>
      <c r="NG11" s="244"/>
      <c r="NH11" s="244"/>
      <c r="NI11" s="244"/>
      <c r="NJ11" s="244"/>
      <c r="NK11" s="244"/>
      <c r="NL11" s="244"/>
      <c r="NM11" s="244"/>
      <c r="NN11" s="244"/>
      <c r="NO11" s="244"/>
      <c r="NP11" s="244"/>
      <c r="NQ11" s="244"/>
      <c r="NR11" s="244"/>
      <c r="NS11" s="244"/>
      <c r="NT11" s="244"/>
      <c r="NU11" s="244"/>
      <c r="NV11" s="244"/>
      <c r="NW11" s="244"/>
      <c r="NX11" s="244"/>
      <c r="NY11" s="244"/>
      <c r="NZ11" s="244"/>
      <c r="OA11" s="244"/>
      <c r="OB11" s="244"/>
      <c r="OC11" s="244"/>
      <c r="OD11" s="244"/>
      <c r="OE11" s="244"/>
      <c r="OF11" s="244"/>
      <c r="OG11" s="244"/>
      <c r="OH11" s="244"/>
      <c r="OI11" s="244"/>
      <c r="OJ11" s="244"/>
      <c r="OK11" s="244"/>
      <c r="OL11" s="244"/>
      <c r="OM11" s="244"/>
      <c r="ON11" s="244"/>
      <c r="OO11" s="244"/>
      <c r="OP11" s="244"/>
      <c r="OQ11" s="244"/>
      <c r="OR11" s="244"/>
      <c r="OS11" s="244"/>
      <c r="OT11" s="244"/>
      <c r="OU11" s="244"/>
      <c r="OV11" s="244"/>
      <c r="OW11" s="244"/>
      <c r="OX11" s="244"/>
      <c r="OY11" s="244"/>
      <c r="OZ11" s="244"/>
      <c r="PA11" s="244"/>
      <c r="PB11" s="244"/>
      <c r="PC11" s="244"/>
      <c r="PD11" s="244"/>
      <c r="PE11" s="244"/>
      <c r="PF11" s="244"/>
      <c r="PG11" s="244"/>
      <c r="PH11" s="244"/>
      <c r="PI11" s="244"/>
      <c r="PJ11" s="244"/>
      <c r="PK11" s="244"/>
      <c r="PL11" s="244"/>
      <c r="PM11" s="244"/>
      <c r="PN11" s="244"/>
      <c r="PO11" s="244"/>
      <c r="PP11" s="244"/>
      <c r="PQ11" s="244"/>
      <c r="PR11" s="244"/>
      <c r="PS11" s="244"/>
      <c r="PT11" s="244"/>
      <c r="PU11" s="244"/>
      <c r="PV11" s="244"/>
      <c r="PW11" s="244"/>
      <c r="PX11" s="244"/>
      <c r="PY11" s="244"/>
      <c r="PZ11" s="244"/>
      <c r="QA11" s="244"/>
      <c r="QB11" s="244"/>
      <c r="QC11" s="244"/>
      <c r="QD11" s="244"/>
      <c r="QE11" s="244"/>
      <c r="QF11" s="244"/>
      <c r="QG11" s="244"/>
      <c r="QH11" s="244"/>
      <c r="QI11" s="244"/>
      <c r="QJ11" s="244"/>
      <c r="QK11" s="244"/>
      <c r="QL11" s="244"/>
      <c r="QM11" s="244"/>
      <c r="QN11" s="244"/>
      <c r="QO11" s="244"/>
      <c r="QP11" s="244"/>
      <c r="QQ11" s="244"/>
      <c r="QR11" s="244"/>
      <c r="QS11" s="244"/>
      <c r="QT11" s="244"/>
      <c r="QU11" s="244"/>
      <c r="QV11" s="244"/>
      <c r="QW11" s="244"/>
      <c r="QX11" s="244"/>
      <c r="QY11" s="244"/>
      <c r="QZ11" s="244"/>
      <c r="RA11" s="244"/>
      <c r="RB11" s="244"/>
      <c r="RC11" s="244"/>
      <c r="RD11" s="244"/>
      <c r="RE11" s="244"/>
      <c r="RF11" s="244"/>
      <c r="RG11" s="244"/>
      <c r="RH11" s="244"/>
      <c r="RI11" s="244"/>
      <c r="RJ11" s="244"/>
      <c r="RK11" s="244"/>
      <c r="RL11" s="244"/>
      <c r="RM11" s="244"/>
      <c r="RN11" s="244"/>
      <c r="RO11" s="244"/>
      <c r="RP11" s="244"/>
      <c r="RQ11" s="244"/>
      <c r="RR11" s="244"/>
      <c r="RS11" s="244"/>
      <c r="RT11" s="244"/>
      <c r="RU11" s="244"/>
      <c r="RV11" s="244"/>
      <c r="RW11" s="244"/>
      <c r="RX11" s="244"/>
      <c r="RY11" s="244"/>
      <c r="RZ11" s="244"/>
      <c r="SA11" s="244"/>
      <c r="SB11" s="244"/>
      <c r="SC11" s="244"/>
      <c r="SD11" s="244"/>
      <c r="SE11" s="244"/>
      <c r="SF11" s="244"/>
      <c r="SG11" s="244"/>
      <c r="SH11" s="244"/>
      <c r="SI11" s="244"/>
      <c r="SJ11" s="244"/>
      <c r="SK11" s="244"/>
      <c r="SL11" s="244"/>
      <c r="SM11" s="244"/>
      <c r="SN11" s="244"/>
      <c r="SO11" s="244"/>
      <c r="SP11" s="244"/>
      <c r="SQ11" s="244"/>
      <c r="SR11" s="244"/>
      <c r="SS11" s="244"/>
      <c r="ST11" s="244"/>
      <c r="SU11" s="244"/>
      <c r="SV11" s="244"/>
      <c r="SW11" s="244"/>
      <c r="SX11" s="244"/>
      <c r="SY11" s="244"/>
      <c r="SZ11" s="244"/>
      <c r="TA11" s="244"/>
      <c r="TB11" s="244"/>
      <c r="TC11" s="244"/>
      <c r="TD11" s="244"/>
      <c r="TE11" s="244"/>
      <c r="TF11" s="244"/>
      <c r="TG11" s="244"/>
      <c r="TH11" s="244"/>
      <c r="TI11" s="244"/>
      <c r="TJ11" s="244"/>
      <c r="TK11" s="244"/>
      <c r="TL11" s="244"/>
      <c r="TM11" s="244"/>
      <c r="TN11" s="244"/>
      <c r="TO11" s="244"/>
      <c r="TP11" s="244"/>
      <c r="TQ11" s="244"/>
      <c r="TR11" s="244"/>
      <c r="TS11" s="244"/>
      <c r="TT11" s="244"/>
      <c r="TU11" s="244"/>
      <c r="TV11" s="244"/>
      <c r="TW11" s="244"/>
      <c r="TX11" s="244"/>
      <c r="TY11" s="244"/>
      <c r="TZ11" s="244"/>
      <c r="UA11" s="244"/>
      <c r="UB11" s="244"/>
      <c r="UC11" s="244"/>
      <c r="UD11" s="244"/>
      <c r="UE11" s="244"/>
      <c r="UF11" s="244"/>
      <c r="UG11" s="244"/>
      <c r="UH11" s="244"/>
      <c r="UI11" s="244"/>
      <c r="UJ11" s="244"/>
      <c r="UK11" s="244"/>
      <c r="UL11" s="244"/>
      <c r="UM11" s="244"/>
      <c r="UN11" s="244"/>
      <c r="UO11" s="244"/>
      <c r="UP11" s="244"/>
      <c r="UQ11" s="244"/>
      <c r="UR11" s="244"/>
      <c r="US11" s="244"/>
      <c r="UT11" s="244"/>
      <c r="UU11" s="244"/>
      <c r="UV11" s="244"/>
      <c r="UW11" s="244"/>
      <c r="UX11" s="244"/>
      <c r="UY11" s="244"/>
      <c r="UZ11" s="244"/>
      <c r="VA11" s="244"/>
      <c r="VB11" s="244"/>
      <c r="VC11" s="244"/>
      <c r="VD11" s="244"/>
      <c r="VE11" s="244"/>
      <c r="VF11" s="244"/>
      <c r="VG11" s="244"/>
      <c r="VH11" s="244"/>
      <c r="VI11" s="244"/>
      <c r="VJ11" s="244"/>
      <c r="VK11" s="244"/>
      <c r="VL11" s="244"/>
      <c r="VM11" s="244"/>
      <c r="VN11" s="244"/>
      <c r="VO11" s="244"/>
      <c r="VP11" s="244"/>
      <c r="VQ11" s="244"/>
      <c r="VR11" s="244"/>
      <c r="VS11" s="244"/>
      <c r="VT11" s="244"/>
      <c r="VU11" s="244"/>
      <c r="VV11" s="244"/>
      <c r="VW11" s="244"/>
      <c r="VX11" s="244"/>
      <c r="VY11" s="244"/>
      <c r="VZ11" s="244"/>
      <c r="WA11" s="244"/>
      <c r="WB11" s="244"/>
      <c r="WC11" s="244"/>
      <c r="WD11" s="244"/>
      <c r="WE11" s="244"/>
      <c r="WF11" s="244"/>
      <c r="WG11" s="244"/>
      <c r="WH11" s="244"/>
      <c r="WI11" s="244"/>
      <c r="WJ11" s="244"/>
      <c r="WK11" s="244"/>
      <c r="WL11" s="244"/>
      <c r="WM11" s="244"/>
      <c r="WN11" s="244"/>
      <c r="WO11" s="244"/>
      <c r="WP11" s="244"/>
      <c r="WQ11" s="244"/>
      <c r="WR11" s="244"/>
      <c r="WS11" s="244"/>
      <c r="WT11" s="244"/>
      <c r="WU11" s="244"/>
      <c r="WV11" s="244"/>
      <c r="WW11" s="244"/>
      <c r="WX11" s="244"/>
      <c r="WY11" s="244"/>
      <c r="WZ11" s="244"/>
      <c r="XA11" s="244"/>
      <c r="XB11" s="244"/>
      <c r="XC11" s="244"/>
      <c r="XD11" s="244"/>
      <c r="XE11" s="244"/>
      <c r="XF11" s="244"/>
      <c r="XG11" s="244"/>
      <c r="XH11" s="244"/>
      <c r="XI11" s="244"/>
      <c r="XJ11" s="244"/>
      <c r="XK11" s="244"/>
      <c r="XL11" s="244"/>
      <c r="XM11" s="244"/>
      <c r="XN11" s="244"/>
      <c r="XO11" s="244"/>
      <c r="XP11" s="244"/>
      <c r="XQ11" s="244"/>
      <c r="XR11" s="244"/>
      <c r="XS11" s="244"/>
      <c r="XT11" s="244"/>
      <c r="XU11" s="244"/>
      <c r="XV11" s="244"/>
      <c r="XW11" s="244"/>
      <c r="XX11" s="244"/>
      <c r="XY11" s="244"/>
      <c r="XZ11" s="244"/>
      <c r="YA11" s="244"/>
      <c r="YB11" s="244"/>
      <c r="YC11" s="244"/>
      <c r="YD11" s="244"/>
      <c r="YE11" s="244"/>
      <c r="YF11" s="244"/>
      <c r="YG11" s="244"/>
      <c r="YH11" s="244"/>
      <c r="YI11" s="244"/>
      <c r="YJ11" s="244"/>
      <c r="YK11" s="244"/>
      <c r="YL11" s="244"/>
      <c r="YM11" s="244"/>
      <c r="YN11" s="244"/>
      <c r="YO11" s="244"/>
      <c r="YP11" s="244"/>
      <c r="YQ11" s="244"/>
      <c r="YR11" s="244"/>
      <c r="YS11" s="244"/>
      <c r="YT11" s="244"/>
      <c r="YU11" s="244"/>
      <c r="YV11" s="244"/>
      <c r="YW11" s="244"/>
      <c r="YX11" s="244"/>
      <c r="YY11" s="244"/>
      <c r="YZ11" s="244"/>
      <c r="ZA11" s="244"/>
      <c r="ZB11" s="244"/>
      <c r="ZC11" s="244"/>
      <c r="ZD11" s="244"/>
      <c r="ZE11" s="244"/>
      <c r="ZF11" s="244"/>
      <c r="ZG11" s="244"/>
      <c r="ZH11" s="244"/>
      <c r="ZI11" s="244"/>
      <c r="ZJ11" s="244"/>
      <c r="ZK11" s="244"/>
      <c r="ZL11" s="244"/>
      <c r="ZM11" s="244"/>
      <c r="ZN11" s="244"/>
      <c r="ZO11" s="244"/>
      <c r="ZP11" s="244"/>
      <c r="ZQ11" s="244"/>
      <c r="ZR11" s="244"/>
      <c r="ZS11" s="244"/>
      <c r="ZT11" s="244"/>
      <c r="ZU11" s="244"/>
      <c r="ZV11" s="244"/>
      <c r="ZW11" s="244"/>
      <c r="ZX11" s="244"/>
      <c r="ZY11" s="244"/>
      <c r="ZZ11" s="244"/>
      <c r="AAA11" s="244"/>
      <c r="AAB11" s="244"/>
      <c r="AAC11" s="244"/>
      <c r="AAD11" s="244"/>
      <c r="AAE11" s="244"/>
      <c r="AAF11" s="244"/>
      <c r="AAG11" s="244"/>
      <c r="AAH11" s="244"/>
      <c r="AAI11" s="244"/>
      <c r="AAJ11" s="244"/>
      <c r="AAK11" s="244"/>
      <c r="AAL11" s="244"/>
      <c r="AAM11" s="244"/>
      <c r="AAN11" s="244"/>
      <c r="AAO11" s="244"/>
      <c r="AAP11" s="244"/>
      <c r="AAQ11" s="244"/>
      <c r="AAR11" s="244"/>
      <c r="AAS11" s="244"/>
      <c r="AAT11" s="244"/>
      <c r="AAU11" s="244"/>
      <c r="AAV11" s="244"/>
      <c r="AAW11" s="244"/>
      <c r="AAX11" s="244"/>
      <c r="AAY11" s="244"/>
      <c r="AAZ11" s="244"/>
      <c r="ABA11" s="244"/>
      <c r="ABB11" s="244"/>
      <c r="ABC11" s="244"/>
      <c r="ABD11" s="244"/>
      <c r="ABE11" s="244"/>
      <c r="ABF11" s="244"/>
      <c r="ABG11" s="244"/>
      <c r="ABH11" s="244"/>
      <c r="ABI11" s="244"/>
      <c r="ABJ11" s="244"/>
      <c r="ABK11" s="244"/>
      <c r="ABL11" s="244"/>
      <c r="ABM11" s="244"/>
      <c r="ABN11" s="244"/>
      <c r="ABO11" s="244"/>
      <c r="ABP11" s="244"/>
      <c r="ABQ11" s="244"/>
      <c r="ABR11" s="244"/>
      <c r="ABS11" s="244"/>
      <c r="ABT11" s="244"/>
      <c r="ABU11" s="244"/>
      <c r="ABV11" s="244"/>
      <c r="ABW11" s="244"/>
      <c r="ABX11" s="244"/>
      <c r="ABY11" s="244"/>
      <c r="ABZ11" s="244"/>
      <c r="ACA11" s="244"/>
      <c r="ACB11" s="244"/>
      <c r="ACC11" s="244"/>
      <c r="ACD11" s="244"/>
      <c r="ACE11" s="244"/>
      <c r="ACF11" s="244"/>
      <c r="ACG11" s="244"/>
      <c r="ACH11" s="244"/>
      <c r="ACI11" s="244"/>
      <c r="ACJ11" s="244"/>
      <c r="ACK11" s="244"/>
      <c r="ACL11" s="244"/>
      <c r="ACM11" s="244"/>
      <c r="ACN11" s="244"/>
      <c r="ACO11" s="244"/>
      <c r="ACP11" s="244"/>
      <c r="ACQ11" s="244"/>
      <c r="ACR11" s="244"/>
      <c r="ACS11" s="244"/>
      <c r="ACT11" s="244"/>
      <c r="ACU11" s="244"/>
      <c r="ACV11" s="244"/>
      <c r="ACW11" s="244"/>
      <c r="ACX11" s="244"/>
      <c r="ACY11" s="244"/>
      <c r="ACZ11" s="244"/>
      <c r="ADA11" s="244"/>
      <c r="ADB11" s="244"/>
      <c r="ADC11" s="244"/>
      <c r="ADD11" s="244"/>
      <c r="ADE11" s="244"/>
      <c r="ADF11" s="244"/>
      <c r="ADG11" s="244"/>
      <c r="ADH11" s="244"/>
      <c r="ADI11" s="244"/>
      <c r="ADJ11" s="244"/>
      <c r="ADK11" s="244"/>
      <c r="ADL11" s="244"/>
      <c r="ADM11" s="244"/>
      <c r="ADN11" s="244"/>
      <c r="ADO11" s="244"/>
      <c r="ADP11" s="244"/>
      <c r="ADQ11" s="244"/>
      <c r="ADR11" s="244"/>
      <c r="ADS11" s="244"/>
      <c r="ADT11" s="244"/>
      <c r="ADU11" s="244"/>
      <c r="ADV11" s="244"/>
      <c r="ADW11" s="244"/>
      <c r="ADX11" s="244"/>
      <c r="ADY11" s="244"/>
      <c r="ADZ11" s="244"/>
      <c r="AEA11" s="244"/>
      <c r="AEB11" s="244"/>
      <c r="AEC11" s="244"/>
      <c r="AED11" s="244"/>
      <c r="AEE11" s="244"/>
      <c r="AEF11" s="244"/>
      <c r="AEG11" s="244"/>
      <c r="AEH11" s="244"/>
      <c r="AEI11" s="244"/>
      <c r="AEJ11" s="244"/>
      <c r="AEK11" s="244"/>
      <c r="AEL11" s="244"/>
      <c r="AEM11" s="244"/>
      <c r="AEN11" s="244"/>
      <c r="AEO11" s="244"/>
      <c r="AEP11" s="244"/>
      <c r="AEQ11" s="244"/>
      <c r="AER11" s="244"/>
      <c r="AES11" s="244"/>
      <c r="AET11" s="244"/>
      <c r="AEU11" s="244"/>
    </row>
    <row r="12" spans="1:827" s="191" customFormat="1" x14ac:dyDescent="0.15">
      <c r="A12" s="182" t="str">
        <f>'Tariffs July 2020'!K6</f>
        <v>EnergyAustralia</v>
      </c>
      <c r="B12" s="183" t="str">
        <f>'Tariffs July 2020'!L6</f>
        <v>Total Plan Home</v>
      </c>
      <c r="C12" s="184">
        <f>IF('Tariffs July 2020'!BP6=0,91*'Tariffs July 2020'!M6/100,(91*'Tariffs July 2020'!M6/100)+'Tariffs July 2020'!BP6/4)</f>
        <v>81.899999999999991</v>
      </c>
      <c r="D12" s="184">
        <f>IF('Tariffs July 2020'!O6="",$C$5*'Tariffs July 2020'!N6/100,IF($C$5&gt;='Tariffs July 2020'!P6,('Tariffs July 2020'!P6*'Tariffs July 2020'!N6/100),($C$5*'Tariffs July 2020'!N6/100)))</f>
        <v>453.2727272727272</v>
      </c>
      <c r="E12" s="184">
        <f>IF(AND('Tariffs July 2020'!P6&gt;0,'Tariffs July 2020'!R6&gt;0),IF($C$5&lt;'Tariffs July 2020'!P6,0,IF($C$5&lt;=('Tariffs July 2020'!R6+'Tariffs July 2020'!P6),(($C$5-'Tariffs July 2020'!P6)*'Tariffs July 2020'!Q6/100),(('Tariffs July 2020'!R6)*'Tariffs July 2020'!Q6/100))),0)</f>
        <v>0</v>
      </c>
      <c r="F12" s="184">
        <f>IF(AND('Tariffs July 2020'!R6&gt;0,'Tariffs July 2020'!T6&gt;0),IF(($C$5&lt;'Tariffs July 2020'!T6),(0),($C$5-'Tariffs July 2020'!T6)*'Tariffs July 2020'!U6/100),IF(AND('Tariffs July 2020'!R6&gt;0,'Tariffs July 2020'!T6=""),IF(($C$5&lt;'Tariffs July 2020'!R6+'Tariffs July 2020'!P6),(0),(($C$5-('Tariffs July 2020'!R6+'Tariffs July 2020'!P6))*'Tariffs July 2020'!S6/100)),IF(AND('Tariffs July 2020'!P6&gt;0,'Tariffs July 2020'!R6=""&gt;0),IF(($C$5&lt;'Tariffs July 2020'!P6),(0),($C$5-'Tariffs July 2020'!P6)*'Tariffs July 2020'!Q6/100),0)))</f>
        <v>0</v>
      </c>
      <c r="G12" s="184">
        <f t="shared" si="0"/>
        <v>535.17272727272723</v>
      </c>
      <c r="H12" s="238">
        <f t="shared" si="1"/>
        <v>1813.090909090909</v>
      </c>
      <c r="I12" s="238">
        <f t="shared" si="2"/>
        <v>2140.6909090909089</v>
      </c>
      <c r="J12" s="185">
        <f t="shared" si="3"/>
        <v>2354.7600000000002</v>
      </c>
      <c r="K12" s="183">
        <f>'Tariffs July 2020'!AZ6</f>
        <v>14</v>
      </c>
      <c r="L12" s="183">
        <f>'Tariffs July 2020'!BA6</f>
        <v>0</v>
      </c>
      <c r="M12" s="183">
        <f>'Tariffs July 2020'!BB6</f>
        <v>0</v>
      </c>
      <c r="N12" s="183">
        <f>'Tariffs July 2020'!BC6</f>
        <v>0</v>
      </c>
      <c r="O12" s="186" t="str">
        <f t="shared" si="4"/>
        <v>Guaranteed off bill</v>
      </c>
      <c r="P12" s="187" t="str">
        <f t="shared" si="5"/>
        <v>Exclusive</v>
      </c>
      <c r="Q12" s="241">
        <f t="shared" si="6"/>
        <v>1840.9941818181817</v>
      </c>
      <c r="R12" s="238">
        <f t="shared" si="7"/>
        <v>1840.9941818181817</v>
      </c>
      <c r="S12" s="247">
        <f t="shared" si="8"/>
        <v>2025.0935999999999</v>
      </c>
      <c r="T12" s="247">
        <f t="shared" si="8"/>
        <v>2025.0935999999999</v>
      </c>
      <c r="U12" s="188">
        <f>'Tariffs July 2020'!BL6</f>
        <v>0</v>
      </c>
      <c r="V12" s="189" t="str">
        <f>'Tariffs July 2020'!BM6</f>
        <v>n</v>
      </c>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4"/>
      <c r="BS12" s="244"/>
      <c r="BT12" s="244"/>
      <c r="BU12" s="244"/>
      <c r="BV12" s="244"/>
      <c r="BW12" s="244"/>
      <c r="BX12" s="244"/>
      <c r="BY12" s="244"/>
      <c r="BZ12" s="244"/>
      <c r="CA12" s="244"/>
      <c r="CB12" s="244"/>
      <c r="CC12" s="244"/>
      <c r="CD12" s="244"/>
      <c r="CE12" s="244"/>
      <c r="CF12" s="244"/>
      <c r="CG12" s="244"/>
      <c r="CH12" s="244"/>
      <c r="CI12" s="244"/>
      <c r="CJ12" s="244"/>
      <c r="CK12" s="244"/>
      <c r="CL12" s="244"/>
      <c r="CM12" s="244"/>
      <c r="CN12" s="244"/>
      <c r="CO12" s="244"/>
      <c r="CP12" s="244"/>
      <c r="CQ12" s="244"/>
      <c r="CR12" s="244"/>
      <c r="CS12" s="244"/>
      <c r="CT12" s="244"/>
      <c r="CU12" s="244"/>
      <c r="CV12" s="244"/>
      <c r="CW12" s="244"/>
      <c r="CX12" s="244"/>
      <c r="CY12" s="244"/>
      <c r="CZ12" s="244"/>
      <c r="DA12" s="244"/>
      <c r="DB12" s="244"/>
      <c r="DC12" s="244"/>
      <c r="DD12" s="244"/>
      <c r="DE12" s="244"/>
      <c r="DF12" s="244"/>
      <c r="DG12" s="244"/>
      <c r="DH12" s="244"/>
      <c r="DI12" s="244"/>
      <c r="DJ12" s="244"/>
      <c r="DK12" s="244"/>
      <c r="DL12" s="244"/>
      <c r="DM12" s="244"/>
      <c r="DN12" s="244"/>
      <c r="DO12" s="244"/>
      <c r="DP12" s="244"/>
      <c r="DQ12" s="244"/>
      <c r="DR12" s="244"/>
      <c r="DS12" s="244"/>
      <c r="DT12" s="244"/>
      <c r="DU12" s="244"/>
      <c r="DV12" s="244"/>
      <c r="DW12" s="244"/>
      <c r="DX12" s="244"/>
      <c r="DY12" s="244"/>
      <c r="DZ12" s="244"/>
      <c r="EA12" s="244"/>
      <c r="EB12" s="244"/>
      <c r="EC12" s="244"/>
      <c r="ED12" s="244"/>
      <c r="EE12" s="244"/>
      <c r="EF12" s="244"/>
      <c r="EG12" s="244"/>
      <c r="EH12" s="244"/>
      <c r="EI12" s="244"/>
      <c r="EJ12" s="244"/>
      <c r="EK12" s="244"/>
      <c r="EL12" s="244"/>
      <c r="EM12" s="244"/>
      <c r="EN12" s="244"/>
      <c r="EO12" s="244"/>
      <c r="EP12" s="244"/>
      <c r="EQ12" s="244"/>
      <c r="ER12" s="244"/>
      <c r="ES12" s="244"/>
      <c r="ET12" s="244"/>
      <c r="EU12" s="244"/>
      <c r="EV12" s="244"/>
      <c r="EW12" s="244"/>
      <c r="EX12" s="244"/>
      <c r="EY12" s="244"/>
      <c r="EZ12" s="244"/>
      <c r="FA12" s="244"/>
      <c r="FB12" s="244"/>
      <c r="FC12" s="244"/>
      <c r="FD12" s="244"/>
      <c r="FE12" s="244"/>
      <c r="FF12" s="244"/>
      <c r="FG12" s="244"/>
      <c r="FH12" s="244"/>
      <c r="FI12" s="244"/>
      <c r="FJ12" s="244"/>
      <c r="FK12" s="244"/>
      <c r="FL12" s="244"/>
      <c r="FM12" s="244"/>
      <c r="FN12" s="244"/>
      <c r="FO12" s="244"/>
      <c r="FP12" s="244"/>
      <c r="FQ12" s="244"/>
      <c r="FR12" s="244"/>
      <c r="FS12" s="244"/>
      <c r="FT12" s="244"/>
      <c r="FU12" s="244"/>
      <c r="FV12" s="244"/>
      <c r="FW12" s="244"/>
      <c r="FX12" s="244"/>
      <c r="FY12" s="244"/>
      <c r="FZ12" s="244"/>
      <c r="GA12" s="244"/>
      <c r="GB12" s="244"/>
      <c r="GC12" s="244"/>
      <c r="GD12" s="244"/>
      <c r="GE12" s="244"/>
      <c r="GF12" s="244"/>
      <c r="GG12" s="244"/>
      <c r="GH12" s="244"/>
      <c r="GI12" s="244"/>
      <c r="GJ12" s="244"/>
      <c r="GK12" s="244"/>
      <c r="GL12" s="244"/>
      <c r="GM12" s="244"/>
      <c r="GN12" s="244"/>
      <c r="GO12" s="244"/>
      <c r="GP12" s="244"/>
      <c r="GQ12" s="244"/>
      <c r="GR12" s="244"/>
      <c r="GS12" s="244"/>
      <c r="GT12" s="244"/>
      <c r="GU12" s="244"/>
      <c r="GV12" s="244"/>
      <c r="GW12" s="244"/>
      <c r="GX12" s="244"/>
      <c r="GY12" s="244"/>
      <c r="GZ12" s="244"/>
      <c r="HA12" s="244"/>
      <c r="HB12" s="244"/>
      <c r="HC12" s="244"/>
      <c r="HD12" s="244"/>
      <c r="HE12" s="244"/>
      <c r="HF12" s="244"/>
      <c r="HG12" s="244"/>
      <c r="HH12" s="244"/>
      <c r="HI12" s="244"/>
      <c r="HJ12" s="244"/>
      <c r="HK12" s="244"/>
      <c r="HL12" s="244"/>
      <c r="HM12" s="244"/>
      <c r="HN12" s="244"/>
      <c r="HO12" s="244"/>
      <c r="HP12" s="244"/>
      <c r="HQ12" s="244"/>
      <c r="HR12" s="244"/>
      <c r="HS12" s="244"/>
      <c r="HT12" s="244"/>
      <c r="HU12" s="244"/>
      <c r="HV12" s="244"/>
      <c r="HW12" s="244"/>
      <c r="HX12" s="244"/>
      <c r="HY12" s="244"/>
      <c r="HZ12" s="244"/>
      <c r="IA12" s="244"/>
      <c r="IB12" s="244"/>
      <c r="IC12" s="244"/>
      <c r="ID12" s="244"/>
      <c r="IE12" s="244"/>
      <c r="IF12" s="244"/>
      <c r="IG12" s="244"/>
      <c r="IH12" s="244"/>
      <c r="II12" s="244"/>
      <c r="IJ12" s="244"/>
      <c r="IK12" s="244"/>
      <c r="IL12" s="244"/>
      <c r="IM12" s="244"/>
      <c r="IN12" s="244"/>
      <c r="IO12" s="244"/>
      <c r="IP12" s="244"/>
      <c r="IQ12" s="244"/>
      <c r="IR12" s="244"/>
      <c r="IS12" s="244"/>
      <c r="IT12" s="244"/>
      <c r="IU12" s="244"/>
      <c r="IV12" s="244"/>
      <c r="IW12" s="244"/>
      <c r="IX12" s="244"/>
      <c r="IY12" s="244"/>
      <c r="IZ12" s="244"/>
      <c r="JA12" s="244"/>
      <c r="JB12" s="244"/>
      <c r="JC12" s="244"/>
      <c r="JD12" s="244"/>
      <c r="JE12" s="244"/>
      <c r="JF12" s="244"/>
      <c r="JG12" s="244"/>
      <c r="JH12" s="244"/>
      <c r="JI12" s="244"/>
      <c r="JJ12" s="244"/>
      <c r="JK12" s="244"/>
      <c r="JL12" s="244"/>
      <c r="JM12" s="244"/>
      <c r="JN12" s="244"/>
      <c r="JO12" s="244"/>
      <c r="JP12" s="244"/>
      <c r="JQ12" s="244"/>
      <c r="JR12" s="244"/>
      <c r="JS12" s="244"/>
      <c r="JT12" s="244"/>
      <c r="JU12" s="244"/>
      <c r="JV12" s="244"/>
      <c r="JW12" s="244"/>
      <c r="JX12" s="244"/>
      <c r="JY12" s="244"/>
      <c r="JZ12" s="244"/>
      <c r="KA12" s="244"/>
      <c r="KB12" s="244"/>
      <c r="KC12" s="244"/>
      <c r="KD12" s="244"/>
      <c r="KE12" s="244"/>
      <c r="KF12" s="244"/>
      <c r="KG12" s="244"/>
      <c r="KH12" s="244"/>
      <c r="KI12" s="244"/>
      <c r="KJ12" s="244"/>
      <c r="KK12" s="244"/>
      <c r="KL12" s="244"/>
      <c r="KM12" s="244"/>
      <c r="KN12" s="244"/>
      <c r="KO12" s="244"/>
      <c r="KP12" s="244"/>
      <c r="KQ12" s="244"/>
      <c r="KR12" s="244"/>
      <c r="KS12" s="244"/>
      <c r="KT12" s="244"/>
      <c r="KU12" s="244"/>
      <c r="KV12" s="244"/>
      <c r="KW12" s="244"/>
      <c r="KX12" s="244"/>
      <c r="KY12" s="244"/>
      <c r="KZ12" s="244"/>
      <c r="LA12" s="244"/>
      <c r="LB12" s="244"/>
      <c r="LC12" s="244"/>
      <c r="LD12" s="244"/>
      <c r="LE12" s="244"/>
      <c r="LF12" s="244"/>
      <c r="LG12" s="244"/>
      <c r="LH12" s="244"/>
      <c r="LI12" s="244"/>
      <c r="LJ12" s="244"/>
      <c r="LK12" s="244"/>
      <c r="LL12" s="244"/>
      <c r="LM12" s="244"/>
      <c r="LN12" s="244"/>
      <c r="LO12" s="244"/>
      <c r="LP12" s="244"/>
      <c r="LQ12" s="244"/>
      <c r="LR12" s="244"/>
      <c r="LS12" s="244"/>
      <c r="LT12" s="244"/>
      <c r="LU12" s="244"/>
      <c r="LV12" s="244"/>
      <c r="LW12" s="244"/>
      <c r="LX12" s="244"/>
      <c r="LY12" s="244"/>
      <c r="LZ12" s="244"/>
      <c r="MA12" s="244"/>
      <c r="MB12" s="244"/>
      <c r="MC12" s="244"/>
      <c r="MD12" s="244"/>
      <c r="ME12" s="244"/>
      <c r="MF12" s="244"/>
      <c r="MG12" s="244"/>
      <c r="MH12" s="244"/>
      <c r="MI12" s="244"/>
      <c r="MJ12" s="244"/>
      <c r="MK12" s="244"/>
      <c r="ML12" s="244"/>
      <c r="MM12" s="244"/>
      <c r="MN12" s="244"/>
      <c r="MO12" s="244"/>
      <c r="MP12" s="244"/>
      <c r="MQ12" s="244"/>
      <c r="MR12" s="244"/>
      <c r="MS12" s="244"/>
      <c r="MT12" s="244"/>
      <c r="MU12" s="244"/>
      <c r="MV12" s="244"/>
      <c r="MW12" s="244"/>
      <c r="MX12" s="244"/>
      <c r="MY12" s="244"/>
      <c r="MZ12" s="244"/>
      <c r="NA12" s="244"/>
      <c r="NB12" s="244"/>
      <c r="NC12" s="244"/>
      <c r="ND12" s="244"/>
      <c r="NE12" s="244"/>
      <c r="NF12" s="244"/>
      <c r="NG12" s="244"/>
      <c r="NH12" s="244"/>
      <c r="NI12" s="244"/>
      <c r="NJ12" s="244"/>
      <c r="NK12" s="244"/>
      <c r="NL12" s="244"/>
      <c r="NM12" s="244"/>
      <c r="NN12" s="244"/>
      <c r="NO12" s="244"/>
      <c r="NP12" s="244"/>
      <c r="NQ12" s="244"/>
      <c r="NR12" s="244"/>
      <c r="NS12" s="244"/>
      <c r="NT12" s="244"/>
      <c r="NU12" s="244"/>
      <c r="NV12" s="244"/>
      <c r="NW12" s="244"/>
      <c r="NX12" s="244"/>
      <c r="NY12" s="244"/>
      <c r="NZ12" s="244"/>
      <c r="OA12" s="244"/>
      <c r="OB12" s="244"/>
      <c r="OC12" s="244"/>
      <c r="OD12" s="244"/>
      <c r="OE12" s="244"/>
      <c r="OF12" s="244"/>
      <c r="OG12" s="244"/>
      <c r="OH12" s="244"/>
      <c r="OI12" s="244"/>
      <c r="OJ12" s="244"/>
      <c r="OK12" s="244"/>
      <c r="OL12" s="244"/>
      <c r="OM12" s="244"/>
      <c r="ON12" s="244"/>
      <c r="OO12" s="244"/>
      <c r="OP12" s="244"/>
      <c r="OQ12" s="244"/>
      <c r="OR12" s="244"/>
      <c r="OS12" s="244"/>
      <c r="OT12" s="244"/>
      <c r="OU12" s="244"/>
      <c r="OV12" s="244"/>
      <c r="OW12" s="244"/>
      <c r="OX12" s="244"/>
      <c r="OY12" s="244"/>
      <c r="OZ12" s="244"/>
      <c r="PA12" s="244"/>
      <c r="PB12" s="244"/>
      <c r="PC12" s="244"/>
      <c r="PD12" s="244"/>
      <c r="PE12" s="244"/>
      <c r="PF12" s="244"/>
      <c r="PG12" s="244"/>
      <c r="PH12" s="244"/>
      <c r="PI12" s="244"/>
      <c r="PJ12" s="244"/>
      <c r="PK12" s="244"/>
      <c r="PL12" s="244"/>
      <c r="PM12" s="244"/>
      <c r="PN12" s="244"/>
      <c r="PO12" s="244"/>
      <c r="PP12" s="244"/>
      <c r="PQ12" s="244"/>
      <c r="PR12" s="244"/>
      <c r="PS12" s="244"/>
      <c r="PT12" s="244"/>
      <c r="PU12" s="244"/>
      <c r="PV12" s="244"/>
      <c r="PW12" s="244"/>
      <c r="PX12" s="244"/>
      <c r="PY12" s="244"/>
      <c r="PZ12" s="244"/>
      <c r="QA12" s="244"/>
      <c r="QB12" s="244"/>
      <c r="QC12" s="244"/>
      <c r="QD12" s="244"/>
      <c r="QE12" s="244"/>
      <c r="QF12" s="244"/>
      <c r="QG12" s="244"/>
      <c r="QH12" s="244"/>
      <c r="QI12" s="244"/>
      <c r="QJ12" s="244"/>
      <c r="QK12" s="244"/>
      <c r="QL12" s="244"/>
      <c r="QM12" s="244"/>
      <c r="QN12" s="244"/>
      <c r="QO12" s="244"/>
      <c r="QP12" s="244"/>
      <c r="QQ12" s="244"/>
      <c r="QR12" s="244"/>
      <c r="QS12" s="244"/>
      <c r="QT12" s="244"/>
      <c r="QU12" s="244"/>
      <c r="QV12" s="244"/>
      <c r="QW12" s="244"/>
      <c r="QX12" s="244"/>
      <c r="QY12" s="244"/>
      <c r="QZ12" s="244"/>
      <c r="RA12" s="244"/>
      <c r="RB12" s="244"/>
      <c r="RC12" s="244"/>
      <c r="RD12" s="244"/>
      <c r="RE12" s="244"/>
      <c r="RF12" s="244"/>
      <c r="RG12" s="244"/>
      <c r="RH12" s="244"/>
      <c r="RI12" s="244"/>
      <c r="RJ12" s="244"/>
      <c r="RK12" s="244"/>
      <c r="RL12" s="244"/>
      <c r="RM12" s="244"/>
      <c r="RN12" s="244"/>
      <c r="RO12" s="244"/>
      <c r="RP12" s="244"/>
      <c r="RQ12" s="244"/>
      <c r="RR12" s="244"/>
      <c r="RS12" s="244"/>
      <c r="RT12" s="244"/>
      <c r="RU12" s="244"/>
      <c r="RV12" s="244"/>
      <c r="RW12" s="244"/>
      <c r="RX12" s="244"/>
      <c r="RY12" s="244"/>
      <c r="RZ12" s="244"/>
      <c r="SA12" s="244"/>
      <c r="SB12" s="244"/>
      <c r="SC12" s="244"/>
      <c r="SD12" s="244"/>
      <c r="SE12" s="244"/>
      <c r="SF12" s="244"/>
      <c r="SG12" s="244"/>
      <c r="SH12" s="244"/>
      <c r="SI12" s="244"/>
      <c r="SJ12" s="244"/>
      <c r="SK12" s="244"/>
      <c r="SL12" s="244"/>
      <c r="SM12" s="244"/>
      <c r="SN12" s="244"/>
      <c r="SO12" s="244"/>
      <c r="SP12" s="244"/>
      <c r="SQ12" s="244"/>
      <c r="SR12" s="244"/>
      <c r="SS12" s="244"/>
      <c r="ST12" s="244"/>
      <c r="SU12" s="244"/>
      <c r="SV12" s="244"/>
      <c r="SW12" s="244"/>
      <c r="SX12" s="244"/>
      <c r="SY12" s="244"/>
      <c r="SZ12" s="244"/>
      <c r="TA12" s="244"/>
      <c r="TB12" s="244"/>
      <c r="TC12" s="244"/>
      <c r="TD12" s="244"/>
      <c r="TE12" s="244"/>
      <c r="TF12" s="244"/>
      <c r="TG12" s="244"/>
      <c r="TH12" s="244"/>
      <c r="TI12" s="244"/>
      <c r="TJ12" s="244"/>
      <c r="TK12" s="244"/>
      <c r="TL12" s="244"/>
      <c r="TM12" s="244"/>
      <c r="TN12" s="244"/>
      <c r="TO12" s="244"/>
      <c r="TP12" s="244"/>
      <c r="TQ12" s="244"/>
      <c r="TR12" s="244"/>
      <c r="TS12" s="244"/>
      <c r="TT12" s="244"/>
      <c r="TU12" s="244"/>
      <c r="TV12" s="244"/>
      <c r="TW12" s="244"/>
      <c r="TX12" s="244"/>
      <c r="TY12" s="244"/>
      <c r="TZ12" s="244"/>
      <c r="UA12" s="244"/>
      <c r="UB12" s="244"/>
      <c r="UC12" s="244"/>
      <c r="UD12" s="244"/>
      <c r="UE12" s="244"/>
      <c r="UF12" s="244"/>
      <c r="UG12" s="244"/>
      <c r="UH12" s="244"/>
      <c r="UI12" s="244"/>
      <c r="UJ12" s="244"/>
      <c r="UK12" s="244"/>
      <c r="UL12" s="244"/>
      <c r="UM12" s="244"/>
      <c r="UN12" s="244"/>
      <c r="UO12" s="244"/>
      <c r="UP12" s="244"/>
      <c r="UQ12" s="244"/>
      <c r="UR12" s="244"/>
      <c r="US12" s="244"/>
      <c r="UT12" s="244"/>
      <c r="UU12" s="244"/>
      <c r="UV12" s="244"/>
      <c r="UW12" s="244"/>
      <c r="UX12" s="244"/>
      <c r="UY12" s="244"/>
      <c r="UZ12" s="244"/>
      <c r="VA12" s="244"/>
      <c r="VB12" s="244"/>
      <c r="VC12" s="244"/>
      <c r="VD12" s="244"/>
      <c r="VE12" s="244"/>
      <c r="VF12" s="244"/>
      <c r="VG12" s="244"/>
      <c r="VH12" s="244"/>
      <c r="VI12" s="244"/>
      <c r="VJ12" s="244"/>
      <c r="VK12" s="244"/>
      <c r="VL12" s="244"/>
      <c r="VM12" s="244"/>
      <c r="VN12" s="244"/>
      <c r="VO12" s="244"/>
      <c r="VP12" s="244"/>
      <c r="VQ12" s="244"/>
      <c r="VR12" s="244"/>
      <c r="VS12" s="244"/>
      <c r="VT12" s="244"/>
      <c r="VU12" s="244"/>
      <c r="VV12" s="244"/>
      <c r="VW12" s="244"/>
      <c r="VX12" s="244"/>
      <c r="VY12" s="244"/>
      <c r="VZ12" s="244"/>
      <c r="WA12" s="244"/>
      <c r="WB12" s="244"/>
      <c r="WC12" s="244"/>
      <c r="WD12" s="244"/>
      <c r="WE12" s="244"/>
      <c r="WF12" s="244"/>
      <c r="WG12" s="244"/>
      <c r="WH12" s="244"/>
      <c r="WI12" s="244"/>
      <c r="WJ12" s="244"/>
      <c r="WK12" s="244"/>
      <c r="WL12" s="244"/>
      <c r="WM12" s="244"/>
      <c r="WN12" s="244"/>
      <c r="WO12" s="244"/>
      <c r="WP12" s="244"/>
      <c r="WQ12" s="244"/>
      <c r="WR12" s="244"/>
      <c r="WS12" s="244"/>
      <c r="WT12" s="244"/>
      <c r="WU12" s="244"/>
      <c r="WV12" s="244"/>
      <c r="WW12" s="244"/>
      <c r="WX12" s="244"/>
      <c r="WY12" s="244"/>
      <c r="WZ12" s="244"/>
      <c r="XA12" s="244"/>
      <c r="XB12" s="244"/>
      <c r="XC12" s="244"/>
      <c r="XD12" s="244"/>
      <c r="XE12" s="244"/>
      <c r="XF12" s="244"/>
      <c r="XG12" s="244"/>
      <c r="XH12" s="244"/>
      <c r="XI12" s="244"/>
      <c r="XJ12" s="244"/>
      <c r="XK12" s="244"/>
      <c r="XL12" s="244"/>
      <c r="XM12" s="244"/>
      <c r="XN12" s="244"/>
      <c r="XO12" s="244"/>
      <c r="XP12" s="244"/>
      <c r="XQ12" s="244"/>
      <c r="XR12" s="244"/>
      <c r="XS12" s="244"/>
      <c r="XT12" s="244"/>
      <c r="XU12" s="244"/>
      <c r="XV12" s="244"/>
      <c r="XW12" s="244"/>
      <c r="XX12" s="244"/>
      <c r="XY12" s="244"/>
      <c r="XZ12" s="244"/>
      <c r="YA12" s="244"/>
      <c r="YB12" s="244"/>
      <c r="YC12" s="244"/>
      <c r="YD12" s="244"/>
      <c r="YE12" s="244"/>
      <c r="YF12" s="244"/>
      <c r="YG12" s="244"/>
      <c r="YH12" s="244"/>
      <c r="YI12" s="244"/>
      <c r="YJ12" s="244"/>
      <c r="YK12" s="244"/>
      <c r="YL12" s="244"/>
      <c r="YM12" s="244"/>
      <c r="YN12" s="244"/>
      <c r="YO12" s="244"/>
      <c r="YP12" s="244"/>
      <c r="YQ12" s="244"/>
      <c r="YR12" s="244"/>
      <c r="YS12" s="244"/>
      <c r="YT12" s="244"/>
      <c r="YU12" s="244"/>
      <c r="YV12" s="244"/>
      <c r="YW12" s="244"/>
      <c r="YX12" s="244"/>
      <c r="YY12" s="244"/>
      <c r="YZ12" s="244"/>
      <c r="ZA12" s="244"/>
      <c r="ZB12" s="244"/>
      <c r="ZC12" s="244"/>
      <c r="ZD12" s="244"/>
      <c r="ZE12" s="244"/>
      <c r="ZF12" s="244"/>
      <c r="ZG12" s="244"/>
      <c r="ZH12" s="244"/>
      <c r="ZI12" s="244"/>
      <c r="ZJ12" s="244"/>
      <c r="ZK12" s="244"/>
      <c r="ZL12" s="244"/>
      <c r="ZM12" s="244"/>
      <c r="ZN12" s="244"/>
      <c r="ZO12" s="244"/>
      <c r="ZP12" s="244"/>
      <c r="ZQ12" s="244"/>
      <c r="ZR12" s="244"/>
      <c r="ZS12" s="244"/>
      <c r="ZT12" s="244"/>
      <c r="ZU12" s="244"/>
      <c r="ZV12" s="244"/>
      <c r="ZW12" s="244"/>
      <c r="ZX12" s="244"/>
      <c r="ZY12" s="244"/>
      <c r="ZZ12" s="244"/>
      <c r="AAA12" s="244"/>
      <c r="AAB12" s="244"/>
      <c r="AAC12" s="244"/>
      <c r="AAD12" s="244"/>
      <c r="AAE12" s="244"/>
      <c r="AAF12" s="244"/>
      <c r="AAG12" s="244"/>
      <c r="AAH12" s="244"/>
      <c r="AAI12" s="244"/>
      <c r="AAJ12" s="244"/>
      <c r="AAK12" s="244"/>
      <c r="AAL12" s="244"/>
      <c r="AAM12" s="244"/>
      <c r="AAN12" s="244"/>
      <c r="AAO12" s="244"/>
      <c r="AAP12" s="244"/>
      <c r="AAQ12" s="244"/>
      <c r="AAR12" s="244"/>
      <c r="AAS12" s="244"/>
      <c r="AAT12" s="244"/>
      <c r="AAU12" s="244"/>
      <c r="AAV12" s="244"/>
      <c r="AAW12" s="244"/>
      <c r="AAX12" s="244"/>
      <c r="AAY12" s="244"/>
      <c r="AAZ12" s="244"/>
      <c r="ABA12" s="244"/>
      <c r="ABB12" s="244"/>
      <c r="ABC12" s="244"/>
      <c r="ABD12" s="244"/>
      <c r="ABE12" s="244"/>
      <c r="ABF12" s="244"/>
      <c r="ABG12" s="244"/>
      <c r="ABH12" s="244"/>
      <c r="ABI12" s="244"/>
      <c r="ABJ12" s="244"/>
      <c r="ABK12" s="244"/>
      <c r="ABL12" s="244"/>
      <c r="ABM12" s="244"/>
      <c r="ABN12" s="244"/>
      <c r="ABO12" s="244"/>
      <c r="ABP12" s="244"/>
      <c r="ABQ12" s="244"/>
      <c r="ABR12" s="244"/>
      <c r="ABS12" s="244"/>
      <c r="ABT12" s="244"/>
      <c r="ABU12" s="244"/>
      <c r="ABV12" s="244"/>
      <c r="ABW12" s="244"/>
      <c r="ABX12" s="244"/>
      <c r="ABY12" s="244"/>
      <c r="ABZ12" s="244"/>
      <c r="ACA12" s="244"/>
      <c r="ACB12" s="244"/>
      <c r="ACC12" s="244"/>
      <c r="ACD12" s="244"/>
      <c r="ACE12" s="244"/>
      <c r="ACF12" s="244"/>
      <c r="ACG12" s="244"/>
      <c r="ACH12" s="244"/>
      <c r="ACI12" s="244"/>
      <c r="ACJ12" s="244"/>
      <c r="ACK12" s="244"/>
      <c r="ACL12" s="244"/>
      <c r="ACM12" s="244"/>
      <c r="ACN12" s="244"/>
      <c r="ACO12" s="244"/>
      <c r="ACP12" s="244"/>
      <c r="ACQ12" s="244"/>
      <c r="ACR12" s="244"/>
      <c r="ACS12" s="244"/>
      <c r="ACT12" s="244"/>
      <c r="ACU12" s="244"/>
      <c r="ACV12" s="244"/>
      <c r="ACW12" s="244"/>
      <c r="ACX12" s="244"/>
      <c r="ACY12" s="244"/>
      <c r="ACZ12" s="244"/>
      <c r="ADA12" s="244"/>
      <c r="ADB12" s="244"/>
      <c r="ADC12" s="244"/>
      <c r="ADD12" s="244"/>
      <c r="ADE12" s="244"/>
      <c r="ADF12" s="244"/>
      <c r="ADG12" s="244"/>
      <c r="ADH12" s="244"/>
      <c r="ADI12" s="244"/>
      <c r="ADJ12" s="244"/>
      <c r="ADK12" s="244"/>
      <c r="ADL12" s="244"/>
      <c r="ADM12" s="244"/>
      <c r="ADN12" s="244"/>
      <c r="ADO12" s="244"/>
      <c r="ADP12" s="244"/>
      <c r="ADQ12" s="244"/>
      <c r="ADR12" s="244"/>
      <c r="ADS12" s="244"/>
      <c r="ADT12" s="244"/>
      <c r="ADU12" s="244"/>
      <c r="ADV12" s="244"/>
      <c r="ADW12" s="244"/>
      <c r="ADX12" s="244"/>
      <c r="ADY12" s="244"/>
      <c r="ADZ12" s="244"/>
      <c r="AEA12" s="244"/>
      <c r="AEB12" s="244"/>
      <c r="AEC12" s="244"/>
      <c r="AED12" s="244"/>
      <c r="AEE12" s="244"/>
      <c r="AEF12" s="244"/>
      <c r="AEG12" s="244"/>
      <c r="AEH12" s="244"/>
      <c r="AEI12" s="244"/>
      <c r="AEJ12" s="244"/>
      <c r="AEK12" s="244"/>
      <c r="AEL12" s="244"/>
      <c r="AEM12" s="244"/>
      <c r="AEN12" s="244"/>
      <c r="AEO12" s="244"/>
      <c r="AEP12" s="244"/>
      <c r="AEQ12" s="244"/>
      <c r="AER12" s="244"/>
      <c r="AES12" s="244"/>
      <c r="AET12" s="244"/>
      <c r="AEU12" s="244"/>
    </row>
    <row r="13" spans="1:827" s="191" customFormat="1" x14ac:dyDescent="0.15">
      <c r="A13" s="182" t="str">
        <f>'Tariffs July 2020'!K7</f>
        <v>Energy Locals</v>
      </c>
      <c r="B13" s="183" t="str">
        <f>'Tariffs July 2020'!L7</f>
        <v>Local Saver</v>
      </c>
      <c r="C13" s="184">
        <f>IF('Tariffs July 2020'!BP7=0,91*'Tariffs July 2020'!M7/100,(91*'Tariffs July 2020'!M7/100)+'Tariffs July 2020'!BP7/4)</f>
        <v>104</v>
      </c>
      <c r="D13" s="184">
        <f>IF('Tariffs July 2020'!O7="",$C$5*'Tariffs July 2020'!N7/100,IF($C$5&gt;='Tariffs July 2020'!P7,('Tariffs July 2020'!P7*'Tariffs July 2020'!N7/100),($C$5*'Tariffs July 2020'!N7/100)))</f>
        <v>436.36363636363632</v>
      </c>
      <c r="E13" s="184">
        <f>IF(AND('Tariffs July 2020'!P7&gt;0,'Tariffs July 2020'!R7&gt;0),IF($C$5&lt;'Tariffs July 2020'!P7,0,IF($C$5&lt;=('Tariffs July 2020'!R7+'Tariffs July 2020'!P7),(($C$5-'Tariffs July 2020'!P7)*'Tariffs July 2020'!Q7/100),(('Tariffs July 2020'!R7)*'Tariffs July 2020'!Q7/100))),0)</f>
        <v>0</v>
      </c>
      <c r="F13" s="184">
        <f>IF(AND('Tariffs July 2020'!R7&gt;0,'Tariffs July 2020'!T7&gt;0),IF(($C$5&lt;'Tariffs July 2020'!T7),(0),($C$5-'Tariffs July 2020'!T7)*'Tariffs July 2020'!U7/100),IF(AND('Tariffs July 2020'!R7&gt;0,'Tariffs July 2020'!T7=""),IF(($C$5&lt;'Tariffs July 2020'!R7+'Tariffs July 2020'!P7),(0),(($C$5-('Tariffs July 2020'!R7+'Tariffs July 2020'!P7))*'Tariffs July 2020'!S7/100)),IF(AND('Tariffs July 2020'!P7&gt;0,'Tariffs July 2020'!R7=""&gt;0),IF(($C$5&lt;'Tariffs July 2020'!P7),(0),($C$5-'Tariffs July 2020'!P7)*'Tariffs July 2020'!Q7/100),0)))</f>
        <v>0</v>
      </c>
      <c r="G13" s="184">
        <f t="shared" si="0"/>
        <v>540.36363636363626</v>
      </c>
      <c r="H13" s="238">
        <f t="shared" si="1"/>
        <v>1745.454545454545</v>
      </c>
      <c r="I13" s="238">
        <f t="shared" si="2"/>
        <v>2161.454545454545</v>
      </c>
      <c r="J13" s="185">
        <f t="shared" si="3"/>
        <v>2377.6</v>
      </c>
      <c r="K13" s="183">
        <f>'Tariffs July 2020'!AZ7</f>
        <v>0</v>
      </c>
      <c r="L13" s="183">
        <f>'Tariffs July 2020'!BA7</f>
        <v>0</v>
      </c>
      <c r="M13" s="183">
        <f>'Tariffs July 2020'!BB7</f>
        <v>0</v>
      </c>
      <c r="N13" s="183">
        <f>'Tariffs July 2020'!BC7</f>
        <v>0</v>
      </c>
      <c r="O13" s="186" t="str">
        <f t="shared" si="4"/>
        <v>No discount</v>
      </c>
      <c r="P13" s="187" t="str">
        <f t="shared" si="5"/>
        <v>Exclusive</v>
      </c>
      <c r="Q13" s="241">
        <f t="shared" si="6"/>
        <v>2161.454545454545</v>
      </c>
      <c r="R13" s="238">
        <f t="shared" si="7"/>
        <v>2161.454545454545</v>
      </c>
      <c r="S13" s="247">
        <f t="shared" si="8"/>
        <v>2377.6</v>
      </c>
      <c r="T13" s="247">
        <f t="shared" si="8"/>
        <v>2377.6</v>
      </c>
      <c r="U13" s="188">
        <f>'Tariffs July 2020'!BL7</f>
        <v>0</v>
      </c>
      <c r="V13" s="189" t="str">
        <f>'Tariffs July 2020'!BM7</f>
        <v>n</v>
      </c>
      <c r="Y13" s="24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c r="BW13" s="244"/>
      <c r="BX13" s="244"/>
      <c r="BY13" s="244"/>
      <c r="BZ13" s="244"/>
      <c r="CA13" s="244"/>
      <c r="CB13" s="244"/>
      <c r="CC13" s="244"/>
      <c r="CD13" s="244"/>
      <c r="CE13" s="244"/>
      <c r="CF13" s="244"/>
      <c r="CG13" s="244"/>
      <c r="CH13" s="244"/>
      <c r="CI13" s="244"/>
      <c r="CJ13" s="244"/>
      <c r="CK13" s="244"/>
      <c r="CL13" s="244"/>
      <c r="CM13" s="244"/>
      <c r="CN13" s="244"/>
      <c r="CO13" s="244"/>
      <c r="CP13" s="244"/>
      <c r="CQ13" s="244"/>
      <c r="CR13" s="244"/>
      <c r="CS13" s="244"/>
      <c r="CT13" s="244"/>
      <c r="CU13" s="244"/>
      <c r="CV13" s="244"/>
      <c r="CW13" s="244"/>
      <c r="CX13" s="244"/>
      <c r="CY13" s="244"/>
      <c r="CZ13" s="244"/>
      <c r="DA13" s="244"/>
      <c r="DB13" s="244"/>
      <c r="DC13" s="244"/>
      <c r="DD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4"/>
      <c r="EC13" s="244"/>
      <c r="ED13" s="244"/>
      <c r="EE13" s="244"/>
      <c r="EF13" s="244"/>
      <c r="EG13" s="244"/>
      <c r="EH13" s="244"/>
      <c r="EI13" s="244"/>
      <c r="EJ13" s="244"/>
      <c r="EK13" s="244"/>
      <c r="EL13" s="244"/>
      <c r="EM13" s="244"/>
      <c r="EN13" s="244"/>
      <c r="EO13" s="244"/>
      <c r="EP13" s="244"/>
      <c r="EQ13" s="244"/>
      <c r="ER13" s="244"/>
      <c r="ES13" s="244"/>
      <c r="ET13" s="244"/>
      <c r="EU13" s="244"/>
      <c r="EV13" s="244"/>
      <c r="EW13" s="244"/>
      <c r="EX13" s="244"/>
      <c r="EY13" s="244"/>
      <c r="EZ13" s="244"/>
      <c r="FA13" s="244"/>
      <c r="FB13" s="244"/>
      <c r="FC13" s="244"/>
      <c r="FD13" s="244"/>
      <c r="FE13" s="244"/>
      <c r="FF13" s="244"/>
      <c r="FG13" s="244"/>
      <c r="FH13" s="244"/>
      <c r="FI13" s="244"/>
      <c r="FJ13" s="244"/>
      <c r="FK13" s="244"/>
      <c r="FL13" s="244"/>
      <c r="FM13" s="244"/>
      <c r="FN13" s="244"/>
      <c r="FO13" s="244"/>
      <c r="FP13" s="244"/>
      <c r="FQ13" s="244"/>
      <c r="FR13" s="244"/>
      <c r="FS13" s="244"/>
      <c r="FT13" s="244"/>
      <c r="FU13" s="244"/>
      <c r="FV13" s="244"/>
      <c r="FW13" s="244"/>
      <c r="FX13" s="244"/>
      <c r="FY13" s="244"/>
      <c r="FZ13" s="244"/>
      <c r="GA13" s="244"/>
      <c r="GB13" s="244"/>
      <c r="GC13" s="244"/>
      <c r="GD13" s="244"/>
      <c r="GE13" s="244"/>
      <c r="GF13" s="244"/>
      <c r="GG13" s="244"/>
      <c r="GH13" s="244"/>
      <c r="GI13" s="244"/>
      <c r="GJ13" s="244"/>
      <c r="GK13" s="244"/>
      <c r="GL13" s="244"/>
      <c r="GM13" s="244"/>
      <c r="GN13" s="244"/>
      <c r="GO13" s="244"/>
      <c r="GP13" s="244"/>
      <c r="GQ13" s="244"/>
      <c r="GR13" s="244"/>
      <c r="GS13" s="244"/>
      <c r="GT13" s="244"/>
      <c r="GU13" s="244"/>
      <c r="GV13" s="244"/>
      <c r="GW13" s="244"/>
      <c r="GX13" s="244"/>
      <c r="GY13" s="244"/>
      <c r="GZ13" s="244"/>
      <c r="HA13" s="244"/>
      <c r="HB13" s="244"/>
      <c r="HC13" s="244"/>
      <c r="HD13" s="244"/>
      <c r="HE13" s="244"/>
      <c r="HF13" s="244"/>
      <c r="HG13" s="244"/>
      <c r="HH13" s="244"/>
      <c r="HI13" s="244"/>
      <c r="HJ13" s="244"/>
      <c r="HK13" s="244"/>
      <c r="HL13" s="244"/>
      <c r="HM13" s="244"/>
      <c r="HN13" s="244"/>
      <c r="HO13" s="244"/>
      <c r="HP13" s="244"/>
      <c r="HQ13" s="244"/>
      <c r="HR13" s="244"/>
      <c r="HS13" s="244"/>
      <c r="HT13" s="244"/>
      <c r="HU13" s="244"/>
      <c r="HV13" s="244"/>
      <c r="HW13" s="244"/>
      <c r="HX13" s="244"/>
      <c r="HY13" s="244"/>
      <c r="HZ13" s="244"/>
      <c r="IA13" s="244"/>
      <c r="IB13" s="244"/>
      <c r="IC13" s="244"/>
      <c r="ID13" s="244"/>
      <c r="IE13" s="244"/>
      <c r="IF13" s="244"/>
      <c r="IG13" s="244"/>
      <c r="IH13" s="244"/>
      <c r="II13" s="244"/>
      <c r="IJ13" s="244"/>
      <c r="IK13" s="244"/>
      <c r="IL13" s="244"/>
      <c r="IM13" s="244"/>
      <c r="IN13" s="244"/>
      <c r="IO13" s="244"/>
      <c r="IP13" s="244"/>
      <c r="IQ13" s="244"/>
      <c r="IR13" s="244"/>
      <c r="IS13" s="244"/>
      <c r="IT13" s="244"/>
      <c r="IU13" s="244"/>
      <c r="IV13" s="244"/>
      <c r="IW13" s="244"/>
      <c r="IX13" s="244"/>
      <c r="IY13" s="244"/>
      <c r="IZ13" s="244"/>
      <c r="JA13" s="244"/>
      <c r="JB13" s="244"/>
      <c r="JC13" s="244"/>
      <c r="JD13" s="244"/>
      <c r="JE13" s="244"/>
      <c r="JF13" s="244"/>
      <c r="JG13" s="244"/>
      <c r="JH13" s="244"/>
      <c r="JI13" s="244"/>
      <c r="JJ13" s="244"/>
      <c r="JK13" s="244"/>
      <c r="JL13" s="244"/>
      <c r="JM13" s="244"/>
      <c r="JN13" s="244"/>
      <c r="JO13" s="244"/>
      <c r="JP13" s="244"/>
      <c r="JQ13" s="244"/>
      <c r="JR13" s="244"/>
      <c r="JS13" s="244"/>
      <c r="JT13" s="244"/>
      <c r="JU13" s="244"/>
      <c r="JV13" s="244"/>
      <c r="JW13" s="244"/>
      <c r="JX13" s="244"/>
      <c r="JY13" s="244"/>
      <c r="JZ13" s="244"/>
      <c r="KA13" s="244"/>
      <c r="KB13" s="244"/>
      <c r="KC13" s="244"/>
      <c r="KD13" s="244"/>
      <c r="KE13" s="244"/>
      <c r="KF13" s="244"/>
      <c r="KG13" s="244"/>
      <c r="KH13" s="244"/>
      <c r="KI13" s="244"/>
      <c r="KJ13" s="244"/>
      <c r="KK13" s="244"/>
      <c r="KL13" s="244"/>
      <c r="KM13" s="244"/>
      <c r="KN13" s="244"/>
      <c r="KO13" s="244"/>
      <c r="KP13" s="244"/>
      <c r="KQ13" s="244"/>
      <c r="KR13" s="244"/>
      <c r="KS13" s="244"/>
      <c r="KT13" s="244"/>
      <c r="KU13" s="244"/>
      <c r="KV13" s="244"/>
      <c r="KW13" s="244"/>
      <c r="KX13" s="244"/>
      <c r="KY13" s="244"/>
      <c r="KZ13" s="244"/>
      <c r="LA13" s="244"/>
      <c r="LB13" s="244"/>
      <c r="LC13" s="244"/>
      <c r="LD13" s="244"/>
      <c r="LE13" s="244"/>
      <c r="LF13" s="244"/>
      <c r="LG13" s="244"/>
      <c r="LH13" s="244"/>
      <c r="LI13" s="244"/>
      <c r="LJ13" s="244"/>
      <c r="LK13" s="244"/>
      <c r="LL13" s="244"/>
      <c r="LM13" s="244"/>
      <c r="LN13" s="244"/>
      <c r="LO13" s="244"/>
      <c r="LP13" s="244"/>
      <c r="LQ13" s="244"/>
      <c r="LR13" s="244"/>
      <c r="LS13" s="244"/>
      <c r="LT13" s="244"/>
      <c r="LU13" s="244"/>
      <c r="LV13" s="244"/>
      <c r="LW13" s="244"/>
      <c r="LX13" s="244"/>
      <c r="LY13" s="244"/>
      <c r="LZ13" s="244"/>
      <c r="MA13" s="244"/>
      <c r="MB13" s="244"/>
      <c r="MC13" s="244"/>
      <c r="MD13" s="244"/>
      <c r="ME13" s="244"/>
      <c r="MF13" s="244"/>
      <c r="MG13" s="244"/>
      <c r="MH13" s="244"/>
      <c r="MI13" s="244"/>
      <c r="MJ13" s="244"/>
      <c r="MK13" s="244"/>
      <c r="ML13" s="244"/>
      <c r="MM13" s="244"/>
      <c r="MN13" s="244"/>
      <c r="MO13" s="244"/>
      <c r="MP13" s="244"/>
      <c r="MQ13" s="244"/>
      <c r="MR13" s="244"/>
      <c r="MS13" s="244"/>
      <c r="MT13" s="244"/>
      <c r="MU13" s="244"/>
      <c r="MV13" s="244"/>
      <c r="MW13" s="244"/>
      <c r="MX13" s="244"/>
      <c r="MY13" s="244"/>
      <c r="MZ13" s="244"/>
      <c r="NA13" s="244"/>
      <c r="NB13" s="244"/>
      <c r="NC13" s="244"/>
      <c r="ND13" s="244"/>
      <c r="NE13" s="244"/>
      <c r="NF13" s="244"/>
      <c r="NG13" s="244"/>
      <c r="NH13" s="244"/>
      <c r="NI13" s="244"/>
      <c r="NJ13" s="244"/>
      <c r="NK13" s="244"/>
      <c r="NL13" s="244"/>
      <c r="NM13" s="244"/>
      <c r="NN13" s="244"/>
      <c r="NO13" s="244"/>
      <c r="NP13" s="244"/>
      <c r="NQ13" s="244"/>
      <c r="NR13" s="244"/>
      <c r="NS13" s="244"/>
      <c r="NT13" s="244"/>
      <c r="NU13" s="244"/>
      <c r="NV13" s="244"/>
      <c r="NW13" s="244"/>
      <c r="NX13" s="244"/>
      <c r="NY13" s="244"/>
      <c r="NZ13" s="244"/>
      <c r="OA13" s="244"/>
      <c r="OB13" s="244"/>
      <c r="OC13" s="244"/>
      <c r="OD13" s="244"/>
      <c r="OE13" s="244"/>
      <c r="OF13" s="244"/>
      <c r="OG13" s="244"/>
      <c r="OH13" s="244"/>
      <c r="OI13" s="244"/>
      <c r="OJ13" s="244"/>
      <c r="OK13" s="244"/>
      <c r="OL13" s="244"/>
      <c r="OM13" s="244"/>
      <c r="ON13" s="244"/>
      <c r="OO13" s="244"/>
      <c r="OP13" s="244"/>
      <c r="OQ13" s="244"/>
      <c r="OR13" s="244"/>
      <c r="OS13" s="244"/>
      <c r="OT13" s="244"/>
      <c r="OU13" s="244"/>
      <c r="OV13" s="244"/>
      <c r="OW13" s="244"/>
      <c r="OX13" s="244"/>
      <c r="OY13" s="244"/>
      <c r="OZ13" s="244"/>
      <c r="PA13" s="244"/>
      <c r="PB13" s="244"/>
      <c r="PC13" s="244"/>
      <c r="PD13" s="244"/>
      <c r="PE13" s="244"/>
      <c r="PF13" s="244"/>
      <c r="PG13" s="244"/>
      <c r="PH13" s="244"/>
      <c r="PI13" s="244"/>
      <c r="PJ13" s="244"/>
      <c r="PK13" s="244"/>
      <c r="PL13" s="244"/>
      <c r="PM13" s="244"/>
      <c r="PN13" s="244"/>
      <c r="PO13" s="244"/>
      <c r="PP13" s="244"/>
      <c r="PQ13" s="244"/>
      <c r="PR13" s="244"/>
      <c r="PS13" s="244"/>
      <c r="PT13" s="244"/>
      <c r="PU13" s="244"/>
      <c r="PV13" s="244"/>
      <c r="PW13" s="244"/>
      <c r="PX13" s="244"/>
      <c r="PY13" s="244"/>
      <c r="PZ13" s="244"/>
      <c r="QA13" s="244"/>
      <c r="QB13" s="244"/>
      <c r="QC13" s="244"/>
      <c r="QD13" s="244"/>
      <c r="QE13" s="244"/>
      <c r="QF13" s="244"/>
      <c r="QG13" s="244"/>
      <c r="QH13" s="244"/>
      <c r="QI13" s="244"/>
      <c r="QJ13" s="244"/>
      <c r="QK13" s="244"/>
      <c r="QL13" s="244"/>
      <c r="QM13" s="244"/>
      <c r="QN13" s="244"/>
      <c r="QO13" s="244"/>
      <c r="QP13" s="244"/>
      <c r="QQ13" s="244"/>
      <c r="QR13" s="244"/>
      <c r="QS13" s="244"/>
      <c r="QT13" s="244"/>
      <c r="QU13" s="244"/>
      <c r="QV13" s="244"/>
      <c r="QW13" s="244"/>
      <c r="QX13" s="244"/>
      <c r="QY13" s="244"/>
      <c r="QZ13" s="244"/>
      <c r="RA13" s="244"/>
      <c r="RB13" s="244"/>
      <c r="RC13" s="244"/>
      <c r="RD13" s="244"/>
      <c r="RE13" s="244"/>
      <c r="RF13" s="244"/>
      <c r="RG13" s="244"/>
      <c r="RH13" s="244"/>
      <c r="RI13" s="244"/>
      <c r="RJ13" s="244"/>
      <c r="RK13" s="244"/>
      <c r="RL13" s="244"/>
      <c r="RM13" s="244"/>
      <c r="RN13" s="244"/>
      <c r="RO13" s="244"/>
      <c r="RP13" s="244"/>
      <c r="RQ13" s="244"/>
      <c r="RR13" s="244"/>
      <c r="RS13" s="244"/>
      <c r="RT13" s="244"/>
      <c r="RU13" s="244"/>
      <c r="RV13" s="244"/>
      <c r="RW13" s="244"/>
      <c r="RX13" s="244"/>
      <c r="RY13" s="244"/>
      <c r="RZ13" s="244"/>
      <c r="SA13" s="244"/>
      <c r="SB13" s="244"/>
      <c r="SC13" s="244"/>
      <c r="SD13" s="244"/>
      <c r="SE13" s="244"/>
      <c r="SF13" s="244"/>
      <c r="SG13" s="244"/>
      <c r="SH13" s="244"/>
      <c r="SI13" s="244"/>
      <c r="SJ13" s="244"/>
      <c r="SK13" s="244"/>
      <c r="SL13" s="244"/>
      <c r="SM13" s="244"/>
      <c r="SN13" s="244"/>
      <c r="SO13" s="244"/>
      <c r="SP13" s="244"/>
      <c r="SQ13" s="244"/>
      <c r="SR13" s="244"/>
      <c r="SS13" s="244"/>
      <c r="ST13" s="244"/>
      <c r="SU13" s="244"/>
      <c r="SV13" s="244"/>
      <c r="SW13" s="244"/>
      <c r="SX13" s="244"/>
      <c r="SY13" s="244"/>
      <c r="SZ13" s="244"/>
      <c r="TA13" s="244"/>
      <c r="TB13" s="244"/>
      <c r="TC13" s="244"/>
      <c r="TD13" s="244"/>
      <c r="TE13" s="244"/>
      <c r="TF13" s="244"/>
      <c r="TG13" s="244"/>
      <c r="TH13" s="244"/>
      <c r="TI13" s="244"/>
      <c r="TJ13" s="244"/>
      <c r="TK13" s="244"/>
      <c r="TL13" s="244"/>
      <c r="TM13" s="244"/>
      <c r="TN13" s="244"/>
      <c r="TO13" s="244"/>
      <c r="TP13" s="244"/>
      <c r="TQ13" s="244"/>
      <c r="TR13" s="244"/>
      <c r="TS13" s="244"/>
      <c r="TT13" s="244"/>
      <c r="TU13" s="244"/>
      <c r="TV13" s="244"/>
      <c r="TW13" s="244"/>
      <c r="TX13" s="244"/>
      <c r="TY13" s="244"/>
      <c r="TZ13" s="244"/>
      <c r="UA13" s="244"/>
      <c r="UB13" s="244"/>
      <c r="UC13" s="244"/>
      <c r="UD13" s="244"/>
      <c r="UE13" s="244"/>
      <c r="UF13" s="244"/>
      <c r="UG13" s="244"/>
      <c r="UH13" s="244"/>
      <c r="UI13" s="244"/>
      <c r="UJ13" s="244"/>
      <c r="UK13" s="244"/>
      <c r="UL13" s="244"/>
      <c r="UM13" s="244"/>
      <c r="UN13" s="244"/>
      <c r="UO13" s="244"/>
      <c r="UP13" s="244"/>
      <c r="UQ13" s="244"/>
      <c r="UR13" s="244"/>
      <c r="US13" s="244"/>
      <c r="UT13" s="244"/>
      <c r="UU13" s="244"/>
      <c r="UV13" s="244"/>
      <c r="UW13" s="244"/>
      <c r="UX13" s="244"/>
      <c r="UY13" s="244"/>
      <c r="UZ13" s="244"/>
      <c r="VA13" s="244"/>
      <c r="VB13" s="244"/>
      <c r="VC13" s="244"/>
      <c r="VD13" s="244"/>
      <c r="VE13" s="244"/>
      <c r="VF13" s="244"/>
      <c r="VG13" s="244"/>
      <c r="VH13" s="244"/>
      <c r="VI13" s="244"/>
      <c r="VJ13" s="244"/>
      <c r="VK13" s="244"/>
      <c r="VL13" s="244"/>
      <c r="VM13" s="244"/>
      <c r="VN13" s="244"/>
      <c r="VO13" s="244"/>
      <c r="VP13" s="244"/>
      <c r="VQ13" s="244"/>
      <c r="VR13" s="244"/>
      <c r="VS13" s="244"/>
      <c r="VT13" s="244"/>
      <c r="VU13" s="244"/>
      <c r="VV13" s="244"/>
      <c r="VW13" s="244"/>
      <c r="VX13" s="244"/>
      <c r="VY13" s="244"/>
      <c r="VZ13" s="244"/>
      <c r="WA13" s="244"/>
      <c r="WB13" s="244"/>
      <c r="WC13" s="244"/>
      <c r="WD13" s="244"/>
      <c r="WE13" s="244"/>
      <c r="WF13" s="244"/>
      <c r="WG13" s="244"/>
      <c r="WH13" s="244"/>
      <c r="WI13" s="244"/>
      <c r="WJ13" s="244"/>
      <c r="WK13" s="244"/>
      <c r="WL13" s="244"/>
      <c r="WM13" s="244"/>
      <c r="WN13" s="244"/>
      <c r="WO13" s="244"/>
      <c r="WP13" s="244"/>
      <c r="WQ13" s="244"/>
      <c r="WR13" s="244"/>
      <c r="WS13" s="244"/>
      <c r="WT13" s="244"/>
      <c r="WU13" s="244"/>
      <c r="WV13" s="244"/>
      <c r="WW13" s="244"/>
      <c r="WX13" s="244"/>
      <c r="WY13" s="244"/>
      <c r="WZ13" s="244"/>
      <c r="XA13" s="244"/>
      <c r="XB13" s="244"/>
      <c r="XC13" s="244"/>
      <c r="XD13" s="244"/>
      <c r="XE13" s="244"/>
      <c r="XF13" s="244"/>
      <c r="XG13" s="244"/>
      <c r="XH13" s="244"/>
      <c r="XI13" s="244"/>
      <c r="XJ13" s="244"/>
      <c r="XK13" s="244"/>
      <c r="XL13" s="244"/>
      <c r="XM13" s="244"/>
      <c r="XN13" s="244"/>
      <c r="XO13" s="244"/>
      <c r="XP13" s="244"/>
      <c r="XQ13" s="244"/>
      <c r="XR13" s="244"/>
      <c r="XS13" s="244"/>
      <c r="XT13" s="244"/>
      <c r="XU13" s="244"/>
      <c r="XV13" s="244"/>
      <c r="XW13" s="244"/>
      <c r="XX13" s="244"/>
      <c r="XY13" s="244"/>
      <c r="XZ13" s="244"/>
      <c r="YA13" s="244"/>
      <c r="YB13" s="244"/>
      <c r="YC13" s="244"/>
      <c r="YD13" s="244"/>
      <c r="YE13" s="244"/>
      <c r="YF13" s="244"/>
      <c r="YG13" s="244"/>
      <c r="YH13" s="244"/>
      <c r="YI13" s="244"/>
      <c r="YJ13" s="244"/>
      <c r="YK13" s="244"/>
      <c r="YL13" s="244"/>
      <c r="YM13" s="244"/>
      <c r="YN13" s="244"/>
      <c r="YO13" s="244"/>
      <c r="YP13" s="244"/>
      <c r="YQ13" s="244"/>
      <c r="YR13" s="244"/>
      <c r="YS13" s="244"/>
      <c r="YT13" s="244"/>
      <c r="YU13" s="244"/>
      <c r="YV13" s="244"/>
      <c r="YW13" s="244"/>
      <c r="YX13" s="244"/>
      <c r="YY13" s="244"/>
      <c r="YZ13" s="244"/>
      <c r="ZA13" s="244"/>
      <c r="ZB13" s="244"/>
      <c r="ZC13" s="244"/>
      <c r="ZD13" s="244"/>
      <c r="ZE13" s="244"/>
      <c r="ZF13" s="244"/>
      <c r="ZG13" s="244"/>
      <c r="ZH13" s="244"/>
      <c r="ZI13" s="244"/>
      <c r="ZJ13" s="244"/>
      <c r="ZK13" s="244"/>
      <c r="ZL13" s="244"/>
      <c r="ZM13" s="244"/>
      <c r="ZN13" s="244"/>
      <c r="ZO13" s="244"/>
      <c r="ZP13" s="244"/>
      <c r="ZQ13" s="244"/>
      <c r="ZR13" s="244"/>
      <c r="ZS13" s="244"/>
      <c r="ZT13" s="244"/>
      <c r="ZU13" s="244"/>
      <c r="ZV13" s="244"/>
      <c r="ZW13" s="244"/>
      <c r="ZX13" s="244"/>
      <c r="ZY13" s="244"/>
      <c r="ZZ13" s="244"/>
      <c r="AAA13" s="244"/>
      <c r="AAB13" s="244"/>
      <c r="AAC13" s="244"/>
      <c r="AAD13" s="244"/>
      <c r="AAE13" s="244"/>
      <c r="AAF13" s="244"/>
      <c r="AAG13" s="244"/>
      <c r="AAH13" s="244"/>
      <c r="AAI13" s="244"/>
      <c r="AAJ13" s="244"/>
      <c r="AAK13" s="244"/>
      <c r="AAL13" s="244"/>
      <c r="AAM13" s="244"/>
      <c r="AAN13" s="244"/>
      <c r="AAO13" s="244"/>
      <c r="AAP13" s="244"/>
      <c r="AAQ13" s="244"/>
      <c r="AAR13" s="244"/>
      <c r="AAS13" s="244"/>
      <c r="AAT13" s="244"/>
      <c r="AAU13" s="244"/>
      <c r="AAV13" s="244"/>
      <c r="AAW13" s="244"/>
      <c r="AAX13" s="244"/>
      <c r="AAY13" s="244"/>
      <c r="AAZ13" s="244"/>
      <c r="ABA13" s="244"/>
      <c r="ABB13" s="244"/>
      <c r="ABC13" s="244"/>
      <c r="ABD13" s="244"/>
      <c r="ABE13" s="244"/>
      <c r="ABF13" s="244"/>
      <c r="ABG13" s="244"/>
      <c r="ABH13" s="244"/>
      <c r="ABI13" s="244"/>
      <c r="ABJ13" s="244"/>
      <c r="ABK13" s="244"/>
      <c r="ABL13" s="244"/>
      <c r="ABM13" s="244"/>
      <c r="ABN13" s="244"/>
      <c r="ABO13" s="244"/>
      <c r="ABP13" s="244"/>
      <c r="ABQ13" s="244"/>
      <c r="ABR13" s="244"/>
      <c r="ABS13" s="244"/>
      <c r="ABT13" s="244"/>
      <c r="ABU13" s="244"/>
      <c r="ABV13" s="244"/>
      <c r="ABW13" s="244"/>
      <c r="ABX13" s="244"/>
      <c r="ABY13" s="244"/>
      <c r="ABZ13" s="244"/>
      <c r="ACA13" s="244"/>
      <c r="ACB13" s="244"/>
      <c r="ACC13" s="244"/>
      <c r="ACD13" s="244"/>
      <c r="ACE13" s="244"/>
      <c r="ACF13" s="244"/>
      <c r="ACG13" s="244"/>
      <c r="ACH13" s="244"/>
      <c r="ACI13" s="244"/>
      <c r="ACJ13" s="244"/>
      <c r="ACK13" s="244"/>
      <c r="ACL13" s="244"/>
      <c r="ACM13" s="244"/>
      <c r="ACN13" s="244"/>
      <c r="ACO13" s="244"/>
      <c r="ACP13" s="244"/>
      <c r="ACQ13" s="244"/>
      <c r="ACR13" s="244"/>
      <c r="ACS13" s="244"/>
      <c r="ACT13" s="244"/>
      <c r="ACU13" s="244"/>
      <c r="ACV13" s="244"/>
      <c r="ACW13" s="244"/>
      <c r="ACX13" s="244"/>
      <c r="ACY13" s="244"/>
      <c r="ACZ13" s="244"/>
      <c r="ADA13" s="244"/>
      <c r="ADB13" s="244"/>
      <c r="ADC13" s="244"/>
      <c r="ADD13" s="244"/>
      <c r="ADE13" s="244"/>
      <c r="ADF13" s="244"/>
      <c r="ADG13" s="244"/>
      <c r="ADH13" s="244"/>
      <c r="ADI13" s="244"/>
      <c r="ADJ13" s="244"/>
      <c r="ADK13" s="244"/>
      <c r="ADL13" s="244"/>
      <c r="ADM13" s="244"/>
      <c r="ADN13" s="244"/>
      <c r="ADO13" s="244"/>
      <c r="ADP13" s="244"/>
      <c r="ADQ13" s="244"/>
      <c r="ADR13" s="244"/>
      <c r="ADS13" s="244"/>
      <c r="ADT13" s="244"/>
      <c r="ADU13" s="244"/>
      <c r="ADV13" s="244"/>
      <c r="ADW13" s="244"/>
      <c r="ADX13" s="244"/>
      <c r="ADY13" s="244"/>
      <c r="ADZ13" s="244"/>
      <c r="AEA13" s="244"/>
      <c r="AEB13" s="244"/>
      <c r="AEC13" s="244"/>
      <c r="AED13" s="244"/>
      <c r="AEE13" s="244"/>
      <c r="AEF13" s="244"/>
      <c r="AEG13" s="244"/>
      <c r="AEH13" s="244"/>
      <c r="AEI13" s="244"/>
      <c r="AEJ13" s="244"/>
      <c r="AEK13" s="244"/>
      <c r="AEL13" s="244"/>
      <c r="AEM13" s="244"/>
      <c r="AEN13" s="244"/>
      <c r="AEO13" s="244"/>
      <c r="AEP13" s="244"/>
      <c r="AEQ13" s="244"/>
      <c r="AER13" s="244"/>
      <c r="AES13" s="244"/>
      <c r="AET13" s="244"/>
      <c r="AEU13" s="244"/>
    </row>
    <row r="14" spans="1:827" s="191" customFormat="1" x14ac:dyDescent="0.15">
      <c r="A14" s="182" t="str">
        <f>'Tariffs July 2020'!K8</f>
        <v>Origin Energy</v>
      </c>
      <c r="B14" s="183" t="str">
        <f>'Tariffs July 2020'!L8</f>
        <v>Flexi</v>
      </c>
      <c r="C14" s="184">
        <f>IF('Tariffs July 2020'!BP8=0,91*'Tariffs July 2020'!M8/100,(91*'Tariffs July 2020'!M8/100)+'Tariffs July 2020'!BP8/4)</f>
        <v>92.240909090909085</v>
      </c>
      <c r="D14" s="184">
        <f>IF('Tariffs July 2020'!O8="",$C$5*'Tariffs July 2020'!N8/100,IF($C$5&gt;='Tariffs July 2020'!P8,('Tariffs July 2020'!P8*'Tariffs July 2020'!N8/100),($C$5*'Tariffs July 2020'!N8/100)))</f>
        <v>435.2727272727272</v>
      </c>
      <c r="E14" s="184">
        <f>IF(AND('Tariffs July 2020'!P8&gt;0,'Tariffs July 2020'!R8&gt;0),IF($C$5&lt;'Tariffs July 2020'!P8,0,IF($C$5&lt;=('Tariffs July 2020'!R8+'Tariffs July 2020'!P8),(($C$5-'Tariffs July 2020'!P8)*'Tariffs July 2020'!Q8/100),(('Tariffs July 2020'!R8)*'Tariffs July 2020'!Q8/100))),0)</f>
        <v>0</v>
      </c>
      <c r="F14" s="184">
        <f>IF(AND('Tariffs July 2020'!R8&gt;0,'Tariffs July 2020'!T8&gt;0),IF(($C$5&lt;'Tariffs July 2020'!T8),(0),($C$5-'Tariffs July 2020'!T8)*'Tariffs July 2020'!U8/100),IF(AND('Tariffs July 2020'!R8&gt;0,'Tariffs July 2020'!T8=""),IF(($C$5&lt;'Tariffs July 2020'!R8+'Tariffs July 2020'!P8),(0),(($C$5-('Tariffs July 2020'!R8+'Tariffs July 2020'!P8))*'Tariffs July 2020'!S8/100)),IF(AND('Tariffs July 2020'!P8&gt;0,'Tariffs July 2020'!R8=""&gt;0),IF(($C$5&lt;'Tariffs July 2020'!P8),(0),($C$5-'Tariffs July 2020'!P8)*'Tariffs July 2020'!Q8/100),0)))</f>
        <v>0</v>
      </c>
      <c r="G14" s="184">
        <f t="shared" si="0"/>
        <v>527.51363636363624</v>
      </c>
      <c r="H14" s="238">
        <f t="shared" si="1"/>
        <v>1741.0909090909086</v>
      </c>
      <c r="I14" s="238">
        <f t="shared" si="2"/>
        <v>2110.054545454545</v>
      </c>
      <c r="J14" s="185">
        <f t="shared" si="3"/>
        <v>2321.0599999999995</v>
      </c>
      <c r="K14" s="183">
        <f>'Tariffs July 2020'!AZ8</f>
        <v>10</v>
      </c>
      <c r="L14" s="183">
        <f>'Tariffs July 2020'!BA8</f>
        <v>0</v>
      </c>
      <c r="M14" s="183">
        <f>'Tariffs July 2020'!BB8</f>
        <v>0</v>
      </c>
      <c r="N14" s="183">
        <f>'Tariffs July 2020'!BC8</f>
        <v>0</v>
      </c>
      <c r="O14" s="186" t="str">
        <f t="shared" si="4"/>
        <v>Guaranteed off bill</v>
      </c>
      <c r="P14" s="187" t="str">
        <f t="shared" si="5"/>
        <v>Inclusive</v>
      </c>
      <c r="Q14" s="241">
        <f t="shared" si="6"/>
        <v>1899.0490909090904</v>
      </c>
      <c r="R14" s="238">
        <f t="shared" si="7"/>
        <v>1899.0490909090904</v>
      </c>
      <c r="S14" s="247">
        <f t="shared" si="8"/>
        <v>2088.9539999999997</v>
      </c>
      <c r="T14" s="247">
        <f t="shared" si="8"/>
        <v>2088.9539999999997</v>
      </c>
      <c r="U14" s="188">
        <f>'Tariffs July 2020'!BL8</f>
        <v>0</v>
      </c>
      <c r="V14" s="189" t="str">
        <f>'Tariffs July 2020'!BM8</f>
        <v>n</v>
      </c>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4"/>
      <c r="AY14" s="244"/>
      <c r="AZ14" s="244"/>
      <c r="BA14" s="244"/>
      <c r="BB14" s="244"/>
      <c r="BC14" s="244"/>
      <c r="BD14" s="244"/>
      <c r="BE14" s="244"/>
      <c r="BF14" s="244"/>
      <c r="BG14" s="244"/>
      <c r="BH14" s="244"/>
      <c r="BI14" s="244"/>
      <c r="BJ14" s="244"/>
      <c r="BK14" s="244"/>
      <c r="BL14" s="244"/>
      <c r="BM14" s="244"/>
      <c r="BN14" s="244"/>
      <c r="BO14" s="244"/>
      <c r="BP14" s="244"/>
      <c r="BQ14" s="244"/>
      <c r="BR14" s="244"/>
      <c r="BS14" s="244"/>
      <c r="BT14" s="244"/>
      <c r="BU14" s="244"/>
      <c r="BV14" s="244"/>
      <c r="BW14" s="244"/>
      <c r="BX14" s="244"/>
      <c r="BY14" s="244"/>
      <c r="BZ14" s="244"/>
      <c r="CA14" s="244"/>
      <c r="CB14" s="244"/>
      <c r="CC14" s="244"/>
      <c r="CD14" s="244"/>
      <c r="CE14" s="244"/>
      <c r="CF14" s="244"/>
      <c r="CG14" s="244"/>
      <c r="CH14" s="244"/>
      <c r="CI14" s="244"/>
      <c r="CJ14" s="244"/>
      <c r="CK14" s="244"/>
      <c r="CL14" s="244"/>
      <c r="CM14" s="244"/>
      <c r="CN14" s="244"/>
      <c r="CO14" s="244"/>
      <c r="CP14" s="244"/>
      <c r="CQ14" s="244"/>
      <c r="CR14" s="244"/>
      <c r="CS14" s="244"/>
      <c r="CT14" s="244"/>
      <c r="CU14" s="244"/>
      <c r="CV14" s="244"/>
      <c r="CW14" s="244"/>
      <c r="CX14" s="244"/>
      <c r="CY14" s="244"/>
      <c r="CZ14" s="244"/>
      <c r="DA14" s="244"/>
      <c r="DB14" s="244"/>
      <c r="DC14" s="244"/>
      <c r="DD14" s="244"/>
      <c r="DE14" s="244"/>
      <c r="DF14" s="244"/>
      <c r="DG14" s="244"/>
      <c r="DH14" s="244"/>
      <c r="DI14" s="244"/>
      <c r="DJ14" s="244"/>
      <c r="DK14" s="244"/>
      <c r="DL14" s="244"/>
      <c r="DM14" s="244"/>
      <c r="DN14" s="244"/>
      <c r="DO14" s="244"/>
      <c r="DP14" s="244"/>
      <c r="DQ14" s="244"/>
      <c r="DR14" s="244"/>
      <c r="DS14" s="244"/>
      <c r="DT14" s="244"/>
      <c r="DU14" s="244"/>
      <c r="DV14" s="244"/>
      <c r="DW14" s="244"/>
      <c r="DX14" s="244"/>
      <c r="DY14" s="244"/>
      <c r="DZ14" s="244"/>
      <c r="EA14" s="244"/>
      <c r="EB14" s="244"/>
      <c r="EC14" s="244"/>
      <c r="ED14" s="244"/>
      <c r="EE14" s="244"/>
      <c r="EF14" s="244"/>
      <c r="EG14" s="244"/>
      <c r="EH14" s="244"/>
      <c r="EI14" s="244"/>
      <c r="EJ14" s="244"/>
      <c r="EK14" s="244"/>
      <c r="EL14" s="244"/>
      <c r="EM14" s="244"/>
      <c r="EN14" s="244"/>
      <c r="EO14" s="244"/>
      <c r="EP14" s="244"/>
      <c r="EQ14" s="244"/>
      <c r="ER14" s="244"/>
      <c r="ES14" s="244"/>
      <c r="ET14" s="244"/>
      <c r="EU14" s="244"/>
      <c r="EV14" s="244"/>
      <c r="EW14" s="244"/>
      <c r="EX14" s="244"/>
      <c r="EY14" s="244"/>
      <c r="EZ14" s="244"/>
      <c r="FA14" s="244"/>
      <c r="FB14" s="244"/>
      <c r="FC14" s="244"/>
      <c r="FD14" s="244"/>
      <c r="FE14" s="244"/>
      <c r="FF14" s="244"/>
      <c r="FG14" s="244"/>
      <c r="FH14" s="244"/>
      <c r="FI14" s="244"/>
      <c r="FJ14" s="244"/>
      <c r="FK14" s="244"/>
      <c r="FL14" s="244"/>
      <c r="FM14" s="244"/>
      <c r="FN14" s="244"/>
      <c r="FO14" s="244"/>
      <c r="FP14" s="244"/>
      <c r="FQ14" s="244"/>
      <c r="FR14" s="244"/>
      <c r="FS14" s="244"/>
      <c r="FT14" s="244"/>
      <c r="FU14" s="244"/>
      <c r="FV14" s="244"/>
      <c r="FW14" s="244"/>
      <c r="FX14" s="244"/>
      <c r="FY14" s="244"/>
      <c r="FZ14" s="244"/>
      <c r="GA14" s="244"/>
      <c r="GB14" s="244"/>
      <c r="GC14" s="244"/>
      <c r="GD14" s="244"/>
      <c r="GE14" s="244"/>
      <c r="GF14" s="244"/>
      <c r="GG14" s="244"/>
      <c r="GH14" s="244"/>
      <c r="GI14" s="244"/>
      <c r="GJ14" s="244"/>
      <c r="GK14" s="244"/>
      <c r="GL14" s="244"/>
      <c r="GM14" s="244"/>
      <c r="GN14" s="244"/>
      <c r="GO14" s="244"/>
      <c r="GP14" s="244"/>
      <c r="GQ14" s="244"/>
      <c r="GR14" s="244"/>
      <c r="GS14" s="244"/>
      <c r="GT14" s="244"/>
      <c r="GU14" s="244"/>
      <c r="GV14" s="244"/>
      <c r="GW14" s="244"/>
      <c r="GX14" s="244"/>
      <c r="GY14" s="244"/>
      <c r="GZ14" s="244"/>
      <c r="HA14" s="244"/>
      <c r="HB14" s="244"/>
      <c r="HC14" s="244"/>
      <c r="HD14" s="244"/>
      <c r="HE14" s="244"/>
      <c r="HF14" s="244"/>
      <c r="HG14" s="244"/>
      <c r="HH14" s="244"/>
      <c r="HI14" s="244"/>
      <c r="HJ14" s="244"/>
      <c r="HK14" s="244"/>
      <c r="HL14" s="244"/>
      <c r="HM14" s="244"/>
      <c r="HN14" s="244"/>
      <c r="HO14" s="244"/>
      <c r="HP14" s="244"/>
      <c r="HQ14" s="244"/>
      <c r="HR14" s="244"/>
      <c r="HS14" s="244"/>
      <c r="HT14" s="244"/>
      <c r="HU14" s="244"/>
      <c r="HV14" s="244"/>
      <c r="HW14" s="244"/>
      <c r="HX14" s="244"/>
      <c r="HY14" s="244"/>
      <c r="HZ14" s="244"/>
      <c r="IA14" s="244"/>
      <c r="IB14" s="244"/>
      <c r="IC14" s="244"/>
      <c r="ID14" s="244"/>
      <c r="IE14" s="244"/>
      <c r="IF14" s="244"/>
      <c r="IG14" s="244"/>
      <c r="IH14" s="244"/>
      <c r="II14" s="244"/>
      <c r="IJ14" s="244"/>
      <c r="IK14" s="244"/>
      <c r="IL14" s="244"/>
      <c r="IM14" s="244"/>
      <c r="IN14" s="244"/>
      <c r="IO14" s="244"/>
      <c r="IP14" s="244"/>
      <c r="IQ14" s="244"/>
      <c r="IR14" s="244"/>
      <c r="IS14" s="244"/>
      <c r="IT14" s="244"/>
      <c r="IU14" s="244"/>
      <c r="IV14" s="244"/>
      <c r="IW14" s="244"/>
      <c r="IX14" s="244"/>
      <c r="IY14" s="244"/>
      <c r="IZ14" s="244"/>
      <c r="JA14" s="244"/>
      <c r="JB14" s="244"/>
      <c r="JC14" s="244"/>
      <c r="JD14" s="244"/>
      <c r="JE14" s="244"/>
      <c r="JF14" s="244"/>
      <c r="JG14" s="244"/>
      <c r="JH14" s="244"/>
      <c r="JI14" s="244"/>
      <c r="JJ14" s="244"/>
      <c r="JK14" s="244"/>
      <c r="JL14" s="244"/>
      <c r="JM14" s="244"/>
      <c r="JN14" s="244"/>
      <c r="JO14" s="244"/>
      <c r="JP14" s="244"/>
      <c r="JQ14" s="244"/>
      <c r="JR14" s="244"/>
      <c r="JS14" s="244"/>
      <c r="JT14" s="244"/>
      <c r="JU14" s="244"/>
      <c r="JV14" s="244"/>
      <c r="JW14" s="244"/>
      <c r="JX14" s="244"/>
      <c r="JY14" s="244"/>
      <c r="JZ14" s="244"/>
      <c r="KA14" s="244"/>
      <c r="KB14" s="244"/>
      <c r="KC14" s="244"/>
      <c r="KD14" s="244"/>
      <c r="KE14" s="244"/>
      <c r="KF14" s="244"/>
      <c r="KG14" s="244"/>
      <c r="KH14" s="244"/>
      <c r="KI14" s="244"/>
      <c r="KJ14" s="244"/>
      <c r="KK14" s="244"/>
      <c r="KL14" s="244"/>
      <c r="KM14" s="244"/>
      <c r="KN14" s="244"/>
      <c r="KO14" s="244"/>
      <c r="KP14" s="244"/>
      <c r="KQ14" s="244"/>
      <c r="KR14" s="244"/>
      <c r="KS14" s="244"/>
      <c r="KT14" s="244"/>
      <c r="KU14" s="244"/>
      <c r="KV14" s="244"/>
      <c r="KW14" s="244"/>
      <c r="KX14" s="244"/>
      <c r="KY14" s="244"/>
      <c r="KZ14" s="244"/>
      <c r="LA14" s="244"/>
      <c r="LB14" s="244"/>
      <c r="LC14" s="244"/>
      <c r="LD14" s="244"/>
      <c r="LE14" s="244"/>
      <c r="LF14" s="244"/>
      <c r="LG14" s="244"/>
      <c r="LH14" s="244"/>
      <c r="LI14" s="244"/>
      <c r="LJ14" s="244"/>
      <c r="LK14" s="244"/>
      <c r="LL14" s="244"/>
      <c r="LM14" s="244"/>
      <c r="LN14" s="244"/>
      <c r="LO14" s="244"/>
      <c r="LP14" s="244"/>
      <c r="LQ14" s="244"/>
      <c r="LR14" s="244"/>
      <c r="LS14" s="244"/>
      <c r="LT14" s="244"/>
      <c r="LU14" s="244"/>
      <c r="LV14" s="244"/>
      <c r="LW14" s="244"/>
      <c r="LX14" s="244"/>
      <c r="LY14" s="244"/>
      <c r="LZ14" s="244"/>
      <c r="MA14" s="244"/>
      <c r="MB14" s="244"/>
      <c r="MC14" s="244"/>
      <c r="MD14" s="244"/>
      <c r="ME14" s="244"/>
      <c r="MF14" s="244"/>
      <c r="MG14" s="244"/>
      <c r="MH14" s="244"/>
      <c r="MI14" s="244"/>
      <c r="MJ14" s="244"/>
      <c r="MK14" s="244"/>
      <c r="ML14" s="244"/>
      <c r="MM14" s="244"/>
      <c r="MN14" s="244"/>
      <c r="MO14" s="244"/>
      <c r="MP14" s="244"/>
      <c r="MQ14" s="244"/>
      <c r="MR14" s="244"/>
      <c r="MS14" s="244"/>
      <c r="MT14" s="244"/>
      <c r="MU14" s="244"/>
      <c r="MV14" s="244"/>
      <c r="MW14" s="244"/>
      <c r="MX14" s="244"/>
      <c r="MY14" s="244"/>
      <c r="MZ14" s="244"/>
      <c r="NA14" s="244"/>
      <c r="NB14" s="244"/>
      <c r="NC14" s="244"/>
      <c r="ND14" s="244"/>
      <c r="NE14" s="244"/>
      <c r="NF14" s="244"/>
      <c r="NG14" s="244"/>
      <c r="NH14" s="244"/>
      <c r="NI14" s="244"/>
      <c r="NJ14" s="244"/>
      <c r="NK14" s="244"/>
      <c r="NL14" s="244"/>
      <c r="NM14" s="244"/>
      <c r="NN14" s="244"/>
      <c r="NO14" s="244"/>
      <c r="NP14" s="244"/>
      <c r="NQ14" s="244"/>
      <c r="NR14" s="244"/>
      <c r="NS14" s="244"/>
      <c r="NT14" s="244"/>
      <c r="NU14" s="244"/>
      <c r="NV14" s="244"/>
      <c r="NW14" s="244"/>
      <c r="NX14" s="244"/>
      <c r="NY14" s="244"/>
      <c r="NZ14" s="244"/>
      <c r="OA14" s="244"/>
      <c r="OB14" s="244"/>
      <c r="OC14" s="244"/>
      <c r="OD14" s="244"/>
      <c r="OE14" s="244"/>
      <c r="OF14" s="244"/>
      <c r="OG14" s="244"/>
      <c r="OH14" s="244"/>
      <c r="OI14" s="244"/>
      <c r="OJ14" s="244"/>
      <c r="OK14" s="244"/>
      <c r="OL14" s="244"/>
      <c r="OM14" s="244"/>
      <c r="ON14" s="244"/>
      <c r="OO14" s="244"/>
      <c r="OP14" s="244"/>
      <c r="OQ14" s="244"/>
      <c r="OR14" s="244"/>
      <c r="OS14" s="244"/>
      <c r="OT14" s="244"/>
      <c r="OU14" s="244"/>
      <c r="OV14" s="244"/>
      <c r="OW14" s="244"/>
      <c r="OX14" s="244"/>
      <c r="OY14" s="244"/>
      <c r="OZ14" s="244"/>
      <c r="PA14" s="244"/>
      <c r="PB14" s="244"/>
      <c r="PC14" s="244"/>
      <c r="PD14" s="244"/>
      <c r="PE14" s="244"/>
      <c r="PF14" s="244"/>
      <c r="PG14" s="244"/>
      <c r="PH14" s="244"/>
      <c r="PI14" s="244"/>
      <c r="PJ14" s="244"/>
      <c r="PK14" s="244"/>
      <c r="PL14" s="244"/>
      <c r="PM14" s="244"/>
      <c r="PN14" s="244"/>
      <c r="PO14" s="244"/>
      <c r="PP14" s="244"/>
      <c r="PQ14" s="244"/>
      <c r="PR14" s="244"/>
      <c r="PS14" s="244"/>
      <c r="PT14" s="244"/>
      <c r="PU14" s="244"/>
      <c r="PV14" s="244"/>
      <c r="PW14" s="244"/>
      <c r="PX14" s="244"/>
      <c r="PY14" s="244"/>
      <c r="PZ14" s="244"/>
      <c r="QA14" s="244"/>
      <c r="QB14" s="244"/>
      <c r="QC14" s="244"/>
      <c r="QD14" s="244"/>
      <c r="QE14" s="244"/>
      <c r="QF14" s="244"/>
      <c r="QG14" s="244"/>
      <c r="QH14" s="244"/>
      <c r="QI14" s="244"/>
      <c r="QJ14" s="244"/>
      <c r="QK14" s="244"/>
      <c r="QL14" s="244"/>
      <c r="QM14" s="244"/>
      <c r="QN14" s="244"/>
      <c r="QO14" s="244"/>
      <c r="QP14" s="244"/>
      <c r="QQ14" s="244"/>
      <c r="QR14" s="244"/>
      <c r="QS14" s="244"/>
      <c r="QT14" s="244"/>
      <c r="QU14" s="244"/>
      <c r="QV14" s="244"/>
      <c r="QW14" s="244"/>
      <c r="QX14" s="244"/>
      <c r="QY14" s="244"/>
      <c r="QZ14" s="244"/>
      <c r="RA14" s="244"/>
      <c r="RB14" s="244"/>
      <c r="RC14" s="244"/>
      <c r="RD14" s="244"/>
      <c r="RE14" s="244"/>
      <c r="RF14" s="244"/>
      <c r="RG14" s="244"/>
      <c r="RH14" s="244"/>
      <c r="RI14" s="244"/>
      <c r="RJ14" s="244"/>
      <c r="RK14" s="244"/>
      <c r="RL14" s="244"/>
      <c r="RM14" s="244"/>
      <c r="RN14" s="244"/>
      <c r="RO14" s="244"/>
      <c r="RP14" s="244"/>
      <c r="RQ14" s="244"/>
      <c r="RR14" s="244"/>
      <c r="RS14" s="244"/>
      <c r="RT14" s="244"/>
      <c r="RU14" s="244"/>
      <c r="RV14" s="244"/>
      <c r="RW14" s="244"/>
      <c r="RX14" s="244"/>
      <c r="RY14" s="244"/>
      <c r="RZ14" s="244"/>
      <c r="SA14" s="244"/>
      <c r="SB14" s="244"/>
      <c r="SC14" s="244"/>
      <c r="SD14" s="244"/>
      <c r="SE14" s="244"/>
      <c r="SF14" s="244"/>
      <c r="SG14" s="244"/>
      <c r="SH14" s="244"/>
      <c r="SI14" s="244"/>
      <c r="SJ14" s="244"/>
      <c r="SK14" s="244"/>
      <c r="SL14" s="244"/>
      <c r="SM14" s="244"/>
      <c r="SN14" s="244"/>
      <c r="SO14" s="244"/>
      <c r="SP14" s="244"/>
      <c r="SQ14" s="244"/>
      <c r="SR14" s="244"/>
      <c r="SS14" s="244"/>
      <c r="ST14" s="244"/>
      <c r="SU14" s="244"/>
      <c r="SV14" s="244"/>
      <c r="SW14" s="244"/>
      <c r="SX14" s="244"/>
      <c r="SY14" s="244"/>
      <c r="SZ14" s="244"/>
      <c r="TA14" s="244"/>
      <c r="TB14" s="244"/>
      <c r="TC14" s="244"/>
      <c r="TD14" s="244"/>
      <c r="TE14" s="244"/>
      <c r="TF14" s="244"/>
      <c r="TG14" s="244"/>
      <c r="TH14" s="244"/>
      <c r="TI14" s="244"/>
      <c r="TJ14" s="244"/>
      <c r="TK14" s="244"/>
      <c r="TL14" s="244"/>
      <c r="TM14" s="244"/>
      <c r="TN14" s="244"/>
      <c r="TO14" s="244"/>
      <c r="TP14" s="244"/>
      <c r="TQ14" s="244"/>
      <c r="TR14" s="244"/>
      <c r="TS14" s="244"/>
      <c r="TT14" s="244"/>
      <c r="TU14" s="244"/>
      <c r="TV14" s="244"/>
      <c r="TW14" s="244"/>
      <c r="TX14" s="244"/>
      <c r="TY14" s="244"/>
      <c r="TZ14" s="244"/>
      <c r="UA14" s="244"/>
      <c r="UB14" s="244"/>
      <c r="UC14" s="244"/>
      <c r="UD14" s="244"/>
      <c r="UE14" s="244"/>
      <c r="UF14" s="244"/>
      <c r="UG14" s="244"/>
      <c r="UH14" s="244"/>
      <c r="UI14" s="244"/>
      <c r="UJ14" s="244"/>
      <c r="UK14" s="244"/>
      <c r="UL14" s="244"/>
      <c r="UM14" s="244"/>
      <c r="UN14" s="244"/>
      <c r="UO14" s="244"/>
      <c r="UP14" s="244"/>
      <c r="UQ14" s="244"/>
      <c r="UR14" s="244"/>
      <c r="US14" s="244"/>
      <c r="UT14" s="244"/>
      <c r="UU14" s="244"/>
      <c r="UV14" s="244"/>
      <c r="UW14" s="244"/>
      <c r="UX14" s="244"/>
      <c r="UY14" s="244"/>
      <c r="UZ14" s="244"/>
      <c r="VA14" s="244"/>
      <c r="VB14" s="244"/>
      <c r="VC14" s="244"/>
      <c r="VD14" s="244"/>
      <c r="VE14" s="244"/>
      <c r="VF14" s="244"/>
      <c r="VG14" s="244"/>
      <c r="VH14" s="244"/>
      <c r="VI14" s="244"/>
      <c r="VJ14" s="244"/>
      <c r="VK14" s="244"/>
      <c r="VL14" s="244"/>
      <c r="VM14" s="244"/>
      <c r="VN14" s="244"/>
      <c r="VO14" s="244"/>
      <c r="VP14" s="244"/>
      <c r="VQ14" s="244"/>
      <c r="VR14" s="244"/>
      <c r="VS14" s="244"/>
      <c r="VT14" s="244"/>
      <c r="VU14" s="244"/>
      <c r="VV14" s="244"/>
      <c r="VW14" s="244"/>
      <c r="VX14" s="244"/>
      <c r="VY14" s="244"/>
      <c r="VZ14" s="244"/>
      <c r="WA14" s="244"/>
      <c r="WB14" s="244"/>
      <c r="WC14" s="244"/>
      <c r="WD14" s="244"/>
      <c r="WE14" s="244"/>
      <c r="WF14" s="244"/>
      <c r="WG14" s="244"/>
      <c r="WH14" s="244"/>
      <c r="WI14" s="244"/>
      <c r="WJ14" s="244"/>
      <c r="WK14" s="244"/>
      <c r="WL14" s="244"/>
      <c r="WM14" s="244"/>
      <c r="WN14" s="244"/>
      <c r="WO14" s="244"/>
      <c r="WP14" s="244"/>
      <c r="WQ14" s="244"/>
      <c r="WR14" s="244"/>
      <c r="WS14" s="244"/>
      <c r="WT14" s="244"/>
      <c r="WU14" s="244"/>
      <c r="WV14" s="244"/>
      <c r="WW14" s="244"/>
      <c r="WX14" s="244"/>
      <c r="WY14" s="244"/>
      <c r="WZ14" s="244"/>
      <c r="XA14" s="244"/>
      <c r="XB14" s="244"/>
      <c r="XC14" s="244"/>
      <c r="XD14" s="244"/>
      <c r="XE14" s="244"/>
      <c r="XF14" s="244"/>
      <c r="XG14" s="244"/>
      <c r="XH14" s="244"/>
      <c r="XI14" s="244"/>
      <c r="XJ14" s="244"/>
      <c r="XK14" s="244"/>
      <c r="XL14" s="244"/>
      <c r="XM14" s="244"/>
      <c r="XN14" s="244"/>
      <c r="XO14" s="244"/>
      <c r="XP14" s="244"/>
      <c r="XQ14" s="244"/>
      <c r="XR14" s="244"/>
      <c r="XS14" s="244"/>
      <c r="XT14" s="244"/>
      <c r="XU14" s="244"/>
      <c r="XV14" s="244"/>
      <c r="XW14" s="244"/>
      <c r="XX14" s="244"/>
      <c r="XY14" s="244"/>
      <c r="XZ14" s="244"/>
      <c r="YA14" s="244"/>
      <c r="YB14" s="244"/>
      <c r="YC14" s="244"/>
      <c r="YD14" s="244"/>
      <c r="YE14" s="244"/>
      <c r="YF14" s="244"/>
      <c r="YG14" s="244"/>
      <c r="YH14" s="244"/>
      <c r="YI14" s="244"/>
      <c r="YJ14" s="244"/>
      <c r="YK14" s="244"/>
      <c r="YL14" s="244"/>
      <c r="YM14" s="244"/>
      <c r="YN14" s="244"/>
      <c r="YO14" s="244"/>
      <c r="YP14" s="244"/>
      <c r="YQ14" s="244"/>
      <c r="YR14" s="244"/>
      <c r="YS14" s="244"/>
      <c r="YT14" s="244"/>
      <c r="YU14" s="244"/>
      <c r="YV14" s="244"/>
      <c r="YW14" s="244"/>
      <c r="YX14" s="244"/>
      <c r="YY14" s="244"/>
      <c r="YZ14" s="244"/>
      <c r="ZA14" s="244"/>
      <c r="ZB14" s="244"/>
      <c r="ZC14" s="244"/>
      <c r="ZD14" s="244"/>
      <c r="ZE14" s="244"/>
      <c r="ZF14" s="244"/>
      <c r="ZG14" s="244"/>
      <c r="ZH14" s="244"/>
      <c r="ZI14" s="244"/>
      <c r="ZJ14" s="244"/>
      <c r="ZK14" s="244"/>
      <c r="ZL14" s="244"/>
      <c r="ZM14" s="244"/>
      <c r="ZN14" s="244"/>
      <c r="ZO14" s="244"/>
      <c r="ZP14" s="244"/>
      <c r="ZQ14" s="244"/>
      <c r="ZR14" s="244"/>
      <c r="ZS14" s="244"/>
      <c r="ZT14" s="244"/>
      <c r="ZU14" s="244"/>
      <c r="ZV14" s="244"/>
      <c r="ZW14" s="244"/>
      <c r="ZX14" s="244"/>
      <c r="ZY14" s="244"/>
      <c r="ZZ14" s="244"/>
      <c r="AAA14" s="244"/>
      <c r="AAB14" s="244"/>
      <c r="AAC14" s="244"/>
      <c r="AAD14" s="244"/>
      <c r="AAE14" s="244"/>
      <c r="AAF14" s="244"/>
      <c r="AAG14" s="244"/>
      <c r="AAH14" s="244"/>
      <c r="AAI14" s="244"/>
      <c r="AAJ14" s="244"/>
      <c r="AAK14" s="244"/>
      <c r="AAL14" s="244"/>
      <c r="AAM14" s="244"/>
      <c r="AAN14" s="244"/>
      <c r="AAO14" s="244"/>
      <c r="AAP14" s="244"/>
      <c r="AAQ14" s="244"/>
      <c r="AAR14" s="244"/>
      <c r="AAS14" s="244"/>
      <c r="AAT14" s="244"/>
      <c r="AAU14" s="244"/>
      <c r="AAV14" s="244"/>
      <c r="AAW14" s="244"/>
      <c r="AAX14" s="244"/>
      <c r="AAY14" s="244"/>
      <c r="AAZ14" s="244"/>
      <c r="ABA14" s="244"/>
      <c r="ABB14" s="244"/>
      <c r="ABC14" s="244"/>
      <c r="ABD14" s="244"/>
      <c r="ABE14" s="244"/>
      <c r="ABF14" s="244"/>
      <c r="ABG14" s="244"/>
      <c r="ABH14" s="244"/>
      <c r="ABI14" s="244"/>
      <c r="ABJ14" s="244"/>
      <c r="ABK14" s="244"/>
      <c r="ABL14" s="244"/>
      <c r="ABM14" s="244"/>
      <c r="ABN14" s="244"/>
      <c r="ABO14" s="244"/>
      <c r="ABP14" s="244"/>
      <c r="ABQ14" s="244"/>
      <c r="ABR14" s="244"/>
      <c r="ABS14" s="244"/>
      <c r="ABT14" s="244"/>
      <c r="ABU14" s="244"/>
      <c r="ABV14" s="244"/>
      <c r="ABW14" s="244"/>
      <c r="ABX14" s="244"/>
      <c r="ABY14" s="244"/>
      <c r="ABZ14" s="244"/>
      <c r="ACA14" s="244"/>
      <c r="ACB14" s="244"/>
      <c r="ACC14" s="244"/>
      <c r="ACD14" s="244"/>
      <c r="ACE14" s="244"/>
      <c r="ACF14" s="244"/>
      <c r="ACG14" s="244"/>
      <c r="ACH14" s="244"/>
      <c r="ACI14" s="244"/>
      <c r="ACJ14" s="244"/>
      <c r="ACK14" s="244"/>
      <c r="ACL14" s="244"/>
      <c r="ACM14" s="244"/>
      <c r="ACN14" s="244"/>
      <c r="ACO14" s="244"/>
      <c r="ACP14" s="244"/>
      <c r="ACQ14" s="244"/>
      <c r="ACR14" s="244"/>
      <c r="ACS14" s="244"/>
      <c r="ACT14" s="244"/>
      <c r="ACU14" s="244"/>
      <c r="ACV14" s="244"/>
      <c r="ACW14" s="244"/>
      <c r="ACX14" s="244"/>
      <c r="ACY14" s="244"/>
      <c r="ACZ14" s="244"/>
      <c r="ADA14" s="244"/>
      <c r="ADB14" s="244"/>
      <c r="ADC14" s="244"/>
      <c r="ADD14" s="244"/>
      <c r="ADE14" s="244"/>
      <c r="ADF14" s="244"/>
      <c r="ADG14" s="244"/>
      <c r="ADH14" s="244"/>
      <c r="ADI14" s="244"/>
      <c r="ADJ14" s="244"/>
      <c r="ADK14" s="244"/>
      <c r="ADL14" s="244"/>
      <c r="ADM14" s="244"/>
      <c r="ADN14" s="244"/>
      <c r="ADO14" s="244"/>
      <c r="ADP14" s="244"/>
      <c r="ADQ14" s="244"/>
      <c r="ADR14" s="244"/>
      <c r="ADS14" s="244"/>
      <c r="ADT14" s="244"/>
      <c r="ADU14" s="244"/>
      <c r="ADV14" s="244"/>
      <c r="ADW14" s="244"/>
      <c r="ADX14" s="244"/>
      <c r="ADY14" s="244"/>
      <c r="ADZ14" s="244"/>
      <c r="AEA14" s="244"/>
      <c r="AEB14" s="244"/>
      <c r="AEC14" s="244"/>
      <c r="AED14" s="244"/>
      <c r="AEE14" s="244"/>
      <c r="AEF14" s="244"/>
      <c r="AEG14" s="244"/>
      <c r="AEH14" s="244"/>
      <c r="AEI14" s="244"/>
      <c r="AEJ14" s="244"/>
      <c r="AEK14" s="244"/>
      <c r="AEL14" s="244"/>
      <c r="AEM14" s="244"/>
      <c r="AEN14" s="244"/>
      <c r="AEO14" s="244"/>
      <c r="AEP14" s="244"/>
      <c r="AEQ14" s="244"/>
      <c r="AER14" s="244"/>
      <c r="AES14" s="244"/>
      <c r="AET14" s="244"/>
      <c r="AEU14" s="244"/>
    </row>
    <row r="15" spans="1:827" s="191" customFormat="1" x14ac:dyDescent="0.15">
      <c r="A15" s="182" t="str">
        <f>'Tariffs July 2020'!K9</f>
        <v>Powerdirect</v>
      </c>
      <c r="B15" s="183" t="str">
        <f>'Tariffs July 2020'!L9</f>
        <v>Rate Saver</v>
      </c>
      <c r="C15" s="184">
        <f>IF('Tariffs July 2020'!BP9=0,91*'Tariffs July 2020'!M9/100,(91*'Tariffs July 2020'!M9/100)+'Tariffs July 2020'!BP9/4)</f>
        <v>81.147181818181821</v>
      </c>
      <c r="D15" s="184">
        <f>IF('Tariffs July 2020'!O9="",$C$5*'Tariffs July 2020'!N9/100,IF($C$5&gt;='Tariffs July 2020'!P9,('Tariffs July 2020'!P9*'Tariffs July 2020'!N9/100),($C$5*'Tariffs July 2020'!N9/100)))</f>
        <v>388.72727272727263</v>
      </c>
      <c r="E15" s="184">
        <f>IF(AND('Tariffs July 2020'!P9&gt;0,'Tariffs July 2020'!R9&gt;0),IF($C$5&lt;'Tariffs July 2020'!P9,0,IF($C$5&lt;=('Tariffs July 2020'!R9+'Tariffs July 2020'!P9),(($C$5-'Tariffs July 2020'!P9)*'Tariffs July 2020'!Q9/100),(('Tariffs July 2020'!R9)*'Tariffs July 2020'!Q9/100))),0)</f>
        <v>0</v>
      </c>
      <c r="F15" s="184">
        <f>IF(AND('Tariffs July 2020'!R9&gt;0,'Tariffs July 2020'!T9&gt;0),IF(($C$5&lt;'Tariffs July 2020'!T9),(0),($C$5-'Tariffs July 2020'!T9)*'Tariffs July 2020'!U9/100),IF(AND('Tariffs July 2020'!R9&gt;0,'Tariffs July 2020'!T9=""),IF(($C$5&lt;'Tariffs July 2020'!R9+'Tariffs July 2020'!P9),(0),(($C$5-('Tariffs July 2020'!R9+'Tariffs July 2020'!P9))*'Tariffs July 2020'!S9/100)),IF(AND('Tariffs July 2020'!P9&gt;0,'Tariffs July 2020'!R9=""&gt;0),IF(($C$5&lt;'Tariffs July 2020'!P9),(0),($C$5-'Tariffs July 2020'!P9)*'Tariffs July 2020'!Q9/100),0)))</f>
        <v>0</v>
      </c>
      <c r="G15" s="184">
        <f t="shared" si="0"/>
        <v>469.87445454545446</v>
      </c>
      <c r="H15" s="238">
        <f t="shared" si="1"/>
        <v>1554.9090909090905</v>
      </c>
      <c r="I15" s="238">
        <f t="shared" si="2"/>
        <v>1879.4978181818178</v>
      </c>
      <c r="J15" s="185">
        <f t="shared" si="3"/>
        <v>2067.4476</v>
      </c>
      <c r="K15" s="183">
        <f>'Tariffs July 2020'!AZ9</f>
        <v>0</v>
      </c>
      <c r="L15" s="183">
        <f>'Tariffs July 2020'!BA9</f>
        <v>0</v>
      </c>
      <c r="M15" s="183">
        <f>'Tariffs July 2020'!BB9</f>
        <v>0</v>
      </c>
      <c r="N15" s="183">
        <f>'Tariffs July 2020'!BC9</f>
        <v>0</v>
      </c>
      <c r="O15" s="186" t="str">
        <f t="shared" si="4"/>
        <v>No discount</v>
      </c>
      <c r="P15" s="187" t="str">
        <f t="shared" si="5"/>
        <v>Exclusive</v>
      </c>
      <c r="Q15" s="241">
        <f t="shared" si="6"/>
        <v>1879.4978181818178</v>
      </c>
      <c r="R15" s="238">
        <f t="shared" si="7"/>
        <v>1879.4978181818178</v>
      </c>
      <c r="S15" s="247">
        <f t="shared" si="8"/>
        <v>2067.4476</v>
      </c>
      <c r="T15" s="247">
        <f t="shared" si="8"/>
        <v>2067.4476</v>
      </c>
      <c r="U15" s="188">
        <f>'Tariffs July 2020'!BL9</f>
        <v>0</v>
      </c>
      <c r="V15" s="189" t="str">
        <f>'Tariffs July 2020'!BM9</f>
        <v>n</v>
      </c>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c r="BA15" s="244"/>
      <c r="BB15" s="244"/>
      <c r="BC15" s="244"/>
      <c r="BD15" s="244"/>
      <c r="BE15" s="244"/>
      <c r="BF15" s="244"/>
      <c r="BG15" s="244"/>
      <c r="BH15" s="244"/>
      <c r="BI15" s="244"/>
      <c r="BJ15" s="244"/>
      <c r="BK15" s="244"/>
      <c r="BL15" s="244"/>
      <c r="BM15" s="244"/>
      <c r="BN15" s="244"/>
      <c r="BO15" s="244"/>
      <c r="BP15" s="244"/>
      <c r="BQ15" s="244"/>
      <c r="BR15" s="244"/>
      <c r="BS15" s="244"/>
      <c r="BT15" s="244"/>
      <c r="BU15" s="244"/>
      <c r="BV15" s="244"/>
      <c r="BW15" s="244"/>
      <c r="BX15" s="244"/>
      <c r="BY15" s="244"/>
      <c r="BZ15" s="244"/>
      <c r="CA15" s="244"/>
      <c r="CB15" s="244"/>
      <c r="CC15" s="244"/>
      <c r="CD15" s="244"/>
      <c r="CE15" s="244"/>
      <c r="CF15" s="244"/>
      <c r="CG15" s="244"/>
      <c r="CH15" s="244"/>
      <c r="CI15" s="244"/>
      <c r="CJ15" s="244"/>
      <c r="CK15" s="244"/>
      <c r="CL15" s="244"/>
      <c r="CM15" s="244"/>
      <c r="CN15" s="244"/>
      <c r="CO15" s="244"/>
      <c r="CP15" s="244"/>
      <c r="CQ15" s="244"/>
      <c r="CR15" s="244"/>
      <c r="CS15" s="244"/>
      <c r="CT15" s="244"/>
      <c r="CU15" s="244"/>
      <c r="CV15" s="244"/>
      <c r="CW15" s="244"/>
      <c r="CX15" s="244"/>
      <c r="CY15" s="244"/>
      <c r="CZ15" s="244"/>
      <c r="DA15" s="244"/>
      <c r="DB15" s="244"/>
      <c r="DC15" s="244"/>
      <c r="DD15" s="244"/>
      <c r="DE15" s="244"/>
      <c r="DF15" s="244"/>
      <c r="DG15" s="244"/>
      <c r="DH15" s="244"/>
      <c r="DI15" s="244"/>
      <c r="DJ15" s="244"/>
      <c r="DK15" s="244"/>
      <c r="DL15" s="244"/>
      <c r="DM15" s="244"/>
      <c r="DN15" s="244"/>
      <c r="DO15" s="244"/>
      <c r="DP15" s="244"/>
      <c r="DQ15" s="244"/>
      <c r="DR15" s="244"/>
      <c r="DS15" s="244"/>
      <c r="DT15" s="244"/>
      <c r="DU15" s="244"/>
      <c r="DV15" s="244"/>
      <c r="DW15" s="244"/>
      <c r="DX15" s="244"/>
      <c r="DY15" s="244"/>
      <c r="DZ15" s="244"/>
      <c r="EA15" s="244"/>
      <c r="EB15" s="244"/>
      <c r="EC15" s="244"/>
      <c r="ED15" s="244"/>
      <c r="EE15" s="244"/>
      <c r="EF15" s="244"/>
      <c r="EG15" s="244"/>
      <c r="EH15" s="244"/>
      <c r="EI15" s="244"/>
      <c r="EJ15" s="244"/>
      <c r="EK15" s="244"/>
      <c r="EL15" s="244"/>
      <c r="EM15" s="244"/>
      <c r="EN15" s="244"/>
      <c r="EO15" s="244"/>
      <c r="EP15" s="244"/>
      <c r="EQ15" s="244"/>
      <c r="ER15" s="244"/>
      <c r="ES15" s="244"/>
      <c r="ET15" s="244"/>
      <c r="EU15" s="244"/>
      <c r="EV15" s="244"/>
      <c r="EW15" s="244"/>
      <c r="EX15" s="244"/>
      <c r="EY15" s="244"/>
      <c r="EZ15" s="244"/>
      <c r="FA15" s="244"/>
      <c r="FB15" s="244"/>
      <c r="FC15" s="244"/>
      <c r="FD15" s="244"/>
      <c r="FE15" s="244"/>
      <c r="FF15" s="244"/>
      <c r="FG15" s="244"/>
      <c r="FH15" s="244"/>
      <c r="FI15" s="244"/>
      <c r="FJ15" s="244"/>
      <c r="FK15" s="244"/>
      <c r="FL15" s="244"/>
      <c r="FM15" s="244"/>
      <c r="FN15" s="244"/>
      <c r="FO15" s="244"/>
      <c r="FP15" s="244"/>
      <c r="FQ15" s="244"/>
      <c r="FR15" s="244"/>
      <c r="FS15" s="244"/>
      <c r="FT15" s="244"/>
      <c r="FU15" s="244"/>
      <c r="FV15" s="244"/>
      <c r="FW15" s="244"/>
      <c r="FX15" s="244"/>
      <c r="FY15" s="244"/>
      <c r="FZ15" s="244"/>
      <c r="GA15" s="244"/>
      <c r="GB15" s="244"/>
      <c r="GC15" s="244"/>
      <c r="GD15" s="244"/>
      <c r="GE15" s="244"/>
      <c r="GF15" s="244"/>
      <c r="GG15" s="244"/>
      <c r="GH15" s="244"/>
      <c r="GI15" s="244"/>
      <c r="GJ15" s="244"/>
      <c r="GK15" s="244"/>
      <c r="GL15" s="244"/>
      <c r="GM15" s="244"/>
      <c r="GN15" s="244"/>
      <c r="GO15" s="244"/>
      <c r="GP15" s="244"/>
      <c r="GQ15" s="244"/>
      <c r="GR15" s="244"/>
      <c r="GS15" s="244"/>
      <c r="GT15" s="244"/>
      <c r="GU15" s="244"/>
      <c r="GV15" s="244"/>
      <c r="GW15" s="244"/>
      <c r="GX15" s="244"/>
      <c r="GY15" s="244"/>
      <c r="GZ15" s="244"/>
      <c r="HA15" s="244"/>
      <c r="HB15" s="244"/>
      <c r="HC15" s="244"/>
      <c r="HD15" s="244"/>
      <c r="HE15" s="244"/>
      <c r="HF15" s="244"/>
      <c r="HG15" s="244"/>
      <c r="HH15" s="244"/>
      <c r="HI15" s="244"/>
      <c r="HJ15" s="244"/>
      <c r="HK15" s="244"/>
      <c r="HL15" s="244"/>
      <c r="HM15" s="244"/>
      <c r="HN15" s="244"/>
      <c r="HO15" s="244"/>
      <c r="HP15" s="244"/>
      <c r="HQ15" s="244"/>
      <c r="HR15" s="244"/>
      <c r="HS15" s="244"/>
      <c r="HT15" s="244"/>
      <c r="HU15" s="244"/>
      <c r="HV15" s="244"/>
      <c r="HW15" s="244"/>
      <c r="HX15" s="244"/>
      <c r="HY15" s="244"/>
      <c r="HZ15" s="244"/>
      <c r="IA15" s="244"/>
      <c r="IB15" s="244"/>
      <c r="IC15" s="244"/>
      <c r="ID15" s="244"/>
      <c r="IE15" s="244"/>
      <c r="IF15" s="244"/>
      <c r="IG15" s="244"/>
      <c r="IH15" s="244"/>
      <c r="II15" s="244"/>
      <c r="IJ15" s="244"/>
      <c r="IK15" s="244"/>
      <c r="IL15" s="244"/>
      <c r="IM15" s="244"/>
      <c r="IN15" s="244"/>
      <c r="IO15" s="244"/>
      <c r="IP15" s="244"/>
      <c r="IQ15" s="244"/>
      <c r="IR15" s="244"/>
      <c r="IS15" s="244"/>
      <c r="IT15" s="244"/>
      <c r="IU15" s="244"/>
      <c r="IV15" s="244"/>
      <c r="IW15" s="244"/>
      <c r="IX15" s="244"/>
      <c r="IY15" s="244"/>
      <c r="IZ15" s="244"/>
      <c r="JA15" s="244"/>
      <c r="JB15" s="244"/>
      <c r="JC15" s="244"/>
      <c r="JD15" s="244"/>
      <c r="JE15" s="244"/>
      <c r="JF15" s="244"/>
      <c r="JG15" s="244"/>
      <c r="JH15" s="244"/>
      <c r="JI15" s="244"/>
      <c r="JJ15" s="244"/>
      <c r="JK15" s="244"/>
      <c r="JL15" s="244"/>
      <c r="JM15" s="244"/>
      <c r="JN15" s="244"/>
      <c r="JO15" s="244"/>
      <c r="JP15" s="244"/>
      <c r="JQ15" s="244"/>
      <c r="JR15" s="244"/>
      <c r="JS15" s="244"/>
      <c r="JT15" s="244"/>
      <c r="JU15" s="244"/>
      <c r="JV15" s="244"/>
      <c r="JW15" s="244"/>
      <c r="JX15" s="244"/>
      <c r="JY15" s="244"/>
      <c r="JZ15" s="244"/>
      <c r="KA15" s="244"/>
      <c r="KB15" s="244"/>
      <c r="KC15" s="244"/>
      <c r="KD15" s="244"/>
      <c r="KE15" s="244"/>
      <c r="KF15" s="244"/>
      <c r="KG15" s="244"/>
      <c r="KH15" s="244"/>
      <c r="KI15" s="244"/>
      <c r="KJ15" s="244"/>
      <c r="KK15" s="244"/>
      <c r="KL15" s="244"/>
      <c r="KM15" s="244"/>
      <c r="KN15" s="244"/>
      <c r="KO15" s="244"/>
      <c r="KP15" s="244"/>
      <c r="KQ15" s="244"/>
      <c r="KR15" s="244"/>
      <c r="KS15" s="244"/>
      <c r="KT15" s="244"/>
      <c r="KU15" s="244"/>
      <c r="KV15" s="244"/>
      <c r="KW15" s="244"/>
      <c r="KX15" s="244"/>
      <c r="KY15" s="244"/>
      <c r="KZ15" s="244"/>
      <c r="LA15" s="244"/>
      <c r="LB15" s="244"/>
      <c r="LC15" s="244"/>
      <c r="LD15" s="244"/>
      <c r="LE15" s="244"/>
      <c r="LF15" s="244"/>
      <c r="LG15" s="244"/>
      <c r="LH15" s="244"/>
      <c r="LI15" s="244"/>
      <c r="LJ15" s="244"/>
      <c r="LK15" s="244"/>
      <c r="LL15" s="244"/>
      <c r="LM15" s="244"/>
      <c r="LN15" s="244"/>
      <c r="LO15" s="244"/>
      <c r="LP15" s="244"/>
      <c r="LQ15" s="244"/>
      <c r="LR15" s="244"/>
      <c r="LS15" s="244"/>
      <c r="LT15" s="244"/>
      <c r="LU15" s="244"/>
      <c r="LV15" s="244"/>
      <c r="LW15" s="244"/>
      <c r="LX15" s="244"/>
      <c r="LY15" s="244"/>
      <c r="LZ15" s="244"/>
      <c r="MA15" s="244"/>
      <c r="MB15" s="244"/>
      <c r="MC15" s="244"/>
      <c r="MD15" s="244"/>
      <c r="ME15" s="244"/>
      <c r="MF15" s="244"/>
      <c r="MG15" s="244"/>
      <c r="MH15" s="244"/>
      <c r="MI15" s="244"/>
      <c r="MJ15" s="244"/>
      <c r="MK15" s="244"/>
      <c r="ML15" s="244"/>
      <c r="MM15" s="244"/>
      <c r="MN15" s="244"/>
      <c r="MO15" s="244"/>
      <c r="MP15" s="244"/>
      <c r="MQ15" s="244"/>
      <c r="MR15" s="244"/>
      <c r="MS15" s="244"/>
      <c r="MT15" s="244"/>
      <c r="MU15" s="244"/>
      <c r="MV15" s="244"/>
      <c r="MW15" s="244"/>
      <c r="MX15" s="244"/>
      <c r="MY15" s="244"/>
      <c r="MZ15" s="244"/>
      <c r="NA15" s="244"/>
      <c r="NB15" s="244"/>
      <c r="NC15" s="244"/>
      <c r="ND15" s="244"/>
      <c r="NE15" s="244"/>
      <c r="NF15" s="244"/>
      <c r="NG15" s="244"/>
      <c r="NH15" s="244"/>
      <c r="NI15" s="244"/>
      <c r="NJ15" s="244"/>
      <c r="NK15" s="244"/>
      <c r="NL15" s="244"/>
      <c r="NM15" s="244"/>
      <c r="NN15" s="244"/>
      <c r="NO15" s="244"/>
      <c r="NP15" s="244"/>
      <c r="NQ15" s="244"/>
      <c r="NR15" s="244"/>
      <c r="NS15" s="244"/>
      <c r="NT15" s="244"/>
      <c r="NU15" s="244"/>
      <c r="NV15" s="244"/>
      <c r="NW15" s="244"/>
      <c r="NX15" s="244"/>
      <c r="NY15" s="244"/>
      <c r="NZ15" s="244"/>
      <c r="OA15" s="244"/>
      <c r="OB15" s="244"/>
      <c r="OC15" s="244"/>
      <c r="OD15" s="244"/>
      <c r="OE15" s="244"/>
      <c r="OF15" s="244"/>
      <c r="OG15" s="244"/>
      <c r="OH15" s="244"/>
      <c r="OI15" s="244"/>
      <c r="OJ15" s="244"/>
      <c r="OK15" s="244"/>
      <c r="OL15" s="244"/>
      <c r="OM15" s="244"/>
      <c r="ON15" s="244"/>
      <c r="OO15" s="244"/>
      <c r="OP15" s="244"/>
      <c r="OQ15" s="244"/>
      <c r="OR15" s="244"/>
      <c r="OS15" s="244"/>
      <c r="OT15" s="244"/>
      <c r="OU15" s="244"/>
      <c r="OV15" s="244"/>
      <c r="OW15" s="244"/>
      <c r="OX15" s="244"/>
      <c r="OY15" s="244"/>
      <c r="OZ15" s="244"/>
      <c r="PA15" s="244"/>
      <c r="PB15" s="244"/>
      <c r="PC15" s="244"/>
      <c r="PD15" s="244"/>
      <c r="PE15" s="244"/>
      <c r="PF15" s="244"/>
      <c r="PG15" s="244"/>
      <c r="PH15" s="244"/>
      <c r="PI15" s="244"/>
      <c r="PJ15" s="244"/>
      <c r="PK15" s="244"/>
      <c r="PL15" s="244"/>
      <c r="PM15" s="244"/>
      <c r="PN15" s="244"/>
      <c r="PO15" s="244"/>
      <c r="PP15" s="244"/>
      <c r="PQ15" s="244"/>
      <c r="PR15" s="244"/>
      <c r="PS15" s="244"/>
      <c r="PT15" s="244"/>
      <c r="PU15" s="244"/>
      <c r="PV15" s="244"/>
      <c r="PW15" s="244"/>
      <c r="PX15" s="244"/>
      <c r="PY15" s="244"/>
      <c r="PZ15" s="244"/>
      <c r="QA15" s="244"/>
      <c r="QB15" s="244"/>
      <c r="QC15" s="244"/>
      <c r="QD15" s="244"/>
      <c r="QE15" s="244"/>
      <c r="QF15" s="244"/>
      <c r="QG15" s="244"/>
      <c r="QH15" s="244"/>
      <c r="QI15" s="244"/>
      <c r="QJ15" s="244"/>
      <c r="QK15" s="244"/>
      <c r="QL15" s="244"/>
      <c r="QM15" s="244"/>
      <c r="QN15" s="244"/>
      <c r="QO15" s="244"/>
      <c r="QP15" s="244"/>
      <c r="QQ15" s="244"/>
      <c r="QR15" s="244"/>
      <c r="QS15" s="244"/>
      <c r="QT15" s="244"/>
      <c r="QU15" s="244"/>
      <c r="QV15" s="244"/>
      <c r="QW15" s="244"/>
      <c r="QX15" s="244"/>
      <c r="QY15" s="244"/>
      <c r="QZ15" s="244"/>
      <c r="RA15" s="244"/>
      <c r="RB15" s="244"/>
      <c r="RC15" s="244"/>
      <c r="RD15" s="244"/>
      <c r="RE15" s="244"/>
      <c r="RF15" s="244"/>
      <c r="RG15" s="244"/>
      <c r="RH15" s="244"/>
      <c r="RI15" s="244"/>
      <c r="RJ15" s="244"/>
      <c r="RK15" s="244"/>
      <c r="RL15" s="244"/>
      <c r="RM15" s="244"/>
      <c r="RN15" s="244"/>
      <c r="RO15" s="244"/>
      <c r="RP15" s="244"/>
      <c r="RQ15" s="244"/>
      <c r="RR15" s="244"/>
      <c r="RS15" s="244"/>
      <c r="RT15" s="244"/>
      <c r="RU15" s="244"/>
      <c r="RV15" s="244"/>
      <c r="RW15" s="244"/>
      <c r="RX15" s="244"/>
      <c r="RY15" s="244"/>
      <c r="RZ15" s="244"/>
      <c r="SA15" s="244"/>
      <c r="SB15" s="244"/>
      <c r="SC15" s="244"/>
      <c r="SD15" s="244"/>
      <c r="SE15" s="244"/>
      <c r="SF15" s="244"/>
      <c r="SG15" s="244"/>
      <c r="SH15" s="244"/>
      <c r="SI15" s="244"/>
      <c r="SJ15" s="244"/>
      <c r="SK15" s="244"/>
      <c r="SL15" s="244"/>
      <c r="SM15" s="244"/>
      <c r="SN15" s="244"/>
      <c r="SO15" s="244"/>
      <c r="SP15" s="244"/>
      <c r="SQ15" s="244"/>
      <c r="SR15" s="244"/>
      <c r="SS15" s="244"/>
      <c r="ST15" s="244"/>
      <c r="SU15" s="244"/>
      <c r="SV15" s="244"/>
      <c r="SW15" s="244"/>
      <c r="SX15" s="244"/>
      <c r="SY15" s="244"/>
      <c r="SZ15" s="244"/>
      <c r="TA15" s="244"/>
      <c r="TB15" s="244"/>
      <c r="TC15" s="244"/>
      <c r="TD15" s="244"/>
      <c r="TE15" s="244"/>
      <c r="TF15" s="244"/>
      <c r="TG15" s="244"/>
      <c r="TH15" s="244"/>
      <c r="TI15" s="244"/>
      <c r="TJ15" s="244"/>
      <c r="TK15" s="244"/>
      <c r="TL15" s="244"/>
      <c r="TM15" s="244"/>
      <c r="TN15" s="244"/>
      <c r="TO15" s="244"/>
      <c r="TP15" s="244"/>
      <c r="TQ15" s="244"/>
      <c r="TR15" s="244"/>
      <c r="TS15" s="244"/>
      <c r="TT15" s="244"/>
      <c r="TU15" s="244"/>
      <c r="TV15" s="244"/>
      <c r="TW15" s="244"/>
      <c r="TX15" s="244"/>
      <c r="TY15" s="244"/>
      <c r="TZ15" s="244"/>
      <c r="UA15" s="244"/>
      <c r="UB15" s="244"/>
      <c r="UC15" s="244"/>
      <c r="UD15" s="244"/>
      <c r="UE15" s="244"/>
      <c r="UF15" s="244"/>
      <c r="UG15" s="244"/>
      <c r="UH15" s="244"/>
      <c r="UI15" s="244"/>
      <c r="UJ15" s="244"/>
      <c r="UK15" s="244"/>
      <c r="UL15" s="244"/>
      <c r="UM15" s="244"/>
      <c r="UN15" s="244"/>
      <c r="UO15" s="244"/>
      <c r="UP15" s="244"/>
      <c r="UQ15" s="244"/>
      <c r="UR15" s="244"/>
      <c r="US15" s="244"/>
      <c r="UT15" s="244"/>
      <c r="UU15" s="244"/>
      <c r="UV15" s="244"/>
      <c r="UW15" s="244"/>
      <c r="UX15" s="244"/>
      <c r="UY15" s="244"/>
      <c r="UZ15" s="244"/>
      <c r="VA15" s="244"/>
      <c r="VB15" s="244"/>
      <c r="VC15" s="244"/>
      <c r="VD15" s="244"/>
      <c r="VE15" s="244"/>
      <c r="VF15" s="244"/>
      <c r="VG15" s="244"/>
      <c r="VH15" s="244"/>
      <c r="VI15" s="244"/>
      <c r="VJ15" s="244"/>
      <c r="VK15" s="244"/>
      <c r="VL15" s="244"/>
      <c r="VM15" s="244"/>
      <c r="VN15" s="244"/>
      <c r="VO15" s="244"/>
      <c r="VP15" s="244"/>
      <c r="VQ15" s="244"/>
      <c r="VR15" s="244"/>
      <c r="VS15" s="244"/>
      <c r="VT15" s="244"/>
      <c r="VU15" s="244"/>
      <c r="VV15" s="244"/>
      <c r="VW15" s="244"/>
      <c r="VX15" s="244"/>
      <c r="VY15" s="244"/>
      <c r="VZ15" s="244"/>
      <c r="WA15" s="244"/>
      <c r="WB15" s="244"/>
      <c r="WC15" s="244"/>
      <c r="WD15" s="244"/>
      <c r="WE15" s="244"/>
      <c r="WF15" s="244"/>
      <c r="WG15" s="244"/>
      <c r="WH15" s="244"/>
      <c r="WI15" s="244"/>
      <c r="WJ15" s="244"/>
      <c r="WK15" s="244"/>
      <c r="WL15" s="244"/>
      <c r="WM15" s="244"/>
      <c r="WN15" s="244"/>
      <c r="WO15" s="244"/>
      <c r="WP15" s="244"/>
      <c r="WQ15" s="244"/>
      <c r="WR15" s="244"/>
      <c r="WS15" s="244"/>
      <c r="WT15" s="244"/>
      <c r="WU15" s="244"/>
      <c r="WV15" s="244"/>
      <c r="WW15" s="244"/>
      <c r="WX15" s="244"/>
      <c r="WY15" s="244"/>
      <c r="WZ15" s="244"/>
      <c r="XA15" s="244"/>
      <c r="XB15" s="244"/>
      <c r="XC15" s="244"/>
      <c r="XD15" s="244"/>
      <c r="XE15" s="244"/>
      <c r="XF15" s="244"/>
      <c r="XG15" s="244"/>
      <c r="XH15" s="244"/>
      <c r="XI15" s="244"/>
      <c r="XJ15" s="244"/>
      <c r="XK15" s="244"/>
      <c r="XL15" s="244"/>
      <c r="XM15" s="244"/>
      <c r="XN15" s="244"/>
      <c r="XO15" s="244"/>
      <c r="XP15" s="244"/>
      <c r="XQ15" s="244"/>
      <c r="XR15" s="244"/>
      <c r="XS15" s="244"/>
      <c r="XT15" s="244"/>
      <c r="XU15" s="244"/>
      <c r="XV15" s="244"/>
      <c r="XW15" s="244"/>
      <c r="XX15" s="244"/>
      <c r="XY15" s="244"/>
      <c r="XZ15" s="244"/>
      <c r="YA15" s="244"/>
      <c r="YB15" s="244"/>
      <c r="YC15" s="244"/>
      <c r="YD15" s="244"/>
      <c r="YE15" s="244"/>
      <c r="YF15" s="244"/>
      <c r="YG15" s="244"/>
      <c r="YH15" s="244"/>
      <c r="YI15" s="244"/>
      <c r="YJ15" s="244"/>
      <c r="YK15" s="244"/>
      <c r="YL15" s="244"/>
      <c r="YM15" s="244"/>
      <c r="YN15" s="244"/>
      <c r="YO15" s="244"/>
      <c r="YP15" s="244"/>
      <c r="YQ15" s="244"/>
      <c r="YR15" s="244"/>
      <c r="YS15" s="244"/>
      <c r="YT15" s="244"/>
      <c r="YU15" s="244"/>
      <c r="YV15" s="244"/>
      <c r="YW15" s="244"/>
      <c r="YX15" s="244"/>
      <c r="YY15" s="244"/>
      <c r="YZ15" s="244"/>
      <c r="ZA15" s="244"/>
      <c r="ZB15" s="244"/>
      <c r="ZC15" s="244"/>
      <c r="ZD15" s="244"/>
      <c r="ZE15" s="244"/>
      <c r="ZF15" s="244"/>
      <c r="ZG15" s="244"/>
      <c r="ZH15" s="244"/>
      <c r="ZI15" s="244"/>
      <c r="ZJ15" s="244"/>
      <c r="ZK15" s="244"/>
      <c r="ZL15" s="244"/>
      <c r="ZM15" s="244"/>
      <c r="ZN15" s="244"/>
      <c r="ZO15" s="244"/>
      <c r="ZP15" s="244"/>
      <c r="ZQ15" s="244"/>
      <c r="ZR15" s="244"/>
      <c r="ZS15" s="244"/>
      <c r="ZT15" s="244"/>
      <c r="ZU15" s="244"/>
      <c r="ZV15" s="244"/>
      <c r="ZW15" s="244"/>
      <c r="ZX15" s="244"/>
      <c r="ZY15" s="244"/>
      <c r="ZZ15" s="244"/>
      <c r="AAA15" s="244"/>
      <c r="AAB15" s="244"/>
      <c r="AAC15" s="244"/>
      <c r="AAD15" s="244"/>
      <c r="AAE15" s="244"/>
      <c r="AAF15" s="244"/>
      <c r="AAG15" s="244"/>
      <c r="AAH15" s="244"/>
      <c r="AAI15" s="244"/>
      <c r="AAJ15" s="244"/>
      <c r="AAK15" s="244"/>
      <c r="AAL15" s="244"/>
      <c r="AAM15" s="244"/>
      <c r="AAN15" s="244"/>
      <c r="AAO15" s="244"/>
      <c r="AAP15" s="244"/>
      <c r="AAQ15" s="244"/>
      <c r="AAR15" s="244"/>
      <c r="AAS15" s="244"/>
      <c r="AAT15" s="244"/>
      <c r="AAU15" s="244"/>
      <c r="AAV15" s="244"/>
      <c r="AAW15" s="244"/>
      <c r="AAX15" s="244"/>
      <c r="AAY15" s="244"/>
      <c r="AAZ15" s="244"/>
      <c r="ABA15" s="244"/>
      <c r="ABB15" s="244"/>
      <c r="ABC15" s="244"/>
      <c r="ABD15" s="244"/>
      <c r="ABE15" s="244"/>
      <c r="ABF15" s="244"/>
      <c r="ABG15" s="244"/>
      <c r="ABH15" s="244"/>
      <c r="ABI15" s="244"/>
      <c r="ABJ15" s="244"/>
      <c r="ABK15" s="244"/>
      <c r="ABL15" s="244"/>
      <c r="ABM15" s="244"/>
      <c r="ABN15" s="244"/>
      <c r="ABO15" s="244"/>
      <c r="ABP15" s="244"/>
      <c r="ABQ15" s="244"/>
      <c r="ABR15" s="244"/>
      <c r="ABS15" s="244"/>
      <c r="ABT15" s="244"/>
      <c r="ABU15" s="244"/>
      <c r="ABV15" s="244"/>
      <c r="ABW15" s="244"/>
      <c r="ABX15" s="244"/>
      <c r="ABY15" s="244"/>
      <c r="ABZ15" s="244"/>
      <c r="ACA15" s="244"/>
      <c r="ACB15" s="244"/>
      <c r="ACC15" s="244"/>
      <c r="ACD15" s="244"/>
      <c r="ACE15" s="244"/>
      <c r="ACF15" s="244"/>
      <c r="ACG15" s="244"/>
      <c r="ACH15" s="244"/>
      <c r="ACI15" s="244"/>
      <c r="ACJ15" s="244"/>
      <c r="ACK15" s="244"/>
      <c r="ACL15" s="244"/>
      <c r="ACM15" s="244"/>
      <c r="ACN15" s="244"/>
      <c r="ACO15" s="244"/>
      <c r="ACP15" s="244"/>
      <c r="ACQ15" s="244"/>
      <c r="ACR15" s="244"/>
      <c r="ACS15" s="244"/>
      <c r="ACT15" s="244"/>
      <c r="ACU15" s="244"/>
      <c r="ACV15" s="244"/>
      <c r="ACW15" s="244"/>
      <c r="ACX15" s="244"/>
      <c r="ACY15" s="244"/>
      <c r="ACZ15" s="244"/>
      <c r="ADA15" s="244"/>
      <c r="ADB15" s="244"/>
      <c r="ADC15" s="244"/>
      <c r="ADD15" s="244"/>
      <c r="ADE15" s="244"/>
      <c r="ADF15" s="244"/>
      <c r="ADG15" s="244"/>
      <c r="ADH15" s="244"/>
      <c r="ADI15" s="244"/>
      <c r="ADJ15" s="244"/>
      <c r="ADK15" s="244"/>
      <c r="ADL15" s="244"/>
      <c r="ADM15" s="244"/>
      <c r="ADN15" s="244"/>
      <c r="ADO15" s="244"/>
      <c r="ADP15" s="244"/>
      <c r="ADQ15" s="244"/>
      <c r="ADR15" s="244"/>
      <c r="ADS15" s="244"/>
      <c r="ADT15" s="244"/>
      <c r="ADU15" s="244"/>
      <c r="ADV15" s="244"/>
      <c r="ADW15" s="244"/>
      <c r="ADX15" s="244"/>
      <c r="ADY15" s="244"/>
      <c r="ADZ15" s="244"/>
      <c r="AEA15" s="244"/>
      <c r="AEB15" s="244"/>
      <c r="AEC15" s="244"/>
      <c r="AED15" s="244"/>
      <c r="AEE15" s="244"/>
      <c r="AEF15" s="244"/>
      <c r="AEG15" s="244"/>
      <c r="AEH15" s="244"/>
      <c r="AEI15" s="244"/>
      <c r="AEJ15" s="244"/>
      <c r="AEK15" s="244"/>
      <c r="AEL15" s="244"/>
      <c r="AEM15" s="244"/>
      <c r="AEN15" s="244"/>
      <c r="AEO15" s="244"/>
      <c r="AEP15" s="244"/>
      <c r="AEQ15" s="244"/>
      <c r="AER15" s="244"/>
      <c r="AES15" s="244"/>
      <c r="AET15" s="244"/>
      <c r="AEU15" s="244"/>
    </row>
    <row r="16" spans="1:827" s="191" customFormat="1" x14ac:dyDescent="0.15">
      <c r="A16" s="182" t="str">
        <f>'Tariffs July 2020'!K10</f>
        <v>Simply Energy</v>
      </c>
      <c r="B16" s="183" t="str">
        <f>'Tariffs July 2020'!L10</f>
        <v>Choice</v>
      </c>
      <c r="C16" s="184">
        <f>IF('Tariffs July 2020'!BP10=0,91*'Tariffs July 2020'!M10/100,(91*'Tariffs July 2020'!M10/100)+'Tariffs July 2020'!BP10/4)</f>
        <v>83.73654545454545</v>
      </c>
      <c r="D16" s="184">
        <f>IF('Tariffs July 2020'!O10="",$C$5*'Tariffs July 2020'!N10/100,IF($C$5&gt;='Tariffs July 2020'!P10,('Tariffs July 2020'!P10*'Tariffs July 2020'!N10/100),($C$5*'Tariffs July 2020'!N10/100)))</f>
        <v>449.99999999999994</v>
      </c>
      <c r="E16" s="184">
        <f>IF(AND('Tariffs July 2020'!P10&gt;0,'Tariffs July 2020'!R10&gt;0),IF($C$5&lt;'Tariffs July 2020'!P10,0,IF($C$5&lt;=('Tariffs July 2020'!R10+'Tariffs July 2020'!P10),(($C$5-'Tariffs July 2020'!P10)*'Tariffs July 2020'!Q10/100),(('Tariffs July 2020'!R10)*'Tariffs July 2020'!Q10/100))),0)</f>
        <v>0</v>
      </c>
      <c r="F16" s="184">
        <f>IF(AND('Tariffs July 2020'!R10&gt;0,'Tariffs July 2020'!T10&gt;0),IF(($C$5&lt;'Tariffs July 2020'!T10),(0),($C$5-'Tariffs July 2020'!T10)*'Tariffs July 2020'!U10/100),IF(AND('Tariffs July 2020'!R10&gt;0,'Tariffs July 2020'!T10=""),IF(($C$5&lt;'Tariffs July 2020'!R10+'Tariffs July 2020'!P10),(0),(($C$5-('Tariffs July 2020'!R10+'Tariffs July 2020'!P10))*'Tariffs July 2020'!S10/100)),IF(AND('Tariffs July 2020'!P10&gt;0,'Tariffs July 2020'!R10=""&gt;0),IF(($C$5&lt;'Tariffs July 2020'!P10),(0),($C$5-'Tariffs July 2020'!P10)*'Tariffs July 2020'!Q10/100),0)))</f>
        <v>0</v>
      </c>
      <c r="G16" s="184">
        <f t="shared" si="0"/>
        <v>533.73654545454542</v>
      </c>
      <c r="H16" s="238">
        <f t="shared" si="1"/>
        <v>1800</v>
      </c>
      <c r="I16" s="238">
        <f t="shared" si="2"/>
        <v>2134.9461818181817</v>
      </c>
      <c r="J16" s="185">
        <f t="shared" si="3"/>
        <v>2348.4407999999999</v>
      </c>
      <c r="K16" s="183">
        <f>'Tariffs July 2020'!AZ10</f>
        <v>0</v>
      </c>
      <c r="L16" s="183">
        <f>'Tariffs July 2020'!BA10</f>
        <v>17</v>
      </c>
      <c r="M16" s="183">
        <f>'Tariffs July 2020'!BB10</f>
        <v>0</v>
      </c>
      <c r="N16" s="183">
        <f>'Tariffs July 2020'!BC10</f>
        <v>0</v>
      </c>
      <c r="O16" s="186" t="str">
        <f t="shared" si="4"/>
        <v>Guaranteed off usage</v>
      </c>
      <c r="P16" s="187" t="str">
        <f t="shared" si="5"/>
        <v>Exclusive</v>
      </c>
      <c r="Q16" s="241">
        <f t="shared" si="6"/>
        <v>1828.9461818181817</v>
      </c>
      <c r="R16" s="238">
        <f t="shared" si="7"/>
        <v>1828.9461818181817</v>
      </c>
      <c r="S16" s="247">
        <f t="shared" si="8"/>
        <v>2011.8407999999999</v>
      </c>
      <c r="T16" s="247">
        <f t="shared" si="8"/>
        <v>2011.8407999999999</v>
      </c>
      <c r="U16" s="188">
        <f>'Tariffs July 2020'!BL10</f>
        <v>0</v>
      </c>
      <c r="V16" s="189" t="str">
        <f>'Tariffs July 2020'!BM10</f>
        <v>n</v>
      </c>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c r="BW16" s="244"/>
      <c r="BX16" s="244"/>
      <c r="BY16" s="244"/>
      <c r="BZ16" s="244"/>
      <c r="CA16" s="244"/>
      <c r="CB16" s="244"/>
      <c r="CC16" s="244"/>
      <c r="CD16" s="244"/>
      <c r="CE16" s="244"/>
      <c r="CF16" s="244"/>
      <c r="CG16" s="244"/>
      <c r="CH16" s="244"/>
      <c r="CI16" s="244"/>
      <c r="CJ16" s="244"/>
      <c r="CK16" s="244"/>
      <c r="CL16" s="244"/>
      <c r="CM16" s="244"/>
      <c r="CN16" s="244"/>
      <c r="CO16" s="244"/>
      <c r="CP16" s="244"/>
      <c r="CQ16" s="244"/>
      <c r="CR16" s="244"/>
      <c r="CS16" s="244"/>
      <c r="CT16" s="244"/>
      <c r="CU16" s="244"/>
      <c r="CV16" s="244"/>
      <c r="CW16" s="244"/>
      <c r="CX16" s="244"/>
      <c r="CY16" s="244"/>
      <c r="CZ16" s="244"/>
      <c r="DA16" s="244"/>
      <c r="DB16" s="244"/>
      <c r="DC16" s="244"/>
      <c r="DD16" s="244"/>
      <c r="DE16" s="244"/>
      <c r="DF16" s="244"/>
      <c r="DG16" s="244"/>
      <c r="DH16" s="244"/>
      <c r="DI16" s="244"/>
      <c r="DJ16" s="244"/>
      <c r="DK16" s="244"/>
      <c r="DL16" s="244"/>
      <c r="DM16" s="244"/>
      <c r="DN16" s="244"/>
      <c r="DO16" s="244"/>
      <c r="DP16" s="244"/>
      <c r="DQ16" s="244"/>
      <c r="DR16" s="244"/>
      <c r="DS16" s="244"/>
      <c r="DT16" s="244"/>
      <c r="DU16" s="244"/>
      <c r="DV16" s="244"/>
      <c r="DW16" s="244"/>
      <c r="DX16" s="244"/>
      <c r="DY16" s="244"/>
      <c r="DZ16" s="244"/>
      <c r="EA16" s="244"/>
      <c r="EB16" s="244"/>
      <c r="EC16" s="244"/>
      <c r="ED16" s="244"/>
      <c r="EE16" s="244"/>
      <c r="EF16" s="244"/>
      <c r="EG16" s="244"/>
      <c r="EH16" s="244"/>
      <c r="EI16" s="244"/>
      <c r="EJ16" s="244"/>
      <c r="EK16" s="244"/>
      <c r="EL16" s="244"/>
      <c r="EM16" s="244"/>
      <c r="EN16" s="244"/>
      <c r="EO16" s="244"/>
      <c r="EP16" s="244"/>
      <c r="EQ16" s="244"/>
      <c r="ER16" s="244"/>
      <c r="ES16" s="244"/>
      <c r="ET16" s="244"/>
      <c r="EU16" s="244"/>
      <c r="EV16" s="244"/>
      <c r="EW16" s="244"/>
      <c r="EX16" s="244"/>
      <c r="EY16" s="244"/>
      <c r="EZ16" s="244"/>
      <c r="FA16" s="244"/>
      <c r="FB16" s="244"/>
      <c r="FC16" s="244"/>
      <c r="FD16" s="244"/>
      <c r="FE16" s="244"/>
      <c r="FF16" s="244"/>
      <c r="FG16" s="244"/>
      <c r="FH16" s="244"/>
      <c r="FI16" s="244"/>
      <c r="FJ16" s="244"/>
      <c r="FK16" s="244"/>
      <c r="FL16" s="244"/>
      <c r="FM16" s="244"/>
      <c r="FN16" s="244"/>
      <c r="FO16" s="244"/>
      <c r="FP16" s="244"/>
      <c r="FQ16" s="244"/>
      <c r="FR16" s="244"/>
      <c r="FS16" s="244"/>
      <c r="FT16" s="244"/>
      <c r="FU16" s="244"/>
      <c r="FV16" s="244"/>
      <c r="FW16" s="244"/>
      <c r="FX16" s="244"/>
      <c r="FY16" s="244"/>
      <c r="FZ16" s="244"/>
      <c r="GA16" s="244"/>
      <c r="GB16" s="244"/>
      <c r="GC16" s="244"/>
      <c r="GD16" s="244"/>
      <c r="GE16" s="244"/>
      <c r="GF16" s="244"/>
      <c r="GG16" s="244"/>
      <c r="GH16" s="244"/>
      <c r="GI16" s="244"/>
      <c r="GJ16" s="244"/>
      <c r="GK16" s="244"/>
      <c r="GL16" s="244"/>
      <c r="GM16" s="244"/>
      <c r="GN16" s="244"/>
      <c r="GO16" s="244"/>
      <c r="GP16" s="244"/>
      <c r="GQ16" s="244"/>
      <c r="GR16" s="244"/>
      <c r="GS16" s="244"/>
      <c r="GT16" s="244"/>
      <c r="GU16" s="244"/>
      <c r="GV16" s="244"/>
      <c r="GW16" s="244"/>
      <c r="GX16" s="244"/>
      <c r="GY16" s="244"/>
      <c r="GZ16" s="244"/>
      <c r="HA16" s="244"/>
      <c r="HB16" s="244"/>
      <c r="HC16" s="244"/>
      <c r="HD16" s="244"/>
      <c r="HE16" s="244"/>
      <c r="HF16" s="244"/>
      <c r="HG16" s="244"/>
      <c r="HH16" s="244"/>
      <c r="HI16" s="244"/>
      <c r="HJ16" s="244"/>
      <c r="HK16" s="244"/>
      <c r="HL16" s="244"/>
      <c r="HM16" s="244"/>
      <c r="HN16" s="244"/>
      <c r="HO16" s="244"/>
      <c r="HP16" s="244"/>
      <c r="HQ16" s="244"/>
      <c r="HR16" s="244"/>
      <c r="HS16" s="244"/>
      <c r="HT16" s="244"/>
      <c r="HU16" s="244"/>
      <c r="HV16" s="244"/>
      <c r="HW16" s="244"/>
      <c r="HX16" s="244"/>
      <c r="HY16" s="244"/>
      <c r="HZ16" s="244"/>
      <c r="IA16" s="244"/>
      <c r="IB16" s="244"/>
      <c r="IC16" s="244"/>
      <c r="ID16" s="244"/>
      <c r="IE16" s="244"/>
      <c r="IF16" s="244"/>
      <c r="IG16" s="244"/>
      <c r="IH16" s="244"/>
      <c r="II16" s="244"/>
      <c r="IJ16" s="244"/>
      <c r="IK16" s="244"/>
      <c r="IL16" s="244"/>
      <c r="IM16" s="244"/>
      <c r="IN16" s="244"/>
      <c r="IO16" s="244"/>
      <c r="IP16" s="244"/>
      <c r="IQ16" s="244"/>
      <c r="IR16" s="244"/>
      <c r="IS16" s="244"/>
      <c r="IT16" s="244"/>
      <c r="IU16" s="244"/>
      <c r="IV16" s="244"/>
      <c r="IW16" s="244"/>
      <c r="IX16" s="244"/>
      <c r="IY16" s="244"/>
      <c r="IZ16" s="244"/>
      <c r="JA16" s="244"/>
      <c r="JB16" s="244"/>
      <c r="JC16" s="244"/>
      <c r="JD16" s="244"/>
      <c r="JE16" s="244"/>
      <c r="JF16" s="244"/>
      <c r="JG16" s="244"/>
      <c r="JH16" s="244"/>
      <c r="JI16" s="244"/>
      <c r="JJ16" s="244"/>
      <c r="JK16" s="244"/>
      <c r="JL16" s="244"/>
      <c r="JM16" s="244"/>
      <c r="JN16" s="244"/>
      <c r="JO16" s="244"/>
      <c r="JP16" s="244"/>
      <c r="JQ16" s="244"/>
      <c r="JR16" s="244"/>
      <c r="JS16" s="244"/>
      <c r="JT16" s="244"/>
      <c r="JU16" s="244"/>
      <c r="JV16" s="244"/>
      <c r="JW16" s="244"/>
      <c r="JX16" s="244"/>
      <c r="JY16" s="244"/>
      <c r="JZ16" s="244"/>
      <c r="KA16" s="244"/>
      <c r="KB16" s="244"/>
      <c r="KC16" s="244"/>
      <c r="KD16" s="244"/>
      <c r="KE16" s="244"/>
      <c r="KF16" s="244"/>
      <c r="KG16" s="244"/>
      <c r="KH16" s="244"/>
      <c r="KI16" s="244"/>
      <c r="KJ16" s="244"/>
      <c r="KK16" s="244"/>
      <c r="KL16" s="244"/>
      <c r="KM16" s="244"/>
      <c r="KN16" s="244"/>
      <c r="KO16" s="244"/>
      <c r="KP16" s="244"/>
      <c r="KQ16" s="244"/>
      <c r="KR16" s="244"/>
      <c r="KS16" s="244"/>
      <c r="KT16" s="244"/>
      <c r="KU16" s="244"/>
      <c r="KV16" s="244"/>
      <c r="KW16" s="244"/>
      <c r="KX16" s="244"/>
      <c r="KY16" s="244"/>
      <c r="KZ16" s="244"/>
      <c r="LA16" s="244"/>
      <c r="LB16" s="244"/>
      <c r="LC16" s="244"/>
      <c r="LD16" s="244"/>
      <c r="LE16" s="244"/>
      <c r="LF16" s="244"/>
      <c r="LG16" s="244"/>
      <c r="LH16" s="244"/>
      <c r="LI16" s="244"/>
      <c r="LJ16" s="244"/>
      <c r="LK16" s="244"/>
      <c r="LL16" s="244"/>
      <c r="LM16" s="244"/>
      <c r="LN16" s="244"/>
      <c r="LO16" s="244"/>
      <c r="LP16" s="244"/>
      <c r="LQ16" s="244"/>
      <c r="LR16" s="244"/>
      <c r="LS16" s="244"/>
      <c r="LT16" s="244"/>
      <c r="LU16" s="244"/>
      <c r="LV16" s="244"/>
      <c r="LW16" s="244"/>
      <c r="LX16" s="244"/>
      <c r="LY16" s="244"/>
      <c r="LZ16" s="244"/>
      <c r="MA16" s="244"/>
      <c r="MB16" s="244"/>
      <c r="MC16" s="244"/>
      <c r="MD16" s="244"/>
      <c r="ME16" s="244"/>
      <c r="MF16" s="244"/>
      <c r="MG16" s="244"/>
      <c r="MH16" s="244"/>
      <c r="MI16" s="244"/>
      <c r="MJ16" s="244"/>
      <c r="MK16" s="244"/>
      <c r="ML16" s="244"/>
      <c r="MM16" s="244"/>
      <c r="MN16" s="244"/>
      <c r="MO16" s="244"/>
      <c r="MP16" s="244"/>
      <c r="MQ16" s="244"/>
      <c r="MR16" s="244"/>
      <c r="MS16" s="244"/>
      <c r="MT16" s="244"/>
      <c r="MU16" s="244"/>
      <c r="MV16" s="244"/>
      <c r="MW16" s="244"/>
      <c r="MX16" s="244"/>
      <c r="MY16" s="244"/>
      <c r="MZ16" s="244"/>
      <c r="NA16" s="244"/>
      <c r="NB16" s="244"/>
      <c r="NC16" s="244"/>
      <c r="ND16" s="244"/>
      <c r="NE16" s="244"/>
      <c r="NF16" s="244"/>
      <c r="NG16" s="244"/>
      <c r="NH16" s="244"/>
      <c r="NI16" s="244"/>
      <c r="NJ16" s="244"/>
      <c r="NK16" s="244"/>
      <c r="NL16" s="244"/>
      <c r="NM16" s="244"/>
      <c r="NN16" s="244"/>
      <c r="NO16" s="244"/>
      <c r="NP16" s="244"/>
      <c r="NQ16" s="244"/>
      <c r="NR16" s="244"/>
      <c r="NS16" s="244"/>
      <c r="NT16" s="244"/>
      <c r="NU16" s="244"/>
      <c r="NV16" s="244"/>
      <c r="NW16" s="244"/>
      <c r="NX16" s="244"/>
      <c r="NY16" s="244"/>
      <c r="NZ16" s="244"/>
      <c r="OA16" s="244"/>
      <c r="OB16" s="244"/>
      <c r="OC16" s="244"/>
      <c r="OD16" s="244"/>
      <c r="OE16" s="244"/>
      <c r="OF16" s="244"/>
      <c r="OG16" s="244"/>
      <c r="OH16" s="244"/>
      <c r="OI16" s="244"/>
      <c r="OJ16" s="244"/>
      <c r="OK16" s="244"/>
      <c r="OL16" s="244"/>
      <c r="OM16" s="244"/>
      <c r="ON16" s="244"/>
      <c r="OO16" s="244"/>
      <c r="OP16" s="244"/>
      <c r="OQ16" s="244"/>
      <c r="OR16" s="244"/>
      <c r="OS16" s="244"/>
      <c r="OT16" s="244"/>
      <c r="OU16" s="244"/>
      <c r="OV16" s="244"/>
      <c r="OW16" s="244"/>
      <c r="OX16" s="244"/>
      <c r="OY16" s="244"/>
      <c r="OZ16" s="244"/>
      <c r="PA16" s="244"/>
      <c r="PB16" s="244"/>
      <c r="PC16" s="244"/>
      <c r="PD16" s="244"/>
      <c r="PE16" s="244"/>
      <c r="PF16" s="244"/>
      <c r="PG16" s="244"/>
      <c r="PH16" s="244"/>
      <c r="PI16" s="244"/>
      <c r="PJ16" s="244"/>
      <c r="PK16" s="244"/>
      <c r="PL16" s="244"/>
      <c r="PM16" s="244"/>
      <c r="PN16" s="244"/>
      <c r="PO16" s="244"/>
      <c r="PP16" s="244"/>
      <c r="PQ16" s="244"/>
      <c r="PR16" s="244"/>
      <c r="PS16" s="244"/>
      <c r="PT16" s="244"/>
      <c r="PU16" s="244"/>
      <c r="PV16" s="244"/>
      <c r="PW16" s="244"/>
      <c r="PX16" s="244"/>
      <c r="PY16" s="244"/>
      <c r="PZ16" s="244"/>
      <c r="QA16" s="244"/>
      <c r="QB16" s="244"/>
      <c r="QC16" s="244"/>
      <c r="QD16" s="244"/>
      <c r="QE16" s="244"/>
      <c r="QF16" s="244"/>
      <c r="QG16" s="244"/>
      <c r="QH16" s="244"/>
      <c r="QI16" s="244"/>
      <c r="QJ16" s="244"/>
      <c r="QK16" s="244"/>
      <c r="QL16" s="244"/>
      <c r="QM16" s="244"/>
      <c r="QN16" s="244"/>
      <c r="QO16" s="244"/>
      <c r="QP16" s="244"/>
      <c r="QQ16" s="244"/>
      <c r="QR16" s="244"/>
      <c r="QS16" s="244"/>
      <c r="QT16" s="244"/>
      <c r="QU16" s="244"/>
      <c r="QV16" s="244"/>
      <c r="QW16" s="244"/>
      <c r="QX16" s="244"/>
      <c r="QY16" s="244"/>
      <c r="QZ16" s="244"/>
      <c r="RA16" s="244"/>
      <c r="RB16" s="244"/>
      <c r="RC16" s="244"/>
      <c r="RD16" s="244"/>
      <c r="RE16" s="244"/>
      <c r="RF16" s="244"/>
      <c r="RG16" s="244"/>
      <c r="RH16" s="244"/>
      <c r="RI16" s="244"/>
      <c r="RJ16" s="244"/>
      <c r="RK16" s="244"/>
      <c r="RL16" s="244"/>
      <c r="RM16" s="244"/>
      <c r="RN16" s="244"/>
      <c r="RO16" s="244"/>
      <c r="RP16" s="244"/>
      <c r="RQ16" s="244"/>
      <c r="RR16" s="244"/>
      <c r="RS16" s="244"/>
      <c r="RT16" s="244"/>
      <c r="RU16" s="244"/>
      <c r="RV16" s="244"/>
      <c r="RW16" s="244"/>
      <c r="RX16" s="244"/>
      <c r="RY16" s="244"/>
      <c r="RZ16" s="244"/>
      <c r="SA16" s="244"/>
      <c r="SB16" s="244"/>
      <c r="SC16" s="244"/>
      <c r="SD16" s="244"/>
      <c r="SE16" s="244"/>
      <c r="SF16" s="244"/>
      <c r="SG16" s="244"/>
      <c r="SH16" s="244"/>
      <c r="SI16" s="244"/>
      <c r="SJ16" s="244"/>
      <c r="SK16" s="244"/>
      <c r="SL16" s="244"/>
      <c r="SM16" s="244"/>
      <c r="SN16" s="244"/>
      <c r="SO16" s="244"/>
      <c r="SP16" s="244"/>
      <c r="SQ16" s="244"/>
      <c r="SR16" s="244"/>
      <c r="SS16" s="244"/>
      <c r="ST16" s="244"/>
      <c r="SU16" s="244"/>
      <c r="SV16" s="244"/>
      <c r="SW16" s="244"/>
      <c r="SX16" s="244"/>
      <c r="SY16" s="244"/>
      <c r="SZ16" s="244"/>
      <c r="TA16" s="244"/>
      <c r="TB16" s="244"/>
      <c r="TC16" s="244"/>
      <c r="TD16" s="244"/>
      <c r="TE16" s="244"/>
      <c r="TF16" s="244"/>
      <c r="TG16" s="244"/>
      <c r="TH16" s="244"/>
      <c r="TI16" s="244"/>
      <c r="TJ16" s="244"/>
      <c r="TK16" s="244"/>
      <c r="TL16" s="244"/>
      <c r="TM16" s="244"/>
      <c r="TN16" s="244"/>
      <c r="TO16" s="244"/>
      <c r="TP16" s="244"/>
      <c r="TQ16" s="244"/>
      <c r="TR16" s="244"/>
      <c r="TS16" s="244"/>
      <c r="TT16" s="244"/>
      <c r="TU16" s="244"/>
      <c r="TV16" s="244"/>
      <c r="TW16" s="244"/>
      <c r="TX16" s="244"/>
      <c r="TY16" s="244"/>
      <c r="TZ16" s="244"/>
      <c r="UA16" s="244"/>
      <c r="UB16" s="244"/>
      <c r="UC16" s="244"/>
      <c r="UD16" s="244"/>
      <c r="UE16" s="244"/>
      <c r="UF16" s="244"/>
      <c r="UG16" s="244"/>
      <c r="UH16" s="244"/>
      <c r="UI16" s="244"/>
      <c r="UJ16" s="244"/>
      <c r="UK16" s="244"/>
      <c r="UL16" s="244"/>
      <c r="UM16" s="244"/>
      <c r="UN16" s="244"/>
      <c r="UO16" s="244"/>
      <c r="UP16" s="244"/>
      <c r="UQ16" s="244"/>
      <c r="UR16" s="244"/>
      <c r="US16" s="244"/>
      <c r="UT16" s="244"/>
      <c r="UU16" s="244"/>
      <c r="UV16" s="244"/>
      <c r="UW16" s="244"/>
      <c r="UX16" s="244"/>
      <c r="UY16" s="244"/>
      <c r="UZ16" s="244"/>
      <c r="VA16" s="244"/>
      <c r="VB16" s="244"/>
      <c r="VC16" s="244"/>
      <c r="VD16" s="244"/>
      <c r="VE16" s="244"/>
      <c r="VF16" s="244"/>
      <c r="VG16" s="244"/>
      <c r="VH16" s="244"/>
      <c r="VI16" s="244"/>
      <c r="VJ16" s="244"/>
      <c r="VK16" s="244"/>
      <c r="VL16" s="244"/>
      <c r="VM16" s="244"/>
      <c r="VN16" s="244"/>
      <c r="VO16" s="244"/>
      <c r="VP16" s="244"/>
      <c r="VQ16" s="244"/>
      <c r="VR16" s="244"/>
      <c r="VS16" s="244"/>
      <c r="VT16" s="244"/>
      <c r="VU16" s="244"/>
      <c r="VV16" s="244"/>
      <c r="VW16" s="244"/>
      <c r="VX16" s="244"/>
      <c r="VY16" s="244"/>
      <c r="VZ16" s="244"/>
      <c r="WA16" s="244"/>
      <c r="WB16" s="244"/>
      <c r="WC16" s="244"/>
      <c r="WD16" s="244"/>
      <c r="WE16" s="244"/>
      <c r="WF16" s="244"/>
      <c r="WG16" s="244"/>
      <c r="WH16" s="244"/>
      <c r="WI16" s="244"/>
      <c r="WJ16" s="244"/>
      <c r="WK16" s="244"/>
      <c r="WL16" s="244"/>
      <c r="WM16" s="244"/>
      <c r="WN16" s="244"/>
      <c r="WO16" s="244"/>
      <c r="WP16" s="244"/>
      <c r="WQ16" s="244"/>
      <c r="WR16" s="244"/>
      <c r="WS16" s="244"/>
      <c r="WT16" s="244"/>
      <c r="WU16" s="244"/>
      <c r="WV16" s="244"/>
      <c r="WW16" s="244"/>
      <c r="WX16" s="244"/>
      <c r="WY16" s="244"/>
      <c r="WZ16" s="244"/>
      <c r="XA16" s="244"/>
      <c r="XB16" s="244"/>
      <c r="XC16" s="244"/>
      <c r="XD16" s="244"/>
      <c r="XE16" s="244"/>
      <c r="XF16" s="244"/>
      <c r="XG16" s="244"/>
      <c r="XH16" s="244"/>
      <c r="XI16" s="244"/>
      <c r="XJ16" s="244"/>
      <c r="XK16" s="244"/>
      <c r="XL16" s="244"/>
      <c r="XM16" s="244"/>
      <c r="XN16" s="244"/>
      <c r="XO16" s="244"/>
      <c r="XP16" s="244"/>
      <c r="XQ16" s="244"/>
      <c r="XR16" s="244"/>
      <c r="XS16" s="244"/>
      <c r="XT16" s="244"/>
      <c r="XU16" s="244"/>
      <c r="XV16" s="244"/>
      <c r="XW16" s="244"/>
      <c r="XX16" s="244"/>
      <c r="XY16" s="244"/>
      <c r="XZ16" s="244"/>
      <c r="YA16" s="244"/>
      <c r="YB16" s="244"/>
      <c r="YC16" s="244"/>
      <c r="YD16" s="244"/>
      <c r="YE16" s="244"/>
      <c r="YF16" s="244"/>
      <c r="YG16" s="244"/>
      <c r="YH16" s="244"/>
      <c r="YI16" s="244"/>
      <c r="YJ16" s="244"/>
      <c r="YK16" s="244"/>
      <c r="YL16" s="244"/>
      <c r="YM16" s="244"/>
      <c r="YN16" s="244"/>
      <c r="YO16" s="244"/>
      <c r="YP16" s="244"/>
      <c r="YQ16" s="244"/>
      <c r="YR16" s="244"/>
      <c r="YS16" s="244"/>
      <c r="YT16" s="244"/>
      <c r="YU16" s="244"/>
      <c r="YV16" s="244"/>
      <c r="YW16" s="244"/>
      <c r="YX16" s="244"/>
      <c r="YY16" s="244"/>
      <c r="YZ16" s="244"/>
      <c r="ZA16" s="244"/>
      <c r="ZB16" s="244"/>
      <c r="ZC16" s="244"/>
      <c r="ZD16" s="244"/>
      <c r="ZE16" s="244"/>
      <c r="ZF16" s="244"/>
      <c r="ZG16" s="244"/>
      <c r="ZH16" s="244"/>
      <c r="ZI16" s="244"/>
      <c r="ZJ16" s="244"/>
      <c r="ZK16" s="244"/>
      <c r="ZL16" s="244"/>
      <c r="ZM16" s="244"/>
      <c r="ZN16" s="244"/>
      <c r="ZO16" s="244"/>
      <c r="ZP16" s="244"/>
      <c r="ZQ16" s="244"/>
      <c r="ZR16" s="244"/>
      <c r="ZS16" s="244"/>
      <c r="ZT16" s="244"/>
      <c r="ZU16" s="244"/>
      <c r="ZV16" s="244"/>
      <c r="ZW16" s="244"/>
      <c r="ZX16" s="244"/>
      <c r="ZY16" s="244"/>
      <c r="ZZ16" s="244"/>
      <c r="AAA16" s="244"/>
      <c r="AAB16" s="244"/>
      <c r="AAC16" s="244"/>
      <c r="AAD16" s="244"/>
      <c r="AAE16" s="244"/>
      <c r="AAF16" s="244"/>
      <c r="AAG16" s="244"/>
      <c r="AAH16" s="244"/>
      <c r="AAI16" s="244"/>
      <c r="AAJ16" s="244"/>
      <c r="AAK16" s="244"/>
      <c r="AAL16" s="244"/>
      <c r="AAM16" s="244"/>
      <c r="AAN16" s="244"/>
      <c r="AAO16" s="244"/>
      <c r="AAP16" s="244"/>
      <c r="AAQ16" s="244"/>
      <c r="AAR16" s="244"/>
      <c r="AAS16" s="244"/>
      <c r="AAT16" s="244"/>
      <c r="AAU16" s="244"/>
      <c r="AAV16" s="244"/>
      <c r="AAW16" s="244"/>
      <c r="AAX16" s="244"/>
      <c r="AAY16" s="244"/>
      <c r="AAZ16" s="244"/>
      <c r="ABA16" s="244"/>
      <c r="ABB16" s="244"/>
      <c r="ABC16" s="244"/>
      <c r="ABD16" s="244"/>
      <c r="ABE16" s="244"/>
      <c r="ABF16" s="244"/>
      <c r="ABG16" s="244"/>
      <c r="ABH16" s="244"/>
      <c r="ABI16" s="244"/>
      <c r="ABJ16" s="244"/>
      <c r="ABK16" s="244"/>
      <c r="ABL16" s="244"/>
      <c r="ABM16" s="244"/>
      <c r="ABN16" s="244"/>
      <c r="ABO16" s="244"/>
      <c r="ABP16" s="244"/>
      <c r="ABQ16" s="244"/>
      <c r="ABR16" s="244"/>
      <c r="ABS16" s="244"/>
      <c r="ABT16" s="244"/>
      <c r="ABU16" s="244"/>
      <c r="ABV16" s="244"/>
      <c r="ABW16" s="244"/>
      <c r="ABX16" s="244"/>
      <c r="ABY16" s="244"/>
      <c r="ABZ16" s="244"/>
      <c r="ACA16" s="244"/>
      <c r="ACB16" s="244"/>
      <c r="ACC16" s="244"/>
      <c r="ACD16" s="244"/>
      <c r="ACE16" s="244"/>
      <c r="ACF16" s="244"/>
      <c r="ACG16" s="244"/>
      <c r="ACH16" s="244"/>
      <c r="ACI16" s="244"/>
      <c r="ACJ16" s="244"/>
      <c r="ACK16" s="244"/>
      <c r="ACL16" s="244"/>
      <c r="ACM16" s="244"/>
      <c r="ACN16" s="244"/>
      <c r="ACO16" s="244"/>
      <c r="ACP16" s="244"/>
      <c r="ACQ16" s="244"/>
      <c r="ACR16" s="244"/>
      <c r="ACS16" s="244"/>
      <c r="ACT16" s="244"/>
      <c r="ACU16" s="244"/>
      <c r="ACV16" s="244"/>
      <c r="ACW16" s="244"/>
      <c r="ACX16" s="244"/>
      <c r="ACY16" s="244"/>
      <c r="ACZ16" s="244"/>
      <c r="ADA16" s="244"/>
      <c r="ADB16" s="244"/>
      <c r="ADC16" s="244"/>
      <c r="ADD16" s="244"/>
      <c r="ADE16" s="244"/>
      <c r="ADF16" s="244"/>
      <c r="ADG16" s="244"/>
      <c r="ADH16" s="244"/>
      <c r="ADI16" s="244"/>
      <c r="ADJ16" s="244"/>
      <c r="ADK16" s="244"/>
      <c r="ADL16" s="244"/>
      <c r="ADM16" s="244"/>
      <c r="ADN16" s="244"/>
      <c r="ADO16" s="244"/>
      <c r="ADP16" s="244"/>
      <c r="ADQ16" s="244"/>
      <c r="ADR16" s="244"/>
      <c r="ADS16" s="244"/>
      <c r="ADT16" s="244"/>
      <c r="ADU16" s="244"/>
      <c r="ADV16" s="244"/>
      <c r="ADW16" s="244"/>
      <c r="ADX16" s="244"/>
      <c r="ADY16" s="244"/>
      <c r="ADZ16" s="244"/>
      <c r="AEA16" s="244"/>
      <c r="AEB16" s="244"/>
      <c r="AEC16" s="244"/>
      <c r="AED16" s="244"/>
      <c r="AEE16" s="244"/>
      <c r="AEF16" s="244"/>
      <c r="AEG16" s="244"/>
      <c r="AEH16" s="244"/>
      <c r="AEI16" s="244"/>
      <c r="AEJ16" s="244"/>
      <c r="AEK16" s="244"/>
      <c r="AEL16" s="244"/>
      <c r="AEM16" s="244"/>
      <c r="AEN16" s="244"/>
      <c r="AEO16" s="244"/>
      <c r="AEP16" s="244"/>
      <c r="AEQ16" s="244"/>
      <c r="AER16" s="244"/>
      <c r="AES16" s="244"/>
      <c r="AET16" s="244"/>
      <c r="AEU16" s="244"/>
    </row>
    <row r="17" spans="1:827" s="191" customFormat="1" x14ac:dyDescent="0.15">
      <c r="A17" s="182" t="str">
        <f>'Tariffs July 2020'!K11</f>
        <v>Mojo Power</v>
      </c>
      <c r="B17" s="183" t="str">
        <f>'Tariffs July 2020'!L11</f>
        <v>All Day Breakfast</v>
      </c>
      <c r="C17" s="184">
        <f>IF('Tariffs July 2020'!BP11=0,91*'Tariffs July 2020'!M11/100,(91*'Tariffs July 2020'!M11/100)+'Tariffs July 2020'!BP11/4)</f>
        <v>72.576636363636368</v>
      </c>
      <c r="D17" s="184">
        <f>IF('Tariffs July 2020'!O11="",$C$5*'Tariffs July 2020'!N11/100,IF($C$5&gt;='Tariffs July 2020'!P11,('Tariffs July 2020'!P11*'Tariffs July 2020'!N11/100),($C$5*'Tariffs July 2020'!N11/100)))</f>
        <v>337.27272727272725</v>
      </c>
      <c r="E17" s="184">
        <f>IF(AND('Tariffs July 2020'!P11&gt;0,'Tariffs July 2020'!R11&gt;0),IF($C$5&lt;'Tariffs July 2020'!P11,0,IF($C$5&lt;=('Tariffs July 2020'!R11+'Tariffs July 2020'!P11),(($C$5-'Tariffs July 2020'!P11)*'Tariffs July 2020'!Q11/100),(('Tariffs July 2020'!R11)*'Tariffs July 2020'!Q11/100))),0)</f>
        <v>0</v>
      </c>
      <c r="F17" s="184">
        <f>IF(AND('Tariffs July 2020'!R11&gt;0,'Tariffs July 2020'!T11&gt;0),IF(($C$5&lt;'Tariffs July 2020'!T11),(0),($C$5-'Tariffs July 2020'!T11)*'Tariffs July 2020'!U11/100),IF(AND('Tariffs July 2020'!R11&gt;0,'Tariffs July 2020'!T11=""),IF(($C$5&lt;'Tariffs July 2020'!R11+'Tariffs July 2020'!P11),(0),(($C$5-('Tariffs July 2020'!R11+'Tariffs July 2020'!P11))*'Tariffs July 2020'!S11/100)),IF(AND('Tariffs July 2020'!P11&gt;0,'Tariffs July 2020'!R11=""&gt;0),IF(($C$5&lt;'Tariffs July 2020'!P11),(0),($C$5-'Tariffs July 2020'!P11)*'Tariffs July 2020'!Q11/100),0)))</f>
        <v>0</v>
      </c>
      <c r="G17" s="184">
        <f t="shared" si="0"/>
        <v>409.84936363636359</v>
      </c>
      <c r="H17" s="238">
        <f t="shared" si="1"/>
        <v>1349.090909090909</v>
      </c>
      <c r="I17" s="238">
        <f t="shared" si="2"/>
        <v>1639.3974545454544</v>
      </c>
      <c r="J17" s="185">
        <f t="shared" si="3"/>
        <v>1803.3371999999999</v>
      </c>
      <c r="K17" s="183">
        <f>'Tariffs July 2020'!AZ11</f>
        <v>0</v>
      </c>
      <c r="L17" s="183">
        <f>'Tariffs July 2020'!BA11</f>
        <v>0</v>
      </c>
      <c r="M17" s="183">
        <f>'Tariffs July 2020'!BB11</f>
        <v>0</v>
      </c>
      <c r="N17" s="183">
        <f>'Tariffs July 2020'!BC11</f>
        <v>0</v>
      </c>
      <c r="O17" s="186" t="str">
        <f t="shared" si="4"/>
        <v>No discount</v>
      </c>
      <c r="P17" s="187" t="str">
        <f t="shared" si="5"/>
        <v>Exclusive</v>
      </c>
      <c r="Q17" s="241">
        <f t="shared" si="6"/>
        <v>1639.3974545454544</v>
      </c>
      <c r="R17" s="238">
        <f t="shared" si="7"/>
        <v>1639.3974545454544</v>
      </c>
      <c r="S17" s="247">
        <f t="shared" si="8"/>
        <v>1803.3371999999999</v>
      </c>
      <c r="T17" s="247">
        <f t="shared" si="8"/>
        <v>1803.3371999999999</v>
      </c>
      <c r="U17" s="188">
        <f>'Tariffs July 2020'!BL11</f>
        <v>0</v>
      </c>
      <c r="V17" s="189" t="str">
        <f>'Tariffs July 2020'!BM11</f>
        <v>n</v>
      </c>
      <c r="Y17" s="244"/>
      <c r="Z17" s="244"/>
      <c r="AA17" s="244"/>
      <c r="AB17" s="244"/>
      <c r="AC17" s="244"/>
      <c r="AD17" s="244"/>
      <c r="AE17" s="244"/>
      <c r="AF17" s="244"/>
      <c r="AG17" s="244"/>
      <c r="AH17" s="244"/>
      <c r="AI17" s="244"/>
      <c r="AJ17" s="244"/>
      <c r="AK17" s="244"/>
      <c r="AL17" s="244"/>
      <c r="AM17" s="244"/>
      <c r="AN17" s="244"/>
      <c r="AO17" s="244"/>
      <c r="AP17" s="244"/>
      <c r="AQ17" s="244"/>
      <c r="AR17" s="244"/>
      <c r="AS17" s="244"/>
      <c r="AT17" s="244"/>
      <c r="AU17" s="244"/>
      <c r="AV17" s="244"/>
      <c r="AW17" s="244"/>
      <c r="AX17" s="244"/>
      <c r="AY17" s="244"/>
      <c r="AZ17" s="244"/>
      <c r="BA17" s="244"/>
      <c r="BB17" s="244"/>
      <c r="BC17" s="244"/>
      <c r="BD17" s="244"/>
      <c r="BE17" s="244"/>
      <c r="BF17" s="244"/>
      <c r="BG17" s="244"/>
      <c r="BH17" s="244"/>
      <c r="BI17" s="244"/>
      <c r="BJ17" s="244"/>
      <c r="BK17" s="244"/>
      <c r="BL17" s="244"/>
      <c r="BM17" s="244"/>
      <c r="BN17" s="244"/>
      <c r="BO17" s="244"/>
      <c r="BP17" s="244"/>
      <c r="BQ17" s="244"/>
      <c r="BR17" s="244"/>
      <c r="BS17" s="244"/>
      <c r="BT17" s="244"/>
      <c r="BU17" s="244"/>
      <c r="BV17" s="244"/>
      <c r="BW17" s="244"/>
      <c r="BX17" s="244"/>
      <c r="BY17" s="244"/>
      <c r="BZ17" s="244"/>
      <c r="CA17" s="244"/>
      <c r="CB17" s="244"/>
      <c r="CC17" s="244"/>
      <c r="CD17" s="244"/>
      <c r="CE17" s="244"/>
      <c r="CF17" s="244"/>
      <c r="CG17" s="244"/>
      <c r="CH17" s="244"/>
      <c r="CI17" s="244"/>
      <c r="CJ17" s="244"/>
      <c r="CK17" s="244"/>
      <c r="CL17" s="244"/>
      <c r="CM17" s="244"/>
      <c r="CN17" s="244"/>
      <c r="CO17" s="244"/>
      <c r="CP17" s="244"/>
      <c r="CQ17" s="244"/>
      <c r="CR17" s="244"/>
      <c r="CS17" s="244"/>
      <c r="CT17" s="244"/>
      <c r="CU17" s="244"/>
      <c r="CV17" s="244"/>
      <c r="CW17" s="244"/>
      <c r="CX17" s="244"/>
      <c r="CY17" s="244"/>
      <c r="CZ17" s="244"/>
      <c r="DA17" s="244"/>
      <c r="DB17" s="244"/>
      <c r="DC17" s="244"/>
      <c r="DD17" s="244"/>
      <c r="DE17" s="244"/>
      <c r="DF17" s="244"/>
      <c r="DG17" s="244"/>
      <c r="DH17" s="244"/>
      <c r="DI17" s="244"/>
      <c r="DJ17" s="244"/>
      <c r="DK17" s="244"/>
      <c r="DL17" s="244"/>
      <c r="DM17" s="244"/>
      <c r="DN17" s="244"/>
      <c r="DO17" s="244"/>
      <c r="DP17" s="244"/>
      <c r="DQ17" s="244"/>
      <c r="DR17" s="244"/>
      <c r="DS17" s="244"/>
      <c r="DT17" s="244"/>
      <c r="DU17" s="244"/>
      <c r="DV17" s="244"/>
      <c r="DW17" s="244"/>
      <c r="DX17" s="244"/>
      <c r="DY17" s="244"/>
      <c r="DZ17" s="244"/>
      <c r="EA17" s="244"/>
      <c r="EB17" s="244"/>
      <c r="EC17" s="244"/>
      <c r="ED17" s="244"/>
      <c r="EE17" s="244"/>
      <c r="EF17" s="244"/>
      <c r="EG17" s="244"/>
      <c r="EH17" s="244"/>
      <c r="EI17" s="244"/>
      <c r="EJ17" s="244"/>
      <c r="EK17" s="244"/>
      <c r="EL17" s="244"/>
      <c r="EM17" s="244"/>
      <c r="EN17" s="244"/>
      <c r="EO17" s="244"/>
      <c r="EP17" s="244"/>
      <c r="EQ17" s="244"/>
      <c r="ER17" s="244"/>
      <c r="ES17" s="244"/>
      <c r="ET17" s="244"/>
      <c r="EU17" s="244"/>
      <c r="EV17" s="244"/>
      <c r="EW17" s="244"/>
      <c r="EX17" s="244"/>
      <c r="EY17" s="244"/>
      <c r="EZ17" s="244"/>
      <c r="FA17" s="244"/>
      <c r="FB17" s="244"/>
      <c r="FC17" s="244"/>
      <c r="FD17" s="244"/>
      <c r="FE17" s="244"/>
      <c r="FF17" s="244"/>
      <c r="FG17" s="244"/>
      <c r="FH17" s="244"/>
      <c r="FI17" s="244"/>
      <c r="FJ17" s="244"/>
      <c r="FK17" s="244"/>
      <c r="FL17" s="244"/>
      <c r="FM17" s="244"/>
      <c r="FN17" s="244"/>
      <c r="FO17" s="244"/>
      <c r="FP17" s="244"/>
      <c r="FQ17" s="244"/>
      <c r="FR17" s="244"/>
      <c r="FS17" s="244"/>
      <c r="FT17" s="244"/>
      <c r="FU17" s="244"/>
      <c r="FV17" s="244"/>
      <c r="FW17" s="244"/>
      <c r="FX17" s="244"/>
      <c r="FY17" s="244"/>
      <c r="FZ17" s="244"/>
      <c r="GA17" s="244"/>
      <c r="GB17" s="244"/>
      <c r="GC17" s="244"/>
      <c r="GD17" s="244"/>
      <c r="GE17" s="244"/>
      <c r="GF17" s="244"/>
      <c r="GG17" s="244"/>
      <c r="GH17" s="244"/>
      <c r="GI17" s="244"/>
      <c r="GJ17" s="244"/>
      <c r="GK17" s="244"/>
      <c r="GL17" s="244"/>
      <c r="GM17" s="244"/>
      <c r="GN17" s="244"/>
      <c r="GO17" s="244"/>
      <c r="GP17" s="244"/>
      <c r="GQ17" s="244"/>
      <c r="GR17" s="244"/>
      <c r="GS17" s="244"/>
      <c r="GT17" s="244"/>
      <c r="GU17" s="244"/>
      <c r="GV17" s="244"/>
      <c r="GW17" s="244"/>
      <c r="GX17" s="244"/>
      <c r="GY17" s="244"/>
      <c r="GZ17" s="244"/>
      <c r="HA17" s="244"/>
      <c r="HB17" s="244"/>
      <c r="HC17" s="244"/>
      <c r="HD17" s="244"/>
      <c r="HE17" s="244"/>
      <c r="HF17" s="244"/>
      <c r="HG17" s="244"/>
      <c r="HH17" s="244"/>
      <c r="HI17" s="244"/>
      <c r="HJ17" s="244"/>
      <c r="HK17" s="244"/>
      <c r="HL17" s="244"/>
      <c r="HM17" s="244"/>
      <c r="HN17" s="244"/>
      <c r="HO17" s="244"/>
      <c r="HP17" s="244"/>
      <c r="HQ17" s="244"/>
      <c r="HR17" s="244"/>
      <c r="HS17" s="244"/>
      <c r="HT17" s="244"/>
      <c r="HU17" s="244"/>
      <c r="HV17" s="244"/>
      <c r="HW17" s="244"/>
      <c r="HX17" s="244"/>
      <c r="HY17" s="244"/>
      <c r="HZ17" s="244"/>
      <c r="IA17" s="244"/>
      <c r="IB17" s="244"/>
      <c r="IC17" s="244"/>
      <c r="ID17" s="244"/>
      <c r="IE17" s="244"/>
      <c r="IF17" s="244"/>
      <c r="IG17" s="244"/>
      <c r="IH17" s="244"/>
      <c r="II17" s="244"/>
      <c r="IJ17" s="244"/>
      <c r="IK17" s="244"/>
      <c r="IL17" s="244"/>
      <c r="IM17" s="244"/>
      <c r="IN17" s="244"/>
      <c r="IO17" s="244"/>
      <c r="IP17" s="244"/>
      <c r="IQ17" s="244"/>
      <c r="IR17" s="244"/>
      <c r="IS17" s="244"/>
      <c r="IT17" s="244"/>
      <c r="IU17" s="244"/>
      <c r="IV17" s="244"/>
      <c r="IW17" s="244"/>
      <c r="IX17" s="244"/>
      <c r="IY17" s="244"/>
      <c r="IZ17" s="244"/>
      <c r="JA17" s="244"/>
      <c r="JB17" s="244"/>
      <c r="JC17" s="244"/>
      <c r="JD17" s="244"/>
      <c r="JE17" s="244"/>
      <c r="JF17" s="244"/>
      <c r="JG17" s="244"/>
      <c r="JH17" s="244"/>
      <c r="JI17" s="244"/>
      <c r="JJ17" s="244"/>
      <c r="JK17" s="244"/>
      <c r="JL17" s="244"/>
      <c r="JM17" s="244"/>
      <c r="JN17" s="244"/>
      <c r="JO17" s="244"/>
      <c r="JP17" s="244"/>
      <c r="JQ17" s="244"/>
      <c r="JR17" s="244"/>
      <c r="JS17" s="244"/>
      <c r="JT17" s="244"/>
      <c r="JU17" s="244"/>
      <c r="JV17" s="244"/>
      <c r="JW17" s="244"/>
      <c r="JX17" s="244"/>
      <c r="JY17" s="244"/>
      <c r="JZ17" s="244"/>
      <c r="KA17" s="244"/>
      <c r="KB17" s="244"/>
      <c r="KC17" s="244"/>
      <c r="KD17" s="244"/>
      <c r="KE17" s="244"/>
      <c r="KF17" s="244"/>
      <c r="KG17" s="244"/>
      <c r="KH17" s="244"/>
      <c r="KI17" s="244"/>
      <c r="KJ17" s="244"/>
      <c r="KK17" s="244"/>
      <c r="KL17" s="244"/>
      <c r="KM17" s="244"/>
      <c r="KN17" s="244"/>
      <c r="KO17" s="244"/>
      <c r="KP17" s="244"/>
      <c r="KQ17" s="244"/>
      <c r="KR17" s="244"/>
      <c r="KS17" s="244"/>
      <c r="KT17" s="244"/>
      <c r="KU17" s="244"/>
      <c r="KV17" s="244"/>
      <c r="KW17" s="244"/>
      <c r="KX17" s="244"/>
      <c r="KY17" s="244"/>
      <c r="KZ17" s="244"/>
      <c r="LA17" s="244"/>
      <c r="LB17" s="244"/>
      <c r="LC17" s="244"/>
      <c r="LD17" s="244"/>
      <c r="LE17" s="244"/>
      <c r="LF17" s="244"/>
      <c r="LG17" s="244"/>
      <c r="LH17" s="244"/>
      <c r="LI17" s="244"/>
      <c r="LJ17" s="244"/>
      <c r="LK17" s="244"/>
      <c r="LL17" s="244"/>
      <c r="LM17" s="244"/>
      <c r="LN17" s="244"/>
      <c r="LO17" s="244"/>
      <c r="LP17" s="244"/>
      <c r="LQ17" s="244"/>
      <c r="LR17" s="244"/>
      <c r="LS17" s="244"/>
      <c r="LT17" s="244"/>
      <c r="LU17" s="244"/>
      <c r="LV17" s="244"/>
      <c r="LW17" s="244"/>
      <c r="LX17" s="244"/>
      <c r="LY17" s="244"/>
      <c r="LZ17" s="244"/>
      <c r="MA17" s="244"/>
      <c r="MB17" s="244"/>
      <c r="MC17" s="244"/>
      <c r="MD17" s="244"/>
      <c r="ME17" s="244"/>
      <c r="MF17" s="244"/>
      <c r="MG17" s="244"/>
      <c r="MH17" s="244"/>
      <c r="MI17" s="244"/>
      <c r="MJ17" s="244"/>
      <c r="MK17" s="244"/>
      <c r="ML17" s="244"/>
      <c r="MM17" s="244"/>
      <c r="MN17" s="244"/>
      <c r="MO17" s="244"/>
      <c r="MP17" s="244"/>
      <c r="MQ17" s="244"/>
      <c r="MR17" s="244"/>
      <c r="MS17" s="244"/>
      <c r="MT17" s="244"/>
      <c r="MU17" s="244"/>
      <c r="MV17" s="244"/>
      <c r="MW17" s="244"/>
      <c r="MX17" s="244"/>
      <c r="MY17" s="244"/>
      <c r="MZ17" s="244"/>
      <c r="NA17" s="244"/>
      <c r="NB17" s="244"/>
      <c r="NC17" s="244"/>
      <c r="ND17" s="244"/>
      <c r="NE17" s="244"/>
      <c r="NF17" s="244"/>
      <c r="NG17" s="244"/>
      <c r="NH17" s="244"/>
      <c r="NI17" s="244"/>
      <c r="NJ17" s="244"/>
      <c r="NK17" s="244"/>
      <c r="NL17" s="244"/>
      <c r="NM17" s="244"/>
      <c r="NN17" s="244"/>
      <c r="NO17" s="244"/>
      <c r="NP17" s="244"/>
      <c r="NQ17" s="244"/>
      <c r="NR17" s="244"/>
      <c r="NS17" s="244"/>
      <c r="NT17" s="244"/>
      <c r="NU17" s="244"/>
      <c r="NV17" s="244"/>
      <c r="NW17" s="244"/>
      <c r="NX17" s="244"/>
      <c r="NY17" s="244"/>
      <c r="NZ17" s="244"/>
      <c r="OA17" s="244"/>
      <c r="OB17" s="244"/>
      <c r="OC17" s="244"/>
      <c r="OD17" s="244"/>
      <c r="OE17" s="244"/>
      <c r="OF17" s="244"/>
      <c r="OG17" s="244"/>
      <c r="OH17" s="244"/>
      <c r="OI17" s="244"/>
      <c r="OJ17" s="244"/>
      <c r="OK17" s="244"/>
      <c r="OL17" s="244"/>
      <c r="OM17" s="244"/>
      <c r="ON17" s="244"/>
      <c r="OO17" s="244"/>
      <c r="OP17" s="244"/>
      <c r="OQ17" s="244"/>
      <c r="OR17" s="244"/>
      <c r="OS17" s="244"/>
      <c r="OT17" s="244"/>
      <c r="OU17" s="244"/>
      <c r="OV17" s="244"/>
      <c r="OW17" s="244"/>
      <c r="OX17" s="244"/>
      <c r="OY17" s="244"/>
      <c r="OZ17" s="244"/>
      <c r="PA17" s="244"/>
      <c r="PB17" s="244"/>
      <c r="PC17" s="244"/>
      <c r="PD17" s="244"/>
      <c r="PE17" s="244"/>
      <c r="PF17" s="244"/>
      <c r="PG17" s="244"/>
      <c r="PH17" s="244"/>
      <c r="PI17" s="244"/>
      <c r="PJ17" s="244"/>
      <c r="PK17" s="244"/>
      <c r="PL17" s="244"/>
      <c r="PM17" s="244"/>
      <c r="PN17" s="244"/>
      <c r="PO17" s="244"/>
      <c r="PP17" s="244"/>
      <c r="PQ17" s="244"/>
      <c r="PR17" s="244"/>
      <c r="PS17" s="244"/>
      <c r="PT17" s="244"/>
      <c r="PU17" s="244"/>
      <c r="PV17" s="244"/>
      <c r="PW17" s="244"/>
      <c r="PX17" s="244"/>
      <c r="PY17" s="244"/>
      <c r="PZ17" s="244"/>
      <c r="QA17" s="244"/>
      <c r="QB17" s="244"/>
      <c r="QC17" s="244"/>
      <c r="QD17" s="244"/>
      <c r="QE17" s="244"/>
      <c r="QF17" s="244"/>
      <c r="QG17" s="244"/>
      <c r="QH17" s="244"/>
      <c r="QI17" s="244"/>
      <c r="QJ17" s="244"/>
      <c r="QK17" s="244"/>
      <c r="QL17" s="244"/>
      <c r="QM17" s="244"/>
      <c r="QN17" s="244"/>
      <c r="QO17" s="244"/>
      <c r="QP17" s="244"/>
      <c r="QQ17" s="244"/>
      <c r="QR17" s="244"/>
      <c r="QS17" s="244"/>
      <c r="QT17" s="244"/>
      <c r="QU17" s="244"/>
      <c r="QV17" s="244"/>
      <c r="QW17" s="244"/>
      <c r="QX17" s="244"/>
      <c r="QY17" s="244"/>
      <c r="QZ17" s="244"/>
      <c r="RA17" s="244"/>
      <c r="RB17" s="244"/>
      <c r="RC17" s="244"/>
      <c r="RD17" s="244"/>
      <c r="RE17" s="244"/>
      <c r="RF17" s="244"/>
      <c r="RG17" s="244"/>
      <c r="RH17" s="244"/>
      <c r="RI17" s="244"/>
      <c r="RJ17" s="244"/>
      <c r="RK17" s="244"/>
      <c r="RL17" s="244"/>
      <c r="RM17" s="244"/>
      <c r="RN17" s="244"/>
      <c r="RO17" s="244"/>
      <c r="RP17" s="244"/>
      <c r="RQ17" s="244"/>
      <c r="RR17" s="244"/>
      <c r="RS17" s="244"/>
      <c r="RT17" s="244"/>
      <c r="RU17" s="244"/>
      <c r="RV17" s="244"/>
      <c r="RW17" s="244"/>
      <c r="RX17" s="244"/>
      <c r="RY17" s="244"/>
      <c r="RZ17" s="244"/>
      <c r="SA17" s="244"/>
      <c r="SB17" s="244"/>
      <c r="SC17" s="244"/>
      <c r="SD17" s="244"/>
      <c r="SE17" s="244"/>
      <c r="SF17" s="244"/>
      <c r="SG17" s="244"/>
      <c r="SH17" s="244"/>
      <c r="SI17" s="244"/>
      <c r="SJ17" s="244"/>
      <c r="SK17" s="244"/>
      <c r="SL17" s="244"/>
      <c r="SM17" s="244"/>
      <c r="SN17" s="244"/>
      <c r="SO17" s="244"/>
      <c r="SP17" s="244"/>
      <c r="SQ17" s="244"/>
      <c r="SR17" s="244"/>
      <c r="SS17" s="244"/>
      <c r="ST17" s="244"/>
      <c r="SU17" s="244"/>
      <c r="SV17" s="244"/>
      <c r="SW17" s="244"/>
      <c r="SX17" s="244"/>
      <c r="SY17" s="244"/>
      <c r="SZ17" s="244"/>
      <c r="TA17" s="244"/>
      <c r="TB17" s="244"/>
      <c r="TC17" s="244"/>
      <c r="TD17" s="244"/>
      <c r="TE17" s="244"/>
      <c r="TF17" s="244"/>
      <c r="TG17" s="244"/>
      <c r="TH17" s="244"/>
      <c r="TI17" s="244"/>
      <c r="TJ17" s="244"/>
      <c r="TK17" s="244"/>
      <c r="TL17" s="244"/>
      <c r="TM17" s="244"/>
      <c r="TN17" s="244"/>
      <c r="TO17" s="244"/>
      <c r="TP17" s="244"/>
      <c r="TQ17" s="244"/>
      <c r="TR17" s="244"/>
      <c r="TS17" s="244"/>
      <c r="TT17" s="244"/>
      <c r="TU17" s="244"/>
      <c r="TV17" s="244"/>
      <c r="TW17" s="244"/>
      <c r="TX17" s="244"/>
      <c r="TY17" s="244"/>
      <c r="TZ17" s="244"/>
      <c r="UA17" s="244"/>
      <c r="UB17" s="244"/>
      <c r="UC17" s="244"/>
      <c r="UD17" s="244"/>
      <c r="UE17" s="244"/>
      <c r="UF17" s="244"/>
      <c r="UG17" s="244"/>
      <c r="UH17" s="244"/>
      <c r="UI17" s="244"/>
      <c r="UJ17" s="244"/>
      <c r="UK17" s="244"/>
      <c r="UL17" s="244"/>
      <c r="UM17" s="244"/>
      <c r="UN17" s="244"/>
      <c r="UO17" s="244"/>
      <c r="UP17" s="244"/>
      <c r="UQ17" s="244"/>
      <c r="UR17" s="244"/>
      <c r="US17" s="244"/>
      <c r="UT17" s="244"/>
      <c r="UU17" s="244"/>
      <c r="UV17" s="244"/>
      <c r="UW17" s="244"/>
      <c r="UX17" s="244"/>
      <c r="UY17" s="244"/>
      <c r="UZ17" s="244"/>
      <c r="VA17" s="244"/>
      <c r="VB17" s="244"/>
      <c r="VC17" s="244"/>
      <c r="VD17" s="244"/>
      <c r="VE17" s="244"/>
      <c r="VF17" s="244"/>
      <c r="VG17" s="244"/>
      <c r="VH17" s="244"/>
      <c r="VI17" s="244"/>
      <c r="VJ17" s="244"/>
      <c r="VK17" s="244"/>
      <c r="VL17" s="244"/>
      <c r="VM17" s="244"/>
      <c r="VN17" s="244"/>
      <c r="VO17" s="244"/>
      <c r="VP17" s="244"/>
      <c r="VQ17" s="244"/>
      <c r="VR17" s="244"/>
      <c r="VS17" s="244"/>
      <c r="VT17" s="244"/>
      <c r="VU17" s="244"/>
      <c r="VV17" s="244"/>
      <c r="VW17" s="244"/>
      <c r="VX17" s="244"/>
      <c r="VY17" s="244"/>
      <c r="VZ17" s="244"/>
      <c r="WA17" s="244"/>
      <c r="WB17" s="244"/>
      <c r="WC17" s="244"/>
      <c r="WD17" s="244"/>
      <c r="WE17" s="244"/>
      <c r="WF17" s="244"/>
      <c r="WG17" s="244"/>
      <c r="WH17" s="244"/>
      <c r="WI17" s="244"/>
      <c r="WJ17" s="244"/>
      <c r="WK17" s="244"/>
      <c r="WL17" s="244"/>
      <c r="WM17" s="244"/>
      <c r="WN17" s="244"/>
      <c r="WO17" s="244"/>
      <c r="WP17" s="244"/>
      <c r="WQ17" s="244"/>
      <c r="WR17" s="244"/>
      <c r="WS17" s="244"/>
      <c r="WT17" s="244"/>
      <c r="WU17" s="244"/>
      <c r="WV17" s="244"/>
      <c r="WW17" s="244"/>
      <c r="WX17" s="244"/>
      <c r="WY17" s="244"/>
      <c r="WZ17" s="244"/>
      <c r="XA17" s="244"/>
      <c r="XB17" s="244"/>
      <c r="XC17" s="244"/>
      <c r="XD17" s="244"/>
      <c r="XE17" s="244"/>
      <c r="XF17" s="244"/>
      <c r="XG17" s="244"/>
      <c r="XH17" s="244"/>
      <c r="XI17" s="244"/>
      <c r="XJ17" s="244"/>
      <c r="XK17" s="244"/>
      <c r="XL17" s="244"/>
      <c r="XM17" s="244"/>
      <c r="XN17" s="244"/>
      <c r="XO17" s="244"/>
      <c r="XP17" s="244"/>
      <c r="XQ17" s="244"/>
      <c r="XR17" s="244"/>
      <c r="XS17" s="244"/>
      <c r="XT17" s="244"/>
      <c r="XU17" s="244"/>
      <c r="XV17" s="244"/>
      <c r="XW17" s="244"/>
      <c r="XX17" s="244"/>
      <c r="XY17" s="244"/>
      <c r="XZ17" s="244"/>
      <c r="YA17" s="244"/>
      <c r="YB17" s="244"/>
      <c r="YC17" s="244"/>
      <c r="YD17" s="244"/>
      <c r="YE17" s="244"/>
      <c r="YF17" s="244"/>
      <c r="YG17" s="244"/>
      <c r="YH17" s="244"/>
      <c r="YI17" s="244"/>
      <c r="YJ17" s="244"/>
      <c r="YK17" s="244"/>
      <c r="YL17" s="244"/>
      <c r="YM17" s="244"/>
      <c r="YN17" s="244"/>
      <c r="YO17" s="244"/>
      <c r="YP17" s="244"/>
      <c r="YQ17" s="244"/>
      <c r="YR17" s="244"/>
      <c r="YS17" s="244"/>
      <c r="YT17" s="244"/>
      <c r="YU17" s="244"/>
      <c r="YV17" s="244"/>
      <c r="YW17" s="244"/>
      <c r="YX17" s="244"/>
      <c r="YY17" s="244"/>
      <c r="YZ17" s="244"/>
      <c r="ZA17" s="244"/>
      <c r="ZB17" s="244"/>
      <c r="ZC17" s="244"/>
      <c r="ZD17" s="244"/>
      <c r="ZE17" s="244"/>
      <c r="ZF17" s="244"/>
      <c r="ZG17" s="244"/>
      <c r="ZH17" s="244"/>
      <c r="ZI17" s="244"/>
      <c r="ZJ17" s="244"/>
      <c r="ZK17" s="244"/>
      <c r="ZL17" s="244"/>
      <c r="ZM17" s="244"/>
      <c r="ZN17" s="244"/>
      <c r="ZO17" s="244"/>
      <c r="ZP17" s="244"/>
      <c r="ZQ17" s="244"/>
      <c r="ZR17" s="244"/>
      <c r="ZS17" s="244"/>
      <c r="ZT17" s="244"/>
      <c r="ZU17" s="244"/>
      <c r="ZV17" s="244"/>
      <c r="ZW17" s="244"/>
      <c r="ZX17" s="244"/>
      <c r="ZY17" s="244"/>
      <c r="ZZ17" s="244"/>
      <c r="AAA17" s="244"/>
      <c r="AAB17" s="244"/>
      <c r="AAC17" s="244"/>
      <c r="AAD17" s="244"/>
      <c r="AAE17" s="244"/>
      <c r="AAF17" s="244"/>
      <c r="AAG17" s="244"/>
      <c r="AAH17" s="244"/>
      <c r="AAI17" s="244"/>
      <c r="AAJ17" s="244"/>
      <c r="AAK17" s="244"/>
      <c r="AAL17" s="244"/>
      <c r="AAM17" s="244"/>
      <c r="AAN17" s="244"/>
      <c r="AAO17" s="244"/>
      <c r="AAP17" s="244"/>
      <c r="AAQ17" s="244"/>
      <c r="AAR17" s="244"/>
      <c r="AAS17" s="244"/>
      <c r="AAT17" s="244"/>
      <c r="AAU17" s="244"/>
      <c r="AAV17" s="244"/>
      <c r="AAW17" s="244"/>
      <c r="AAX17" s="244"/>
      <c r="AAY17" s="244"/>
      <c r="AAZ17" s="244"/>
      <c r="ABA17" s="244"/>
      <c r="ABB17" s="244"/>
      <c r="ABC17" s="244"/>
      <c r="ABD17" s="244"/>
      <c r="ABE17" s="244"/>
      <c r="ABF17" s="244"/>
      <c r="ABG17" s="244"/>
      <c r="ABH17" s="244"/>
      <c r="ABI17" s="244"/>
      <c r="ABJ17" s="244"/>
      <c r="ABK17" s="244"/>
      <c r="ABL17" s="244"/>
      <c r="ABM17" s="244"/>
      <c r="ABN17" s="244"/>
      <c r="ABO17" s="244"/>
      <c r="ABP17" s="244"/>
      <c r="ABQ17" s="244"/>
      <c r="ABR17" s="244"/>
      <c r="ABS17" s="244"/>
      <c r="ABT17" s="244"/>
      <c r="ABU17" s="244"/>
      <c r="ABV17" s="244"/>
      <c r="ABW17" s="244"/>
      <c r="ABX17" s="244"/>
      <c r="ABY17" s="244"/>
      <c r="ABZ17" s="244"/>
      <c r="ACA17" s="244"/>
      <c r="ACB17" s="244"/>
      <c r="ACC17" s="244"/>
      <c r="ACD17" s="244"/>
      <c r="ACE17" s="244"/>
      <c r="ACF17" s="244"/>
      <c r="ACG17" s="244"/>
      <c r="ACH17" s="244"/>
      <c r="ACI17" s="244"/>
      <c r="ACJ17" s="244"/>
      <c r="ACK17" s="244"/>
      <c r="ACL17" s="244"/>
      <c r="ACM17" s="244"/>
      <c r="ACN17" s="244"/>
      <c r="ACO17" s="244"/>
      <c r="ACP17" s="244"/>
      <c r="ACQ17" s="244"/>
      <c r="ACR17" s="244"/>
      <c r="ACS17" s="244"/>
      <c r="ACT17" s="244"/>
      <c r="ACU17" s="244"/>
      <c r="ACV17" s="244"/>
      <c r="ACW17" s="244"/>
      <c r="ACX17" s="244"/>
      <c r="ACY17" s="244"/>
      <c r="ACZ17" s="244"/>
      <c r="ADA17" s="244"/>
      <c r="ADB17" s="244"/>
      <c r="ADC17" s="244"/>
      <c r="ADD17" s="244"/>
      <c r="ADE17" s="244"/>
      <c r="ADF17" s="244"/>
      <c r="ADG17" s="244"/>
      <c r="ADH17" s="244"/>
      <c r="ADI17" s="244"/>
      <c r="ADJ17" s="244"/>
      <c r="ADK17" s="244"/>
      <c r="ADL17" s="244"/>
      <c r="ADM17" s="244"/>
      <c r="ADN17" s="244"/>
      <c r="ADO17" s="244"/>
      <c r="ADP17" s="244"/>
      <c r="ADQ17" s="244"/>
      <c r="ADR17" s="244"/>
      <c r="ADS17" s="244"/>
      <c r="ADT17" s="244"/>
      <c r="ADU17" s="244"/>
      <c r="ADV17" s="244"/>
      <c r="ADW17" s="244"/>
      <c r="ADX17" s="244"/>
      <c r="ADY17" s="244"/>
      <c r="ADZ17" s="244"/>
      <c r="AEA17" s="244"/>
      <c r="AEB17" s="244"/>
      <c r="AEC17" s="244"/>
      <c r="AED17" s="244"/>
      <c r="AEE17" s="244"/>
      <c r="AEF17" s="244"/>
      <c r="AEG17" s="244"/>
      <c r="AEH17" s="244"/>
      <c r="AEI17" s="244"/>
      <c r="AEJ17" s="244"/>
      <c r="AEK17" s="244"/>
      <c r="AEL17" s="244"/>
      <c r="AEM17" s="244"/>
      <c r="AEN17" s="244"/>
      <c r="AEO17" s="244"/>
      <c r="AEP17" s="244"/>
      <c r="AEQ17" s="244"/>
      <c r="AER17" s="244"/>
      <c r="AES17" s="244"/>
      <c r="AET17" s="244"/>
      <c r="AEU17" s="244"/>
    </row>
    <row r="18" spans="1:827" s="191" customFormat="1" x14ac:dyDescent="0.15">
      <c r="A18" s="182" t="str">
        <f>'Tariffs July 2020'!K12</f>
        <v>Powershop</v>
      </c>
      <c r="B18" s="183" t="str">
        <f>'Tariffs July 2020'!L12</f>
        <v>Shopper with Mega Pack</v>
      </c>
      <c r="C18" s="184">
        <f>IF('Tariffs July 2020'!BP12=0,91*'Tariffs July 2020'!M12/100,(91*'Tariffs July 2020'!M12/100)+'Tariffs July 2020'!BP12/4)</f>
        <v>92.704181818181809</v>
      </c>
      <c r="D18" s="184">
        <f>IF('Tariffs July 2020'!O12="",$C$5*'Tariffs July 2020'!N12/100,IF($C$5&gt;='Tariffs July 2020'!P12,('Tariffs July 2020'!P12*'Tariffs July 2020'!N12/100),($C$5*'Tariffs July 2020'!N12/100)))</f>
        <v>378.72727272727263</v>
      </c>
      <c r="E18" s="184">
        <f>IF(AND('Tariffs July 2020'!P12&gt;0,'Tariffs July 2020'!R12&gt;0),IF($C$5&lt;'Tariffs July 2020'!P12,0,IF($C$5&lt;=('Tariffs July 2020'!R12+'Tariffs July 2020'!P12),(($C$5-'Tariffs July 2020'!P12)*'Tariffs July 2020'!Q12/100),(('Tariffs July 2020'!R12)*'Tariffs July 2020'!Q12/100))),0)</f>
        <v>0</v>
      </c>
      <c r="F18" s="184">
        <f>IF(AND('Tariffs July 2020'!R12&gt;0,'Tariffs July 2020'!T12&gt;0),IF(($C$5&lt;'Tariffs July 2020'!T12),(0),($C$5-'Tariffs July 2020'!T12)*'Tariffs July 2020'!U12/100),IF(AND('Tariffs July 2020'!R12&gt;0,'Tariffs July 2020'!T12=""),IF(($C$5&lt;'Tariffs July 2020'!R12+'Tariffs July 2020'!P12),(0),(($C$5-('Tariffs July 2020'!R12+'Tariffs July 2020'!P12))*'Tariffs July 2020'!S12/100)),IF(AND('Tariffs July 2020'!P12&gt;0,'Tariffs July 2020'!R12=""&gt;0),IF(($C$5&lt;'Tariffs July 2020'!P12),(0),($C$5-'Tariffs July 2020'!P12)*'Tariffs July 2020'!Q12/100),0)))</f>
        <v>0</v>
      </c>
      <c r="G18" s="184">
        <f t="shared" si="0"/>
        <v>471.43145454545447</v>
      </c>
      <c r="H18" s="238">
        <f t="shared" si="1"/>
        <v>1514.9090909090905</v>
      </c>
      <c r="I18" s="238">
        <f t="shared" si="2"/>
        <v>1885.7258181818179</v>
      </c>
      <c r="J18" s="185">
        <f t="shared" si="3"/>
        <v>2074.2983999999997</v>
      </c>
      <c r="K18" s="183">
        <f>'Tariffs July 2020'!AZ12</f>
        <v>0</v>
      </c>
      <c r="L18" s="183">
        <f>'Tariffs July 2020'!BA12</f>
        <v>0</v>
      </c>
      <c r="M18" s="183">
        <f>'Tariffs July 2020'!BB12</f>
        <v>6</v>
      </c>
      <c r="N18" s="183">
        <f>'Tariffs July 2020'!BC12</f>
        <v>0</v>
      </c>
      <c r="O18" s="186" t="str">
        <f t="shared" si="4"/>
        <v>Pay-on-time off bill</v>
      </c>
      <c r="P18" s="187" t="str">
        <f t="shared" si="5"/>
        <v>Inclusive</v>
      </c>
      <c r="Q18" s="241">
        <f t="shared" si="6"/>
        <v>1885.7258181818177</v>
      </c>
      <c r="R18" s="238">
        <f t="shared" si="7"/>
        <v>1772.5822690909088</v>
      </c>
      <c r="S18" s="247">
        <f t="shared" si="8"/>
        <v>2074.2983999999997</v>
      </c>
      <c r="T18" s="247">
        <f t="shared" si="8"/>
        <v>1949.8404959999998</v>
      </c>
      <c r="U18" s="188">
        <f>'Tariffs July 2020'!BL12</f>
        <v>0</v>
      </c>
      <c r="V18" s="189" t="str">
        <f>'Tariffs July 2020'!BM12</f>
        <v>n</v>
      </c>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c r="BW18" s="244"/>
      <c r="BX18" s="244"/>
      <c r="BY18" s="244"/>
      <c r="BZ18" s="244"/>
      <c r="CA18" s="244"/>
      <c r="CB18" s="244"/>
      <c r="CC18" s="244"/>
      <c r="CD18" s="244"/>
      <c r="CE18" s="244"/>
      <c r="CF18" s="244"/>
      <c r="CG18" s="244"/>
      <c r="CH18" s="244"/>
      <c r="CI18" s="244"/>
      <c r="CJ18" s="244"/>
      <c r="CK18" s="244"/>
      <c r="CL18" s="244"/>
      <c r="CM18" s="244"/>
      <c r="CN18" s="244"/>
      <c r="CO18" s="244"/>
      <c r="CP18" s="244"/>
      <c r="CQ18" s="244"/>
      <c r="CR18" s="244"/>
      <c r="CS18" s="244"/>
      <c r="CT18" s="244"/>
      <c r="CU18" s="244"/>
      <c r="CV18" s="244"/>
      <c r="CW18" s="244"/>
      <c r="CX18" s="244"/>
      <c r="CY18" s="244"/>
      <c r="CZ18" s="244"/>
      <c r="DA18" s="244"/>
      <c r="DB18" s="244"/>
      <c r="DC18" s="244"/>
      <c r="DD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4"/>
      <c r="EC18" s="244"/>
      <c r="ED18" s="244"/>
      <c r="EE18" s="244"/>
      <c r="EF18" s="244"/>
      <c r="EG18" s="244"/>
      <c r="EH18" s="244"/>
      <c r="EI18" s="244"/>
      <c r="EJ18" s="244"/>
      <c r="EK18" s="244"/>
      <c r="EL18" s="244"/>
      <c r="EM18" s="244"/>
      <c r="EN18" s="244"/>
      <c r="EO18" s="244"/>
      <c r="EP18" s="244"/>
      <c r="EQ18" s="244"/>
      <c r="ER18" s="244"/>
      <c r="ES18" s="244"/>
      <c r="ET18" s="244"/>
      <c r="EU18" s="244"/>
      <c r="EV18" s="244"/>
      <c r="EW18" s="244"/>
      <c r="EX18" s="244"/>
      <c r="EY18" s="244"/>
      <c r="EZ18" s="244"/>
      <c r="FA18" s="244"/>
      <c r="FB18" s="244"/>
      <c r="FC18" s="244"/>
      <c r="FD18" s="244"/>
      <c r="FE18" s="244"/>
      <c r="FF18" s="244"/>
      <c r="FG18" s="244"/>
      <c r="FH18" s="244"/>
      <c r="FI18" s="244"/>
      <c r="FJ18" s="244"/>
      <c r="FK18" s="244"/>
      <c r="FL18" s="244"/>
      <c r="FM18" s="244"/>
      <c r="FN18" s="244"/>
      <c r="FO18" s="244"/>
      <c r="FP18" s="244"/>
      <c r="FQ18" s="244"/>
      <c r="FR18" s="244"/>
      <c r="FS18" s="244"/>
      <c r="FT18" s="244"/>
      <c r="FU18" s="244"/>
      <c r="FV18" s="244"/>
      <c r="FW18" s="244"/>
      <c r="FX18" s="244"/>
      <c r="FY18" s="244"/>
      <c r="FZ18" s="244"/>
      <c r="GA18" s="244"/>
      <c r="GB18" s="244"/>
      <c r="GC18" s="244"/>
      <c r="GD18" s="244"/>
      <c r="GE18" s="244"/>
      <c r="GF18" s="244"/>
      <c r="GG18" s="244"/>
      <c r="GH18" s="244"/>
      <c r="GI18" s="244"/>
      <c r="GJ18" s="244"/>
      <c r="GK18" s="244"/>
      <c r="GL18" s="244"/>
      <c r="GM18" s="244"/>
      <c r="GN18" s="244"/>
      <c r="GO18" s="244"/>
      <c r="GP18" s="244"/>
      <c r="GQ18" s="244"/>
      <c r="GR18" s="244"/>
      <c r="GS18" s="244"/>
      <c r="GT18" s="244"/>
      <c r="GU18" s="244"/>
      <c r="GV18" s="244"/>
      <c r="GW18" s="244"/>
      <c r="GX18" s="244"/>
      <c r="GY18" s="244"/>
      <c r="GZ18" s="244"/>
      <c r="HA18" s="244"/>
      <c r="HB18" s="244"/>
      <c r="HC18" s="244"/>
      <c r="HD18" s="244"/>
      <c r="HE18" s="244"/>
      <c r="HF18" s="244"/>
      <c r="HG18" s="244"/>
      <c r="HH18" s="244"/>
      <c r="HI18" s="244"/>
      <c r="HJ18" s="244"/>
      <c r="HK18" s="244"/>
      <c r="HL18" s="244"/>
      <c r="HM18" s="244"/>
      <c r="HN18" s="244"/>
      <c r="HO18" s="244"/>
      <c r="HP18" s="244"/>
      <c r="HQ18" s="244"/>
      <c r="HR18" s="244"/>
      <c r="HS18" s="244"/>
      <c r="HT18" s="244"/>
      <c r="HU18" s="244"/>
      <c r="HV18" s="244"/>
      <c r="HW18" s="244"/>
      <c r="HX18" s="244"/>
      <c r="HY18" s="244"/>
      <c r="HZ18" s="244"/>
      <c r="IA18" s="244"/>
      <c r="IB18" s="244"/>
      <c r="IC18" s="244"/>
      <c r="ID18" s="244"/>
      <c r="IE18" s="244"/>
      <c r="IF18" s="244"/>
      <c r="IG18" s="244"/>
      <c r="IH18" s="244"/>
      <c r="II18" s="244"/>
      <c r="IJ18" s="244"/>
      <c r="IK18" s="244"/>
      <c r="IL18" s="244"/>
      <c r="IM18" s="244"/>
      <c r="IN18" s="244"/>
      <c r="IO18" s="244"/>
      <c r="IP18" s="244"/>
      <c r="IQ18" s="244"/>
      <c r="IR18" s="244"/>
      <c r="IS18" s="244"/>
      <c r="IT18" s="244"/>
      <c r="IU18" s="244"/>
      <c r="IV18" s="244"/>
      <c r="IW18" s="244"/>
      <c r="IX18" s="244"/>
      <c r="IY18" s="244"/>
      <c r="IZ18" s="244"/>
      <c r="JA18" s="244"/>
      <c r="JB18" s="244"/>
      <c r="JC18" s="244"/>
      <c r="JD18" s="244"/>
      <c r="JE18" s="244"/>
      <c r="JF18" s="244"/>
      <c r="JG18" s="244"/>
      <c r="JH18" s="244"/>
      <c r="JI18" s="244"/>
      <c r="JJ18" s="244"/>
      <c r="JK18" s="244"/>
      <c r="JL18" s="244"/>
      <c r="JM18" s="244"/>
      <c r="JN18" s="244"/>
      <c r="JO18" s="244"/>
      <c r="JP18" s="244"/>
      <c r="JQ18" s="244"/>
      <c r="JR18" s="244"/>
      <c r="JS18" s="244"/>
      <c r="JT18" s="244"/>
      <c r="JU18" s="244"/>
      <c r="JV18" s="244"/>
      <c r="JW18" s="244"/>
      <c r="JX18" s="244"/>
      <c r="JY18" s="244"/>
      <c r="JZ18" s="244"/>
      <c r="KA18" s="244"/>
      <c r="KB18" s="244"/>
      <c r="KC18" s="244"/>
      <c r="KD18" s="244"/>
      <c r="KE18" s="244"/>
      <c r="KF18" s="244"/>
      <c r="KG18" s="244"/>
      <c r="KH18" s="244"/>
      <c r="KI18" s="244"/>
      <c r="KJ18" s="244"/>
      <c r="KK18" s="244"/>
      <c r="KL18" s="244"/>
      <c r="KM18" s="244"/>
      <c r="KN18" s="244"/>
      <c r="KO18" s="244"/>
      <c r="KP18" s="244"/>
      <c r="KQ18" s="244"/>
      <c r="KR18" s="244"/>
      <c r="KS18" s="244"/>
      <c r="KT18" s="244"/>
      <c r="KU18" s="244"/>
      <c r="KV18" s="244"/>
      <c r="KW18" s="244"/>
      <c r="KX18" s="244"/>
      <c r="KY18" s="244"/>
      <c r="KZ18" s="244"/>
      <c r="LA18" s="244"/>
      <c r="LB18" s="244"/>
      <c r="LC18" s="244"/>
      <c r="LD18" s="244"/>
      <c r="LE18" s="244"/>
      <c r="LF18" s="244"/>
      <c r="LG18" s="244"/>
      <c r="LH18" s="244"/>
      <c r="LI18" s="244"/>
      <c r="LJ18" s="244"/>
      <c r="LK18" s="244"/>
      <c r="LL18" s="244"/>
      <c r="LM18" s="244"/>
      <c r="LN18" s="244"/>
      <c r="LO18" s="244"/>
      <c r="LP18" s="244"/>
      <c r="LQ18" s="244"/>
      <c r="LR18" s="244"/>
      <c r="LS18" s="244"/>
      <c r="LT18" s="244"/>
      <c r="LU18" s="244"/>
      <c r="LV18" s="244"/>
      <c r="LW18" s="244"/>
      <c r="LX18" s="244"/>
      <c r="LY18" s="244"/>
      <c r="LZ18" s="244"/>
      <c r="MA18" s="244"/>
      <c r="MB18" s="244"/>
      <c r="MC18" s="244"/>
      <c r="MD18" s="244"/>
      <c r="ME18" s="244"/>
      <c r="MF18" s="244"/>
      <c r="MG18" s="244"/>
      <c r="MH18" s="244"/>
      <c r="MI18" s="244"/>
      <c r="MJ18" s="244"/>
      <c r="MK18" s="244"/>
      <c r="ML18" s="244"/>
      <c r="MM18" s="244"/>
      <c r="MN18" s="244"/>
      <c r="MO18" s="244"/>
      <c r="MP18" s="244"/>
      <c r="MQ18" s="244"/>
      <c r="MR18" s="244"/>
      <c r="MS18" s="244"/>
      <c r="MT18" s="244"/>
      <c r="MU18" s="244"/>
      <c r="MV18" s="244"/>
      <c r="MW18" s="244"/>
      <c r="MX18" s="244"/>
      <c r="MY18" s="244"/>
      <c r="MZ18" s="244"/>
      <c r="NA18" s="244"/>
      <c r="NB18" s="244"/>
      <c r="NC18" s="244"/>
      <c r="ND18" s="244"/>
      <c r="NE18" s="244"/>
      <c r="NF18" s="244"/>
      <c r="NG18" s="244"/>
      <c r="NH18" s="244"/>
      <c r="NI18" s="244"/>
      <c r="NJ18" s="244"/>
      <c r="NK18" s="244"/>
      <c r="NL18" s="244"/>
      <c r="NM18" s="244"/>
      <c r="NN18" s="244"/>
      <c r="NO18" s="244"/>
      <c r="NP18" s="244"/>
      <c r="NQ18" s="244"/>
      <c r="NR18" s="244"/>
      <c r="NS18" s="244"/>
      <c r="NT18" s="244"/>
      <c r="NU18" s="244"/>
      <c r="NV18" s="244"/>
      <c r="NW18" s="244"/>
      <c r="NX18" s="244"/>
      <c r="NY18" s="244"/>
      <c r="NZ18" s="244"/>
      <c r="OA18" s="244"/>
      <c r="OB18" s="244"/>
      <c r="OC18" s="244"/>
      <c r="OD18" s="244"/>
      <c r="OE18" s="244"/>
      <c r="OF18" s="244"/>
      <c r="OG18" s="244"/>
      <c r="OH18" s="244"/>
      <c r="OI18" s="244"/>
      <c r="OJ18" s="244"/>
      <c r="OK18" s="244"/>
      <c r="OL18" s="244"/>
      <c r="OM18" s="244"/>
      <c r="ON18" s="244"/>
      <c r="OO18" s="244"/>
      <c r="OP18" s="244"/>
      <c r="OQ18" s="244"/>
      <c r="OR18" s="244"/>
      <c r="OS18" s="244"/>
      <c r="OT18" s="244"/>
      <c r="OU18" s="244"/>
      <c r="OV18" s="244"/>
      <c r="OW18" s="244"/>
      <c r="OX18" s="244"/>
      <c r="OY18" s="244"/>
      <c r="OZ18" s="244"/>
      <c r="PA18" s="244"/>
      <c r="PB18" s="244"/>
      <c r="PC18" s="244"/>
      <c r="PD18" s="244"/>
      <c r="PE18" s="244"/>
      <c r="PF18" s="244"/>
      <c r="PG18" s="244"/>
      <c r="PH18" s="244"/>
      <c r="PI18" s="244"/>
      <c r="PJ18" s="244"/>
      <c r="PK18" s="244"/>
      <c r="PL18" s="244"/>
      <c r="PM18" s="244"/>
      <c r="PN18" s="244"/>
      <c r="PO18" s="244"/>
      <c r="PP18" s="244"/>
      <c r="PQ18" s="244"/>
      <c r="PR18" s="244"/>
      <c r="PS18" s="244"/>
      <c r="PT18" s="244"/>
      <c r="PU18" s="244"/>
      <c r="PV18" s="244"/>
      <c r="PW18" s="244"/>
      <c r="PX18" s="244"/>
      <c r="PY18" s="244"/>
      <c r="PZ18" s="244"/>
      <c r="QA18" s="244"/>
      <c r="QB18" s="244"/>
      <c r="QC18" s="244"/>
      <c r="QD18" s="244"/>
      <c r="QE18" s="244"/>
      <c r="QF18" s="244"/>
      <c r="QG18" s="244"/>
      <c r="QH18" s="244"/>
      <c r="QI18" s="244"/>
      <c r="QJ18" s="244"/>
      <c r="QK18" s="244"/>
      <c r="QL18" s="244"/>
      <c r="QM18" s="244"/>
      <c r="QN18" s="244"/>
      <c r="QO18" s="244"/>
      <c r="QP18" s="244"/>
      <c r="QQ18" s="244"/>
      <c r="QR18" s="244"/>
      <c r="QS18" s="244"/>
      <c r="QT18" s="244"/>
      <c r="QU18" s="244"/>
      <c r="QV18" s="244"/>
      <c r="QW18" s="244"/>
      <c r="QX18" s="244"/>
      <c r="QY18" s="244"/>
      <c r="QZ18" s="244"/>
      <c r="RA18" s="244"/>
      <c r="RB18" s="244"/>
      <c r="RC18" s="244"/>
      <c r="RD18" s="244"/>
      <c r="RE18" s="244"/>
      <c r="RF18" s="244"/>
      <c r="RG18" s="244"/>
      <c r="RH18" s="244"/>
      <c r="RI18" s="244"/>
      <c r="RJ18" s="244"/>
      <c r="RK18" s="244"/>
      <c r="RL18" s="244"/>
      <c r="RM18" s="244"/>
      <c r="RN18" s="244"/>
      <c r="RO18" s="244"/>
      <c r="RP18" s="244"/>
      <c r="RQ18" s="244"/>
      <c r="RR18" s="244"/>
      <c r="RS18" s="244"/>
      <c r="RT18" s="244"/>
      <c r="RU18" s="244"/>
      <c r="RV18" s="244"/>
      <c r="RW18" s="244"/>
      <c r="RX18" s="244"/>
      <c r="RY18" s="244"/>
      <c r="RZ18" s="244"/>
      <c r="SA18" s="244"/>
      <c r="SB18" s="244"/>
      <c r="SC18" s="244"/>
      <c r="SD18" s="244"/>
      <c r="SE18" s="244"/>
      <c r="SF18" s="244"/>
      <c r="SG18" s="244"/>
      <c r="SH18" s="244"/>
      <c r="SI18" s="244"/>
      <c r="SJ18" s="244"/>
      <c r="SK18" s="244"/>
      <c r="SL18" s="244"/>
      <c r="SM18" s="244"/>
      <c r="SN18" s="244"/>
      <c r="SO18" s="244"/>
      <c r="SP18" s="244"/>
      <c r="SQ18" s="244"/>
      <c r="SR18" s="244"/>
      <c r="SS18" s="244"/>
      <c r="ST18" s="244"/>
      <c r="SU18" s="244"/>
      <c r="SV18" s="244"/>
      <c r="SW18" s="244"/>
      <c r="SX18" s="244"/>
      <c r="SY18" s="244"/>
      <c r="SZ18" s="244"/>
      <c r="TA18" s="244"/>
      <c r="TB18" s="244"/>
      <c r="TC18" s="244"/>
      <c r="TD18" s="244"/>
      <c r="TE18" s="244"/>
      <c r="TF18" s="244"/>
      <c r="TG18" s="244"/>
      <c r="TH18" s="244"/>
      <c r="TI18" s="244"/>
      <c r="TJ18" s="244"/>
      <c r="TK18" s="244"/>
      <c r="TL18" s="244"/>
      <c r="TM18" s="244"/>
      <c r="TN18" s="244"/>
      <c r="TO18" s="244"/>
      <c r="TP18" s="244"/>
      <c r="TQ18" s="244"/>
      <c r="TR18" s="244"/>
      <c r="TS18" s="244"/>
      <c r="TT18" s="244"/>
      <c r="TU18" s="244"/>
      <c r="TV18" s="244"/>
      <c r="TW18" s="244"/>
      <c r="TX18" s="244"/>
      <c r="TY18" s="244"/>
      <c r="TZ18" s="244"/>
      <c r="UA18" s="244"/>
      <c r="UB18" s="244"/>
      <c r="UC18" s="244"/>
      <c r="UD18" s="244"/>
      <c r="UE18" s="244"/>
      <c r="UF18" s="244"/>
      <c r="UG18" s="244"/>
      <c r="UH18" s="244"/>
      <c r="UI18" s="244"/>
      <c r="UJ18" s="244"/>
      <c r="UK18" s="244"/>
      <c r="UL18" s="244"/>
      <c r="UM18" s="244"/>
      <c r="UN18" s="244"/>
      <c r="UO18" s="244"/>
      <c r="UP18" s="244"/>
      <c r="UQ18" s="244"/>
      <c r="UR18" s="244"/>
      <c r="US18" s="244"/>
      <c r="UT18" s="244"/>
      <c r="UU18" s="244"/>
      <c r="UV18" s="244"/>
      <c r="UW18" s="244"/>
      <c r="UX18" s="244"/>
      <c r="UY18" s="244"/>
      <c r="UZ18" s="244"/>
      <c r="VA18" s="244"/>
      <c r="VB18" s="244"/>
      <c r="VC18" s="244"/>
      <c r="VD18" s="244"/>
      <c r="VE18" s="244"/>
      <c r="VF18" s="244"/>
      <c r="VG18" s="244"/>
      <c r="VH18" s="244"/>
      <c r="VI18" s="244"/>
      <c r="VJ18" s="244"/>
      <c r="VK18" s="244"/>
      <c r="VL18" s="244"/>
      <c r="VM18" s="244"/>
      <c r="VN18" s="244"/>
      <c r="VO18" s="244"/>
      <c r="VP18" s="244"/>
      <c r="VQ18" s="244"/>
      <c r="VR18" s="244"/>
      <c r="VS18" s="244"/>
      <c r="VT18" s="244"/>
      <c r="VU18" s="244"/>
      <c r="VV18" s="244"/>
      <c r="VW18" s="244"/>
      <c r="VX18" s="244"/>
      <c r="VY18" s="244"/>
      <c r="VZ18" s="244"/>
      <c r="WA18" s="244"/>
      <c r="WB18" s="244"/>
      <c r="WC18" s="244"/>
      <c r="WD18" s="244"/>
      <c r="WE18" s="244"/>
      <c r="WF18" s="244"/>
      <c r="WG18" s="244"/>
      <c r="WH18" s="244"/>
      <c r="WI18" s="244"/>
      <c r="WJ18" s="244"/>
      <c r="WK18" s="244"/>
      <c r="WL18" s="244"/>
      <c r="WM18" s="244"/>
      <c r="WN18" s="244"/>
      <c r="WO18" s="244"/>
      <c r="WP18" s="244"/>
      <c r="WQ18" s="244"/>
      <c r="WR18" s="244"/>
      <c r="WS18" s="244"/>
      <c r="WT18" s="244"/>
      <c r="WU18" s="244"/>
      <c r="WV18" s="244"/>
      <c r="WW18" s="244"/>
      <c r="WX18" s="244"/>
      <c r="WY18" s="244"/>
      <c r="WZ18" s="244"/>
      <c r="XA18" s="244"/>
      <c r="XB18" s="244"/>
      <c r="XC18" s="244"/>
      <c r="XD18" s="244"/>
      <c r="XE18" s="244"/>
      <c r="XF18" s="244"/>
      <c r="XG18" s="244"/>
      <c r="XH18" s="244"/>
      <c r="XI18" s="244"/>
      <c r="XJ18" s="244"/>
      <c r="XK18" s="244"/>
      <c r="XL18" s="244"/>
      <c r="XM18" s="244"/>
      <c r="XN18" s="244"/>
      <c r="XO18" s="244"/>
      <c r="XP18" s="244"/>
      <c r="XQ18" s="244"/>
      <c r="XR18" s="244"/>
      <c r="XS18" s="244"/>
      <c r="XT18" s="244"/>
      <c r="XU18" s="244"/>
      <c r="XV18" s="244"/>
      <c r="XW18" s="244"/>
      <c r="XX18" s="244"/>
      <c r="XY18" s="244"/>
      <c r="XZ18" s="244"/>
      <c r="YA18" s="244"/>
      <c r="YB18" s="244"/>
      <c r="YC18" s="244"/>
      <c r="YD18" s="244"/>
      <c r="YE18" s="244"/>
      <c r="YF18" s="244"/>
      <c r="YG18" s="244"/>
      <c r="YH18" s="244"/>
      <c r="YI18" s="244"/>
      <c r="YJ18" s="244"/>
      <c r="YK18" s="244"/>
      <c r="YL18" s="244"/>
      <c r="YM18" s="244"/>
      <c r="YN18" s="244"/>
      <c r="YO18" s="244"/>
      <c r="YP18" s="244"/>
      <c r="YQ18" s="244"/>
      <c r="YR18" s="244"/>
      <c r="YS18" s="244"/>
      <c r="YT18" s="244"/>
      <c r="YU18" s="244"/>
      <c r="YV18" s="244"/>
      <c r="YW18" s="244"/>
      <c r="YX18" s="244"/>
      <c r="YY18" s="244"/>
      <c r="YZ18" s="244"/>
      <c r="ZA18" s="244"/>
      <c r="ZB18" s="244"/>
      <c r="ZC18" s="244"/>
      <c r="ZD18" s="244"/>
      <c r="ZE18" s="244"/>
      <c r="ZF18" s="244"/>
      <c r="ZG18" s="244"/>
      <c r="ZH18" s="244"/>
      <c r="ZI18" s="244"/>
      <c r="ZJ18" s="244"/>
      <c r="ZK18" s="244"/>
      <c r="ZL18" s="244"/>
      <c r="ZM18" s="244"/>
      <c r="ZN18" s="244"/>
      <c r="ZO18" s="244"/>
      <c r="ZP18" s="244"/>
      <c r="ZQ18" s="244"/>
      <c r="ZR18" s="244"/>
      <c r="ZS18" s="244"/>
      <c r="ZT18" s="244"/>
      <c r="ZU18" s="244"/>
      <c r="ZV18" s="244"/>
      <c r="ZW18" s="244"/>
      <c r="ZX18" s="244"/>
      <c r="ZY18" s="244"/>
      <c r="ZZ18" s="244"/>
      <c r="AAA18" s="244"/>
      <c r="AAB18" s="244"/>
      <c r="AAC18" s="244"/>
      <c r="AAD18" s="244"/>
      <c r="AAE18" s="244"/>
      <c r="AAF18" s="244"/>
      <c r="AAG18" s="244"/>
      <c r="AAH18" s="244"/>
      <c r="AAI18" s="244"/>
      <c r="AAJ18" s="244"/>
      <c r="AAK18" s="244"/>
      <c r="AAL18" s="244"/>
      <c r="AAM18" s="244"/>
      <c r="AAN18" s="244"/>
      <c r="AAO18" s="244"/>
      <c r="AAP18" s="244"/>
      <c r="AAQ18" s="244"/>
      <c r="AAR18" s="244"/>
      <c r="AAS18" s="244"/>
      <c r="AAT18" s="244"/>
      <c r="AAU18" s="244"/>
      <c r="AAV18" s="244"/>
      <c r="AAW18" s="244"/>
      <c r="AAX18" s="244"/>
      <c r="AAY18" s="244"/>
      <c r="AAZ18" s="244"/>
      <c r="ABA18" s="244"/>
      <c r="ABB18" s="244"/>
      <c r="ABC18" s="244"/>
      <c r="ABD18" s="244"/>
      <c r="ABE18" s="244"/>
      <c r="ABF18" s="244"/>
      <c r="ABG18" s="244"/>
      <c r="ABH18" s="244"/>
      <c r="ABI18" s="244"/>
      <c r="ABJ18" s="244"/>
      <c r="ABK18" s="244"/>
      <c r="ABL18" s="244"/>
      <c r="ABM18" s="244"/>
      <c r="ABN18" s="244"/>
      <c r="ABO18" s="244"/>
      <c r="ABP18" s="244"/>
      <c r="ABQ18" s="244"/>
      <c r="ABR18" s="244"/>
      <c r="ABS18" s="244"/>
      <c r="ABT18" s="244"/>
      <c r="ABU18" s="244"/>
      <c r="ABV18" s="244"/>
      <c r="ABW18" s="244"/>
      <c r="ABX18" s="244"/>
      <c r="ABY18" s="244"/>
      <c r="ABZ18" s="244"/>
      <c r="ACA18" s="244"/>
      <c r="ACB18" s="244"/>
      <c r="ACC18" s="244"/>
      <c r="ACD18" s="244"/>
      <c r="ACE18" s="244"/>
      <c r="ACF18" s="244"/>
      <c r="ACG18" s="244"/>
      <c r="ACH18" s="244"/>
      <c r="ACI18" s="244"/>
      <c r="ACJ18" s="244"/>
      <c r="ACK18" s="244"/>
      <c r="ACL18" s="244"/>
      <c r="ACM18" s="244"/>
      <c r="ACN18" s="244"/>
      <c r="ACO18" s="244"/>
      <c r="ACP18" s="244"/>
      <c r="ACQ18" s="244"/>
      <c r="ACR18" s="244"/>
      <c r="ACS18" s="244"/>
      <c r="ACT18" s="244"/>
      <c r="ACU18" s="244"/>
      <c r="ACV18" s="244"/>
      <c r="ACW18" s="244"/>
      <c r="ACX18" s="244"/>
      <c r="ACY18" s="244"/>
      <c r="ACZ18" s="244"/>
      <c r="ADA18" s="244"/>
      <c r="ADB18" s="244"/>
      <c r="ADC18" s="244"/>
      <c r="ADD18" s="244"/>
      <c r="ADE18" s="244"/>
      <c r="ADF18" s="244"/>
      <c r="ADG18" s="244"/>
      <c r="ADH18" s="244"/>
      <c r="ADI18" s="244"/>
      <c r="ADJ18" s="244"/>
      <c r="ADK18" s="244"/>
      <c r="ADL18" s="244"/>
      <c r="ADM18" s="244"/>
      <c r="ADN18" s="244"/>
      <c r="ADO18" s="244"/>
      <c r="ADP18" s="244"/>
      <c r="ADQ18" s="244"/>
      <c r="ADR18" s="244"/>
      <c r="ADS18" s="244"/>
      <c r="ADT18" s="244"/>
      <c r="ADU18" s="244"/>
      <c r="ADV18" s="244"/>
      <c r="ADW18" s="244"/>
      <c r="ADX18" s="244"/>
      <c r="ADY18" s="244"/>
      <c r="ADZ18" s="244"/>
      <c r="AEA18" s="244"/>
      <c r="AEB18" s="244"/>
      <c r="AEC18" s="244"/>
      <c r="AED18" s="244"/>
      <c r="AEE18" s="244"/>
      <c r="AEF18" s="244"/>
      <c r="AEG18" s="244"/>
      <c r="AEH18" s="244"/>
      <c r="AEI18" s="244"/>
      <c r="AEJ18" s="244"/>
      <c r="AEK18" s="244"/>
      <c r="AEL18" s="244"/>
      <c r="AEM18" s="244"/>
      <c r="AEN18" s="244"/>
      <c r="AEO18" s="244"/>
      <c r="AEP18" s="244"/>
      <c r="AEQ18" s="244"/>
      <c r="AER18" s="244"/>
      <c r="AES18" s="244"/>
      <c r="AET18" s="244"/>
      <c r="AEU18" s="244"/>
    </row>
    <row r="19" spans="1:827" s="191" customFormat="1" x14ac:dyDescent="0.15">
      <c r="A19" s="182" t="str">
        <f>'Tariffs July 2020'!K13</f>
        <v>Red Energy</v>
      </c>
      <c r="B19" s="183" t="str">
        <f>'Tariffs July 2020'!L13</f>
        <v>Living Energy Saver</v>
      </c>
      <c r="C19" s="184">
        <f>IF('Tariffs July 2020'!BP13=0,91*'Tariffs July 2020'!M13/100,(91*'Tariffs July 2020'!M13/100)+'Tariffs July 2020'!BP13/4)</f>
        <v>85.54</v>
      </c>
      <c r="D19" s="184">
        <f>IF('Tariffs July 2020'!O13="",$C$5*'Tariffs July 2020'!N13/100,IF($C$5&gt;='Tariffs July 2020'!P13,('Tariffs July 2020'!P13*'Tariffs July 2020'!N13/100),($C$5*'Tariffs July 2020'!N13/100)))</f>
        <v>408</v>
      </c>
      <c r="E19" s="184">
        <f>IF(AND('Tariffs July 2020'!P13&gt;0,'Tariffs July 2020'!R13&gt;0),IF($C$5&lt;'Tariffs July 2020'!P13,0,IF($C$5&lt;=('Tariffs July 2020'!R13+'Tariffs July 2020'!P13),(($C$5-'Tariffs July 2020'!P13)*'Tariffs July 2020'!Q13/100),(('Tariffs July 2020'!R13)*'Tariffs July 2020'!Q13/100))),0)</f>
        <v>0</v>
      </c>
      <c r="F19" s="184">
        <f>IF(AND('Tariffs July 2020'!R13&gt;0,'Tariffs July 2020'!T13&gt;0),IF(($C$5&lt;'Tariffs July 2020'!T13),(0),($C$5-'Tariffs July 2020'!T13)*'Tariffs July 2020'!U13/100),IF(AND('Tariffs July 2020'!R13&gt;0,'Tariffs July 2020'!T13=""),IF(($C$5&lt;'Tariffs July 2020'!R13+'Tariffs July 2020'!P13),(0),(($C$5-('Tariffs July 2020'!R13+'Tariffs July 2020'!P13))*'Tariffs July 2020'!S13/100)),IF(AND('Tariffs July 2020'!P13&gt;0,'Tariffs July 2020'!R13=""&gt;0),IF(($C$5&lt;'Tariffs July 2020'!P13),(0),($C$5-'Tariffs July 2020'!P13)*'Tariffs July 2020'!Q13/100),0)))</f>
        <v>0</v>
      </c>
      <c r="G19" s="184">
        <f t="shared" si="0"/>
        <v>493.54</v>
      </c>
      <c r="H19" s="238">
        <f t="shared" si="1"/>
        <v>1632</v>
      </c>
      <c r="I19" s="238">
        <f t="shared" si="2"/>
        <v>1974.16</v>
      </c>
      <c r="J19" s="185">
        <f t="shared" si="3"/>
        <v>2171.5760000000005</v>
      </c>
      <c r="K19" s="183">
        <f>'Tariffs July 2020'!AZ13</f>
        <v>0</v>
      </c>
      <c r="L19" s="183">
        <f>'Tariffs July 2020'!BA13</f>
        <v>0</v>
      </c>
      <c r="M19" s="183">
        <f>'Tariffs July 2020'!BB13</f>
        <v>0</v>
      </c>
      <c r="N19" s="183">
        <f>'Tariffs July 2020'!BC13</f>
        <v>0</v>
      </c>
      <c r="O19" s="186" t="str">
        <f t="shared" si="4"/>
        <v>No discount</v>
      </c>
      <c r="P19" s="187" t="str">
        <f t="shared" si="5"/>
        <v>Inclusive</v>
      </c>
      <c r="Q19" s="241">
        <f t="shared" si="6"/>
        <v>1974.1600000000003</v>
      </c>
      <c r="R19" s="238">
        <f t="shared" si="7"/>
        <v>1974.1600000000003</v>
      </c>
      <c r="S19" s="247">
        <f t="shared" si="8"/>
        <v>2171.5760000000005</v>
      </c>
      <c r="T19" s="247">
        <f t="shared" si="8"/>
        <v>2171.5760000000005</v>
      </c>
      <c r="U19" s="188">
        <f>'Tariffs July 2020'!BL13</f>
        <v>0</v>
      </c>
      <c r="V19" s="189" t="str">
        <f>'Tariffs July 2020'!BM13</f>
        <v>n</v>
      </c>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44"/>
      <c r="CV19" s="244"/>
      <c r="CW19" s="244"/>
      <c r="CX19" s="244"/>
      <c r="CY19" s="244"/>
      <c r="CZ19" s="244"/>
      <c r="DA19" s="244"/>
      <c r="DB19" s="244"/>
      <c r="DC19" s="244"/>
      <c r="DD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4"/>
      <c r="EC19" s="244"/>
      <c r="ED19" s="244"/>
      <c r="EE19" s="244"/>
      <c r="EF19" s="244"/>
      <c r="EG19" s="244"/>
      <c r="EH19" s="244"/>
      <c r="EI19" s="244"/>
      <c r="EJ19" s="244"/>
      <c r="EK19" s="244"/>
      <c r="EL19" s="244"/>
      <c r="EM19" s="244"/>
      <c r="EN19" s="244"/>
      <c r="EO19" s="244"/>
      <c r="EP19" s="244"/>
      <c r="EQ19" s="244"/>
      <c r="ER19" s="244"/>
      <c r="ES19" s="244"/>
      <c r="ET19" s="244"/>
      <c r="EU19" s="244"/>
      <c r="EV19" s="244"/>
      <c r="EW19" s="244"/>
      <c r="EX19" s="244"/>
      <c r="EY19" s="244"/>
      <c r="EZ19" s="244"/>
      <c r="FA19" s="244"/>
      <c r="FB19" s="244"/>
      <c r="FC19" s="244"/>
      <c r="FD19" s="244"/>
      <c r="FE19" s="244"/>
      <c r="FF19" s="244"/>
      <c r="FG19" s="244"/>
      <c r="FH19" s="244"/>
      <c r="FI19" s="244"/>
      <c r="FJ19" s="244"/>
      <c r="FK19" s="244"/>
      <c r="FL19" s="244"/>
      <c r="FM19" s="244"/>
      <c r="FN19" s="244"/>
      <c r="FO19" s="244"/>
      <c r="FP19" s="244"/>
      <c r="FQ19" s="244"/>
      <c r="FR19" s="244"/>
      <c r="FS19" s="244"/>
      <c r="FT19" s="244"/>
      <c r="FU19" s="244"/>
      <c r="FV19" s="244"/>
      <c r="FW19" s="244"/>
      <c r="FX19" s="244"/>
      <c r="FY19" s="244"/>
      <c r="FZ19" s="244"/>
      <c r="GA19" s="244"/>
      <c r="GB19" s="244"/>
      <c r="GC19" s="244"/>
      <c r="GD19" s="244"/>
      <c r="GE19" s="244"/>
      <c r="GF19" s="244"/>
      <c r="GG19" s="244"/>
      <c r="GH19" s="244"/>
      <c r="GI19" s="244"/>
      <c r="GJ19" s="244"/>
      <c r="GK19" s="244"/>
      <c r="GL19" s="244"/>
      <c r="GM19" s="244"/>
      <c r="GN19" s="244"/>
      <c r="GO19" s="244"/>
      <c r="GP19" s="244"/>
      <c r="GQ19" s="244"/>
      <c r="GR19" s="244"/>
      <c r="GS19" s="244"/>
      <c r="GT19" s="244"/>
      <c r="GU19" s="244"/>
      <c r="GV19" s="244"/>
      <c r="GW19" s="244"/>
      <c r="GX19" s="244"/>
      <c r="GY19" s="244"/>
      <c r="GZ19" s="244"/>
      <c r="HA19" s="244"/>
      <c r="HB19" s="244"/>
      <c r="HC19" s="244"/>
      <c r="HD19" s="244"/>
      <c r="HE19" s="244"/>
      <c r="HF19" s="244"/>
      <c r="HG19" s="244"/>
      <c r="HH19" s="244"/>
      <c r="HI19" s="244"/>
      <c r="HJ19" s="244"/>
      <c r="HK19" s="244"/>
      <c r="HL19" s="244"/>
      <c r="HM19" s="244"/>
      <c r="HN19" s="244"/>
      <c r="HO19" s="244"/>
      <c r="HP19" s="244"/>
      <c r="HQ19" s="244"/>
      <c r="HR19" s="244"/>
      <c r="HS19" s="244"/>
      <c r="HT19" s="244"/>
      <c r="HU19" s="244"/>
      <c r="HV19" s="244"/>
      <c r="HW19" s="244"/>
      <c r="HX19" s="244"/>
      <c r="HY19" s="244"/>
      <c r="HZ19" s="244"/>
      <c r="IA19" s="244"/>
      <c r="IB19" s="244"/>
      <c r="IC19" s="244"/>
      <c r="ID19" s="244"/>
      <c r="IE19" s="244"/>
      <c r="IF19" s="244"/>
      <c r="IG19" s="244"/>
      <c r="IH19" s="244"/>
      <c r="II19" s="244"/>
      <c r="IJ19" s="244"/>
      <c r="IK19" s="244"/>
      <c r="IL19" s="244"/>
      <c r="IM19" s="244"/>
      <c r="IN19" s="244"/>
      <c r="IO19" s="244"/>
      <c r="IP19" s="244"/>
      <c r="IQ19" s="244"/>
      <c r="IR19" s="244"/>
      <c r="IS19" s="244"/>
      <c r="IT19" s="244"/>
      <c r="IU19" s="244"/>
      <c r="IV19" s="244"/>
      <c r="IW19" s="244"/>
      <c r="IX19" s="244"/>
      <c r="IY19" s="244"/>
      <c r="IZ19" s="244"/>
      <c r="JA19" s="244"/>
      <c r="JB19" s="244"/>
      <c r="JC19" s="244"/>
      <c r="JD19" s="244"/>
      <c r="JE19" s="244"/>
      <c r="JF19" s="244"/>
      <c r="JG19" s="244"/>
      <c r="JH19" s="244"/>
      <c r="JI19" s="244"/>
      <c r="JJ19" s="244"/>
      <c r="JK19" s="244"/>
      <c r="JL19" s="244"/>
      <c r="JM19" s="244"/>
      <c r="JN19" s="244"/>
      <c r="JO19" s="244"/>
      <c r="JP19" s="244"/>
      <c r="JQ19" s="244"/>
      <c r="JR19" s="244"/>
      <c r="JS19" s="244"/>
      <c r="JT19" s="244"/>
      <c r="JU19" s="244"/>
      <c r="JV19" s="244"/>
      <c r="JW19" s="244"/>
      <c r="JX19" s="244"/>
      <c r="JY19" s="244"/>
      <c r="JZ19" s="244"/>
      <c r="KA19" s="244"/>
      <c r="KB19" s="244"/>
      <c r="KC19" s="244"/>
      <c r="KD19" s="244"/>
      <c r="KE19" s="244"/>
      <c r="KF19" s="244"/>
      <c r="KG19" s="244"/>
      <c r="KH19" s="244"/>
      <c r="KI19" s="244"/>
      <c r="KJ19" s="244"/>
      <c r="KK19" s="244"/>
      <c r="KL19" s="244"/>
      <c r="KM19" s="244"/>
      <c r="KN19" s="244"/>
      <c r="KO19" s="244"/>
      <c r="KP19" s="244"/>
      <c r="KQ19" s="244"/>
      <c r="KR19" s="244"/>
      <c r="KS19" s="244"/>
      <c r="KT19" s="244"/>
      <c r="KU19" s="244"/>
      <c r="KV19" s="244"/>
      <c r="KW19" s="244"/>
      <c r="KX19" s="244"/>
      <c r="KY19" s="244"/>
      <c r="KZ19" s="244"/>
      <c r="LA19" s="244"/>
      <c r="LB19" s="244"/>
      <c r="LC19" s="244"/>
      <c r="LD19" s="244"/>
      <c r="LE19" s="244"/>
      <c r="LF19" s="244"/>
      <c r="LG19" s="244"/>
      <c r="LH19" s="244"/>
      <c r="LI19" s="244"/>
      <c r="LJ19" s="244"/>
      <c r="LK19" s="244"/>
      <c r="LL19" s="244"/>
      <c r="LM19" s="244"/>
      <c r="LN19" s="244"/>
      <c r="LO19" s="244"/>
      <c r="LP19" s="244"/>
      <c r="LQ19" s="244"/>
      <c r="LR19" s="244"/>
      <c r="LS19" s="244"/>
      <c r="LT19" s="244"/>
      <c r="LU19" s="244"/>
      <c r="LV19" s="244"/>
      <c r="LW19" s="244"/>
      <c r="LX19" s="244"/>
      <c r="LY19" s="244"/>
      <c r="LZ19" s="244"/>
      <c r="MA19" s="244"/>
      <c r="MB19" s="244"/>
      <c r="MC19" s="244"/>
      <c r="MD19" s="244"/>
      <c r="ME19" s="244"/>
      <c r="MF19" s="244"/>
      <c r="MG19" s="244"/>
      <c r="MH19" s="244"/>
      <c r="MI19" s="244"/>
      <c r="MJ19" s="244"/>
      <c r="MK19" s="244"/>
      <c r="ML19" s="244"/>
      <c r="MM19" s="244"/>
      <c r="MN19" s="244"/>
      <c r="MO19" s="244"/>
      <c r="MP19" s="244"/>
      <c r="MQ19" s="244"/>
      <c r="MR19" s="244"/>
      <c r="MS19" s="244"/>
      <c r="MT19" s="244"/>
      <c r="MU19" s="244"/>
      <c r="MV19" s="244"/>
      <c r="MW19" s="244"/>
      <c r="MX19" s="244"/>
      <c r="MY19" s="244"/>
      <c r="MZ19" s="244"/>
      <c r="NA19" s="244"/>
      <c r="NB19" s="244"/>
      <c r="NC19" s="244"/>
      <c r="ND19" s="244"/>
      <c r="NE19" s="244"/>
      <c r="NF19" s="244"/>
      <c r="NG19" s="244"/>
      <c r="NH19" s="244"/>
      <c r="NI19" s="244"/>
      <c r="NJ19" s="244"/>
      <c r="NK19" s="244"/>
      <c r="NL19" s="244"/>
      <c r="NM19" s="244"/>
      <c r="NN19" s="244"/>
      <c r="NO19" s="244"/>
      <c r="NP19" s="244"/>
      <c r="NQ19" s="244"/>
      <c r="NR19" s="244"/>
      <c r="NS19" s="244"/>
      <c r="NT19" s="244"/>
      <c r="NU19" s="244"/>
      <c r="NV19" s="244"/>
      <c r="NW19" s="244"/>
      <c r="NX19" s="244"/>
      <c r="NY19" s="244"/>
      <c r="NZ19" s="244"/>
      <c r="OA19" s="244"/>
      <c r="OB19" s="244"/>
      <c r="OC19" s="244"/>
      <c r="OD19" s="244"/>
      <c r="OE19" s="244"/>
      <c r="OF19" s="244"/>
      <c r="OG19" s="244"/>
      <c r="OH19" s="244"/>
      <c r="OI19" s="244"/>
      <c r="OJ19" s="244"/>
      <c r="OK19" s="244"/>
      <c r="OL19" s="244"/>
      <c r="OM19" s="244"/>
      <c r="ON19" s="244"/>
      <c r="OO19" s="244"/>
      <c r="OP19" s="244"/>
      <c r="OQ19" s="244"/>
      <c r="OR19" s="244"/>
      <c r="OS19" s="244"/>
      <c r="OT19" s="244"/>
      <c r="OU19" s="244"/>
      <c r="OV19" s="244"/>
      <c r="OW19" s="244"/>
      <c r="OX19" s="244"/>
      <c r="OY19" s="244"/>
      <c r="OZ19" s="244"/>
      <c r="PA19" s="244"/>
      <c r="PB19" s="244"/>
      <c r="PC19" s="244"/>
      <c r="PD19" s="244"/>
      <c r="PE19" s="244"/>
      <c r="PF19" s="244"/>
      <c r="PG19" s="244"/>
      <c r="PH19" s="244"/>
      <c r="PI19" s="244"/>
      <c r="PJ19" s="244"/>
      <c r="PK19" s="244"/>
      <c r="PL19" s="244"/>
      <c r="PM19" s="244"/>
      <c r="PN19" s="244"/>
      <c r="PO19" s="244"/>
      <c r="PP19" s="244"/>
      <c r="PQ19" s="244"/>
      <c r="PR19" s="244"/>
      <c r="PS19" s="244"/>
      <c r="PT19" s="244"/>
      <c r="PU19" s="244"/>
      <c r="PV19" s="244"/>
      <c r="PW19" s="244"/>
      <c r="PX19" s="244"/>
      <c r="PY19" s="244"/>
      <c r="PZ19" s="244"/>
      <c r="QA19" s="244"/>
      <c r="QB19" s="244"/>
      <c r="QC19" s="244"/>
      <c r="QD19" s="244"/>
      <c r="QE19" s="244"/>
      <c r="QF19" s="244"/>
      <c r="QG19" s="244"/>
      <c r="QH19" s="244"/>
      <c r="QI19" s="244"/>
      <c r="QJ19" s="244"/>
      <c r="QK19" s="244"/>
      <c r="QL19" s="244"/>
      <c r="QM19" s="244"/>
      <c r="QN19" s="244"/>
      <c r="QO19" s="244"/>
      <c r="QP19" s="244"/>
      <c r="QQ19" s="244"/>
      <c r="QR19" s="244"/>
      <c r="QS19" s="244"/>
      <c r="QT19" s="244"/>
      <c r="QU19" s="244"/>
      <c r="QV19" s="244"/>
      <c r="QW19" s="244"/>
      <c r="QX19" s="244"/>
      <c r="QY19" s="244"/>
      <c r="QZ19" s="244"/>
      <c r="RA19" s="244"/>
      <c r="RB19" s="244"/>
      <c r="RC19" s="244"/>
      <c r="RD19" s="244"/>
      <c r="RE19" s="244"/>
      <c r="RF19" s="244"/>
      <c r="RG19" s="244"/>
      <c r="RH19" s="244"/>
      <c r="RI19" s="244"/>
      <c r="RJ19" s="244"/>
      <c r="RK19" s="244"/>
      <c r="RL19" s="244"/>
      <c r="RM19" s="244"/>
      <c r="RN19" s="244"/>
      <c r="RO19" s="244"/>
      <c r="RP19" s="244"/>
      <c r="RQ19" s="244"/>
      <c r="RR19" s="244"/>
      <c r="RS19" s="244"/>
      <c r="RT19" s="244"/>
      <c r="RU19" s="244"/>
      <c r="RV19" s="244"/>
      <c r="RW19" s="244"/>
      <c r="RX19" s="244"/>
      <c r="RY19" s="244"/>
      <c r="RZ19" s="244"/>
      <c r="SA19" s="244"/>
      <c r="SB19" s="244"/>
      <c r="SC19" s="244"/>
      <c r="SD19" s="244"/>
      <c r="SE19" s="244"/>
      <c r="SF19" s="244"/>
      <c r="SG19" s="244"/>
      <c r="SH19" s="244"/>
      <c r="SI19" s="244"/>
      <c r="SJ19" s="244"/>
      <c r="SK19" s="244"/>
      <c r="SL19" s="244"/>
      <c r="SM19" s="244"/>
      <c r="SN19" s="244"/>
      <c r="SO19" s="244"/>
      <c r="SP19" s="244"/>
      <c r="SQ19" s="244"/>
      <c r="SR19" s="244"/>
      <c r="SS19" s="244"/>
      <c r="ST19" s="244"/>
      <c r="SU19" s="244"/>
      <c r="SV19" s="244"/>
      <c r="SW19" s="244"/>
      <c r="SX19" s="244"/>
      <c r="SY19" s="244"/>
      <c r="SZ19" s="244"/>
      <c r="TA19" s="244"/>
      <c r="TB19" s="244"/>
      <c r="TC19" s="244"/>
      <c r="TD19" s="244"/>
      <c r="TE19" s="244"/>
      <c r="TF19" s="244"/>
      <c r="TG19" s="244"/>
      <c r="TH19" s="244"/>
      <c r="TI19" s="244"/>
      <c r="TJ19" s="244"/>
      <c r="TK19" s="244"/>
      <c r="TL19" s="244"/>
      <c r="TM19" s="244"/>
      <c r="TN19" s="244"/>
      <c r="TO19" s="244"/>
      <c r="TP19" s="244"/>
      <c r="TQ19" s="244"/>
      <c r="TR19" s="244"/>
      <c r="TS19" s="244"/>
      <c r="TT19" s="244"/>
      <c r="TU19" s="244"/>
      <c r="TV19" s="244"/>
      <c r="TW19" s="244"/>
      <c r="TX19" s="244"/>
      <c r="TY19" s="244"/>
      <c r="TZ19" s="244"/>
      <c r="UA19" s="244"/>
      <c r="UB19" s="244"/>
      <c r="UC19" s="244"/>
      <c r="UD19" s="244"/>
      <c r="UE19" s="244"/>
      <c r="UF19" s="244"/>
      <c r="UG19" s="244"/>
      <c r="UH19" s="244"/>
      <c r="UI19" s="244"/>
      <c r="UJ19" s="244"/>
      <c r="UK19" s="244"/>
      <c r="UL19" s="244"/>
      <c r="UM19" s="244"/>
      <c r="UN19" s="244"/>
      <c r="UO19" s="244"/>
      <c r="UP19" s="244"/>
      <c r="UQ19" s="244"/>
      <c r="UR19" s="244"/>
      <c r="US19" s="244"/>
      <c r="UT19" s="244"/>
      <c r="UU19" s="244"/>
      <c r="UV19" s="244"/>
      <c r="UW19" s="244"/>
      <c r="UX19" s="244"/>
      <c r="UY19" s="244"/>
      <c r="UZ19" s="244"/>
      <c r="VA19" s="244"/>
      <c r="VB19" s="244"/>
      <c r="VC19" s="244"/>
      <c r="VD19" s="244"/>
      <c r="VE19" s="244"/>
      <c r="VF19" s="244"/>
      <c r="VG19" s="244"/>
      <c r="VH19" s="244"/>
      <c r="VI19" s="244"/>
      <c r="VJ19" s="244"/>
      <c r="VK19" s="244"/>
      <c r="VL19" s="244"/>
      <c r="VM19" s="244"/>
      <c r="VN19" s="244"/>
      <c r="VO19" s="244"/>
      <c r="VP19" s="244"/>
      <c r="VQ19" s="244"/>
      <c r="VR19" s="244"/>
      <c r="VS19" s="244"/>
      <c r="VT19" s="244"/>
      <c r="VU19" s="244"/>
      <c r="VV19" s="244"/>
      <c r="VW19" s="244"/>
      <c r="VX19" s="244"/>
      <c r="VY19" s="244"/>
      <c r="VZ19" s="244"/>
      <c r="WA19" s="244"/>
      <c r="WB19" s="244"/>
      <c r="WC19" s="244"/>
      <c r="WD19" s="244"/>
      <c r="WE19" s="244"/>
      <c r="WF19" s="244"/>
      <c r="WG19" s="244"/>
      <c r="WH19" s="244"/>
      <c r="WI19" s="244"/>
      <c r="WJ19" s="244"/>
      <c r="WK19" s="244"/>
      <c r="WL19" s="244"/>
      <c r="WM19" s="244"/>
      <c r="WN19" s="244"/>
      <c r="WO19" s="244"/>
      <c r="WP19" s="244"/>
      <c r="WQ19" s="244"/>
      <c r="WR19" s="244"/>
      <c r="WS19" s="244"/>
      <c r="WT19" s="244"/>
      <c r="WU19" s="244"/>
      <c r="WV19" s="244"/>
      <c r="WW19" s="244"/>
      <c r="WX19" s="244"/>
      <c r="WY19" s="244"/>
      <c r="WZ19" s="244"/>
      <c r="XA19" s="244"/>
      <c r="XB19" s="244"/>
      <c r="XC19" s="244"/>
      <c r="XD19" s="244"/>
      <c r="XE19" s="244"/>
      <c r="XF19" s="244"/>
      <c r="XG19" s="244"/>
      <c r="XH19" s="244"/>
      <c r="XI19" s="244"/>
      <c r="XJ19" s="244"/>
      <c r="XK19" s="244"/>
      <c r="XL19" s="244"/>
      <c r="XM19" s="244"/>
      <c r="XN19" s="244"/>
      <c r="XO19" s="244"/>
      <c r="XP19" s="244"/>
      <c r="XQ19" s="244"/>
      <c r="XR19" s="244"/>
      <c r="XS19" s="244"/>
      <c r="XT19" s="244"/>
      <c r="XU19" s="244"/>
      <c r="XV19" s="244"/>
      <c r="XW19" s="244"/>
      <c r="XX19" s="244"/>
      <c r="XY19" s="244"/>
      <c r="XZ19" s="244"/>
      <c r="YA19" s="244"/>
      <c r="YB19" s="244"/>
      <c r="YC19" s="244"/>
      <c r="YD19" s="244"/>
      <c r="YE19" s="244"/>
      <c r="YF19" s="244"/>
      <c r="YG19" s="244"/>
      <c r="YH19" s="244"/>
      <c r="YI19" s="244"/>
      <c r="YJ19" s="244"/>
      <c r="YK19" s="244"/>
      <c r="YL19" s="244"/>
      <c r="YM19" s="244"/>
      <c r="YN19" s="244"/>
      <c r="YO19" s="244"/>
      <c r="YP19" s="244"/>
      <c r="YQ19" s="244"/>
      <c r="YR19" s="244"/>
      <c r="YS19" s="244"/>
      <c r="YT19" s="244"/>
      <c r="YU19" s="244"/>
      <c r="YV19" s="244"/>
      <c r="YW19" s="244"/>
      <c r="YX19" s="244"/>
      <c r="YY19" s="244"/>
      <c r="YZ19" s="244"/>
      <c r="ZA19" s="244"/>
      <c r="ZB19" s="244"/>
      <c r="ZC19" s="244"/>
      <c r="ZD19" s="244"/>
      <c r="ZE19" s="244"/>
      <c r="ZF19" s="244"/>
      <c r="ZG19" s="244"/>
      <c r="ZH19" s="244"/>
      <c r="ZI19" s="244"/>
      <c r="ZJ19" s="244"/>
      <c r="ZK19" s="244"/>
      <c r="ZL19" s="244"/>
      <c r="ZM19" s="244"/>
      <c r="ZN19" s="244"/>
      <c r="ZO19" s="244"/>
      <c r="ZP19" s="244"/>
      <c r="ZQ19" s="244"/>
      <c r="ZR19" s="244"/>
      <c r="ZS19" s="244"/>
      <c r="ZT19" s="244"/>
      <c r="ZU19" s="244"/>
      <c r="ZV19" s="244"/>
      <c r="ZW19" s="244"/>
      <c r="ZX19" s="244"/>
      <c r="ZY19" s="244"/>
      <c r="ZZ19" s="244"/>
      <c r="AAA19" s="244"/>
      <c r="AAB19" s="244"/>
      <c r="AAC19" s="244"/>
      <c r="AAD19" s="244"/>
      <c r="AAE19" s="244"/>
      <c r="AAF19" s="244"/>
      <c r="AAG19" s="244"/>
      <c r="AAH19" s="244"/>
      <c r="AAI19" s="244"/>
      <c r="AAJ19" s="244"/>
      <c r="AAK19" s="244"/>
      <c r="AAL19" s="244"/>
      <c r="AAM19" s="244"/>
      <c r="AAN19" s="244"/>
      <c r="AAO19" s="244"/>
      <c r="AAP19" s="244"/>
      <c r="AAQ19" s="244"/>
      <c r="AAR19" s="244"/>
      <c r="AAS19" s="244"/>
      <c r="AAT19" s="244"/>
      <c r="AAU19" s="244"/>
      <c r="AAV19" s="244"/>
      <c r="AAW19" s="244"/>
      <c r="AAX19" s="244"/>
      <c r="AAY19" s="244"/>
      <c r="AAZ19" s="244"/>
      <c r="ABA19" s="244"/>
      <c r="ABB19" s="244"/>
      <c r="ABC19" s="244"/>
      <c r="ABD19" s="244"/>
      <c r="ABE19" s="244"/>
      <c r="ABF19" s="244"/>
      <c r="ABG19" s="244"/>
      <c r="ABH19" s="244"/>
      <c r="ABI19" s="244"/>
      <c r="ABJ19" s="244"/>
      <c r="ABK19" s="244"/>
      <c r="ABL19" s="244"/>
      <c r="ABM19" s="244"/>
      <c r="ABN19" s="244"/>
      <c r="ABO19" s="244"/>
      <c r="ABP19" s="244"/>
      <c r="ABQ19" s="244"/>
      <c r="ABR19" s="244"/>
      <c r="ABS19" s="244"/>
      <c r="ABT19" s="244"/>
      <c r="ABU19" s="244"/>
      <c r="ABV19" s="244"/>
      <c r="ABW19" s="244"/>
      <c r="ABX19" s="244"/>
      <c r="ABY19" s="244"/>
      <c r="ABZ19" s="244"/>
      <c r="ACA19" s="244"/>
      <c r="ACB19" s="244"/>
      <c r="ACC19" s="244"/>
      <c r="ACD19" s="244"/>
      <c r="ACE19" s="244"/>
      <c r="ACF19" s="244"/>
      <c r="ACG19" s="244"/>
      <c r="ACH19" s="244"/>
      <c r="ACI19" s="244"/>
      <c r="ACJ19" s="244"/>
      <c r="ACK19" s="244"/>
      <c r="ACL19" s="244"/>
      <c r="ACM19" s="244"/>
      <c r="ACN19" s="244"/>
      <c r="ACO19" s="244"/>
      <c r="ACP19" s="244"/>
      <c r="ACQ19" s="244"/>
      <c r="ACR19" s="244"/>
      <c r="ACS19" s="244"/>
      <c r="ACT19" s="244"/>
      <c r="ACU19" s="244"/>
      <c r="ACV19" s="244"/>
      <c r="ACW19" s="244"/>
      <c r="ACX19" s="244"/>
      <c r="ACY19" s="244"/>
      <c r="ACZ19" s="244"/>
      <c r="ADA19" s="244"/>
      <c r="ADB19" s="244"/>
      <c r="ADC19" s="244"/>
      <c r="ADD19" s="244"/>
      <c r="ADE19" s="244"/>
      <c r="ADF19" s="244"/>
      <c r="ADG19" s="244"/>
      <c r="ADH19" s="244"/>
      <c r="ADI19" s="244"/>
      <c r="ADJ19" s="244"/>
      <c r="ADK19" s="244"/>
      <c r="ADL19" s="244"/>
      <c r="ADM19" s="244"/>
      <c r="ADN19" s="244"/>
      <c r="ADO19" s="244"/>
      <c r="ADP19" s="244"/>
      <c r="ADQ19" s="244"/>
      <c r="ADR19" s="244"/>
      <c r="ADS19" s="244"/>
      <c r="ADT19" s="244"/>
      <c r="ADU19" s="244"/>
      <c r="ADV19" s="244"/>
      <c r="ADW19" s="244"/>
      <c r="ADX19" s="244"/>
      <c r="ADY19" s="244"/>
      <c r="ADZ19" s="244"/>
      <c r="AEA19" s="244"/>
      <c r="AEB19" s="244"/>
      <c r="AEC19" s="244"/>
      <c r="AED19" s="244"/>
      <c r="AEE19" s="244"/>
      <c r="AEF19" s="244"/>
      <c r="AEG19" s="244"/>
      <c r="AEH19" s="244"/>
      <c r="AEI19" s="244"/>
      <c r="AEJ19" s="244"/>
      <c r="AEK19" s="244"/>
      <c r="AEL19" s="244"/>
      <c r="AEM19" s="244"/>
      <c r="AEN19" s="244"/>
      <c r="AEO19" s="244"/>
      <c r="AEP19" s="244"/>
      <c r="AEQ19" s="244"/>
      <c r="AER19" s="244"/>
      <c r="AES19" s="244"/>
      <c r="AET19" s="244"/>
      <c r="AEU19" s="244"/>
    </row>
    <row r="20" spans="1:827" s="191" customFormat="1" x14ac:dyDescent="0.15">
      <c r="A20" s="182" t="str">
        <f>'Tariffs July 2020'!K14</f>
        <v>Amaysim</v>
      </c>
      <c r="B20" s="183" t="str">
        <f>'Tariffs July 2020'!L14</f>
        <v>Post-paid Electricity</v>
      </c>
      <c r="C20" s="184">
        <f>IF('Tariffs July 2020'!BP14=0,91*'Tariffs July 2020'!M14/100,(91*'Tariffs July 2020'!M14/100)+'Tariffs July 2020'!BP14/4)</f>
        <v>93.564545454545438</v>
      </c>
      <c r="D20" s="184">
        <f>IF('Tariffs July 2020'!O14="",$C$5*'Tariffs July 2020'!N14/100,IF($C$5&gt;='Tariffs July 2020'!P14,('Tariffs July 2020'!P14*'Tariffs July 2020'!N14/100),($C$5*'Tariffs July 2020'!N14/100)))</f>
        <v>408.90909090909082</v>
      </c>
      <c r="E20" s="184">
        <f>IF(AND('Tariffs July 2020'!P14&gt;0,'Tariffs July 2020'!R14&gt;0),IF($C$5&lt;'Tariffs July 2020'!P14,0,IF($C$5&lt;=('Tariffs July 2020'!R14+'Tariffs July 2020'!P14),(($C$5-'Tariffs July 2020'!P14)*'Tariffs July 2020'!Q14/100),(('Tariffs July 2020'!R14)*'Tariffs July 2020'!Q14/100))),0)</f>
        <v>0</v>
      </c>
      <c r="F20" s="184">
        <f>IF(AND('Tariffs July 2020'!R14&gt;0,'Tariffs July 2020'!T14&gt;0),IF(($C$5&lt;'Tariffs July 2020'!T14),(0),($C$5-'Tariffs July 2020'!T14)*'Tariffs July 2020'!U14/100),IF(AND('Tariffs July 2020'!R14&gt;0,'Tariffs July 2020'!T14=""),IF(($C$5&lt;'Tariffs July 2020'!R14+'Tariffs July 2020'!P14),(0),(($C$5-('Tariffs July 2020'!R14+'Tariffs July 2020'!P14))*'Tariffs July 2020'!S14/100)),IF(AND('Tariffs July 2020'!P14&gt;0,'Tariffs July 2020'!R14=""&gt;0),IF(($C$5&lt;'Tariffs July 2020'!P14),(0),($C$5-'Tariffs July 2020'!P14)*'Tariffs July 2020'!Q14/100),0)))</f>
        <v>0</v>
      </c>
      <c r="G20" s="184">
        <f t="shared" si="0"/>
        <v>502.47363636363627</v>
      </c>
      <c r="H20" s="238">
        <f t="shared" si="1"/>
        <v>1635.6363636363633</v>
      </c>
      <c r="I20" s="238">
        <f t="shared" si="2"/>
        <v>2009.8945454545451</v>
      </c>
      <c r="J20" s="185">
        <f t="shared" si="3"/>
        <v>2210.8839999999996</v>
      </c>
      <c r="K20" s="183">
        <f>'Tariffs July 2020'!AZ14</f>
        <v>0</v>
      </c>
      <c r="L20" s="183">
        <f>'Tariffs July 2020'!BA14</f>
        <v>0</v>
      </c>
      <c r="M20" s="183">
        <f>'Tariffs July 2020'!BB14</f>
        <v>0</v>
      </c>
      <c r="N20" s="183">
        <f>'Tariffs July 2020'!BC14</f>
        <v>0</v>
      </c>
      <c r="O20" s="186" t="str">
        <f t="shared" si="4"/>
        <v>No discount</v>
      </c>
      <c r="P20" s="187" t="str">
        <f t="shared" si="5"/>
        <v>Exclusive</v>
      </c>
      <c r="Q20" s="241">
        <f t="shared" si="6"/>
        <v>2009.8945454545451</v>
      </c>
      <c r="R20" s="238">
        <f t="shared" si="7"/>
        <v>2009.8945454545451</v>
      </c>
      <c r="S20" s="247">
        <f t="shared" si="8"/>
        <v>2210.8839999999996</v>
      </c>
      <c r="T20" s="247">
        <f t="shared" si="8"/>
        <v>2210.8839999999996</v>
      </c>
      <c r="U20" s="188">
        <f>'Tariffs July 2020'!BL14</f>
        <v>0</v>
      </c>
      <c r="V20" s="189" t="str">
        <f>'Tariffs July 2020'!BM14</f>
        <v>n</v>
      </c>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c r="GQ20" s="244"/>
      <c r="GR20" s="244"/>
      <c r="GS20" s="244"/>
      <c r="GT20" s="244"/>
      <c r="GU20" s="244"/>
      <c r="GV20" s="244"/>
      <c r="GW20" s="244"/>
      <c r="GX20" s="244"/>
      <c r="GY20" s="244"/>
      <c r="GZ20" s="244"/>
      <c r="HA20" s="244"/>
      <c r="HB20" s="244"/>
      <c r="HC20" s="244"/>
      <c r="HD20" s="244"/>
      <c r="HE20" s="244"/>
      <c r="HF20" s="244"/>
      <c r="HG20" s="244"/>
      <c r="HH20" s="244"/>
      <c r="HI20" s="244"/>
      <c r="HJ20" s="244"/>
      <c r="HK20" s="244"/>
      <c r="HL20" s="244"/>
      <c r="HM20" s="244"/>
      <c r="HN20" s="244"/>
      <c r="HO20" s="244"/>
      <c r="HP20" s="244"/>
      <c r="HQ20" s="244"/>
      <c r="HR20" s="244"/>
      <c r="HS20" s="244"/>
      <c r="HT20" s="244"/>
      <c r="HU20" s="244"/>
      <c r="HV20" s="244"/>
      <c r="HW20" s="244"/>
      <c r="HX20" s="244"/>
      <c r="HY20" s="244"/>
      <c r="HZ20" s="244"/>
      <c r="IA20" s="244"/>
      <c r="IB20" s="244"/>
      <c r="IC20" s="244"/>
      <c r="ID20" s="244"/>
      <c r="IE20" s="244"/>
      <c r="IF20" s="244"/>
      <c r="IG20" s="244"/>
      <c r="IH20" s="244"/>
      <c r="II20" s="244"/>
      <c r="IJ20" s="244"/>
      <c r="IK20" s="244"/>
      <c r="IL20" s="244"/>
      <c r="IM20" s="244"/>
      <c r="IN20" s="244"/>
      <c r="IO20" s="244"/>
      <c r="IP20" s="244"/>
      <c r="IQ20" s="244"/>
      <c r="IR20" s="244"/>
      <c r="IS20" s="244"/>
      <c r="IT20" s="244"/>
      <c r="IU20" s="244"/>
      <c r="IV20" s="244"/>
      <c r="IW20" s="244"/>
      <c r="IX20" s="244"/>
      <c r="IY20" s="244"/>
      <c r="IZ20" s="244"/>
      <c r="JA20" s="244"/>
      <c r="JB20" s="244"/>
      <c r="JC20" s="244"/>
      <c r="JD20" s="244"/>
      <c r="JE20" s="244"/>
      <c r="JF20" s="244"/>
      <c r="JG20" s="244"/>
      <c r="JH20" s="244"/>
      <c r="JI20" s="244"/>
      <c r="JJ20" s="244"/>
      <c r="JK20" s="244"/>
      <c r="JL20" s="244"/>
      <c r="JM20" s="244"/>
      <c r="JN20" s="244"/>
      <c r="JO20" s="244"/>
      <c r="JP20" s="244"/>
      <c r="JQ20" s="244"/>
      <c r="JR20" s="244"/>
      <c r="JS20" s="244"/>
      <c r="JT20" s="244"/>
      <c r="JU20" s="244"/>
      <c r="JV20" s="244"/>
      <c r="JW20" s="244"/>
      <c r="JX20" s="244"/>
      <c r="JY20" s="244"/>
      <c r="JZ20" s="244"/>
      <c r="KA20" s="244"/>
      <c r="KB20" s="244"/>
      <c r="KC20" s="244"/>
      <c r="KD20" s="244"/>
      <c r="KE20" s="244"/>
      <c r="KF20" s="244"/>
      <c r="KG20" s="244"/>
      <c r="KH20" s="244"/>
      <c r="KI20" s="244"/>
      <c r="KJ20" s="244"/>
      <c r="KK20" s="244"/>
      <c r="KL20" s="244"/>
      <c r="KM20" s="244"/>
      <c r="KN20" s="244"/>
      <c r="KO20" s="244"/>
      <c r="KP20" s="244"/>
      <c r="KQ20" s="244"/>
      <c r="KR20" s="244"/>
      <c r="KS20" s="244"/>
      <c r="KT20" s="244"/>
      <c r="KU20" s="244"/>
      <c r="KV20" s="244"/>
      <c r="KW20" s="244"/>
      <c r="KX20" s="244"/>
      <c r="KY20" s="244"/>
      <c r="KZ20" s="244"/>
      <c r="LA20" s="244"/>
      <c r="LB20" s="244"/>
      <c r="LC20" s="244"/>
      <c r="LD20" s="244"/>
      <c r="LE20" s="244"/>
      <c r="LF20" s="244"/>
      <c r="LG20" s="244"/>
      <c r="LH20" s="244"/>
      <c r="LI20" s="244"/>
      <c r="LJ20" s="244"/>
      <c r="LK20" s="244"/>
      <c r="LL20" s="244"/>
      <c r="LM20" s="244"/>
      <c r="LN20" s="244"/>
      <c r="LO20" s="244"/>
      <c r="LP20" s="244"/>
      <c r="LQ20" s="244"/>
      <c r="LR20" s="244"/>
      <c r="LS20" s="244"/>
      <c r="LT20" s="244"/>
      <c r="LU20" s="244"/>
      <c r="LV20" s="244"/>
      <c r="LW20" s="244"/>
      <c r="LX20" s="244"/>
      <c r="LY20" s="244"/>
      <c r="LZ20" s="244"/>
      <c r="MA20" s="244"/>
      <c r="MB20" s="244"/>
      <c r="MC20" s="244"/>
      <c r="MD20" s="244"/>
      <c r="ME20" s="244"/>
      <c r="MF20" s="244"/>
      <c r="MG20" s="244"/>
      <c r="MH20" s="244"/>
      <c r="MI20" s="244"/>
      <c r="MJ20" s="244"/>
      <c r="MK20" s="244"/>
      <c r="ML20" s="244"/>
      <c r="MM20" s="244"/>
      <c r="MN20" s="244"/>
      <c r="MO20" s="244"/>
      <c r="MP20" s="244"/>
      <c r="MQ20" s="244"/>
      <c r="MR20" s="244"/>
      <c r="MS20" s="244"/>
      <c r="MT20" s="244"/>
      <c r="MU20" s="244"/>
      <c r="MV20" s="244"/>
      <c r="MW20" s="244"/>
      <c r="MX20" s="244"/>
      <c r="MY20" s="244"/>
      <c r="MZ20" s="244"/>
      <c r="NA20" s="244"/>
      <c r="NB20" s="244"/>
      <c r="NC20" s="244"/>
      <c r="ND20" s="244"/>
      <c r="NE20" s="244"/>
      <c r="NF20" s="244"/>
      <c r="NG20" s="244"/>
      <c r="NH20" s="244"/>
      <c r="NI20" s="244"/>
      <c r="NJ20" s="244"/>
      <c r="NK20" s="244"/>
      <c r="NL20" s="244"/>
      <c r="NM20" s="244"/>
      <c r="NN20" s="244"/>
      <c r="NO20" s="244"/>
      <c r="NP20" s="244"/>
      <c r="NQ20" s="244"/>
      <c r="NR20" s="244"/>
      <c r="NS20" s="244"/>
      <c r="NT20" s="244"/>
      <c r="NU20" s="244"/>
      <c r="NV20" s="244"/>
      <c r="NW20" s="244"/>
      <c r="NX20" s="244"/>
      <c r="NY20" s="244"/>
      <c r="NZ20" s="244"/>
      <c r="OA20" s="244"/>
      <c r="OB20" s="244"/>
      <c r="OC20" s="244"/>
      <c r="OD20" s="244"/>
      <c r="OE20" s="244"/>
      <c r="OF20" s="244"/>
      <c r="OG20" s="244"/>
      <c r="OH20" s="244"/>
      <c r="OI20" s="244"/>
      <c r="OJ20" s="244"/>
      <c r="OK20" s="244"/>
      <c r="OL20" s="244"/>
      <c r="OM20" s="244"/>
      <c r="ON20" s="244"/>
      <c r="OO20" s="244"/>
      <c r="OP20" s="244"/>
      <c r="OQ20" s="244"/>
      <c r="OR20" s="244"/>
      <c r="OS20" s="244"/>
      <c r="OT20" s="244"/>
      <c r="OU20" s="244"/>
      <c r="OV20" s="244"/>
      <c r="OW20" s="244"/>
      <c r="OX20" s="244"/>
      <c r="OY20" s="244"/>
      <c r="OZ20" s="244"/>
      <c r="PA20" s="244"/>
      <c r="PB20" s="244"/>
      <c r="PC20" s="244"/>
      <c r="PD20" s="244"/>
      <c r="PE20" s="244"/>
      <c r="PF20" s="244"/>
      <c r="PG20" s="244"/>
      <c r="PH20" s="244"/>
      <c r="PI20" s="244"/>
      <c r="PJ20" s="244"/>
      <c r="PK20" s="244"/>
      <c r="PL20" s="244"/>
      <c r="PM20" s="244"/>
      <c r="PN20" s="244"/>
      <c r="PO20" s="244"/>
      <c r="PP20" s="244"/>
      <c r="PQ20" s="244"/>
      <c r="PR20" s="244"/>
      <c r="PS20" s="244"/>
      <c r="PT20" s="244"/>
      <c r="PU20" s="244"/>
      <c r="PV20" s="244"/>
      <c r="PW20" s="244"/>
      <c r="PX20" s="244"/>
      <c r="PY20" s="244"/>
      <c r="PZ20" s="244"/>
      <c r="QA20" s="244"/>
      <c r="QB20" s="244"/>
      <c r="QC20" s="244"/>
      <c r="QD20" s="244"/>
      <c r="QE20" s="244"/>
      <c r="QF20" s="244"/>
      <c r="QG20" s="244"/>
      <c r="QH20" s="244"/>
      <c r="QI20" s="244"/>
      <c r="QJ20" s="244"/>
      <c r="QK20" s="244"/>
      <c r="QL20" s="244"/>
      <c r="QM20" s="244"/>
      <c r="QN20" s="244"/>
      <c r="QO20" s="244"/>
      <c r="QP20" s="244"/>
      <c r="QQ20" s="244"/>
      <c r="QR20" s="244"/>
      <c r="QS20" s="244"/>
      <c r="QT20" s="244"/>
      <c r="QU20" s="244"/>
      <c r="QV20" s="244"/>
      <c r="QW20" s="244"/>
      <c r="QX20" s="244"/>
      <c r="QY20" s="244"/>
      <c r="QZ20" s="244"/>
      <c r="RA20" s="244"/>
      <c r="RB20" s="244"/>
      <c r="RC20" s="244"/>
      <c r="RD20" s="244"/>
      <c r="RE20" s="244"/>
      <c r="RF20" s="244"/>
      <c r="RG20" s="244"/>
      <c r="RH20" s="244"/>
      <c r="RI20" s="244"/>
      <c r="RJ20" s="244"/>
      <c r="RK20" s="244"/>
      <c r="RL20" s="244"/>
      <c r="RM20" s="244"/>
      <c r="RN20" s="244"/>
      <c r="RO20" s="244"/>
      <c r="RP20" s="244"/>
      <c r="RQ20" s="244"/>
      <c r="RR20" s="244"/>
      <c r="RS20" s="244"/>
      <c r="RT20" s="244"/>
      <c r="RU20" s="244"/>
      <c r="RV20" s="244"/>
      <c r="RW20" s="244"/>
      <c r="RX20" s="244"/>
      <c r="RY20" s="244"/>
      <c r="RZ20" s="244"/>
      <c r="SA20" s="244"/>
      <c r="SB20" s="244"/>
      <c r="SC20" s="244"/>
      <c r="SD20" s="244"/>
      <c r="SE20" s="244"/>
      <c r="SF20" s="244"/>
      <c r="SG20" s="244"/>
      <c r="SH20" s="244"/>
      <c r="SI20" s="244"/>
      <c r="SJ20" s="244"/>
      <c r="SK20" s="244"/>
      <c r="SL20" s="244"/>
      <c r="SM20" s="244"/>
      <c r="SN20" s="244"/>
      <c r="SO20" s="244"/>
      <c r="SP20" s="244"/>
      <c r="SQ20" s="244"/>
      <c r="SR20" s="244"/>
      <c r="SS20" s="244"/>
      <c r="ST20" s="244"/>
      <c r="SU20" s="244"/>
      <c r="SV20" s="244"/>
      <c r="SW20" s="244"/>
      <c r="SX20" s="244"/>
      <c r="SY20" s="244"/>
      <c r="SZ20" s="244"/>
      <c r="TA20" s="244"/>
      <c r="TB20" s="244"/>
      <c r="TC20" s="244"/>
      <c r="TD20" s="244"/>
      <c r="TE20" s="244"/>
      <c r="TF20" s="244"/>
      <c r="TG20" s="244"/>
      <c r="TH20" s="244"/>
      <c r="TI20" s="244"/>
      <c r="TJ20" s="244"/>
      <c r="TK20" s="244"/>
      <c r="TL20" s="244"/>
      <c r="TM20" s="244"/>
      <c r="TN20" s="244"/>
      <c r="TO20" s="244"/>
      <c r="TP20" s="244"/>
      <c r="TQ20" s="244"/>
      <c r="TR20" s="244"/>
      <c r="TS20" s="244"/>
      <c r="TT20" s="244"/>
      <c r="TU20" s="244"/>
      <c r="TV20" s="244"/>
      <c r="TW20" s="244"/>
      <c r="TX20" s="244"/>
      <c r="TY20" s="244"/>
      <c r="TZ20" s="244"/>
      <c r="UA20" s="244"/>
      <c r="UB20" s="244"/>
      <c r="UC20" s="244"/>
      <c r="UD20" s="244"/>
      <c r="UE20" s="244"/>
      <c r="UF20" s="244"/>
      <c r="UG20" s="244"/>
      <c r="UH20" s="244"/>
      <c r="UI20" s="244"/>
      <c r="UJ20" s="244"/>
      <c r="UK20" s="244"/>
      <c r="UL20" s="244"/>
      <c r="UM20" s="244"/>
      <c r="UN20" s="244"/>
      <c r="UO20" s="244"/>
      <c r="UP20" s="244"/>
      <c r="UQ20" s="244"/>
      <c r="UR20" s="244"/>
      <c r="US20" s="244"/>
      <c r="UT20" s="244"/>
      <c r="UU20" s="244"/>
      <c r="UV20" s="244"/>
      <c r="UW20" s="244"/>
      <c r="UX20" s="244"/>
      <c r="UY20" s="244"/>
      <c r="UZ20" s="244"/>
      <c r="VA20" s="244"/>
      <c r="VB20" s="244"/>
      <c r="VC20" s="244"/>
      <c r="VD20" s="244"/>
      <c r="VE20" s="244"/>
      <c r="VF20" s="244"/>
      <c r="VG20" s="244"/>
      <c r="VH20" s="244"/>
      <c r="VI20" s="244"/>
      <c r="VJ20" s="244"/>
      <c r="VK20" s="244"/>
      <c r="VL20" s="244"/>
      <c r="VM20" s="244"/>
      <c r="VN20" s="244"/>
      <c r="VO20" s="244"/>
      <c r="VP20" s="244"/>
      <c r="VQ20" s="244"/>
      <c r="VR20" s="244"/>
      <c r="VS20" s="244"/>
      <c r="VT20" s="244"/>
      <c r="VU20" s="244"/>
      <c r="VV20" s="244"/>
      <c r="VW20" s="244"/>
      <c r="VX20" s="244"/>
      <c r="VY20" s="244"/>
      <c r="VZ20" s="244"/>
      <c r="WA20" s="244"/>
      <c r="WB20" s="244"/>
      <c r="WC20" s="244"/>
      <c r="WD20" s="244"/>
      <c r="WE20" s="244"/>
      <c r="WF20" s="244"/>
      <c r="WG20" s="244"/>
      <c r="WH20" s="244"/>
      <c r="WI20" s="244"/>
      <c r="WJ20" s="244"/>
      <c r="WK20" s="244"/>
      <c r="WL20" s="244"/>
      <c r="WM20" s="244"/>
      <c r="WN20" s="244"/>
      <c r="WO20" s="244"/>
      <c r="WP20" s="244"/>
      <c r="WQ20" s="244"/>
      <c r="WR20" s="244"/>
      <c r="WS20" s="244"/>
      <c r="WT20" s="244"/>
      <c r="WU20" s="244"/>
      <c r="WV20" s="244"/>
      <c r="WW20" s="244"/>
      <c r="WX20" s="244"/>
      <c r="WY20" s="244"/>
      <c r="WZ20" s="244"/>
      <c r="XA20" s="244"/>
      <c r="XB20" s="244"/>
      <c r="XC20" s="244"/>
      <c r="XD20" s="244"/>
      <c r="XE20" s="244"/>
      <c r="XF20" s="244"/>
      <c r="XG20" s="244"/>
      <c r="XH20" s="244"/>
      <c r="XI20" s="244"/>
      <c r="XJ20" s="244"/>
      <c r="XK20" s="244"/>
      <c r="XL20" s="244"/>
      <c r="XM20" s="244"/>
      <c r="XN20" s="244"/>
      <c r="XO20" s="244"/>
      <c r="XP20" s="244"/>
      <c r="XQ20" s="244"/>
      <c r="XR20" s="244"/>
      <c r="XS20" s="244"/>
      <c r="XT20" s="244"/>
      <c r="XU20" s="244"/>
      <c r="XV20" s="244"/>
      <c r="XW20" s="244"/>
      <c r="XX20" s="244"/>
      <c r="XY20" s="244"/>
      <c r="XZ20" s="244"/>
      <c r="YA20" s="244"/>
      <c r="YB20" s="244"/>
      <c r="YC20" s="244"/>
      <c r="YD20" s="244"/>
      <c r="YE20" s="244"/>
      <c r="YF20" s="244"/>
      <c r="YG20" s="244"/>
      <c r="YH20" s="244"/>
      <c r="YI20" s="244"/>
      <c r="YJ20" s="244"/>
      <c r="YK20" s="244"/>
      <c r="YL20" s="244"/>
      <c r="YM20" s="244"/>
      <c r="YN20" s="244"/>
      <c r="YO20" s="244"/>
      <c r="YP20" s="244"/>
      <c r="YQ20" s="244"/>
      <c r="YR20" s="244"/>
      <c r="YS20" s="244"/>
      <c r="YT20" s="244"/>
      <c r="YU20" s="244"/>
      <c r="YV20" s="244"/>
      <c r="YW20" s="244"/>
      <c r="YX20" s="244"/>
      <c r="YY20" s="244"/>
      <c r="YZ20" s="244"/>
      <c r="ZA20" s="244"/>
      <c r="ZB20" s="244"/>
      <c r="ZC20" s="244"/>
      <c r="ZD20" s="244"/>
      <c r="ZE20" s="244"/>
      <c r="ZF20" s="244"/>
      <c r="ZG20" s="244"/>
      <c r="ZH20" s="244"/>
      <c r="ZI20" s="244"/>
      <c r="ZJ20" s="244"/>
      <c r="ZK20" s="244"/>
      <c r="ZL20" s="244"/>
      <c r="ZM20" s="244"/>
      <c r="ZN20" s="244"/>
      <c r="ZO20" s="244"/>
      <c r="ZP20" s="244"/>
      <c r="ZQ20" s="244"/>
      <c r="ZR20" s="244"/>
      <c r="ZS20" s="244"/>
      <c r="ZT20" s="244"/>
      <c r="ZU20" s="244"/>
      <c r="ZV20" s="244"/>
      <c r="ZW20" s="244"/>
      <c r="ZX20" s="244"/>
      <c r="ZY20" s="244"/>
      <c r="ZZ20" s="244"/>
      <c r="AAA20" s="244"/>
      <c r="AAB20" s="244"/>
      <c r="AAC20" s="244"/>
      <c r="AAD20" s="244"/>
      <c r="AAE20" s="244"/>
      <c r="AAF20" s="244"/>
      <c r="AAG20" s="244"/>
      <c r="AAH20" s="244"/>
      <c r="AAI20" s="244"/>
      <c r="AAJ20" s="244"/>
      <c r="AAK20" s="244"/>
      <c r="AAL20" s="244"/>
      <c r="AAM20" s="244"/>
      <c r="AAN20" s="244"/>
      <c r="AAO20" s="244"/>
      <c r="AAP20" s="244"/>
      <c r="AAQ20" s="244"/>
      <c r="AAR20" s="244"/>
      <c r="AAS20" s="244"/>
      <c r="AAT20" s="244"/>
      <c r="AAU20" s="244"/>
      <c r="AAV20" s="244"/>
      <c r="AAW20" s="244"/>
      <c r="AAX20" s="244"/>
      <c r="AAY20" s="244"/>
      <c r="AAZ20" s="244"/>
      <c r="ABA20" s="244"/>
      <c r="ABB20" s="244"/>
      <c r="ABC20" s="244"/>
      <c r="ABD20" s="244"/>
      <c r="ABE20" s="244"/>
      <c r="ABF20" s="244"/>
      <c r="ABG20" s="244"/>
      <c r="ABH20" s="244"/>
      <c r="ABI20" s="244"/>
      <c r="ABJ20" s="244"/>
      <c r="ABK20" s="244"/>
      <c r="ABL20" s="244"/>
      <c r="ABM20" s="244"/>
      <c r="ABN20" s="244"/>
      <c r="ABO20" s="244"/>
      <c r="ABP20" s="244"/>
      <c r="ABQ20" s="244"/>
      <c r="ABR20" s="244"/>
      <c r="ABS20" s="244"/>
      <c r="ABT20" s="244"/>
      <c r="ABU20" s="244"/>
      <c r="ABV20" s="244"/>
      <c r="ABW20" s="244"/>
      <c r="ABX20" s="244"/>
      <c r="ABY20" s="244"/>
      <c r="ABZ20" s="244"/>
      <c r="ACA20" s="244"/>
      <c r="ACB20" s="244"/>
      <c r="ACC20" s="244"/>
      <c r="ACD20" s="244"/>
      <c r="ACE20" s="244"/>
      <c r="ACF20" s="244"/>
      <c r="ACG20" s="244"/>
      <c r="ACH20" s="244"/>
      <c r="ACI20" s="244"/>
      <c r="ACJ20" s="244"/>
      <c r="ACK20" s="244"/>
      <c r="ACL20" s="244"/>
      <c r="ACM20" s="244"/>
      <c r="ACN20" s="244"/>
      <c r="ACO20" s="244"/>
      <c r="ACP20" s="244"/>
      <c r="ACQ20" s="244"/>
      <c r="ACR20" s="244"/>
      <c r="ACS20" s="244"/>
      <c r="ACT20" s="244"/>
      <c r="ACU20" s="244"/>
      <c r="ACV20" s="244"/>
      <c r="ACW20" s="244"/>
      <c r="ACX20" s="244"/>
      <c r="ACY20" s="244"/>
      <c r="ACZ20" s="244"/>
      <c r="ADA20" s="244"/>
      <c r="ADB20" s="244"/>
      <c r="ADC20" s="244"/>
      <c r="ADD20" s="244"/>
      <c r="ADE20" s="244"/>
      <c r="ADF20" s="244"/>
      <c r="ADG20" s="244"/>
      <c r="ADH20" s="244"/>
      <c r="ADI20" s="244"/>
      <c r="ADJ20" s="244"/>
      <c r="ADK20" s="244"/>
      <c r="ADL20" s="244"/>
      <c r="ADM20" s="244"/>
      <c r="ADN20" s="244"/>
      <c r="ADO20" s="244"/>
      <c r="ADP20" s="244"/>
      <c r="ADQ20" s="244"/>
      <c r="ADR20" s="244"/>
      <c r="ADS20" s="244"/>
      <c r="ADT20" s="244"/>
      <c r="ADU20" s="244"/>
      <c r="ADV20" s="244"/>
      <c r="ADW20" s="244"/>
      <c r="ADX20" s="244"/>
      <c r="ADY20" s="244"/>
      <c r="ADZ20" s="244"/>
      <c r="AEA20" s="244"/>
      <c r="AEB20" s="244"/>
      <c r="AEC20" s="244"/>
      <c r="AED20" s="244"/>
      <c r="AEE20" s="244"/>
      <c r="AEF20" s="244"/>
      <c r="AEG20" s="244"/>
      <c r="AEH20" s="244"/>
      <c r="AEI20" s="244"/>
      <c r="AEJ20" s="244"/>
      <c r="AEK20" s="244"/>
      <c r="AEL20" s="244"/>
      <c r="AEM20" s="244"/>
      <c r="AEN20" s="244"/>
      <c r="AEO20" s="244"/>
      <c r="AEP20" s="244"/>
      <c r="AEQ20" s="244"/>
      <c r="AER20" s="244"/>
      <c r="AES20" s="244"/>
      <c r="AET20" s="244"/>
      <c r="AEU20" s="244"/>
    </row>
    <row r="21" spans="1:827" s="191" customFormat="1" x14ac:dyDescent="0.15">
      <c r="A21" s="183" t="str">
        <f>'Tariffs July 2020'!K15</f>
        <v>Alinta Energy</v>
      </c>
      <c r="B21" s="183" t="str">
        <f>'Tariffs July 2020'!L15</f>
        <v>Home Deal</v>
      </c>
      <c r="C21" s="184">
        <f>IF('Tariffs July 2020'!BP15=0,91*'Tariffs July 2020'!M15/100,(91*'Tariffs July 2020'!M15/100)+'Tariffs July 2020'!BP15/4)</f>
        <v>90.09</v>
      </c>
      <c r="D21" s="184">
        <f>IF('Tariffs July 2020'!O15="",$C$5*'Tariffs July 2020'!N15/100,IF($C$5&gt;='Tariffs July 2020'!P15,('Tariffs July 2020'!P15*'Tariffs July 2020'!N15/100),($C$5*'Tariffs July 2020'!N15/100)))</f>
        <v>355.63636363636351</v>
      </c>
      <c r="E21" s="184">
        <f>IF(AND('Tariffs July 2020'!P15&gt;0,'Tariffs July 2020'!R15&gt;0),IF($C$5&lt;'Tariffs July 2020'!P15,0,IF($C$5&lt;=('Tariffs July 2020'!R15+'Tariffs July 2020'!P15),(($C$5-'Tariffs July 2020'!P15)*'Tariffs July 2020'!Q15/100),(('Tariffs July 2020'!R15)*'Tariffs July 2020'!Q15/100))),0)</f>
        <v>0</v>
      </c>
      <c r="F21" s="184">
        <f>IF(AND('Tariffs July 2020'!R15&gt;0,'Tariffs July 2020'!T15&gt;0),IF(($C$5&lt;'Tariffs July 2020'!T15),(0),($C$5-'Tariffs July 2020'!T15)*'Tariffs July 2020'!U15/100),IF(AND('Tariffs July 2020'!R15&gt;0,'Tariffs July 2020'!T15=""),IF(($C$5&lt;'Tariffs July 2020'!R15+'Tariffs July 2020'!P15),(0),(($C$5-('Tariffs July 2020'!R15+'Tariffs July 2020'!P15))*'Tariffs July 2020'!S15/100)),IF(AND('Tariffs July 2020'!P15&gt;0,'Tariffs July 2020'!R15=""&gt;0),IF(($C$5&lt;'Tariffs July 2020'!P15),(0),($C$5-'Tariffs July 2020'!P15)*'Tariffs July 2020'!Q15/100),0)))</f>
        <v>0</v>
      </c>
      <c r="G21" s="184">
        <f t="shared" si="0"/>
        <v>445.72636363636354</v>
      </c>
      <c r="H21" s="238">
        <f t="shared" si="1"/>
        <v>1422.545454545454</v>
      </c>
      <c r="I21" s="238">
        <f t="shared" si="2"/>
        <v>1782.9054545454542</v>
      </c>
      <c r="J21" s="185">
        <f t="shared" si="3"/>
        <v>1961.1959999999997</v>
      </c>
      <c r="K21" s="183">
        <f>'Tariffs July 2020'!AZ15</f>
        <v>0</v>
      </c>
      <c r="L21" s="183">
        <f>'Tariffs July 2020'!BA15</f>
        <v>0</v>
      </c>
      <c r="M21" s="183">
        <f>'Tariffs July 2020'!BB15</f>
        <v>0</v>
      </c>
      <c r="N21" s="183">
        <f>'Tariffs July 2020'!BC15</f>
        <v>0</v>
      </c>
      <c r="O21" s="186" t="str">
        <f t="shared" si="4"/>
        <v>No discount</v>
      </c>
      <c r="P21" s="187" t="str">
        <f t="shared" si="5"/>
        <v>Exclusive</v>
      </c>
      <c r="Q21" s="241">
        <f t="shared" si="6"/>
        <v>1782.9054545454542</v>
      </c>
      <c r="R21" s="238">
        <f t="shared" si="7"/>
        <v>1782.9054545454542</v>
      </c>
      <c r="S21" s="247">
        <f t="shared" si="8"/>
        <v>1961.1959999999997</v>
      </c>
      <c r="T21" s="247">
        <f t="shared" si="8"/>
        <v>1961.1959999999997</v>
      </c>
      <c r="U21" s="188">
        <f>'Tariffs July 2020'!BL15</f>
        <v>0</v>
      </c>
      <c r="V21" s="189" t="str">
        <f>'Tariffs July 2020'!BM15</f>
        <v>n</v>
      </c>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S21" s="244"/>
      <c r="BT21" s="244"/>
      <c r="BU21" s="244"/>
      <c r="BV21" s="244"/>
      <c r="BW21" s="244"/>
      <c r="BX21" s="244"/>
      <c r="BY21" s="244"/>
      <c r="BZ21" s="244"/>
      <c r="CA21" s="244"/>
      <c r="CB21" s="244"/>
      <c r="CC21" s="244"/>
      <c r="CD21" s="244"/>
      <c r="CE21" s="244"/>
      <c r="CF21" s="244"/>
      <c r="CG21" s="244"/>
      <c r="CH21" s="244"/>
      <c r="CI21" s="244"/>
      <c r="CJ21" s="244"/>
      <c r="CK21" s="244"/>
      <c r="CL21" s="244"/>
      <c r="CM21" s="244"/>
      <c r="CN21" s="244"/>
      <c r="CO21" s="244"/>
      <c r="CP21" s="244"/>
      <c r="CQ21" s="244"/>
      <c r="CR21" s="244"/>
      <c r="CS21" s="244"/>
      <c r="CT21" s="244"/>
      <c r="CU21" s="244"/>
      <c r="CV21" s="244"/>
      <c r="CW21" s="244"/>
      <c r="CX21" s="244"/>
      <c r="CY21" s="244"/>
      <c r="CZ21" s="244"/>
      <c r="DA21" s="244"/>
      <c r="DB21" s="244"/>
      <c r="DC21" s="244"/>
      <c r="DD21" s="244"/>
      <c r="DE21" s="244"/>
      <c r="DF21" s="244"/>
      <c r="DG21" s="244"/>
      <c r="DH21" s="244"/>
      <c r="DI21" s="244"/>
      <c r="DJ21" s="244"/>
      <c r="DK21" s="244"/>
      <c r="DL21" s="244"/>
      <c r="DM21" s="244"/>
      <c r="DN21" s="244"/>
      <c r="DO21" s="244"/>
      <c r="DP21" s="244"/>
      <c r="DQ21" s="244"/>
      <c r="DR21" s="244"/>
      <c r="DS21" s="244"/>
      <c r="DT21" s="244"/>
      <c r="DU21" s="244"/>
      <c r="DV21" s="244"/>
      <c r="DW21" s="244"/>
      <c r="DX21" s="244"/>
      <c r="DY21" s="244"/>
      <c r="DZ21" s="244"/>
      <c r="EA21" s="244"/>
      <c r="EB21" s="244"/>
      <c r="EC21" s="244"/>
      <c r="ED21" s="244"/>
      <c r="EE21" s="244"/>
      <c r="EF21" s="244"/>
      <c r="EG21" s="244"/>
      <c r="EH21" s="244"/>
      <c r="EI21" s="244"/>
      <c r="EJ21" s="244"/>
      <c r="EK21" s="244"/>
      <c r="EL21" s="244"/>
      <c r="EM21" s="244"/>
      <c r="EN21" s="244"/>
      <c r="EO21" s="244"/>
      <c r="EP21" s="244"/>
      <c r="EQ21" s="244"/>
      <c r="ER21" s="244"/>
      <c r="ES21" s="244"/>
      <c r="ET21" s="244"/>
      <c r="EU21" s="244"/>
      <c r="EV21" s="244"/>
      <c r="EW21" s="244"/>
      <c r="EX21" s="244"/>
      <c r="EY21" s="244"/>
      <c r="EZ21" s="244"/>
      <c r="FA21" s="244"/>
      <c r="FB21" s="244"/>
      <c r="FC21" s="244"/>
      <c r="FD21" s="244"/>
      <c r="FE21" s="244"/>
      <c r="FF21" s="244"/>
      <c r="FG21" s="244"/>
      <c r="FH21" s="244"/>
      <c r="FI21" s="244"/>
      <c r="FJ21" s="244"/>
      <c r="FK21" s="244"/>
      <c r="FL21" s="244"/>
      <c r="FM21" s="244"/>
      <c r="FN21" s="244"/>
      <c r="FO21" s="244"/>
      <c r="FP21" s="244"/>
      <c r="FQ21" s="244"/>
      <c r="FR21" s="244"/>
      <c r="FS21" s="244"/>
      <c r="FT21" s="244"/>
      <c r="FU21" s="244"/>
      <c r="FV21" s="244"/>
      <c r="FW21" s="244"/>
      <c r="FX21" s="244"/>
      <c r="FY21" s="244"/>
      <c r="FZ21" s="244"/>
      <c r="GA21" s="244"/>
      <c r="GB21" s="244"/>
      <c r="GC21" s="244"/>
      <c r="GD21" s="244"/>
      <c r="GE21" s="244"/>
      <c r="GF21" s="244"/>
      <c r="GG21" s="244"/>
      <c r="GH21" s="244"/>
      <c r="GI21" s="244"/>
      <c r="GJ21" s="244"/>
      <c r="GK21" s="244"/>
      <c r="GL21" s="244"/>
      <c r="GM21" s="244"/>
      <c r="GN21" s="244"/>
      <c r="GO21" s="244"/>
      <c r="GP21" s="244"/>
      <c r="GQ21" s="244"/>
      <c r="GR21" s="244"/>
      <c r="GS21" s="244"/>
      <c r="GT21" s="244"/>
      <c r="GU21" s="244"/>
      <c r="GV21" s="244"/>
      <c r="GW21" s="244"/>
      <c r="GX21" s="244"/>
      <c r="GY21" s="244"/>
      <c r="GZ21" s="244"/>
      <c r="HA21" s="244"/>
      <c r="HB21" s="244"/>
      <c r="HC21" s="244"/>
      <c r="HD21" s="244"/>
      <c r="HE21" s="244"/>
      <c r="HF21" s="244"/>
      <c r="HG21" s="244"/>
      <c r="HH21" s="244"/>
      <c r="HI21" s="244"/>
      <c r="HJ21" s="244"/>
      <c r="HK21" s="244"/>
      <c r="HL21" s="244"/>
      <c r="HM21" s="244"/>
      <c r="HN21" s="244"/>
      <c r="HO21" s="244"/>
      <c r="HP21" s="244"/>
      <c r="HQ21" s="244"/>
      <c r="HR21" s="244"/>
      <c r="HS21" s="244"/>
      <c r="HT21" s="244"/>
      <c r="HU21" s="244"/>
      <c r="HV21" s="244"/>
      <c r="HW21" s="244"/>
      <c r="HX21" s="244"/>
      <c r="HY21" s="244"/>
      <c r="HZ21" s="244"/>
      <c r="IA21" s="244"/>
      <c r="IB21" s="244"/>
      <c r="IC21" s="244"/>
      <c r="ID21" s="244"/>
      <c r="IE21" s="244"/>
      <c r="IF21" s="244"/>
      <c r="IG21" s="244"/>
      <c r="IH21" s="244"/>
      <c r="II21" s="244"/>
      <c r="IJ21" s="244"/>
      <c r="IK21" s="244"/>
      <c r="IL21" s="244"/>
      <c r="IM21" s="244"/>
      <c r="IN21" s="244"/>
      <c r="IO21" s="244"/>
      <c r="IP21" s="244"/>
      <c r="IQ21" s="244"/>
      <c r="IR21" s="244"/>
      <c r="IS21" s="244"/>
      <c r="IT21" s="244"/>
      <c r="IU21" s="244"/>
      <c r="IV21" s="244"/>
      <c r="IW21" s="244"/>
      <c r="IX21" s="244"/>
      <c r="IY21" s="244"/>
      <c r="IZ21" s="244"/>
      <c r="JA21" s="244"/>
      <c r="JB21" s="244"/>
      <c r="JC21" s="244"/>
      <c r="JD21" s="244"/>
      <c r="JE21" s="244"/>
      <c r="JF21" s="244"/>
      <c r="JG21" s="244"/>
      <c r="JH21" s="244"/>
      <c r="JI21" s="244"/>
      <c r="JJ21" s="244"/>
      <c r="JK21" s="244"/>
      <c r="JL21" s="244"/>
      <c r="JM21" s="244"/>
      <c r="JN21" s="244"/>
      <c r="JO21" s="244"/>
      <c r="JP21" s="244"/>
      <c r="JQ21" s="244"/>
      <c r="JR21" s="244"/>
      <c r="JS21" s="244"/>
      <c r="JT21" s="244"/>
      <c r="JU21" s="244"/>
      <c r="JV21" s="244"/>
      <c r="JW21" s="244"/>
      <c r="JX21" s="244"/>
      <c r="JY21" s="244"/>
      <c r="JZ21" s="244"/>
      <c r="KA21" s="244"/>
      <c r="KB21" s="244"/>
      <c r="KC21" s="244"/>
      <c r="KD21" s="244"/>
      <c r="KE21" s="244"/>
      <c r="KF21" s="244"/>
      <c r="KG21" s="244"/>
      <c r="KH21" s="244"/>
      <c r="KI21" s="244"/>
      <c r="KJ21" s="244"/>
      <c r="KK21" s="244"/>
      <c r="KL21" s="244"/>
      <c r="KM21" s="244"/>
      <c r="KN21" s="244"/>
      <c r="KO21" s="244"/>
      <c r="KP21" s="244"/>
      <c r="KQ21" s="244"/>
      <c r="KR21" s="244"/>
      <c r="KS21" s="244"/>
      <c r="KT21" s="244"/>
      <c r="KU21" s="244"/>
      <c r="KV21" s="244"/>
      <c r="KW21" s="244"/>
      <c r="KX21" s="244"/>
      <c r="KY21" s="244"/>
      <c r="KZ21" s="244"/>
      <c r="LA21" s="244"/>
      <c r="LB21" s="244"/>
      <c r="LC21" s="244"/>
      <c r="LD21" s="244"/>
      <c r="LE21" s="244"/>
      <c r="LF21" s="244"/>
      <c r="LG21" s="244"/>
      <c r="LH21" s="244"/>
      <c r="LI21" s="244"/>
      <c r="LJ21" s="244"/>
      <c r="LK21" s="244"/>
      <c r="LL21" s="244"/>
      <c r="LM21" s="244"/>
      <c r="LN21" s="244"/>
      <c r="LO21" s="244"/>
      <c r="LP21" s="244"/>
      <c r="LQ21" s="244"/>
      <c r="LR21" s="244"/>
      <c r="LS21" s="244"/>
      <c r="LT21" s="244"/>
      <c r="LU21" s="244"/>
      <c r="LV21" s="244"/>
      <c r="LW21" s="244"/>
      <c r="LX21" s="244"/>
      <c r="LY21" s="244"/>
      <c r="LZ21" s="244"/>
      <c r="MA21" s="244"/>
      <c r="MB21" s="244"/>
      <c r="MC21" s="244"/>
      <c r="MD21" s="244"/>
      <c r="ME21" s="244"/>
      <c r="MF21" s="244"/>
      <c r="MG21" s="244"/>
      <c r="MH21" s="244"/>
      <c r="MI21" s="244"/>
      <c r="MJ21" s="244"/>
      <c r="MK21" s="244"/>
      <c r="ML21" s="244"/>
      <c r="MM21" s="244"/>
      <c r="MN21" s="244"/>
      <c r="MO21" s="244"/>
      <c r="MP21" s="244"/>
      <c r="MQ21" s="244"/>
      <c r="MR21" s="244"/>
      <c r="MS21" s="244"/>
      <c r="MT21" s="244"/>
      <c r="MU21" s="244"/>
      <c r="MV21" s="244"/>
      <c r="MW21" s="244"/>
      <c r="MX21" s="244"/>
      <c r="MY21" s="244"/>
      <c r="MZ21" s="244"/>
      <c r="NA21" s="244"/>
      <c r="NB21" s="244"/>
      <c r="NC21" s="244"/>
      <c r="ND21" s="244"/>
      <c r="NE21" s="244"/>
      <c r="NF21" s="244"/>
      <c r="NG21" s="244"/>
      <c r="NH21" s="244"/>
      <c r="NI21" s="244"/>
      <c r="NJ21" s="244"/>
      <c r="NK21" s="244"/>
      <c r="NL21" s="244"/>
      <c r="NM21" s="244"/>
      <c r="NN21" s="244"/>
      <c r="NO21" s="244"/>
      <c r="NP21" s="244"/>
      <c r="NQ21" s="244"/>
      <c r="NR21" s="244"/>
      <c r="NS21" s="244"/>
      <c r="NT21" s="244"/>
      <c r="NU21" s="244"/>
      <c r="NV21" s="244"/>
      <c r="NW21" s="244"/>
      <c r="NX21" s="244"/>
      <c r="NY21" s="244"/>
      <c r="NZ21" s="244"/>
      <c r="OA21" s="244"/>
      <c r="OB21" s="244"/>
      <c r="OC21" s="244"/>
      <c r="OD21" s="244"/>
      <c r="OE21" s="244"/>
      <c r="OF21" s="244"/>
      <c r="OG21" s="244"/>
      <c r="OH21" s="244"/>
      <c r="OI21" s="244"/>
      <c r="OJ21" s="244"/>
      <c r="OK21" s="244"/>
      <c r="OL21" s="244"/>
      <c r="OM21" s="244"/>
      <c r="ON21" s="244"/>
      <c r="OO21" s="244"/>
      <c r="OP21" s="244"/>
      <c r="OQ21" s="244"/>
      <c r="OR21" s="244"/>
      <c r="OS21" s="244"/>
      <c r="OT21" s="244"/>
      <c r="OU21" s="244"/>
      <c r="OV21" s="244"/>
      <c r="OW21" s="244"/>
      <c r="OX21" s="244"/>
      <c r="OY21" s="244"/>
      <c r="OZ21" s="244"/>
      <c r="PA21" s="244"/>
      <c r="PB21" s="244"/>
      <c r="PC21" s="244"/>
      <c r="PD21" s="244"/>
      <c r="PE21" s="244"/>
      <c r="PF21" s="244"/>
      <c r="PG21" s="244"/>
      <c r="PH21" s="244"/>
      <c r="PI21" s="244"/>
      <c r="PJ21" s="244"/>
      <c r="PK21" s="244"/>
      <c r="PL21" s="244"/>
      <c r="PM21" s="244"/>
      <c r="PN21" s="244"/>
      <c r="PO21" s="244"/>
      <c r="PP21" s="244"/>
      <c r="PQ21" s="244"/>
      <c r="PR21" s="244"/>
      <c r="PS21" s="244"/>
      <c r="PT21" s="244"/>
      <c r="PU21" s="244"/>
      <c r="PV21" s="244"/>
      <c r="PW21" s="244"/>
      <c r="PX21" s="244"/>
      <c r="PY21" s="244"/>
      <c r="PZ21" s="244"/>
      <c r="QA21" s="244"/>
      <c r="QB21" s="244"/>
      <c r="QC21" s="244"/>
      <c r="QD21" s="244"/>
      <c r="QE21" s="244"/>
      <c r="QF21" s="244"/>
      <c r="QG21" s="244"/>
      <c r="QH21" s="244"/>
      <c r="QI21" s="244"/>
      <c r="QJ21" s="244"/>
      <c r="QK21" s="244"/>
      <c r="QL21" s="244"/>
      <c r="QM21" s="244"/>
      <c r="QN21" s="244"/>
      <c r="QO21" s="244"/>
      <c r="QP21" s="244"/>
      <c r="QQ21" s="244"/>
      <c r="QR21" s="244"/>
      <c r="QS21" s="244"/>
      <c r="QT21" s="244"/>
      <c r="QU21" s="244"/>
      <c r="QV21" s="244"/>
      <c r="QW21" s="244"/>
      <c r="QX21" s="244"/>
      <c r="QY21" s="244"/>
      <c r="QZ21" s="244"/>
      <c r="RA21" s="244"/>
      <c r="RB21" s="244"/>
      <c r="RC21" s="244"/>
      <c r="RD21" s="244"/>
      <c r="RE21" s="244"/>
      <c r="RF21" s="244"/>
      <c r="RG21" s="244"/>
      <c r="RH21" s="244"/>
      <c r="RI21" s="244"/>
      <c r="RJ21" s="244"/>
      <c r="RK21" s="244"/>
      <c r="RL21" s="244"/>
      <c r="RM21" s="244"/>
      <c r="RN21" s="244"/>
      <c r="RO21" s="244"/>
      <c r="RP21" s="244"/>
      <c r="RQ21" s="244"/>
      <c r="RR21" s="244"/>
      <c r="RS21" s="244"/>
      <c r="RT21" s="244"/>
      <c r="RU21" s="244"/>
      <c r="RV21" s="244"/>
      <c r="RW21" s="244"/>
      <c r="RX21" s="244"/>
      <c r="RY21" s="244"/>
      <c r="RZ21" s="244"/>
      <c r="SA21" s="244"/>
      <c r="SB21" s="244"/>
      <c r="SC21" s="244"/>
      <c r="SD21" s="244"/>
      <c r="SE21" s="244"/>
      <c r="SF21" s="244"/>
      <c r="SG21" s="244"/>
      <c r="SH21" s="244"/>
      <c r="SI21" s="244"/>
      <c r="SJ21" s="244"/>
      <c r="SK21" s="244"/>
      <c r="SL21" s="244"/>
      <c r="SM21" s="244"/>
      <c r="SN21" s="244"/>
      <c r="SO21" s="244"/>
      <c r="SP21" s="244"/>
      <c r="SQ21" s="244"/>
      <c r="SR21" s="244"/>
      <c r="SS21" s="244"/>
      <c r="ST21" s="244"/>
      <c r="SU21" s="244"/>
      <c r="SV21" s="244"/>
      <c r="SW21" s="244"/>
      <c r="SX21" s="244"/>
      <c r="SY21" s="244"/>
      <c r="SZ21" s="244"/>
      <c r="TA21" s="244"/>
      <c r="TB21" s="244"/>
      <c r="TC21" s="244"/>
      <c r="TD21" s="244"/>
      <c r="TE21" s="244"/>
      <c r="TF21" s="244"/>
      <c r="TG21" s="244"/>
      <c r="TH21" s="244"/>
      <c r="TI21" s="244"/>
      <c r="TJ21" s="244"/>
      <c r="TK21" s="244"/>
      <c r="TL21" s="244"/>
      <c r="TM21" s="244"/>
      <c r="TN21" s="244"/>
      <c r="TO21" s="244"/>
      <c r="TP21" s="244"/>
      <c r="TQ21" s="244"/>
      <c r="TR21" s="244"/>
      <c r="TS21" s="244"/>
      <c r="TT21" s="244"/>
      <c r="TU21" s="244"/>
      <c r="TV21" s="244"/>
      <c r="TW21" s="244"/>
      <c r="TX21" s="244"/>
      <c r="TY21" s="244"/>
      <c r="TZ21" s="244"/>
      <c r="UA21" s="244"/>
      <c r="UB21" s="244"/>
      <c r="UC21" s="244"/>
      <c r="UD21" s="244"/>
      <c r="UE21" s="244"/>
      <c r="UF21" s="244"/>
      <c r="UG21" s="244"/>
      <c r="UH21" s="244"/>
      <c r="UI21" s="244"/>
      <c r="UJ21" s="244"/>
      <c r="UK21" s="244"/>
      <c r="UL21" s="244"/>
      <c r="UM21" s="244"/>
      <c r="UN21" s="244"/>
      <c r="UO21" s="244"/>
      <c r="UP21" s="244"/>
      <c r="UQ21" s="244"/>
      <c r="UR21" s="244"/>
      <c r="US21" s="244"/>
      <c r="UT21" s="244"/>
      <c r="UU21" s="244"/>
      <c r="UV21" s="244"/>
      <c r="UW21" s="244"/>
      <c r="UX21" s="244"/>
      <c r="UY21" s="244"/>
      <c r="UZ21" s="244"/>
      <c r="VA21" s="244"/>
      <c r="VB21" s="244"/>
      <c r="VC21" s="244"/>
      <c r="VD21" s="244"/>
      <c r="VE21" s="244"/>
      <c r="VF21" s="244"/>
      <c r="VG21" s="244"/>
      <c r="VH21" s="244"/>
      <c r="VI21" s="244"/>
      <c r="VJ21" s="244"/>
      <c r="VK21" s="244"/>
      <c r="VL21" s="244"/>
      <c r="VM21" s="244"/>
      <c r="VN21" s="244"/>
      <c r="VO21" s="244"/>
      <c r="VP21" s="244"/>
      <c r="VQ21" s="244"/>
      <c r="VR21" s="244"/>
      <c r="VS21" s="244"/>
      <c r="VT21" s="244"/>
      <c r="VU21" s="244"/>
      <c r="VV21" s="244"/>
      <c r="VW21" s="244"/>
      <c r="VX21" s="244"/>
      <c r="VY21" s="244"/>
      <c r="VZ21" s="244"/>
      <c r="WA21" s="244"/>
      <c r="WB21" s="244"/>
      <c r="WC21" s="244"/>
      <c r="WD21" s="244"/>
      <c r="WE21" s="244"/>
      <c r="WF21" s="244"/>
      <c r="WG21" s="244"/>
      <c r="WH21" s="244"/>
      <c r="WI21" s="244"/>
      <c r="WJ21" s="244"/>
      <c r="WK21" s="244"/>
      <c r="WL21" s="244"/>
      <c r="WM21" s="244"/>
      <c r="WN21" s="244"/>
      <c r="WO21" s="244"/>
      <c r="WP21" s="244"/>
      <c r="WQ21" s="244"/>
      <c r="WR21" s="244"/>
      <c r="WS21" s="244"/>
      <c r="WT21" s="244"/>
      <c r="WU21" s="244"/>
      <c r="WV21" s="244"/>
      <c r="WW21" s="244"/>
      <c r="WX21" s="244"/>
      <c r="WY21" s="244"/>
      <c r="WZ21" s="244"/>
      <c r="XA21" s="244"/>
      <c r="XB21" s="244"/>
      <c r="XC21" s="244"/>
      <c r="XD21" s="244"/>
      <c r="XE21" s="244"/>
      <c r="XF21" s="244"/>
      <c r="XG21" s="244"/>
      <c r="XH21" s="244"/>
      <c r="XI21" s="244"/>
      <c r="XJ21" s="244"/>
      <c r="XK21" s="244"/>
      <c r="XL21" s="244"/>
      <c r="XM21" s="244"/>
      <c r="XN21" s="244"/>
      <c r="XO21" s="244"/>
      <c r="XP21" s="244"/>
      <c r="XQ21" s="244"/>
      <c r="XR21" s="244"/>
      <c r="XS21" s="244"/>
      <c r="XT21" s="244"/>
      <c r="XU21" s="244"/>
      <c r="XV21" s="244"/>
      <c r="XW21" s="244"/>
      <c r="XX21" s="244"/>
      <c r="XY21" s="244"/>
      <c r="XZ21" s="244"/>
      <c r="YA21" s="244"/>
      <c r="YB21" s="244"/>
      <c r="YC21" s="244"/>
      <c r="YD21" s="244"/>
      <c r="YE21" s="244"/>
      <c r="YF21" s="244"/>
      <c r="YG21" s="244"/>
      <c r="YH21" s="244"/>
      <c r="YI21" s="244"/>
      <c r="YJ21" s="244"/>
      <c r="YK21" s="244"/>
      <c r="YL21" s="244"/>
      <c r="YM21" s="244"/>
      <c r="YN21" s="244"/>
      <c r="YO21" s="244"/>
      <c r="YP21" s="244"/>
      <c r="YQ21" s="244"/>
      <c r="YR21" s="244"/>
      <c r="YS21" s="244"/>
      <c r="YT21" s="244"/>
      <c r="YU21" s="244"/>
      <c r="YV21" s="244"/>
      <c r="YW21" s="244"/>
      <c r="YX21" s="244"/>
      <c r="YY21" s="244"/>
      <c r="YZ21" s="244"/>
      <c r="ZA21" s="244"/>
      <c r="ZB21" s="244"/>
      <c r="ZC21" s="244"/>
      <c r="ZD21" s="244"/>
      <c r="ZE21" s="244"/>
      <c r="ZF21" s="244"/>
      <c r="ZG21" s="244"/>
      <c r="ZH21" s="244"/>
      <c r="ZI21" s="244"/>
      <c r="ZJ21" s="244"/>
      <c r="ZK21" s="244"/>
      <c r="ZL21" s="244"/>
      <c r="ZM21" s="244"/>
      <c r="ZN21" s="244"/>
      <c r="ZO21" s="244"/>
      <c r="ZP21" s="244"/>
      <c r="ZQ21" s="244"/>
      <c r="ZR21" s="244"/>
      <c r="ZS21" s="244"/>
      <c r="ZT21" s="244"/>
      <c r="ZU21" s="244"/>
      <c r="ZV21" s="244"/>
      <c r="ZW21" s="244"/>
      <c r="ZX21" s="244"/>
      <c r="ZY21" s="244"/>
      <c r="ZZ21" s="244"/>
      <c r="AAA21" s="244"/>
      <c r="AAB21" s="244"/>
      <c r="AAC21" s="244"/>
      <c r="AAD21" s="244"/>
      <c r="AAE21" s="244"/>
      <c r="AAF21" s="244"/>
      <c r="AAG21" s="244"/>
      <c r="AAH21" s="244"/>
      <c r="AAI21" s="244"/>
      <c r="AAJ21" s="244"/>
      <c r="AAK21" s="244"/>
      <c r="AAL21" s="244"/>
      <c r="AAM21" s="244"/>
      <c r="AAN21" s="244"/>
      <c r="AAO21" s="244"/>
      <c r="AAP21" s="244"/>
      <c r="AAQ21" s="244"/>
      <c r="AAR21" s="244"/>
      <c r="AAS21" s="244"/>
      <c r="AAT21" s="244"/>
      <c r="AAU21" s="244"/>
      <c r="AAV21" s="244"/>
      <c r="AAW21" s="244"/>
      <c r="AAX21" s="244"/>
      <c r="AAY21" s="244"/>
      <c r="AAZ21" s="244"/>
      <c r="ABA21" s="244"/>
      <c r="ABB21" s="244"/>
      <c r="ABC21" s="244"/>
      <c r="ABD21" s="244"/>
      <c r="ABE21" s="244"/>
      <c r="ABF21" s="244"/>
      <c r="ABG21" s="244"/>
      <c r="ABH21" s="244"/>
      <c r="ABI21" s="244"/>
      <c r="ABJ21" s="244"/>
      <c r="ABK21" s="244"/>
      <c r="ABL21" s="244"/>
      <c r="ABM21" s="244"/>
      <c r="ABN21" s="244"/>
      <c r="ABO21" s="244"/>
      <c r="ABP21" s="244"/>
      <c r="ABQ21" s="244"/>
      <c r="ABR21" s="244"/>
      <c r="ABS21" s="244"/>
      <c r="ABT21" s="244"/>
      <c r="ABU21" s="244"/>
      <c r="ABV21" s="244"/>
      <c r="ABW21" s="244"/>
      <c r="ABX21" s="244"/>
      <c r="ABY21" s="244"/>
      <c r="ABZ21" s="244"/>
      <c r="ACA21" s="244"/>
      <c r="ACB21" s="244"/>
      <c r="ACC21" s="244"/>
      <c r="ACD21" s="244"/>
      <c r="ACE21" s="244"/>
      <c r="ACF21" s="244"/>
      <c r="ACG21" s="244"/>
      <c r="ACH21" s="244"/>
      <c r="ACI21" s="244"/>
      <c r="ACJ21" s="244"/>
      <c r="ACK21" s="244"/>
      <c r="ACL21" s="244"/>
      <c r="ACM21" s="244"/>
      <c r="ACN21" s="244"/>
      <c r="ACO21" s="244"/>
      <c r="ACP21" s="244"/>
      <c r="ACQ21" s="244"/>
      <c r="ACR21" s="244"/>
      <c r="ACS21" s="244"/>
      <c r="ACT21" s="244"/>
      <c r="ACU21" s="244"/>
      <c r="ACV21" s="244"/>
      <c r="ACW21" s="244"/>
      <c r="ACX21" s="244"/>
      <c r="ACY21" s="244"/>
      <c r="ACZ21" s="244"/>
      <c r="ADA21" s="244"/>
      <c r="ADB21" s="244"/>
      <c r="ADC21" s="244"/>
      <c r="ADD21" s="244"/>
      <c r="ADE21" s="244"/>
      <c r="ADF21" s="244"/>
      <c r="ADG21" s="244"/>
      <c r="ADH21" s="244"/>
      <c r="ADI21" s="244"/>
      <c r="ADJ21" s="244"/>
      <c r="ADK21" s="244"/>
      <c r="ADL21" s="244"/>
      <c r="ADM21" s="244"/>
      <c r="ADN21" s="244"/>
      <c r="ADO21" s="244"/>
      <c r="ADP21" s="244"/>
      <c r="ADQ21" s="244"/>
      <c r="ADR21" s="244"/>
      <c r="ADS21" s="244"/>
      <c r="ADT21" s="244"/>
      <c r="ADU21" s="244"/>
      <c r="ADV21" s="244"/>
      <c r="ADW21" s="244"/>
      <c r="ADX21" s="244"/>
      <c r="ADY21" s="244"/>
      <c r="ADZ21" s="244"/>
      <c r="AEA21" s="244"/>
      <c r="AEB21" s="244"/>
      <c r="AEC21" s="244"/>
      <c r="AED21" s="244"/>
      <c r="AEE21" s="244"/>
      <c r="AEF21" s="244"/>
      <c r="AEG21" s="244"/>
      <c r="AEH21" s="244"/>
      <c r="AEI21" s="244"/>
      <c r="AEJ21" s="244"/>
      <c r="AEK21" s="244"/>
      <c r="AEL21" s="244"/>
      <c r="AEM21" s="244"/>
      <c r="AEN21" s="244"/>
      <c r="AEO21" s="244"/>
      <c r="AEP21" s="244"/>
      <c r="AEQ21" s="244"/>
      <c r="AER21" s="244"/>
      <c r="AES21" s="244"/>
      <c r="AET21" s="244"/>
      <c r="AEU21" s="244"/>
    </row>
    <row r="22" spans="1:827" s="191" customFormat="1" x14ac:dyDescent="0.15">
      <c r="A22" s="183" t="str">
        <f>'Tariffs July 2020'!K16</f>
        <v>1st Energy</v>
      </c>
      <c r="B22" s="183" t="str">
        <f>'Tariffs July 2020'!L16</f>
        <v>1st Saver</v>
      </c>
      <c r="C22" s="184">
        <f>IF('Tariffs July 2020'!BP16=0,91*'Tariffs July 2020'!M16/100,(91*'Tariffs July 2020'!M16/100)+'Tariffs July 2020'!BP16/4)</f>
        <v>103.74</v>
      </c>
      <c r="D22" s="184">
        <f>IF('Tariffs July 2020'!O16="",$C$5*'Tariffs July 2020'!N16/100,IF($C$5&gt;='Tariffs July 2020'!P16,('Tariffs July 2020'!P16*'Tariffs July 2020'!N16/100),($C$5*'Tariffs July 2020'!N16/100)))</f>
        <v>277.85454545454542</v>
      </c>
      <c r="E22" s="184">
        <f>IF(AND('Tariffs July 2020'!P16&gt;0,'Tariffs July 2020'!R16&gt;0),IF($C$5&lt;'Tariffs July 2020'!P16,0,IF($C$5&lt;=('Tariffs July 2020'!R16+'Tariffs July 2020'!P16),(($C$5-'Tariffs July 2020'!P16)*'Tariffs July 2020'!Q16/100),(('Tariffs July 2020'!R16)*'Tariffs July 2020'!Q16/100))),0)</f>
        <v>0</v>
      </c>
      <c r="F22" s="184">
        <f>IF(AND('Tariffs July 2020'!R16&gt;0,'Tariffs July 2020'!T16&gt;0),IF(($C$5&lt;'Tariffs July 2020'!T16),(0),($C$5-'Tariffs July 2020'!T16)*'Tariffs July 2020'!U16/100),IF(AND('Tariffs July 2020'!R16&gt;0,'Tariffs July 2020'!T16=""),IF(($C$5&lt;'Tariffs July 2020'!R16+'Tariffs July 2020'!P16),(0),(($C$5-('Tariffs July 2020'!R16+'Tariffs July 2020'!P16))*'Tariffs July 2020'!S16/100)),IF(AND('Tariffs July 2020'!P16&gt;0,'Tariffs July 2020'!R16=""&gt;0),IF(($C$5&lt;'Tariffs July 2020'!P16),(0),($C$5-'Tariffs July 2020'!P16)*'Tariffs July 2020'!Q16/100),0)))</f>
        <v>154.52272727272725</v>
      </c>
      <c r="G22" s="184">
        <f t="shared" si="0"/>
        <v>536.11727272727262</v>
      </c>
      <c r="H22" s="238">
        <f t="shared" si="1"/>
        <v>1729.5090909090904</v>
      </c>
      <c r="I22" s="238">
        <f t="shared" si="2"/>
        <v>2144.4690909090905</v>
      </c>
      <c r="J22" s="185">
        <f t="shared" si="3"/>
        <v>2358.9159999999997</v>
      </c>
      <c r="K22" s="183">
        <f>'Tariffs July 2020'!AZ16</f>
        <v>12</v>
      </c>
      <c r="L22" s="183">
        <f>'Tariffs July 2020'!BA16</f>
        <v>0</v>
      </c>
      <c r="M22" s="183">
        <f>'Tariffs July 2020'!BB16</f>
        <v>0</v>
      </c>
      <c r="N22" s="183">
        <f>'Tariffs July 2020'!BC16</f>
        <v>0</v>
      </c>
      <c r="O22" s="186" t="str">
        <f t="shared" si="4"/>
        <v>Guaranteed off bill</v>
      </c>
      <c r="P22" s="187" t="str">
        <f t="shared" si="5"/>
        <v>Exclusive</v>
      </c>
      <c r="Q22" s="241">
        <f t="shared" si="6"/>
        <v>1887.1327999999996</v>
      </c>
      <c r="R22" s="238">
        <f t="shared" si="7"/>
        <v>1887.1327999999996</v>
      </c>
      <c r="S22" s="247">
        <f t="shared" si="8"/>
        <v>2075.8460799999998</v>
      </c>
      <c r="T22" s="247">
        <f t="shared" si="8"/>
        <v>2075.8460799999998</v>
      </c>
      <c r="U22" s="188">
        <f>'Tariffs July 2020'!BL16</f>
        <v>0</v>
      </c>
      <c r="V22" s="189" t="str">
        <f>'Tariffs July 2020'!BM16</f>
        <v>n</v>
      </c>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c r="BB22" s="244"/>
      <c r="BC22" s="244"/>
      <c r="BD22" s="244"/>
      <c r="BE22" s="244"/>
      <c r="BF22" s="244"/>
      <c r="BG22" s="244"/>
      <c r="BH22" s="244"/>
      <c r="BI22" s="244"/>
      <c r="BJ22" s="244"/>
      <c r="BK22" s="244"/>
      <c r="BL22" s="244"/>
      <c r="BM22" s="244"/>
      <c r="BN22" s="244"/>
      <c r="BO22" s="244"/>
      <c r="BP22" s="244"/>
      <c r="BQ22" s="244"/>
      <c r="BR22" s="244"/>
      <c r="BS22" s="244"/>
      <c r="BT22" s="244"/>
      <c r="BU22" s="244"/>
      <c r="BV22" s="244"/>
      <c r="BW22" s="244"/>
      <c r="BX22" s="244"/>
      <c r="BY22" s="244"/>
      <c r="BZ22" s="244"/>
      <c r="CA22" s="244"/>
      <c r="CB22" s="244"/>
      <c r="CC22" s="244"/>
      <c r="CD22" s="244"/>
      <c r="CE22" s="244"/>
      <c r="CF22" s="244"/>
      <c r="CG22" s="244"/>
      <c r="CH22" s="244"/>
      <c r="CI22" s="244"/>
      <c r="CJ22" s="244"/>
      <c r="CK22" s="244"/>
      <c r="CL22" s="244"/>
      <c r="CM22" s="244"/>
      <c r="CN22" s="244"/>
      <c r="CO22" s="244"/>
      <c r="CP22" s="244"/>
      <c r="CQ22" s="244"/>
      <c r="CR22" s="244"/>
      <c r="CS22" s="244"/>
      <c r="CT22" s="244"/>
      <c r="CU22" s="244"/>
      <c r="CV22" s="244"/>
      <c r="CW22" s="244"/>
      <c r="CX22" s="244"/>
      <c r="CY22" s="244"/>
      <c r="CZ22" s="244"/>
      <c r="DA22" s="244"/>
      <c r="DB22" s="244"/>
      <c r="DC22" s="244"/>
      <c r="DD22" s="244"/>
      <c r="DE22" s="244"/>
      <c r="DF22" s="244"/>
      <c r="DG22" s="244"/>
      <c r="DH22" s="244"/>
      <c r="DI22" s="244"/>
      <c r="DJ22" s="244"/>
      <c r="DK22" s="244"/>
      <c r="DL22" s="244"/>
      <c r="DM22" s="244"/>
      <c r="DN22" s="244"/>
      <c r="DO22" s="244"/>
      <c r="DP22" s="244"/>
      <c r="DQ22" s="244"/>
      <c r="DR22" s="244"/>
      <c r="DS22" s="244"/>
      <c r="DT22" s="244"/>
      <c r="DU22" s="244"/>
      <c r="DV22" s="244"/>
      <c r="DW22" s="244"/>
      <c r="DX22" s="244"/>
      <c r="DY22" s="244"/>
      <c r="DZ22" s="244"/>
      <c r="EA22" s="244"/>
      <c r="EB22" s="244"/>
      <c r="EC22" s="244"/>
      <c r="ED22" s="244"/>
      <c r="EE22" s="244"/>
      <c r="EF22" s="244"/>
      <c r="EG22" s="244"/>
      <c r="EH22" s="244"/>
      <c r="EI22" s="244"/>
      <c r="EJ22" s="244"/>
      <c r="EK22" s="244"/>
      <c r="EL22" s="244"/>
      <c r="EM22" s="244"/>
      <c r="EN22" s="244"/>
      <c r="EO22" s="244"/>
      <c r="EP22" s="244"/>
      <c r="EQ22" s="244"/>
      <c r="ER22" s="244"/>
      <c r="ES22" s="244"/>
      <c r="ET22" s="244"/>
      <c r="EU22" s="244"/>
      <c r="EV22" s="244"/>
      <c r="EW22" s="244"/>
      <c r="EX22" s="244"/>
      <c r="EY22" s="244"/>
      <c r="EZ22" s="244"/>
      <c r="FA22" s="244"/>
      <c r="FB22" s="244"/>
      <c r="FC22" s="244"/>
      <c r="FD22" s="244"/>
      <c r="FE22" s="244"/>
      <c r="FF22" s="244"/>
      <c r="FG22" s="244"/>
      <c r="FH22" s="244"/>
      <c r="FI22" s="244"/>
      <c r="FJ22" s="244"/>
      <c r="FK22" s="244"/>
      <c r="FL22" s="244"/>
      <c r="FM22" s="244"/>
      <c r="FN22" s="244"/>
      <c r="FO22" s="244"/>
      <c r="FP22" s="244"/>
      <c r="FQ22" s="244"/>
      <c r="FR22" s="244"/>
      <c r="FS22" s="244"/>
      <c r="FT22" s="244"/>
      <c r="FU22" s="244"/>
      <c r="FV22" s="244"/>
      <c r="FW22" s="244"/>
      <c r="FX22" s="244"/>
      <c r="FY22" s="244"/>
      <c r="FZ22" s="244"/>
      <c r="GA22" s="244"/>
      <c r="GB22" s="244"/>
      <c r="GC22" s="244"/>
      <c r="GD22" s="244"/>
      <c r="GE22" s="244"/>
      <c r="GF22" s="244"/>
      <c r="GG22" s="244"/>
      <c r="GH22" s="244"/>
      <c r="GI22" s="244"/>
      <c r="GJ22" s="244"/>
      <c r="GK22" s="244"/>
      <c r="GL22" s="244"/>
      <c r="GM22" s="244"/>
      <c r="GN22" s="244"/>
      <c r="GO22" s="244"/>
      <c r="GP22" s="244"/>
      <c r="GQ22" s="244"/>
      <c r="GR22" s="244"/>
      <c r="GS22" s="244"/>
      <c r="GT22" s="244"/>
      <c r="GU22" s="244"/>
      <c r="GV22" s="244"/>
      <c r="GW22" s="244"/>
      <c r="GX22" s="244"/>
      <c r="GY22" s="244"/>
      <c r="GZ22" s="244"/>
      <c r="HA22" s="244"/>
      <c r="HB22" s="244"/>
      <c r="HC22" s="244"/>
      <c r="HD22" s="244"/>
      <c r="HE22" s="244"/>
      <c r="HF22" s="244"/>
      <c r="HG22" s="244"/>
      <c r="HH22" s="244"/>
      <c r="HI22" s="244"/>
      <c r="HJ22" s="244"/>
      <c r="HK22" s="244"/>
      <c r="HL22" s="244"/>
      <c r="HM22" s="244"/>
      <c r="HN22" s="244"/>
      <c r="HO22" s="244"/>
      <c r="HP22" s="244"/>
      <c r="HQ22" s="244"/>
      <c r="HR22" s="244"/>
      <c r="HS22" s="244"/>
      <c r="HT22" s="244"/>
      <c r="HU22" s="244"/>
      <c r="HV22" s="244"/>
      <c r="HW22" s="244"/>
      <c r="HX22" s="244"/>
      <c r="HY22" s="244"/>
      <c r="HZ22" s="244"/>
      <c r="IA22" s="244"/>
      <c r="IB22" s="244"/>
      <c r="IC22" s="244"/>
      <c r="ID22" s="244"/>
      <c r="IE22" s="244"/>
      <c r="IF22" s="244"/>
      <c r="IG22" s="244"/>
      <c r="IH22" s="244"/>
      <c r="II22" s="244"/>
      <c r="IJ22" s="244"/>
      <c r="IK22" s="244"/>
      <c r="IL22" s="244"/>
      <c r="IM22" s="244"/>
      <c r="IN22" s="244"/>
      <c r="IO22" s="244"/>
      <c r="IP22" s="244"/>
      <c r="IQ22" s="244"/>
      <c r="IR22" s="244"/>
      <c r="IS22" s="244"/>
      <c r="IT22" s="244"/>
      <c r="IU22" s="244"/>
      <c r="IV22" s="244"/>
      <c r="IW22" s="244"/>
      <c r="IX22" s="244"/>
      <c r="IY22" s="244"/>
      <c r="IZ22" s="244"/>
      <c r="JA22" s="244"/>
      <c r="JB22" s="244"/>
      <c r="JC22" s="244"/>
      <c r="JD22" s="244"/>
      <c r="JE22" s="244"/>
      <c r="JF22" s="244"/>
      <c r="JG22" s="244"/>
      <c r="JH22" s="244"/>
      <c r="JI22" s="244"/>
      <c r="JJ22" s="244"/>
      <c r="JK22" s="244"/>
      <c r="JL22" s="244"/>
      <c r="JM22" s="244"/>
      <c r="JN22" s="244"/>
      <c r="JO22" s="244"/>
      <c r="JP22" s="244"/>
      <c r="JQ22" s="244"/>
      <c r="JR22" s="244"/>
      <c r="JS22" s="244"/>
      <c r="JT22" s="244"/>
      <c r="JU22" s="244"/>
      <c r="JV22" s="244"/>
      <c r="JW22" s="244"/>
      <c r="JX22" s="244"/>
      <c r="JY22" s="244"/>
      <c r="JZ22" s="244"/>
      <c r="KA22" s="244"/>
      <c r="KB22" s="244"/>
      <c r="KC22" s="244"/>
      <c r="KD22" s="244"/>
      <c r="KE22" s="244"/>
      <c r="KF22" s="244"/>
      <c r="KG22" s="244"/>
      <c r="KH22" s="244"/>
      <c r="KI22" s="244"/>
      <c r="KJ22" s="244"/>
      <c r="KK22" s="244"/>
      <c r="KL22" s="244"/>
      <c r="KM22" s="244"/>
      <c r="KN22" s="244"/>
      <c r="KO22" s="244"/>
      <c r="KP22" s="244"/>
      <c r="KQ22" s="244"/>
      <c r="KR22" s="244"/>
      <c r="KS22" s="244"/>
      <c r="KT22" s="244"/>
      <c r="KU22" s="244"/>
      <c r="KV22" s="244"/>
      <c r="KW22" s="244"/>
      <c r="KX22" s="244"/>
      <c r="KY22" s="244"/>
      <c r="KZ22" s="244"/>
      <c r="LA22" s="244"/>
      <c r="LB22" s="244"/>
      <c r="LC22" s="244"/>
      <c r="LD22" s="244"/>
      <c r="LE22" s="244"/>
      <c r="LF22" s="244"/>
      <c r="LG22" s="244"/>
      <c r="LH22" s="244"/>
      <c r="LI22" s="244"/>
      <c r="LJ22" s="244"/>
      <c r="LK22" s="244"/>
      <c r="LL22" s="244"/>
      <c r="LM22" s="244"/>
      <c r="LN22" s="244"/>
      <c r="LO22" s="244"/>
      <c r="LP22" s="244"/>
      <c r="LQ22" s="244"/>
      <c r="LR22" s="244"/>
      <c r="LS22" s="244"/>
      <c r="LT22" s="244"/>
      <c r="LU22" s="244"/>
      <c r="LV22" s="244"/>
      <c r="LW22" s="244"/>
      <c r="LX22" s="244"/>
      <c r="LY22" s="244"/>
      <c r="LZ22" s="244"/>
      <c r="MA22" s="244"/>
      <c r="MB22" s="244"/>
      <c r="MC22" s="244"/>
      <c r="MD22" s="244"/>
      <c r="ME22" s="244"/>
      <c r="MF22" s="244"/>
      <c r="MG22" s="244"/>
      <c r="MH22" s="244"/>
      <c r="MI22" s="244"/>
      <c r="MJ22" s="244"/>
      <c r="MK22" s="244"/>
      <c r="ML22" s="244"/>
      <c r="MM22" s="244"/>
      <c r="MN22" s="244"/>
      <c r="MO22" s="244"/>
      <c r="MP22" s="244"/>
      <c r="MQ22" s="244"/>
      <c r="MR22" s="244"/>
      <c r="MS22" s="244"/>
      <c r="MT22" s="244"/>
      <c r="MU22" s="244"/>
      <c r="MV22" s="244"/>
      <c r="MW22" s="244"/>
      <c r="MX22" s="244"/>
      <c r="MY22" s="244"/>
      <c r="MZ22" s="244"/>
      <c r="NA22" s="244"/>
      <c r="NB22" s="244"/>
      <c r="NC22" s="244"/>
      <c r="ND22" s="244"/>
      <c r="NE22" s="244"/>
      <c r="NF22" s="244"/>
      <c r="NG22" s="244"/>
      <c r="NH22" s="244"/>
      <c r="NI22" s="244"/>
      <c r="NJ22" s="244"/>
      <c r="NK22" s="244"/>
      <c r="NL22" s="244"/>
      <c r="NM22" s="244"/>
      <c r="NN22" s="244"/>
      <c r="NO22" s="244"/>
      <c r="NP22" s="244"/>
      <c r="NQ22" s="244"/>
      <c r="NR22" s="244"/>
      <c r="NS22" s="244"/>
      <c r="NT22" s="244"/>
      <c r="NU22" s="244"/>
      <c r="NV22" s="244"/>
      <c r="NW22" s="244"/>
      <c r="NX22" s="244"/>
      <c r="NY22" s="244"/>
      <c r="NZ22" s="244"/>
      <c r="OA22" s="244"/>
      <c r="OB22" s="244"/>
      <c r="OC22" s="244"/>
      <c r="OD22" s="244"/>
      <c r="OE22" s="244"/>
      <c r="OF22" s="244"/>
      <c r="OG22" s="244"/>
      <c r="OH22" s="244"/>
      <c r="OI22" s="244"/>
      <c r="OJ22" s="244"/>
      <c r="OK22" s="244"/>
      <c r="OL22" s="244"/>
      <c r="OM22" s="244"/>
      <c r="ON22" s="244"/>
      <c r="OO22" s="244"/>
      <c r="OP22" s="244"/>
      <c r="OQ22" s="244"/>
      <c r="OR22" s="244"/>
      <c r="OS22" s="244"/>
      <c r="OT22" s="244"/>
      <c r="OU22" s="244"/>
      <c r="OV22" s="244"/>
      <c r="OW22" s="244"/>
      <c r="OX22" s="244"/>
      <c r="OY22" s="244"/>
      <c r="OZ22" s="244"/>
      <c r="PA22" s="244"/>
      <c r="PB22" s="244"/>
      <c r="PC22" s="244"/>
      <c r="PD22" s="244"/>
      <c r="PE22" s="244"/>
      <c r="PF22" s="244"/>
      <c r="PG22" s="244"/>
      <c r="PH22" s="244"/>
      <c r="PI22" s="244"/>
      <c r="PJ22" s="244"/>
      <c r="PK22" s="244"/>
      <c r="PL22" s="244"/>
      <c r="PM22" s="244"/>
      <c r="PN22" s="244"/>
      <c r="PO22" s="244"/>
      <c r="PP22" s="244"/>
      <c r="PQ22" s="244"/>
      <c r="PR22" s="244"/>
      <c r="PS22" s="244"/>
      <c r="PT22" s="244"/>
      <c r="PU22" s="244"/>
      <c r="PV22" s="244"/>
      <c r="PW22" s="244"/>
      <c r="PX22" s="244"/>
      <c r="PY22" s="244"/>
      <c r="PZ22" s="244"/>
      <c r="QA22" s="244"/>
      <c r="QB22" s="244"/>
      <c r="QC22" s="244"/>
      <c r="QD22" s="244"/>
      <c r="QE22" s="244"/>
      <c r="QF22" s="244"/>
      <c r="QG22" s="244"/>
      <c r="QH22" s="244"/>
      <c r="QI22" s="244"/>
      <c r="QJ22" s="244"/>
      <c r="QK22" s="244"/>
      <c r="QL22" s="244"/>
      <c r="QM22" s="244"/>
      <c r="QN22" s="244"/>
      <c r="QO22" s="244"/>
      <c r="QP22" s="244"/>
      <c r="QQ22" s="244"/>
      <c r="QR22" s="244"/>
      <c r="QS22" s="244"/>
      <c r="QT22" s="244"/>
      <c r="QU22" s="244"/>
      <c r="QV22" s="244"/>
      <c r="QW22" s="244"/>
      <c r="QX22" s="244"/>
      <c r="QY22" s="244"/>
      <c r="QZ22" s="244"/>
      <c r="RA22" s="244"/>
      <c r="RB22" s="244"/>
      <c r="RC22" s="244"/>
      <c r="RD22" s="244"/>
      <c r="RE22" s="244"/>
      <c r="RF22" s="244"/>
      <c r="RG22" s="244"/>
      <c r="RH22" s="244"/>
      <c r="RI22" s="244"/>
      <c r="RJ22" s="244"/>
      <c r="RK22" s="244"/>
      <c r="RL22" s="244"/>
      <c r="RM22" s="244"/>
      <c r="RN22" s="244"/>
      <c r="RO22" s="244"/>
      <c r="RP22" s="244"/>
      <c r="RQ22" s="244"/>
      <c r="RR22" s="244"/>
      <c r="RS22" s="244"/>
      <c r="RT22" s="244"/>
      <c r="RU22" s="244"/>
      <c r="RV22" s="244"/>
      <c r="RW22" s="244"/>
      <c r="RX22" s="244"/>
      <c r="RY22" s="244"/>
      <c r="RZ22" s="244"/>
      <c r="SA22" s="244"/>
      <c r="SB22" s="244"/>
      <c r="SC22" s="244"/>
      <c r="SD22" s="244"/>
      <c r="SE22" s="244"/>
      <c r="SF22" s="244"/>
      <c r="SG22" s="244"/>
      <c r="SH22" s="244"/>
      <c r="SI22" s="244"/>
      <c r="SJ22" s="244"/>
      <c r="SK22" s="244"/>
      <c r="SL22" s="244"/>
      <c r="SM22" s="244"/>
      <c r="SN22" s="244"/>
      <c r="SO22" s="244"/>
      <c r="SP22" s="244"/>
      <c r="SQ22" s="244"/>
      <c r="SR22" s="244"/>
      <c r="SS22" s="244"/>
      <c r="ST22" s="244"/>
      <c r="SU22" s="244"/>
      <c r="SV22" s="244"/>
      <c r="SW22" s="244"/>
      <c r="SX22" s="244"/>
      <c r="SY22" s="244"/>
      <c r="SZ22" s="244"/>
      <c r="TA22" s="244"/>
      <c r="TB22" s="244"/>
      <c r="TC22" s="244"/>
      <c r="TD22" s="244"/>
      <c r="TE22" s="244"/>
      <c r="TF22" s="244"/>
      <c r="TG22" s="244"/>
      <c r="TH22" s="244"/>
      <c r="TI22" s="244"/>
      <c r="TJ22" s="244"/>
      <c r="TK22" s="244"/>
      <c r="TL22" s="244"/>
      <c r="TM22" s="244"/>
      <c r="TN22" s="244"/>
      <c r="TO22" s="244"/>
      <c r="TP22" s="244"/>
      <c r="TQ22" s="244"/>
      <c r="TR22" s="244"/>
      <c r="TS22" s="244"/>
      <c r="TT22" s="244"/>
      <c r="TU22" s="244"/>
      <c r="TV22" s="244"/>
      <c r="TW22" s="244"/>
      <c r="TX22" s="244"/>
      <c r="TY22" s="244"/>
      <c r="TZ22" s="244"/>
      <c r="UA22" s="244"/>
      <c r="UB22" s="244"/>
      <c r="UC22" s="244"/>
      <c r="UD22" s="244"/>
      <c r="UE22" s="244"/>
      <c r="UF22" s="244"/>
      <c r="UG22" s="244"/>
      <c r="UH22" s="244"/>
      <c r="UI22" s="244"/>
      <c r="UJ22" s="244"/>
      <c r="UK22" s="244"/>
      <c r="UL22" s="244"/>
      <c r="UM22" s="244"/>
      <c r="UN22" s="244"/>
      <c r="UO22" s="244"/>
      <c r="UP22" s="244"/>
      <c r="UQ22" s="244"/>
      <c r="UR22" s="244"/>
      <c r="US22" s="244"/>
      <c r="UT22" s="244"/>
      <c r="UU22" s="244"/>
      <c r="UV22" s="244"/>
      <c r="UW22" s="244"/>
      <c r="UX22" s="244"/>
      <c r="UY22" s="244"/>
      <c r="UZ22" s="244"/>
      <c r="VA22" s="244"/>
      <c r="VB22" s="244"/>
      <c r="VC22" s="244"/>
      <c r="VD22" s="244"/>
      <c r="VE22" s="244"/>
      <c r="VF22" s="244"/>
      <c r="VG22" s="244"/>
      <c r="VH22" s="244"/>
      <c r="VI22" s="244"/>
      <c r="VJ22" s="244"/>
      <c r="VK22" s="244"/>
      <c r="VL22" s="244"/>
      <c r="VM22" s="244"/>
      <c r="VN22" s="244"/>
      <c r="VO22" s="244"/>
      <c r="VP22" s="244"/>
      <c r="VQ22" s="244"/>
      <c r="VR22" s="244"/>
      <c r="VS22" s="244"/>
      <c r="VT22" s="244"/>
      <c r="VU22" s="244"/>
      <c r="VV22" s="244"/>
      <c r="VW22" s="244"/>
      <c r="VX22" s="244"/>
      <c r="VY22" s="244"/>
      <c r="VZ22" s="244"/>
      <c r="WA22" s="244"/>
      <c r="WB22" s="244"/>
      <c r="WC22" s="244"/>
      <c r="WD22" s="244"/>
      <c r="WE22" s="244"/>
      <c r="WF22" s="244"/>
      <c r="WG22" s="244"/>
      <c r="WH22" s="244"/>
      <c r="WI22" s="244"/>
      <c r="WJ22" s="244"/>
      <c r="WK22" s="244"/>
      <c r="WL22" s="244"/>
      <c r="WM22" s="244"/>
      <c r="WN22" s="244"/>
      <c r="WO22" s="244"/>
      <c r="WP22" s="244"/>
      <c r="WQ22" s="244"/>
      <c r="WR22" s="244"/>
      <c r="WS22" s="244"/>
      <c r="WT22" s="244"/>
      <c r="WU22" s="244"/>
      <c r="WV22" s="244"/>
      <c r="WW22" s="244"/>
      <c r="WX22" s="244"/>
      <c r="WY22" s="244"/>
      <c r="WZ22" s="244"/>
      <c r="XA22" s="244"/>
      <c r="XB22" s="244"/>
      <c r="XC22" s="244"/>
      <c r="XD22" s="244"/>
      <c r="XE22" s="244"/>
      <c r="XF22" s="244"/>
      <c r="XG22" s="244"/>
      <c r="XH22" s="244"/>
      <c r="XI22" s="244"/>
      <c r="XJ22" s="244"/>
      <c r="XK22" s="244"/>
      <c r="XL22" s="244"/>
      <c r="XM22" s="244"/>
      <c r="XN22" s="244"/>
      <c r="XO22" s="244"/>
      <c r="XP22" s="244"/>
      <c r="XQ22" s="244"/>
      <c r="XR22" s="244"/>
      <c r="XS22" s="244"/>
      <c r="XT22" s="244"/>
      <c r="XU22" s="244"/>
      <c r="XV22" s="244"/>
      <c r="XW22" s="244"/>
      <c r="XX22" s="244"/>
      <c r="XY22" s="244"/>
      <c r="XZ22" s="244"/>
      <c r="YA22" s="244"/>
      <c r="YB22" s="244"/>
      <c r="YC22" s="244"/>
      <c r="YD22" s="244"/>
      <c r="YE22" s="244"/>
      <c r="YF22" s="244"/>
      <c r="YG22" s="244"/>
      <c r="YH22" s="244"/>
      <c r="YI22" s="244"/>
      <c r="YJ22" s="244"/>
      <c r="YK22" s="244"/>
      <c r="YL22" s="244"/>
      <c r="YM22" s="244"/>
      <c r="YN22" s="244"/>
      <c r="YO22" s="244"/>
      <c r="YP22" s="244"/>
      <c r="YQ22" s="244"/>
      <c r="YR22" s="244"/>
      <c r="YS22" s="244"/>
      <c r="YT22" s="244"/>
      <c r="YU22" s="244"/>
      <c r="YV22" s="244"/>
      <c r="YW22" s="244"/>
      <c r="YX22" s="244"/>
      <c r="YY22" s="244"/>
      <c r="YZ22" s="244"/>
      <c r="ZA22" s="244"/>
      <c r="ZB22" s="244"/>
      <c r="ZC22" s="244"/>
      <c r="ZD22" s="244"/>
      <c r="ZE22" s="244"/>
      <c r="ZF22" s="244"/>
      <c r="ZG22" s="244"/>
      <c r="ZH22" s="244"/>
      <c r="ZI22" s="244"/>
      <c r="ZJ22" s="244"/>
      <c r="ZK22" s="244"/>
      <c r="ZL22" s="244"/>
      <c r="ZM22" s="244"/>
      <c r="ZN22" s="244"/>
      <c r="ZO22" s="244"/>
      <c r="ZP22" s="244"/>
      <c r="ZQ22" s="244"/>
      <c r="ZR22" s="244"/>
      <c r="ZS22" s="244"/>
      <c r="ZT22" s="244"/>
      <c r="ZU22" s="244"/>
      <c r="ZV22" s="244"/>
      <c r="ZW22" s="244"/>
      <c r="ZX22" s="244"/>
      <c r="ZY22" s="244"/>
      <c r="ZZ22" s="244"/>
      <c r="AAA22" s="244"/>
      <c r="AAB22" s="244"/>
      <c r="AAC22" s="244"/>
      <c r="AAD22" s="244"/>
      <c r="AAE22" s="244"/>
      <c r="AAF22" s="244"/>
      <c r="AAG22" s="244"/>
      <c r="AAH22" s="244"/>
      <c r="AAI22" s="244"/>
      <c r="AAJ22" s="244"/>
      <c r="AAK22" s="244"/>
      <c r="AAL22" s="244"/>
      <c r="AAM22" s="244"/>
      <c r="AAN22" s="244"/>
      <c r="AAO22" s="244"/>
      <c r="AAP22" s="244"/>
      <c r="AAQ22" s="244"/>
      <c r="AAR22" s="244"/>
      <c r="AAS22" s="244"/>
      <c r="AAT22" s="244"/>
      <c r="AAU22" s="244"/>
      <c r="AAV22" s="244"/>
      <c r="AAW22" s="244"/>
      <c r="AAX22" s="244"/>
      <c r="AAY22" s="244"/>
      <c r="AAZ22" s="244"/>
      <c r="ABA22" s="244"/>
      <c r="ABB22" s="244"/>
      <c r="ABC22" s="244"/>
      <c r="ABD22" s="244"/>
      <c r="ABE22" s="244"/>
      <c r="ABF22" s="244"/>
      <c r="ABG22" s="244"/>
      <c r="ABH22" s="244"/>
      <c r="ABI22" s="244"/>
      <c r="ABJ22" s="244"/>
      <c r="ABK22" s="244"/>
      <c r="ABL22" s="244"/>
      <c r="ABM22" s="244"/>
      <c r="ABN22" s="244"/>
      <c r="ABO22" s="244"/>
      <c r="ABP22" s="244"/>
      <c r="ABQ22" s="244"/>
      <c r="ABR22" s="244"/>
      <c r="ABS22" s="244"/>
      <c r="ABT22" s="244"/>
      <c r="ABU22" s="244"/>
      <c r="ABV22" s="244"/>
      <c r="ABW22" s="244"/>
      <c r="ABX22" s="244"/>
      <c r="ABY22" s="244"/>
      <c r="ABZ22" s="244"/>
      <c r="ACA22" s="244"/>
      <c r="ACB22" s="244"/>
      <c r="ACC22" s="244"/>
      <c r="ACD22" s="244"/>
      <c r="ACE22" s="244"/>
      <c r="ACF22" s="244"/>
      <c r="ACG22" s="244"/>
      <c r="ACH22" s="244"/>
      <c r="ACI22" s="244"/>
      <c r="ACJ22" s="244"/>
      <c r="ACK22" s="244"/>
      <c r="ACL22" s="244"/>
      <c r="ACM22" s="244"/>
      <c r="ACN22" s="244"/>
      <c r="ACO22" s="244"/>
      <c r="ACP22" s="244"/>
      <c r="ACQ22" s="244"/>
      <c r="ACR22" s="244"/>
      <c r="ACS22" s="244"/>
      <c r="ACT22" s="244"/>
      <c r="ACU22" s="244"/>
      <c r="ACV22" s="244"/>
      <c r="ACW22" s="244"/>
      <c r="ACX22" s="244"/>
      <c r="ACY22" s="244"/>
      <c r="ACZ22" s="244"/>
      <c r="ADA22" s="244"/>
      <c r="ADB22" s="244"/>
      <c r="ADC22" s="244"/>
      <c r="ADD22" s="244"/>
      <c r="ADE22" s="244"/>
      <c r="ADF22" s="244"/>
      <c r="ADG22" s="244"/>
      <c r="ADH22" s="244"/>
      <c r="ADI22" s="244"/>
      <c r="ADJ22" s="244"/>
      <c r="ADK22" s="244"/>
      <c r="ADL22" s="244"/>
      <c r="ADM22" s="244"/>
      <c r="ADN22" s="244"/>
      <c r="ADO22" s="244"/>
      <c r="ADP22" s="244"/>
      <c r="ADQ22" s="244"/>
      <c r="ADR22" s="244"/>
      <c r="ADS22" s="244"/>
      <c r="ADT22" s="244"/>
      <c r="ADU22" s="244"/>
      <c r="ADV22" s="244"/>
      <c r="ADW22" s="244"/>
      <c r="ADX22" s="244"/>
      <c r="ADY22" s="244"/>
      <c r="ADZ22" s="244"/>
      <c r="AEA22" s="244"/>
      <c r="AEB22" s="244"/>
      <c r="AEC22" s="244"/>
      <c r="AED22" s="244"/>
      <c r="AEE22" s="244"/>
      <c r="AEF22" s="244"/>
      <c r="AEG22" s="244"/>
      <c r="AEH22" s="244"/>
      <c r="AEI22" s="244"/>
      <c r="AEJ22" s="244"/>
      <c r="AEK22" s="244"/>
      <c r="AEL22" s="244"/>
      <c r="AEM22" s="244"/>
      <c r="AEN22" s="244"/>
      <c r="AEO22" s="244"/>
      <c r="AEP22" s="244"/>
      <c r="AEQ22" s="244"/>
      <c r="AER22" s="244"/>
      <c r="AES22" s="244"/>
      <c r="AET22" s="244"/>
      <c r="AEU22" s="244"/>
    </row>
    <row r="23" spans="1:827" s="191" customFormat="1" x14ac:dyDescent="0.15">
      <c r="A23" s="183" t="str">
        <f>'Tariffs July 2020'!K17</f>
        <v>DC Power Co</v>
      </c>
      <c r="B23" s="183" t="str">
        <f>'Tariffs July 2020'!L17</f>
        <v>Market offer</v>
      </c>
      <c r="C23" s="184">
        <f>IF('Tariffs July 2020'!BP17=0,91*'Tariffs July 2020'!M17/100,(91*'Tariffs July 2020'!M17/100)+'Tariffs July 2020'!BP17/4)</f>
        <v>113.6041818181818</v>
      </c>
      <c r="D23" s="184">
        <f>IF('Tariffs July 2020'!O17="",$C$5*'Tariffs July 2020'!N17/100,IF($C$5&gt;='Tariffs July 2020'!P17,('Tariffs July 2020'!P17*'Tariffs July 2020'!N17/100),($C$5*'Tariffs July 2020'!N17/100)))</f>
        <v>555.09090909090901</v>
      </c>
      <c r="E23" s="184">
        <f>IF(AND('Tariffs July 2020'!P17&gt;0,'Tariffs July 2020'!R17&gt;0),IF($C$5&lt;'Tariffs July 2020'!P17,0,IF($C$5&lt;=('Tariffs July 2020'!R17+'Tariffs July 2020'!P17),(($C$5-'Tariffs July 2020'!P17)*'Tariffs July 2020'!Q17/100),(('Tariffs July 2020'!R17)*'Tariffs July 2020'!Q17/100))),0)</f>
        <v>0</v>
      </c>
      <c r="F23" s="184">
        <f>IF(AND('Tariffs July 2020'!R17&gt;0,'Tariffs July 2020'!T17&gt;0),IF(($C$5&lt;'Tariffs July 2020'!T17),(0),($C$5-'Tariffs July 2020'!T17)*'Tariffs July 2020'!U17/100),IF(AND('Tariffs July 2020'!R17&gt;0,'Tariffs July 2020'!T17=""),IF(($C$5&lt;'Tariffs July 2020'!R17+'Tariffs July 2020'!P17),(0),(($C$5-('Tariffs July 2020'!R17+'Tariffs July 2020'!P17))*'Tariffs July 2020'!S17/100)),IF(AND('Tariffs July 2020'!P17&gt;0,'Tariffs July 2020'!R17=""&gt;0),IF(($C$5&lt;'Tariffs July 2020'!P17),(0),($C$5-'Tariffs July 2020'!P17)*'Tariffs July 2020'!Q17/100),0)))</f>
        <v>0</v>
      </c>
      <c r="G23" s="184">
        <f t="shared" ref="G23:G25" si="9">SUM(C23:F23)</f>
        <v>668.69509090909082</v>
      </c>
      <c r="H23" s="238">
        <f t="shared" si="1"/>
        <v>2220.363636363636</v>
      </c>
      <c r="I23" s="238">
        <f t="shared" si="2"/>
        <v>2674.7803636363633</v>
      </c>
      <c r="J23" s="185">
        <f t="shared" si="3"/>
        <v>2942.2583999999997</v>
      </c>
      <c r="K23" s="183">
        <f>'Tariffs July 2020'!AZ17</f>
        <v>0</v>
      </c>
      <c r="L23" s="183">
        <f>'Tariffs July 2020'!BA17</f>
        <v>0</v>
      </c>
      <c r="M23" s="183">
        <f>'Tariffs July 2020'!BB17</f>
        <v>0</v>
      </c>
      <c r="N23" s="183">
        <f>'Tariffs July 2020'!BC17</f>
        <v>0</v>
      </c>
      <c r="O23" s="186" t="str">
        <f t="shared" si="4"/>
        <v>No discount</v>
      </c>
      <c r="P23" s="187" t="str">
        <f t="shared" si="5"/>
        <v>Exclusive</v>
      </c>
      <c r="Q23" s="241">
        <f t="shared" si="6"/>
        <v>2674.7803636363633</v>
      </c>
      <c r="R23" s="238">
        <f t="shared" si="7"/>
        <v>2674.7803636363633</v>
      </c>
      <c r="S23" s="247">
        <f t="shared" si="8"/>
        <v>2942.2583999999997</v>
      </c>
      <c r="T23" s="247">
        <f t="shared" si="8"/>
        <v>2942.2583999999997</v>
      </c>
      <c r="U23" s="188">
        <f>'Tariffs July 2020'!BL17</f>
        <v>0</v>
      </c>
      <c r="V23" s="189" t="str">
        <f>'Tariffs July 2020'!BM17</f>
        <v>n</v>
      </c>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c r="BA23" s="244"/>
      <c r="BB23" s="244"/>
      <c r="BC23" s="244"/>
      <c r="BD23" s="244"/>
      <c r="BE23" s="244"/>
      <c r="BF23" s="244"/>
      <c r="BG23" s="244"/>
      <c r="BH23" s="244"/>
      <c r="BI23" s="244"/>
      <c r="BJ23" s="244"/>
      <c r="BK23" s="244"/>
      <c r="BL23" s="244"/>
      <c r="BM23" s="244"/>
      <c r="BN23" s="244"/>
      <c r="BO23" s="244"/>
      <c r="BP23" s="244"/>
      <c r="BQ23" s="244"/>
      <c r="BR23" s="244"/>
      <c r="BS23" s="244"/>
      <c r="BT23" s="244"/>
      <c r="BU23" s="244"/>
      <c r="BV23" s="244"/>
      <c r="BW23" s="244"/>
      <c r="BX23" s="244"/>
      <c r="BY23" s="244"/>
      <c r="BZ23" s="244"/>
      <c r="CA23" s="244"/>
      <c r="CB23" s="244"/>
      <c r="CC23" s="244"/>
      <c r="CD23" s="244"/>
      <c r="CE23" s="244"/>
      <c r="CF23" s="244"/>
      <c r="CG23" s="244"/>
      <c r="CH23" s="244"/>
      <c r="CI23" s="244"/>
      <c r="CJ23" s="244"/>
      <c r="CK23" s="244"/>
      <c r="CL23" s="244"/>
      <c r="CM23" s="244"/>
      <c r="CN23" s="244"/>
      <c r="CO23" s="244"/>
      <c r="CP23" s="244"/>
      <c r="CQ23" s="244"/>
      <c r="CR23" s="244"/>
      <c r="CS23" s="244"/>
      <c r="CT23" s="244"/>
      <c r="CU23" s="244"/>
      <c r="CV23" s="244"/>
      <c r="CW23" s="244"/>
      <c r="CX23" s="244"/>
      <c r="CY23" s="244"/>
      <c r="CZ23" s="244"/>
      <c r="DA23" s="244"/>
      <c r="DB23" s="244"/>
      <c r="DC23" s="244"/>
      <c r="DD23" s="244"/>
      <c r="DE23" s="244"/>
      <c r="DF23" s="244"/>
      <c r="DG23" s="244"/>
      <c r="DH23" s="244"/>
      <c r="DI23" s="244"/>
      <c r="DJ23" s="244"/>
      <c r="DK23" s="244"/>
      <c r="DL23" s="244"/>
      <c r="DM23" s="244"/>
      <c r="DN23" s="244"/>
      <c r="DO23" s="244"/>
      <c r="DP23" s="244"/>
      <c r="DQ23" s="244"/>
      <c r="DR23" s="244"/>
      <c r="DS23" s="244"/>
      <c r="DT23" s="244"/>
      <c r="DU23" s="244"/>
      <c r="DV23" s="244"/>
      <c r="DW23" s="244"/>
      <c r="DX23" s="244"/>
      <c r="DY23" s="244"/>
      <c r="DZ23" s="244"/>
      <c r="EA23" s="244"/>
      <c r="EB23" s="244"/>
      <c r="EC23" s="244"/>
      <c r="ED23" s="244"/>
      <c r="EE23" s="244"/>
      <c r="EF23" s="244"/>
      <c r="EG23" s="244"/>
      <c r="EH23" s="244"/>
      <c r="EI23" s="244"/>
      <c r="EJ23" s="244"/>
      <c r="EK23" s="244"/>
      <c r="EL23" s="244"/>
      <c r="EM23" s="244"/>
      <c r="EN23" s="244"/>
      <c r="EO23" s="244"/>
      <c r="EP23" s="244"/>
      <c r="EQ23" s="244"/>
      <c r="ER23" s="244"/>
      <c r="ES23" s="244"/>
      <c r="ET23" s="244"/>
      <c r="EU23" s="244"/>
      <c r="EV23" s="244"/>
      <c r="EW23" s="244"/>
      <c r="EX23" s="244"/>
      <c r="EY23" s="244"/>
      <c r="EZ23" s="244"/>
      <c r="FA23" s="244"/>
      <c r="FB23" s="244"/>
      <c r="FC23" s="244"/>
      <c r="FD23" s="244"/>
      <c r="FE23" s="244"/>
      <c r="FF23" s="244"/>
      <c r="FG23" s="244"/>
      <c r="FH23" s="244"/>
      <c r="FI23" s="244"/>
      <c r="FJ23" s="244"/>
      <c r="FK23" s="244"/>
      <c r="FL23" s="244"/>
      <c r="FM23" s="244"/>
      <c r="FN23" s="244"/>
      <c r="FO23" s="244"/>
      <c r="FP23" s="244"/>
      <c r="FQ23" s="244"/>
      <c r="FR23" s="244"/>
      <c r="FS23" s="244"/>
      <c r="FT23" s="244"/>
      <c r="FU23" s="244"/>
      <c r="FV23" s="244"/>
      <c r="FW23" s="244"/>
      <c r="FX23" s="244"/>
      <c r="FY23" s="244"/>
      <c r="FZ23" s="244"/>
      <c r="GA23" s="244"/>
      <c r="GB23" s="244"/>
      <c r="GC23" s="244"/>
      <c r="GD23" s="244"/>
      <c r="GE23" s="244"/>
      <c r="GF23" s="244"/>
      <c r="GG23" s="244"/>
      <c r="GH23" s="244"/>
      <c r="GI23" s="244"/>
      <c r="GJ23" s="244"/>
      <c r="GK23" s="244"/>
      <c r="GL23" s="244"/>
      <c r="GM23" s="244"/>
      <c r="GN23" s="244"/>
      <c r="GO23" s="244"/>
      <c r="GP23" s="244"/>
      <c r="GQ23" s="244"/>
      <c r="GR23" s="244"/>
      <c r="GS23" s="244"/>
      <c r="GT23" s="244"/>
      <c r="GU23" s="244"/>
      <c r="GV23" s="244"/>
      <c r="GW23" s="244"/>
      <c r="GX23" s="244"/>
      <c r="GY23" s="244"/>
      <c r="GZ23" s="244"/>
      <c r="HA23" s="244"/>
      <c r="HB23" s="244"/>
      <c r="HC23" s="244"/>
      <c r="HD23" s="244"/>
      <c r="HE23" s="244"/>
      <c r="HF23" s="244"/>
      <c r="HG23" s="244"/>
      <c r="HH23" s="244"/>
      <c r="HI23" s="244"/>
      <c r="HJ23" s="244"/>
      <c r="HK23" s="244"/>
      <c r="HL23" s="244"/>
      <c r="HM23" s="244"/>
      <c r="HN23" s="244"/>
      <c r="HO23" s="244"/>
      <c r="HP23" s="244"/>
      <c r="HQ23" s="244"/>
      <c r="HR23" s="244"/>
      <c r="HS23" s="244"/>
      <c r="HT23" s="244"/>
      <c r="HU23" s="244"/>
      <c r="HV23" s="244"/>
      <c r="HW23" s="244"/>
      <c r="HX23" s="244"/>
      <c r="HY23" s="244"/>
      <c r="HZ23" s="244"/>
      <c r="IA23" s="244"/>
      <c r="IB23" s="244"/>
      <c r="IC23" s="244"/>
      <c r="ID23" s="244"/>
      <c r="IE23" s="244"/>
      <c r="IF23" s="244"/>
      <c r="IG23" s="244"/>
      <c r="IH23" s="244"/>
      <c r="II23" s="244"/>
      <c r="IJ23" s="244"/>
      <c r="IK23" s="244"/>
      <c r="IL23" s="244"/>
      <c r="IM23" s="244"/>
      <c r="IN23" s="244"/>
      <c r="IO23" s="244"/>
      <c r="IP23" s="244"/>
      <c r="IQ23" s="244"/>
      <c r="IR23" s="244"/>
      <c r="IS23" s="244"/>
      <c r="IT23" s="244"/>
      <c r="IU23" s="244"/>
      <c r="IV23" s="244"/>
      <c r="IW23" s="244"/>
      <c r="IX23" s="244"/>
      <c r="IY23" s="244"/>
      <c r="IZ23" s="244"/>
      <c r="JA23" s="244"/>
      <c r="JB23" s="244"/>
      <c r="JC23" s="244"/>
      <c r="JD23" s="244"/>
      <c r="JE23" s="244"/>
      <c r="JF23" s="244"/>
      <c r="JG23" s="244"/>
      <c r="JH23" s="244"/>
      <c r="JI23" s="244"/>
      <c r="JJ23" s="244"/>
      <c r="JK23" s="244"/>
      <c r="JL23" s="244"/>
      <c r="JM23" s="244"/>
      <c r="JN23" s="244"/>
      <c r="JO23" s="244"/>
      <c r="JP23" s="244"/>
      <c r="JQ23" s="244"/>
      <c r="JR23" s="244"/>
      <c r="JS23" s="244"/>
      <c r="JT23" s="244"/>
      <c r="JU23" s="244"/>
      <c r="JV23" s="244"/>
      <c r="JW23" s="244"/>
      <c r="JX23" s="244"/>
      <c r="JY23" s="244"/>
      <c r="JZ23" s="244"/>
      <c r="KA23" s="244"/>
      <c r="KB23" s="244"/>
      <c r="KC23" s="244"/>
      <c r="KD23" s="244"/>
      <c r="KE23" s="244"/>
      <c r="KF23" s="244"/>
      <c r="KG23" s="244"/>
      <c r="KH23" s="244"/>
      <c r="KI23" s="244"/>
      <c r="KJ23" s="244"/>
      <c r="KK23" s="244"/>
      <c r="KL23" s="244"/>
      <c r="KM23" s="244"/>
      <c r="KN23" s="244"/>
      <c r="KO23" s="244"/>
      <c r="KP23" s="244"/>
      <c r="KQ23" s="244"/>
      <c r="KR23" s="244"/>
      <c r="KS23" s="244"/>
      <c r="KT23" s="244"/>
      <c r="KU23" s="244"/>
      <c r="KV23" s="244"/>
      <c r="KW23" s="244"/>
      <c r="KX23" s="244"/>
      <c r="KY23" s="244"/>
      <c r="KZ23" s="244"/>
      <c r="LA23" s="244"/>
      <c r="LB23" s="244"/>
      <c r="LC23" s="244"/>
      <c r="LD23" s="244"/>
      <c r="LE23" s="244"/>
      <c r="LF23" s="244"/>
      <c r="LG23" s="244"/>
      <c r="LH23" s="244"/>
      <c r="LI23" s="244"/>
      <c r="LJ23" s="244"/>
      <c r="LK23" s="244"/>
      <c r="LL23" s="244"/>
      <c r="LM23" s="244"/>
      <c r="LN23" s="244"/>
      <c r="LO23" s="244"/>
      <c r="LP23" s="244"/>
      <c r="LQ23" s="244"/>
      <c r="LR23" s="244"/>
      <c r="LS23" s="244"/>
      <c r="LT23" s="244"/>
      <c r="LU23" s="244"/>
      <c r="LV23" s="244"/>
      <c r="LW23" s="244"/>
      <c r="LX23" s="244"/>
      <c r="LY23" s="244"/>
      <c r="LZ23" s="244"/>
      <c r="MA23" s="244"/>
      <c r="MB23" s="244"/>
      <c r="MC23" s="244"/>
      <c r="MD23" s="244"/>
      <c r="ME23" s="244"/>
      <c r="MF23" s="244"/>
      <c r="MG23" s="244"/>
      <c r="MH23" s="244"/>
      <c r="MI23" s="244"/>
      <c r="MJ23" s="244"/>
      <c r="MK23" s="244"/>
      <c r="ML23" s="244"/>
      <c r="MM23" s="244"/>
      <c r="MN23" s="244"/>
      <c r="MO23" s="244"/>
      <c r="MP23" s="244"/>
      <c r="MQ23" s="244"/>
      <c r="MR23" s="244"/>
      <c r="MS23" s="244"/>
      <c r="MT23" s="244"/>
      <c r="MU23" s="244"/>
      <c r="MV23" s="244"/>
      <c r="MW23" s="244"/>
      <c r="MX23" s="244"/>
      <c r="MY23" s="244"/>
      <c r="MZ23" s="244"/>
      <c r="NA23" s="244"/>
      <c r="NB23" s="244"/>
      <c r="NC23" s="244"/>
      <c r="ND23" s="244"/>
      <c r="NE23" s="244"/>
      <c r="NF23" s="244"/>
      <c r="NG23" s="244"/>
      <c r="NH23" s="244"/>
      <c r="NI23" s="244"/>
      <c r="NJ23" s="244"/>
      <c r="NK23" s="244"/>
      <c r="NL23" s="244"/>
      <c r="NM23" s="244"/>
      <c r="NN23" s="244"/>
      <c r="NO23" s="244"/>
      <c r="NP23" s="244"/>
      <c r="NQ23" s="244"/>
      <c r="NR23" s="244"/>
      <c r="NS23" s="244"/>
      <c r="NT23" s="244"/>
      <c r="NU23" s="244"/>
      <c r="NV23" s="244"/>
      <c r="NW23" s="244"/>
      <c r="NX23" s="244"/>
      <c r="NY23" s="244"/>
      <c r="NZ23" s="244"/>
      <c r="OA23" s="244"/>
      <c r="OB23" s="244"/>
      <c r="OC23" s="244"/>
      <c r="OD23" s="244"/>
      <c r="OE23" s="244"/>
      <c r="OF23" s="244"/>
      <c r="OG23" s="244"/>
      <c r="OH23" s="244"/>
      <c r="OI23" s="244"/>
      <c r="OJ23" s="244"/>
      <c r="OK23" s="244"/>
      <c r="OL23" s="244"/>
      <c r="OM23" s="244"/>
      <c r="ON23" s="244"/>
      <c r="OO23" s="244"/>
      <c r="OP23" s="244"/>
      <c r="OQ23" s="244"/>
      <c r="OR23" s="244"/>
      <c r="OS23" s="244"/>
      <c r="OT23" s="244"/>
      <c r="OU23" s="244"/>
      <c r="OV23" s="244"/>
      <c r="OW23" s="244"/>
      <c r="OX23" s="244"/>
      <c r="OY23" s="244"/>
      <c r="OZ23" s="244"/>
      <c r="PA23" s="244"/>
      <c r="PB23" s="244"/>
      <c r="PC23" s="244"/>
      <c r="PD23" s="244"/>
      <c r="PE23" s="244"/>
      <c r="PF23" s="244"/>
      <c r="PG23" s="244"/>
      <c r="PH23" s="244"/>
      <c r="PI23" s="244"/>
      <c r="PJ23" s="244"/>
      <c r="PK23" s="244"/>
      <c r="PL23" s="244"/>
      <c r="PM23" s="244"/>
      <c r="PN23" s="244"/>
      <c r="PO23" s="244"/>
      <c r="PP23" s="244"/>
      <c r="PQ23" s="244"/>
      <c r="PR23" s="244"/>
      <c r="PS23" s="244"/>
      <c r="PT23" s="244"/>
      <c r="PU23" s="244"/>
      <c r="PV23" s="244"/>
      <c r="PW23" s="244"/>
      <c r="PX23" s="244"/>
      <c r="PY23" s="244"/>
      <c r="PZ23" s="244"/>
      <c r="QA23" s="244"/>
      <c r="QB23" s="244"/>
      <c r="QC23" s="244"/>
      <c r="QD23" s="244"/>
      <c r="QE23" s="244"/>
      <c r="QF23" s="244"/>
      <c r="QG23" s="244"/>
      <c r="QH23" s="244"/>
      <c r="QI23" s="244"/>
      <c r="QJ23" s="244"/>
      <c r="QK23" s="244"/>
      <c r="QL23" s="244"/>
      <c r="QM23" s="244"/>
      <c r="QN23" s="244"/>
      <c r="QO23" s="244"/>
      <c r="QP23" s="244"/>
      <c r="QQ23" s="244"/>
      <c r="QR23" s="244"/>
      <c r="QS23" s="244"/>
      <c r="QT23" s="244"/>
      <c r="QU23" s="244"/>
      <c r="QV23" s="244"/>
      <c r="QW23" s="244"/>
      <c r="QX23" s="244"/>
      <c r="QY23" s="244"/>
      <c r="QZ23" s="244"/>
      <c r="RA23" s="244"/>
      <c r="RB23" s="244"/>
      <c r="RC23" s="244"/>
      <c r="RD23" s="244"/>
      <c r="RE23" s="244"/>
      <c r="RF23" s="244"/>
      <c r="RG23" s="244"/>
      <c r="RH23" s="244"/>
      <c r="RI23" s="244"/>
      <c r="RJ23" s="244"/>
      <c r="RK23" s="244"/>
      <c r="RL23" s="244"/>
      <c r="RM23" s="244"/>
      <c r="RN23" s="244"/>
      <c r="RO23" s="244"/>
      <c r="RP23" s="244"/>
      <c r="RQ23" s="244"/>
      <c r="RR23" s="244"/>
      <c r="RS23" s="244"/>
      <c r="RT23" s="244"/>
      <c r="RU23" s="244"/>
      <c r="RV23" s="244"/>
      <c r="RW23" s="244"/>
      <c r="RX23" s="244"/>
      <c r="RY23" s="244"/>
      <c r="RZ23" s="244"/>
      <c r="SA23" s="244"/>
      <c r="SB23" s="244"/>
      <c r="SC23" s="244"/>
      <c r="SD23" s="244"/>
      <c r="SE23" s="244"/>
      <c r="SF23" s="244"/>
      <c r="SG23" s="244"/>
      <c r="SH23" s="244"/>
      <c r="SI23" s="244"/>
      <c r="SJ23" s="244"/>
      <c r="SK23" s="244"/>
      <c r="SL23" s="244"/>
      <c r="SM23" s="244"/>
      <c r="SN23" s="244"/>
      <c r="SO23" s="244"/>
      <c r="SP23" s="244"/>
      <c r="SQ23" s="244"/>
      <c r="SR23" s="244"/>
      <c r="SS23" s="244"/>
      <c r="ST23" s="244"/>
      <c r="SU23" s="244"/>
      <c r="SV23" s="244"/>
      <c r="SW23" s="244"/>
      <c r="SX23" s="244"/>
      <c r="SY23" s="244"/>
      <c r="SZ23" s="244"/>
      <c r="TA23" s="244"/>
      <c r="TB23" s="244"/>
      <c r="TC23" s="244"/>
      <c r="TD23" s="244"/>
      <c r="TE23" s="244"/>
      <c r="TF23" s="244"/>
      <c r="TG23" s="244"/>
      <c r="TH23" s="244"/>
      <c r="TI23" s="244"/>
      <c r="TJ23" s="244"/>
      <c r="TK23" s="244"/>
      <c r="TL23" s="244"/>
      <c r="TM23" s="244"/>
      <c r="TN23" s="244"/>
      <c r="TO23" s="244"/>
      <c r="TP23" s="244"/>
      <c r="TQ23" s="244"/>
      <c r="TR23" s="244"/>
      <c r="TS23" s="244"/>
      <c r="TT23" s="244"/>
      <c r="TU23" s="244"/>
      <c r="TV23" s="244"/>
      <c r="TW23" s="244"/>
      <c r="TX23" s="244"/>
      <c r="TY23" s="244"/>
      <c r="TZ23" s="244"/>
      <c r="UA23" s="244"/>
      <c r="UB23" s="244"/>
      <c r="UC23" s="244"/>
      <c r="UD23" s="244"/>
      <c r="UE23" s="244"/>
      <c r="UF23" s="244"/>
      <c r="UG23" s="244"/>
      <c r="UH23" s="244"/>
      <c r="UI23" s="244"/>
      <c r="UJ23" s="244"/>
      <c r="UK23" s="244"/>
      <c r="UL23" s="244"/>
      <c r="UM23" s="244"/>
      <c r="UN23" s="244"/>
      <c r="UO23" s="244"/>
      <c r="UP23" s="244"/>
      <c r="UQ23" s="244"/>
      <c r="UR23" s="244"/>
      <c r="US23" s="244"/>
      <c r="UT23" s="244"/>
      <c r="UU23" s="244"/>
      <c r="UV23" s="244"/>
      <c r="UW23" s="244"/>
      <c r="UX23" s="244"/>
      <c r="UY23" s="244"/>
      <c r="UZ23" s="244"/>
      <c r="VA23" s="244"/>
      <c r="VB23" s="244"/>
      <c r="VC23" s="244"/>
      <c r="VD23" s="244"/>
      <c r="VE23" s="244"/>
      <c r="VF23" s="244"/>
      <c r="VG23" s="244"/>
      <c r="VH23" s="244"/>
      <c r="VI23" s="244"/>
      <c r="VJ23" s="244"/>
      <c r="VK23" s="244"/>
      <c r="VL23" s="244"/>
      <c r="VM23" s="244"/>
      <c r="VN23" s="244"/>
      <c r="VO23" s="244"/>
      <c r="VP23" s="244"/>
      <c r="VQ23" s="244"/>
      <c r="VR23" s="244"/>
      <c r="VS23" s="244"/>
      <c r="VT23" s="244"/>
      <c r="VU23" s="244"/>
      <c r="VV23" s="244"/>
      <c r="VW23" s="244"/>
      <c r="VX23" s="244"/>
      <c r="VY23" s="244"/>
      <c r="VZ23" s="244"/>
      <c r="WA23" s="244"/>
      <c r="WB23" s="244"/>
      <c r="WC23" s="244"/>
      <c r="WD23" s="244"/>
      <c r="WE23" s="244"/>
      <c r="WF23" s="244"/>
      <c r="WG23" s="244"/>
      <c r="WH23" s="244"/>
      <c r="WI23" s="244"/>
      <c r="WJ23" s="244"/>
      <c r="WK23" s="244"/>
      <c r="WL23" s="244"/>
      <c r="WM23" s="244"/>
      <c r="WN23" s="244"/>
      <c r="WO23" s="244"/>
      <c r="WP23" s="244"/>
      <c r="WQ23" s="244"/>
      <c r="WR23" s="244"/>
      <c r="WS23" s="244"/>
      <c r="WT23" s="244"/>
      <c r="WU23" s="244"/>
      <c r="WV23" s="244"/>
      <c r="WW23" s="244"/>
      <c r="WX23" s="244"/>
      <c r="WY23" s="244"/>
      <c r="WZ23" s="244"/>
      <c r="XA23" s="244"/>
      <c r="XB23" s="244"/>
      <c r="XC23" s="244"/>
      <c r="XD23" s="244"/>
      <c r="XE23" s="244"/>
      <c r="XF23" s="244"/>
      <c r="XG23" s="244"/>
      <c r="XH23" s="244"/>
      <c r="XI23" s="244"/>
      <c r="XJ23" s="244"/>
      <c r="XK23" s="244"/>
      <c r="XL23" s="244"/>
      <c r="XM23" s="244"/>
      <c r="XN23" s="244"/>
      <c r="XO23" s="244"/>
      <c r="XP23" s="244"/>
      <c r="XQ23" s="244"/>
      <c r="XR23" s="244"/>
      <c r="XS23" s="244"/>
      <c r="XT23" s="244"/>
      <c r="XU23" s="244"/>
      <c r="XV23" s="244"/>
      <c r="XW23" s="244"/>
      <c r="XX23" s="244"/>
      <c r="XY23" s="244"/>
      <c r="XZ23" s="244"/>
      <c r="YA23" s="244"/>
      <c r="YB23" s="244"/>
      <c r="YC23" s="244"/>
      <c r="YD23" s="244"/>
      <c r="YE23" s="244"/>
      <c r="YF23" s="244"/>
      <c r="YG23" s="244"/>
      <c r="YH23" s="244"/>
      <c r="YI23" s="244"/>
      <c r="YJ23" s="244"/>
      <c r="YK23" s="244"/>
      <c r="YL23" s="244"/>
      <c r="YM23" s="244"/>
      <c r="YN23" s="244"/>
      <c r="YO23" s="244"/>
      <c r="YP23" s="244"/>
      <c r="YQ23" s="244"/>
      <c r="YR23" s="244"/>
      <c r="YS23" s="244"/>
      <c r="YT23" s="244"/>
      <c r="YU23" s="244"/>
      <c r="YV23" s="244"/>
      <c r="YW23" s="244"/>
      <c r="YX23" s="244"/>
      <c r="YY23" s="244"/>
      <c r="YZ23" s="244"/>
      <c r="ZA23" s="244"/>
      <c r="ZB23" s="244"/>
      <c r="ZC23" s="244"/>
      <c r="ZD23" s="244"/>
      <c r="ZE23" s="244"/>
      <c r="ZF23" s="244"/>
      <c r="ZG23" s="244"/>
      <c r="ZH23" s="244"/>
      <c r="ZI23" s="244"/>
      <c r="ZJ23" s="244"/>
      <c r="ZK23" s="244"/>
      <c r="ZL23" s="244"/>
      <c r="ZM23" s="244"/>
      <c r="ZN23" s="244"/>
      <c r="ZO23" s="244"/>
      <c r="ZP23" s="244"/>
      <c r="ZQ23" s="244"/>
      <c r="ZR23" s="244"/>
      <c r="ZS23" s="244"/>
      <c r="ZT23" s="244"/>
      <c r="ZU23" s="244"/>
      <c r="ZV23" s="244"/>
      <c r="ZW23" s="244"/>
      <c r="ZX23" s="244"/>
      <c r="ZY23" s="244"/>
      <c r="ZZ23" s="244"/>
      <c r="AAA23" s="244"/>
      <c r="AAB23" s="244"/>
      <c r="AAC23" s="244"/>
      <c r="AAD23" s="244"/>
      <c r="AAE23" s="244"/>
      <c r="AAF23" s="244"/>
      <c r="AAG23" s="244"/>
      <c r="AAH23" s="244"/>
      <c r="AAI23" s="244"/>
      <c r="AAJ23" s="244"/>
      <c r="AAK23" s="244"/>
      <c r="AAL23" s="244"/>
      <c r="AAM23" s="244"/>
      <c r="AAN23" s="244"/>
      <c r="AAO23" s="244"/>
      <c r="AAP23" s="244"/>
      <c r="AAQ23" s="244"/>
      <c r="AAR23" s="244"/>
      <c r="AAS23" s="244"/>
      <c r="AAT23" s="244"/>
      <c r="AAU23" s="244"/>
      <c r="AAV23" s="244"/>
      <c r="AAW23" s="244"/>
      <c r="AAX23" s="244"/>
      <c r="AAY23" s="244"/>
      <c r="AAZ23" s="244"/>
      <c r="ABA23" s="244"/>
      <c r="ABB23" s="244"/>
      <c r="ABC23" s="244"/>
      <c r="ABD23" s="244"/>
      <c r="ABE23" s="244"/>
      <c r="ABF23" s="244"/>
      <c r="ABG23" s="244"/>
      <c r="ABH23" s="244"/>
      <c r="ABI23" s="244"/>
      <c r="ABJ23" s="244"/>
      <c r="ABK23" s="244"/>
      <c r="ABL23" s="244"/>
      <c r="ABM23" s="244"/>
      <c r="ABN23" s="244"/>
      <c r="ABO23" s="244"/>
      <c r="ABP23" s="244"/>
      <c r="ABQ23" s="244"/>
      <c r="ABR23" s="244"/>
      <c r="ABS23" s="244"/>
      <c r="ABT23" s="244"/>
      <c r="ABU23" s="244"/>
      <c r="ABV23" s="244"/>
      <c r="ABW23" s="244"/>
      <c r="ABX23" s="244"/>
      <c r="ABY23" s="244"/>
      <c r="ABZ23" s="244"/>
      <c r="ACA23" s="244"/>
      <c r="ACB23" s="244"/>
      <c r="ACC23" s="244"/>
      <c r="ACD23" s="244"/>
      <c r="ACE23" s="244"/>
      <c r="ACF23" s="244"/>
      <c r="ACG23" s="244"/>
      <c r="ACH23" s="244"/>
      <c r="ACI23" s="244"/>
      <c r="ACJ23" s="244"/>
      <c r="ACK23" s="244"/>
      <c r="ACL23" s="244"/>
      <c r="ACM23" s="244"/>
      <c r="ACN23" s="244"/>
      <c r="ACO23" s="244"/>
      <c r="ACP23" s="244"/>
      <c r="ACQ23" s="244"/>
      <c r="ACR23" s="244"/>
      <c r="ACS23" s="244"/>
      <c r="ACT23" s="244"/>
      <c r="ACU23" s="244"/>
      <c r="ACV23" s="244"/>
      <c r="ACW23" s="244"/>
      <c r="ACX23" s="244"/>
      <c r="ACY23" s="244"/>
      <c r="ACZ23" s="244"/>
      <c r="ADA23" s="244"/>
      <c r="ADB23" s="244"/>
      <c r="ADC23" s="244"/>
      <c r="ADD23" s="244"/>
      <c r="ADE23" s="244"/>
      <c r="ADF23" s="244"/>
      <c r="ADG23" s="244"/>
      <c r="ADH23" s="244"/>
      <c r="ADI23" s="244"/>
      <c r="ADJ23" s="244"/>
      <c r="ADK23" s="244"/>
      <c r="ADL23" s="244"/>
      <c r="ADM23" s="244"/>
      <c r="ADN23" s="244"/>
      <c r="ADO23" s="244"/>
      <c r="ADP23" s="244"/>
      <c r="ADQ23" s="244"/>
      <c r="ADR23" s="244"/>
      <c r="ADS23" s="244"/>
      <c r="ADT23" s="244"/>
      <c r="ADU23" s="244"/>
      <c r="ADV23" s="244"/>
      <c r="ADW23" s="244"/>
      <c r="ADX23" s="244"/>
      <c r="ADY23" s="244"/>
      <c r="ADZ23" s="244"/>
      <c r="AEA23" s="244"/>
      <c r="AEB23" s="244"/>
      <c r="AEC23" s="244"/>
      <c r="AED23" s="244"/>
      <c r="AEE23" s="244"/>
      <c r="AEF23" s="244"/>
      <c r="AEG23" s="244"/>
      <c r="AEH23" s="244"/>
      <c r="AEI23" s="244"/>
      <c r="AEJ23" s="244"/>
      <c r="AEK23" s="244"/>
      <c r="AEL23" s="244"/>
      <c r="AEM23" s="244"/>
      <c r="AEN23" s="244"/>
      <c r="AEO23" s="244"/>
      <c r="AEP23" s="244"/>
      <c r="AEQ23" s="244"/>
      <c r="AER23" s="244"/>
      <c r="AES23" s="244"/>
      <c r="AET23" s="244"/>
      <c r="AEU23" s="244"/>
    </row>
    <row r="24" spans="1:827" s="191" customFormat="1" x14ac:dyDescent="0.15">
      <c r="A24" s="183" t="str">
        <f>'Tariffs July 2020'!K18</f>
        <v>ReAmped Energy</v>
      </c>
      <c r="B24" s="183" t="str">
        <f>'Tariffs July 2020'!L18</f>
        <v>Market offer</v>
      </c>
      <c r="C24" s="184">
        <f>IF('Tariffs July 2020'!BP18=0,91*'Tariffs July 2020'!M18/100,(91*'Tariffs July 2020'!M18/100)+'Tariffs July 2020'!BP18/4)</f>
        <v>89.924545454545438</v>
      </c>
      <c r="D24" s="184">
        <f>IF('Tariffs July 2020'!O18="",$C$5*'Tariffs July 2020'!N18/100,IF($C$5&gt;='Tariffs July 2020'!P18,('Tariffs July 2020'!P18*'Tariffs July 2020'!N18/100),($C$5*'Tariffs July 2020'!N18/100)))</f>
        <v>374.72727272727275</v>
      </c>
      <c r="E24" s="184">
        <f>IF(AND('Tariffs July 2020'!P18&gt;0,'Tariffs July 2020'!R18&gt;0),IF($C$5&lt;'Tariffs July 2020'!P18,0,IF($C$5&lt;=('Tariffs July 2020'!R18+'Tariffs July 2020'!P18),(($C$5-'Tariffs July 2020'!P18)*'Tariffs July 2020'!Q18/100),(('Tariffs July 2020'!R18)*'Tariffs July 2020'!Q18/100))),0)</f>
        <v>0</v>
      </c>
      <c r="F24" s="184">
        <f>IF(AND('Tariffs July 2020'!R18&gt;0,'Tariffs July 2020'!T18&gt;0),IF(($C$5&lt;'Tariffs July 2020'!T18),(0),($C$5-'Tariffs July 2020'!T18)*'Tariffs July 2020'!U18/100),IF(AND('Tariffs July 2020'!R18&gt;0,'Tariffs July 2020'!T18=""),IF(($C$5&lt;'Tariffs July 2020'!R18+'Tariffs July 2020'!P18),(0),(($C$5-('Tariffs July 2020'!R18+'Tariffs July 2020'!P18))*'Tariffs July 2020'!S18/100)),IF(AND('Tariffs July 2020'!P18&gt;0,'Tariffs July 2020'!R18=""&gt;0),IF(($C$5&lt;'Tariffs July 2020'!P18),(0),($C$5-'Tariffs July 2020'!P18)*'Tariffs July 2020'!Q18/100),0)))</f>
        <v>0</v>
      </c>
      <c r="G24" s="184">
        <f t="shared" si="9"/>
        <v>464.65181818181816</v>
      </c>
      <c r="H24" s="238">
        <f t="shared" si="1"/>
        <v>1498.909090909091</v>
      </c>
      <c r="I24" s="238">
        <f t="shared" si="2"/>
        <v>1858.6072727272726</v>
      </c>
      <c r="J24" s="185">
        <f t="shared" si="3"/>
        <v>2044.4680000000001</v>
      </c>
      <c r="K24" s="183">
        <f>'Tariffs July 2020'!AZ18</f>
        <v>0</v>
      </c>
      <c r="L24" s="183">
        <f>'Tariffs July 2020'!BA18</f>
        <v>0</v>
      </c>
      <c r="M24" s="183">
        <f>'Tariffs July 2020'!BB18</f>
        <v>0</v>
      </c>
      <c r="N24" s="183">
        <f>'Tariffs July 2020'!BC18</f>
        <v>0</v>
      </c>
      <c r="O24" s="186" t="str">
        <f t="shared" si="4"/>
        <v>No discount</v>
      </c>
      <c r="P24" s="187" t="str">
        <f t="shared" si="5"/>
        <v>Exclusive</v>
      </c>
      <c r="Q24" s="241">
        <f t="shared" si="6"/>
        <v>1858.6072727272726</v>
      </c>
      <c r="R24" s="238">
        <f t="shared" si="7"/>
        <v>1858.6072727272726</v>
      </c>
      <c r="S24" s="247">
        <f t="shared" ref="S24:T25" si="10">Q24*1.1</f>
        <v>2044.4680000000001</v>
      </c>
      <c r="T24" s="247">
        <f t="shared" si="10"/>
        <v>2044.4680000000001</v>
      </c>
      <c r="U24" s="188">
        <f>'Tariffs July 2020'!BL18</f>
        <v>0</v>
      </c>
      <c r="V24" s="189" t="str">
        <f>'Tariffs July 2020'!BM18</f>
        <v>n</v>
      </c>
      <c r="Y24" s="244"/>
      <c r="Z24" s="244"/>
      <c r="AA24" s="244"/>
      <c r="AB24" s="244"/>
      <c r="AC24" s="244"/>
      <c r="AD24" s="244"/>
      <c r="AE24" s="244"/>
      <c r="AF24" s="244"/>
      <c r="AG24" s="244"/>
      <c r="AH24" s="244"/>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V24" s="244"/>
      <c r="BW24" s="244"/>
      <c r="BX24" s="244"/>
      <c r="BY24" s="244"/>
      <c r="BZ24" s="244"/>
      <c r="CA24" s="244"/>
      <c r="CB24" s="244"/>
      <c r="CC24" s="244"/>
      <c r="CD24" s="244"/>
      <c r="CE24" s="244"/>
      <c r="CF24" s="244"/>
      <c r="CG24" s="244"/>
      <c r="CH24" s="244"/>
      <c r="CI24" s="244"/>
      <c r="CJ24" s="244"/>
      <c r="CK24" s="244"/>
      <c r="CL24" s="244"/>
      <c r="CM24" s="244"/>
      <c r="CN24" s="244"/>
      <c r="CO24" s="244"/>
      <c r="CP24" s="244"/>
      <c r="CQ24" s="244"/>
      <c r="CR24" s="244"/>
      <c r="CS24" s="244"/>
      <c r="CT24" s="244"/>
      <c r="CU24" s="244"/>
      <c r="CV24" s="244"/>
      <c r="CW24" s="244"/>
      <c r="CX24" s="244"/>
      <c r="CY24" s="244"/>
      <c r="CZ24" s="244"/>
      <c r="DA24" s="244"/>
      <c r="DB24" s="244"/>
      <c r="DC24" s="244"/>
      <c r="DD24" s="244"/>
      <c r="DE24" s="244"/>
      <c r="DF24" s="244"/>
      <c r="DG24" s="244"/>
      <c r="DH24" s="244"/>
      <c r="DI24" s="244"/>
      <c r="DJ24" s="244"/>
      <c r="DK24" s="244"/>
      <c r="DL24" s="244"/>
      <c r="DM24" s="244"/>
      <c r="DN24" s="244"/>
      <c r="DO24" s="244"/>
      <c r="DP24" s="244"/>
      <c r="DQ24" s="244"/>
      <c r="DR24" s="244"/>
      <c r="DS24" s="244"/>
      <c r="DT24" s="244"/>
      <c r="DU24" s="244"/>
      <c r="DV24" s="244"/>
      <c r="DW24" s="244"/>
      <c r="DX24" s="244"/>
      <c r="DY24" s="244"/>
      <c r="DZ24" s="244"/>
      <c r="EA24" s="244"/>
      <c r="EB24" s="244"/>
      <c r="EC24" s="244"/>
      <c r="ED24" s="244"/>
      <c r="EE24" s="244"/>
      <c r="EF24" s="244"/>
      <c r="EG24" s="244"/>
      <c r="EH24" s="244"/>
      <c r="EI24" s="244"/>
      <c r="EJ24" s="244"/>
      <c r="EK24" s="244"/>
      <c r="EL24" s="244"/>
      <c r="EM24" s="244"/>
      <c r="EN24" s="244"/>
      <c r="EO24" s="244"/>
      <c r="EP24" s="244"/>
      <c r="EQ24" s="244"/>
      <c r="ER24" s="244"/>
      <c r="ES24" s="244"/>
      <c r="ET24" s="244"/>
      <c r="EU24" s="244"/>
      <c r="EV24" s="244"/>
      <c r="EW24" s="244"/>
      <c r="EX24" s="244"/>
      <c r="EY24" s="244"/>
      <c r="EZ24" s="244"/>
      <c r="FA24" s="244"/>
      <c r="FB24" s="244"/>
      <c r="FC24" s="244"/>
      <c r="FD24" s="244"/>
      <c r="FE24" s="244"/>
      <c r="FF24" s="244"/>
      <c r="FG24" s="244"/>
      <c r="FH24" s="244"/>
      <c r="FI24" s="244"/>
      <c r="FJ24" s="244"/>
      <c r="FK24" s="244"/>
      <c r="FL24" s="244"/>
      <c r="FM24" s="244"/>
      <c r="FN24" s="244"/>
      <c r="FO24" s="244"/>
      <c r="FP24" s="244"/>
      <c r="FQ24" s="244"/>
      <c r="FR24" s="244"/>
      <c r="FS24" s="244"/>
      <c r="FT24" s="244"/>
      <c r="FU24" s="244"/>
      <c r="FV24" s="244"/>
      <c r="FW24" s="244"/>
      <c r="FX24" s="244"/>
      <c r="FY24" s="244"/>
      <c r="FZ24" s="244"/>
      <c r="GA24" s="244"/>
      <c r="GB24" s="244"/>
      <c r="GC24" s="244"/>
      <c r="GD24" s="244"/>
      <c r="GE24" s="244"/>
      <c r="GF24" s="244"/>
      <c r="GG24" s="244"/>
      <c r="GH24" s="244"/>
      <c r="GI24" s="244"/>
      <c r="GJ24" s="244"/>
      <c r="GK24" s="244"/>
      <c r="GL24" s="244"/>
      <c r="GM24" s="244"/>
      <c r="GN24" s="244"/>
      <c r="GO24" s="244"/>
      <c r="GP24" s="244"/>
      <c r="GQ24" s="244"/>
      <c r="GR24" s="244"/>
      <c r="GS24" s="244"/>
      <c r="GT24" s="244"/>
      <c r="GU24" s="244"/>
      <c r="GV24" s="244"/>
      <c r="GW24" s="244"/>
      <c r="GX24" s="244"/>
      <c r="GY24" s="244"/>
      <c r="GZ24" s="244"/>
      <c r="HA24" s="244"/>
      <c r="HB24" s="244"/>
      <c r="HC24" s="244"/>
      <c r="HD24" s="244"/>
      <c r="HE24" s="244"/>
      <c r="HF24" s="244"/>
      <c r="HG24" s="244"/>
      <c r="HH24" s="244"/>
      <c r="HI24" s="244"/>
      <c r="HJ24" s="244"/>
      <c r="HK24" s="244"/>
      <c r="HL24" s="244"/>
      <c r="HM24" s="244"/>
      <c r="HN24" s="244"/>
      <c r="HO24" s="244"/>
      <c r="HP24" s="244"/>
      <c r="HQ24" s="244"/>
      <c r="HR24" s="244"/>
      <c r="HS24" s="244"/>
      <c r="HT24" s="244"/>
      <c r="HU24" s="244"/>
      <c r="HV24" s="244"/>
      <c r="HW24" s="244"/>
      <c r="HX24" s="244"/>
      <c r="HY24" s="244"/>
      <c r="HZ24" s="244"/>
      <c r="IA24" s="244"/>
      <c r="IB24" s="244"/>
      <c r="IC24" s="244"/>
      <c r="ID24" s="244"/>
      <c r="IE24" s="244"/>
      <c r="IF24" s="244"/>
      <c r="IG24" s="244"/>
      <c r="IH24" s="244"/>
      <c r="II24" s="244"/>
      <c r="IJ24" s="244"/>
      <c r="IK24" s="244"/>
      <c r="IL24" s="244"/>
      <c r="IM24" s="244"/>
      <c r="IN24" s="244"/>
      <c r="IO24" s="244"/>
      <c r="IP24" s="244"/>
      <c r="IQ24" s="244"/>
      <c r="IR24" s="244"/>
      <c r="IS24" s="244"/>
      <c r="IT24" s="244"/>
      <c r="IU24" s="244"/>
      <c r="IV24" s="244"/>
      <c r="IW24" s="244"/>
      <c r="IX24" s="244"/>
      <c r="IY24" s="244"/>
      <c r="IZ24" s="244"/>
      <c r="JA24" s="244"/>
      <c r="JB24" s="244"/>
      <c r="JC24" s="244"/>
      <c r="JD24" s="244"/>
      <c r="JE24" s="244"/>
      <c r="JF24" s="244"/>
      <c r="JG24" s="244"/>
      <c r="JH24" s="244"/>
      <c r="JI24" s="244"/>
      <c r="JJ24" s="244"/>
      <c r="JK24" s="244"/>
      <c r="JL24" s="244"/>
      <c r="JM24" s="244"/>
      <c r="JN24" s="244"/>
      <c r="JO24" s="244"/>
      <c r="JP24" s="244"/>
      <c r="JQ24" s="244"/>
      <c r="JR24" s="244"/>
      <c r="JS24" s="244"/>
      <c r="JT24" s="244"/>
      <c r="JU24" s="244"/>
      <c r="JV24" s="244"/>
      <c r="JW24" s="244"/>
      <c r="JX24" s="244"/>
      <c r="JY24" s="244"/>
      <c r="JZ24" s="244"/>
      <c r="KA24" s="244"/>
      <c r="KB24" s="244"/>
      <c r="KC24" s="244"/>
      <c r="KD24" s="244"/>
      <c r="KE24" s="244"/>
      <c r="KF24" s="244"/>
      <c r="KG24" s="244"/>
      <c r="KH24" s="244"/>
      <c r="KI24" s="244"/>
      <c r="KJ24" s="244"/>
      <c r="KK24" s="244"/>
      <c r="KL24" s="244"/>
      <c r="KM24" s="244"/>
      <c r="KN24" s="244"/>
      <c r="KO24" s="244"/>
      <c r="KP24" s="244"/>
      <c r="KQ24" s="244"/>
      <c r="KR24" s="244"/>
      <c r="KS24" s="244"/>
      <c r="KT24" s="244"/>
      <c r="KU24" s="244"/>
      <c r="KV24" s="244"/>
      <c r="KW24" s="244"/>
      <c r="KX24" s="244"/>
      <c r="KY24" s="244"/>
      <c r="KZ24" s="244"/>
      <c r="LA24" s="244"/>
      <c r="LB24" s="244"/>
      <c r="LC24" s="244"/>
      <c r="LD24" s="244"/>
      <c r="LE24" s="244"/>
      <c r="LF24" s="244"/>
      <c r="LG24" s="244"/>
      <c r="LH24" s="244"/>
      <c r="LI24" s="244"/>
      <c r="LJ24" s="244"/>
      <c r="LK24" s="244"/>
      <c r="LL24" s="244"/>
      <c r="LM24" s="244"/>
      <c r="LN24" s="244"/>
      <c r="LO24" s="244"/>
      <c r="LP24" s="244"/>
      <c r="LQ24" s="244"/>
      <c r="LR24" s="244"/>
      <c r="LS24" s="244"/>
      <c r="LT24" s="244"/>
      <c r="LU24" s="244"/>
      <c r="LV24" s="244"/>
      <c r="LW24" s="244"/>
      <c r="LX24" s="244"/>
      <c r="LY24" s="244"/>
      <c r="LZ24" s="244"/>
      <c r="MA24" s="244"/>
      <c r="MB24" s="244"/>
      <c r="MC24" s="244"/>
      <c r="MD24" s="244"/>
      <c r="ME24" s="244"/>
      <c r="MF24" s="244"/>
      <c r="MG24" s="244"/>
      <c r="MH24" s="244"/>
      <c r="MI24" s="244"/>
      <c r="MJ24" s="244"/>
      <c r="MK24" s="244"/>
      <c r="ML24" s="244"/>
      <c r="MM24" s="244"/>
      <c r="MN24" s="244"/>
      <c r="MO24" s="244"/>
      <c r="MP24" s="244"/>
      <c r="MQ24" s="244"/>
      <c r="MR24" s="244"/>
      <c r="MS24" s="244"/>
      <c r="MT24" s="244"/>
      <c r="MU24" s="244"/>
      <c r="MV24" s="244"/>
      <c r="MW24" s="244"/>
      <c r="MX24" s="244"/>
      <c r="MY24" s="244"/>
      <c r="MZ24" s="244"/>
      <c r="NA24" s="244"/>
      <c r="NB24" s="244"/>
      <c r="NC24" s="244"/>
      <c r="ND24" s="244"/>
      <c r="NE24" s="244"/>
      <c r="NF24" s="244"/>
      <c r="NG24" s="244"/>
      <c r="NH24" s="244"/>
      <c r="NI24" s="244"/>
      <c r="NJ24" s="244"/>
      <c r="NK24" s="244"/>
      <c r="NL24" s="244"/>
      <c r="NM24" s="244"/>
      <c r="NN24" s="244"/>
      <c r="NO24" s="244"/>
      <c r="NP24" s="244"/>
      <c r="NQ24" s="244"/>
      <c r="NR24" s="244"/>
      <c r="NS24" s="244"/>
      <c r="NT24" s="244"/>
      <c r="NU24" s="244"/>
      <c r="NV24" s="244"/>
      <c r="NW24" s="244"/>
      <c r="NX24" s="244"/>
      <c r="NY24" s="244"/>
      <c r="NZ24" s="244"/>
      <c r="OA24" s="244"/>
      <c r="OB24" s="244"/>
      <c r="OC24" s="244"/>
      <c r="OD24" s="244"/>
      <c r="OE24" s="244"/>
      <c r="OF24" s="244"/>
      <c r="OG24" s="244"/>
      <c r="OH24" s="244"/>
      <c r="OI24" s="244"/>
      <c r="OJ24" s="244"/>
      <c r="OK24" s="244"/>
      <c r="OL24" s="244"/>
      <c r="OM24" s="244"/>
      <c r="ON24" s="244"/>
      <c r="OO24" s="244"/>
      <c r="OP24" s="244"/>
      <c r="OQ24" s="244"/>
      <c r="OR24" s="244"/>
      <c r="OS24" s="244"/>
      <c r="OT24" s="244"/>
      <c r="OU24" s="244"/>
      <c r="OV24" s="244"/>
      <c r="OW24" s="244"/>
      <c r="OX24" s="244"/>
      <c r="OY24" s="244"/>
      <c r="OZ24" s="244"/>
      <c r="PA24" s="244"/>
      <c r="PB24" s="244"/>
      <c r="PC24" s="244"/>
      <c r="PD24" s="244"/>
      <c r="PE24" s="244"/>
      <c r="PF24" s="244"/>
      <c r="PG24" s="244"/>
      <c r="PH24" s="244"/>
      <c r="PI24" s="244"/>
      <c r="PJ24" s="244"/>
      <c r="PK24" s="244"/>
      <c r="PL24" s="244"/>
      <c r="PM24" s="244"/>
      <c r="PN24" s="244"/>
      <c r="PO24" s="244"/>
      <c r="PP24" s="244"/>
      <c r="PQ24" s="244"/>
      <c r="PR24" s="244"/>
      <c r="PS24" s="244"/>
      <c r="PT24" s="244"/>
      <c r="PU24" s="244"/>
      <c r="PV24" s="244"/>
      <c r="PW24" s="244"/>
      <c r="PX24" s="244"/>
      <c r="PY24" s="244"/>
      <c r="PZ24" s="244"/>
      <c r="QA24" s="244"/>
      <c r="QB24" s="244"/>
      <c r="QC24" s="244"/>
      <c r="QD24" s="244"/>
      <c r="QE24" s="244"/>
      <c r="QF24" s="244"/>
      <c r="QG24" s="244"/>
      <c r="QH24" s="244"/>
      <c r="QI24" s="244"/>
      <c r="QJ24" s="244"/>
      <c r="QK24" s="244"/>
      <c r="QL24" s="244"/>
      <c r="QM24" s="244"/>
      <c r="QN24" s="244"/>
      <c r="QO24" s="244"/>
      <c r="QP24" s="244"/>
      <c r="QQ24" s="244"/>
      <c r="QR24" s="244"/>
      <c r="QS24" s="244"/>
      <c r="QT24" s="244"/>
      <c r="QU24" s="244"/>
      <c r="QV24" s="244"/>
      <c r="QW24" s="244"/>
      <c r="QX24" s="244"/>
      <c r="QY24" s="244"/>
      <c r="QZ24" s="244"/>
      <c r="RA24" s="244"/>
      <c r="RB24" s="244"/>
      <c r="RC24" s="244"/>
      <c r="RD24" s="244"/>
      <c r="RE24" s="244"/>
      <c r="RF24" s="244"/>
      <c r="RG24" s="244"/>
      <c r="RH24" s="244"/>
      <c r="RI24" s="244"/>
      <c r="RJ24" s="244"/>
      <c r="RK24" s="244"/>
      <c r="RL24" s="244"/>
      <c r="RM24" s="244"/>
      <c r="RN24" s="244"/>
      <c r="RO24" s="244"/>
      <c r="RP24" s="244"/>
      <c r="RQ24" s="244"/>
      <c r="RR24" s="244"/>
      <c r="RS24" s="244"/>
      <c r="RT24" s="244"/>
      <c r="RU24" s="244"/>
      <c r="RV24" s="244"/>
      <c r="RW24" s="244"/>
      <c r="RX24" s="244"/>
      <c r="RY24" s="244"/>
      <c r="RZ24" s="244"/>
      <c r="SA24" s="244"/>
      <c r="SB24" s="244"/>
      <c r="SC24" s="244"/>
      <c r="SD24" s="244"/>
      <c r="SE24" s="244"/>
      <c r="SF24" s="244"/>
      <c r="SG24" s="244"/>
      <c r="SH24" s="244"/>
      <c r="SI24" s="244"/>
      <c r="SJ24" s="244"/>
      <c r="SK24" s="244"/>
      <c r="SL24" s="244"/>
      <c r="SM24" s="244"/>
      <c r="SN24" s="244"/>
      <c r="SO24" s="244"/>
      <c r="SP24" s="244"/>
      <c r="SQ24" s="244"/>
      <c r="SR24" s="244"/>
      <c r="SS24" s="244"/>
      <c r="ST24" s="244"/>
      <c r="SU24" s="244"/>
      <c r="SV24" s="244"/>
      <c r="SW24" s="244"/>
      <c r="SX24" s="244"/>
      <c r="SY24" s="244"/>
      <c r="SZ24" s="244"/>
      <c r="TA24" s="244"/>
      <c r="TB24" s="244"/>
      <c r="TC24" s="244"/>
      <c r="TD24" s="244"/>
      <c r="TE24" s="244"/>
      <c r="TF24" s="244"/>
      <c r="TG24" s="244"/>
      <c r="TH24" s="244"/>
      <c r="TI24" s="244"/>
      <c r="TJ24" s="244"/>
      <c r="TK24" s="244"/>
      <c r="TL24" s="244"/>
      <c r="TM24" s="244"/>
      <c r="TN24" s="244"/>
      <c r="TO24" s="244"/>
      <c r="TP24" s="244"/>
      <c r="TQ24" s="244"/>
      <c r="TR24" s="244"/>
      <c r="TS24" s="244"/>
      <c r="TT24" s="244"/>
      <c r="TU24" s="244"/>
      <c r="TV24" s="244"/>
      <c r="TW24" s="244"/>
      <c r="TX24" s="244"/>
      <c r="TY24" s="244"/>
      <c r="TZ24" s="244"/>
      <c r="UA24" s="244"/>
      <c r="UB24" s="244"/>
      <c r="UC24" s="244"/>
      <c r="UD24" s="244"/>
      <c r="UE24" s="244"/>
      <c r="UF24" s="244"/>
      <c r="UG24" s="244"/>
      <c r="UH24" s="244"/>
      <c r="UI24" s="244"/>
      <c r="UJ24" s="244"/>
      <c r="UK24" s="244"/>
      <c r="UL24" s="244"/>
      <c r="UM24" s="244"/>
      <c r="UN24" s="244"/>
      <c r="UO24" s="244"/>
      <c r="UP24" s="244"/>
      <c r="UQ24" s="244"/>
      <c r="UR24" s="244"/>
      <c r="US24" s="244"/>
      <c r="UT24" s="244"/>
      <c r="UU24" s="244"/>
      <c r="UV24" s="244"/>
      <c r="UW24" s="244"/>
      <c r="UX24" s="244"/>
      <c r="UY24" s="244"/>
      <c r="UZ24" s="244"/>
      <c r="VA24" s="244"/>
      <c r="VB24" s="244"/>
      <c r="VC24" s="244"/>
      <c r="VD24" s="244"/>
      <c r="VE24" s="244"/>
      <c r="VF24" s="244"/>
      <c r="VG24" s="244"/>
      <c r="VH24" s="244"/>
      <c r="VI24" s="244"/>
      <c r="VJ24" s="244"/>
      <c r="VK24" s="244"/>
      <c r="VL24" s="244"/>
      <c r="VM24" s="244"/>
      <c r="VN24" s="244"/>
      <c r="VO24" s="244"/>
      <c r="VP24" s="244"/>
      <c r="VQ24" s="244"/>
      <c r="VR24" s="244"/>
      <c r="VS24" s="244"/>
      <c r="VT24" s="244"/>
      <c r="VU24" s="244"/>
      <c r="VV24" s="244"/>
      <c r="VW24" s="244"/>
      <c r="VX24" s="244"/>
      <c r="VY24" s="244"/>
      <c r="VZ24" s="244"/>
      <c r="WA24" s="244"/>
      <c r="WB24" s="244"/>
      <c r="WC24" s="244"/>
      <c r="WD24" s="244"/>
      <c r="WE24" s="244"/>
      <c r="WF24" s="244"/>
      <c r="WG24" s="244"/>
      <c r="WH24" s="244"/>
      <c r="WI24" s="244"/>
      <c r="WJ24" s="244"/>
      <c r="WK24" s="244"/>
      <c r="WL24" s="244"/>
      <c r="WM24" s="244"/>
      <c r="WN24" s="244"/>
      <c r="WO24" s="244"/>
      <c r="WP24" s="244"/>
      <c r="WQ24" s="244"/>
      <c r="WR24" s="244"/>
      <c r="WS24" s="244"/>
      <c r="WT24" s="244"/>
      <c r="WU24" s="244"/>
      <c r="WV24" s="244"/>
      <c r="WW24" s="244"/>
      <c r="WX24" s="244"/>
      <c r="WY24" s="244"/>
      <c r="WZ24" s="244"/>
      <c r="XA24" s="244"/>
      <c r="XB24" s="244"/>
      <c r="XC24" s="244"/>
      <c r="XD24" s="244"/>
      <c r="XE24" s="244"/>
      <c r="XF24" s="244"/>
      <c r="XG24" s="244"/>
      <c r="XH24" s="244"/>
      <c r="XI24" s="244"/>
      <c r="XJ24" s="244"/>
      <c r="XK24" s="244"/>
      <c r="XL24" s="244"/>
      <c r="XM24" s="244"/>
      <c r="XN24" s="244"/>
      <c r="XO24" s="244"/>
      <c r="XP24" s="244"/>
      <c r="XQ24" s="244"/>
      <c r="XR24" s="244"/>
      <c r="XS24" s="244"/>
      <c r="XT24" s="244"/>
      <c r="XU24" s="244"/>
      <c r="XV24" s="244"/>
      <c r="XW24" s="244"/>
      <c r="XX24" s="244"/>
      <c r="XY24" s="244"/>
      <c r="XZ24" s="244"/>
      <c r="YA24" s="244"/>
      <c r="YB24" s="244"/>
      <c r="YC24" s="244"/>
      <c r="YD24" s="244"/>
      <c r="YE24" s="244"/>
      <c r="YF24" s="244"/>
      <c r="YG24" s="244"/>
      <c r="YH24" s="244"/>
      <c r="YI24" s="244"/>
      <c r="YJ24" s="244"/>
      <c r="YK24" s="244"/>
      <c r="YL24" s="244"/>
      <c r="YM24" s="244"/>
      <c r="YN24" s="244"/>
      <c r="YO24" s="244"/>
      <c r="YP24" s="244"/>
      <c r="YQ24" s="244"/>
      <c r="YR24" s="244"/>
      <c r="YS24" s="244"/>
      <c r="YT24" s="244"/>
      <c r="YU24" s="244"/>
      <c r="YV24" s="244"/>
      <c r="YW24" s="244"/>
      <c r="YX24" s="244"/>
      <c r="YY24" s="244"/>
      <c r="YZ24" s="244"/>
      <c r="ZA24" s="244"/>
      <c r="ZB24" s="244"/>
      <c r="ZC24" s="244"/>
      <c r="ZD24" s="244"/>
      <c r="ZE24" s="244"/>
      <c r="ZF24" s="244"/>
      <c r="ZG24" s="244"/>
      <c r="ZH24" s="244"/>
      <c r="ZI24" s="244"/>
      <c r="ZJ24" s="244"/>
      <c r="ZK24" s="244"/>
      <c r="ZL24" s="244"/>
      <c r="ZM24" s="244"/>
      <c r="ZN24" s="244"/>
      <c r="ZO24" s="244"/>
      <c r="ZP24" s="244"/>
      <c r="ZQ24" s="244"/>
      <c r="ZR24" s="244"/>
      <c r="ZS24" s="244"/>
      <c r="ZT24" s="244"/>
      <c r="ZU24" s="244"/>
      <c r="ZV24" s="244"/>
      <c r="ZW24" s="244"/>
      <c r="ZX24" s="244"/>
      <c r="ZY24" s="244"/>
      <c r="ZZ24" s="244"/>
      <c r="AAA24" s="244"/>
      <c r="AAB24" s="244"/>
      <c r="AAC24" s="244"/>
      <c r="AAD24" s="244"/>
      <c r="AAE24" s="244"/>
      <c r="AAF24" s="244"/>
      <c r="AAG24" s="244"/>
      <c r="AAH24" s="244"/>
      <c r="AAI24" s="244"/>
      <c r="AAJ24" s="244"/>
      <c r="AAK24" s="244"/>
      <c r="AAL24" s="244"/>
      <c r="AAM24" s="244"/>
      <c r="AAN24" s="244"/>
      <c r="AAO24" s="244"/>
      <c r="AAP24" s="244"/>
      <c r="AAQ24" s="244"/>
      <c r="AAR24" s="244"/>
      <c r="AAS24" s="244"/>
      <c r="AAT24" s="244"/>
      <c r="AAU24" s="244"/>
      <c r="AAV24" s="244"/>
      <c r="AAW24" s="244"/>
      <c r="AAX24" s="244"/>
      <c r="AAY24" s="244"/>
      <c r="AAZ24" s="244"/>
      <c r="ABA24" s="244"/>
      <c r="ABB24" s="244"/>
      <c r="ABC24" s="244"/>
      <c r="ABD24" s="244"/>
      <c r="ABE24" s="244"/>
      <c r="ABF24" s="244"/>
      <c r="ABG24" s="244"/>
      <c r="ABH24" s="244"/>
      <c r="ABI24" s="244"/>
      <c r="ABJ24" s="244"/>
      <c r="ABK24" s="244"/>
      <c r="ABL24" s="244"/>
      <c r="ABM24" s="244"/>
      <c r="ABN24" s="244"/>
      <c r="ABO24" s="244"/>
      <c r="ABP24" s="244"/>
      <c r="ABQ24" s="244"/>
      <c r="ABR24" s="244"/>
      <c r="ABS24" s="244"/>
      <c r="ABT24" s="244"/>
      <c r="ABU24" s="244"/>
      <c r="ABV24" s="244"/>
      <c r="ABW24" s="244"/>
      <c r="ABX24" s="244"/>
      <c r="ABY24" s="244"/>
      <c r="ABZ24" s="244"/>
      <c r="ACA24" s="244"/>
      <c r="ACB24" s="244"/>
      <c r="ACC24" s="244"/>
      <c r="ACD24" s="244"/>
      <c r="ACE24" s="244"/>
      <c r="ACF24" s="244"/>
      <c r="ACG24" s="244"/>
      <c r="ACH24" s="244"/>
      <c r="ACI24" s="244"/>
      <c r="ACJ24" s="244"/>
      <c r="ACK24" s="244"/>
      <c r="ACL24" s="244"/>
      <c r="ACM24" s="244"/>
      <c r="ACN24" s="244"/>
      <c r="ACO24" s="244"/>
      <c r="ACP24" s="244"/>
      <c r="ACQ24" s="244"/>
      <c r="ACR24" s="244"/>
      <c r="ACS24" s="244"/>
      <c r="ACT24" s="244"/>
      <c r="ACU24" s="244"/>
      <c r="ACV24" s="244"/>
      <c r="ACW24" s="244"/>
      <c r="ACX24" s="244"/>
      <c r="ACY24" s="244"/>
      <c r="ACZ24" s="244"/>
      <c r="ADA24" s="244"/>
      <c r="ADB24" s="244"/>
      <c r="ADC24" s="244"/>
      <c r="ADD24" s="244"/>
      <c r="ADE24" s="244"/>
      <c r="ADF24" s="244"/>
      <c r="ADG24" s="244"/>
      <c r="ADH24" s="244"/>
      <c r="ADI24" s="244"/>
      <c r="ADJ24" s="244"/>
      <c r="ADK24" s="244"/>
      <c r="ADL24" s="244"/>
      <c r="ADM24" s="244"/>
      <c r="ADN24" s="244"/>
      <c r="ADO24" s="244"/>
      <c r="ADP24" s="244"/>
      <c r="ADQ24" s="244"/>
      <c r="ADR24" s="244"/>
      <c r="ADS24" s="244"/>
      <c r="ADT24" s="244"/>
      <c r="ADU24" s="244"/>
      <c r="ADV24" s="244"/>
      <c r="ADW24" s="244"/>
      <c r="ADX24" s="244"/>
      <c r="ADY24" s="244"/>
      <c r="ADZ24" s="244"/>
      <c r="AEA24" s="244"/>
      <c r="AEB24" s="244"/>
      <c r="AEC24" s="244"/>
      <c r="AED24" s="244"/>
      <c r="AEE24" s="244"/>
      <c r="AEF24" s="244"/>
      <c r="AEG24" s="244"/>
      <c r="AEH24" s="244"/>
      <c r="AEI24" s="244"/>
      <c r="AEJ24" s="244"/>
      <c r="AEK24" s="244"/>
      <c r="AEL24" s="244"/>
      <c r="AEM24" s="244"/>
      <c r="AEN24" s="244"/>
      <c r="AEO24" s="244"/>
      <c r="AEP24" s="244"/>
      <c r="AEQ24" s="244"/>
      <c r="AER24" s="244"/>
      <c r="AES24" s="244"/>
      <c r="AET24" s="244"/>
      <c r="AEU24" s="244"/>
    </row>
    <row r="25" spans="1:827" s="191" customFormat="1" x14ac:dyDescent="0.15">
      <c r="A25" s="183" t="str">
        <f>'Tariffs July 2020'!K19</f>
        <v>Powerclub</v>
      </c>
      <c r="B25" s="183" t="str">
        <f>'Tariffs July 2020'!L19</f>
        <v>Powerbank Home</v>
      </c>
      <c r="C25" s="184">
        <f>IF('Tariffs July 2020'!BP19=0,91*'Tariffs July 2020'!M19/100,(91*'Tariffs July 2020'!M19/100)+'Tariffs July 2020'!BP19/4)</f>
        <v>88.438999999999993</v>
      </c>
      <c r="D25" s="184">
        <f>IF('Tariffs July 2020'!O19="",$C$5*'Tariffs July 2020'!N19/100,IF($C$5&gt;='Tariffs July 2020'!P19,('Tariffs July 2020'!P19*'Tariffs July 2020'!N19/100),($C$5*'Tariffs July 2020'!N19/100)))</f>
        <v>323.09090909090907</v>
      </c>
      <c r="E25" s="184">
        <f>IF(AND('Tariffs July 2020'!P19&gt;0,'Tariffs July 2020'!R19&gt;0),IF($C$5&lt;'Tariffs July 2020'!P19,0,IF($C$5&lt;=('Tariffs July 2020'!R19+'Tariffs July 2020'!P19),(($C$5-'Tariffs July 2020'!P19)*'Tariffs July 2020'!Q19/100),(('Tariffs July 2020'!R19)*'Tariffs July 2020'!Q19/100))),0)</f>
        <v>0</v>
      </c>
      <c r="F25" s="184">
        <f>IF(AND('Tariffs July 2020'!R19&gt;0,'Tariffs July 2020'!T19&gt;0),IF(($C$5&lt;'Tariffs July 2020'!T19),(0),($C$5-'Tariffs July 2020'!T19)*'Tariffs July 2020'!U19/100),IF(AND('Tariffs July 2020'!R19&gt;0,'Tariffs July 2020'!T19=""),IF(($C$5&lt;'Tariffs July 2020'!R19+'Tariffs July 2020'!P19),(0),(($C$5-('Tariffs July 2020'!R19+'Tariffs July 2020'!P19))*'Tariffs July 2020'!S19/100)),IF(AND('Tariffs July 2020'!P19&gt;0,'Tariffs July 2020'!R19=""&gt;0),IF(($C$5&lt;'Tariffs July 2020'!P19),(0),($C$5-'Tariffs July 2020'!P19)*'Tariffs July 2020'!Q19/100),0)))</f>
        <v>0</v>
      </c>
      <c r="G25" s="184">
        <f t="shared" si="9"/>
        <v>411.52990909090909</v>
      </c>
      <c r="H25" s="238">
        <f t="shared" si="1"/>
        <v>1292.3636363636365</v>
      </c>
      <c r="I25" s="238">
        <f t="shared" si="2"/>
        <v>1646.1196363636363</v>
      </c>
      <c r="J25" s="185">
        <f t="shared" si="3"/>
        <v>1810.7316000000001</v>
      </c>
      <c r="K25" s="183">
        <f>'Tariffs July 2020'!AZ19</f>
        <v>0</v>
      </c>
      <c r="L25" s="183">
        <f>'Tariffs July 2020'!BA19</f>
        <v>0</v>
      </c>
      <c r="M25" s="183">
        <f>'Tariffs July 2020'!BB19</f>
        <v>0</v>
      </c>
      <c r="N25" s="183">
        <f>'Tariffs July 2020'!BC19</f>
        <v>0</v>
      </c>
      <c r="O25" s="186" t="str">
        <f t="shared" si="4"/>
        <v>No discount</v>
      </c>
      <c r="P25" s="187" t="str">
        <f t="shared" si="5"/>
        <v>Exclusive</v>
      </c>
      <c r="Q25" s="241">
        <f t="shared" si="6"/>
        <v>1646.1196363636363</v>
      </c>
      <c r="R25" s="238">
        <f t="shared" si="7"/>
        <v>1646.1196363636363</v>
      </c>
      <c r="S25" s="247">
        <f t="shared" si="10"/>
        <v>1810.7316000000001</v>
      </c>
      <c r="T25" s="247">
        <f t="shared" si="10"/>
        <v>1810.7316000000001</v>
      </c>
      <c r="U25" s="188">
        <f>'Tariffs July 2020'!BL19</f>
        <v>0</v>
      </c>
      <c r="V25" s="189" t="str">
        <f>'Tariffs July 2020'!BM19</f>
        <v>n</v>
      </c>
      <c r="Y25" s="244"/>
      <c r="Z25" s="244"/>
      <c r="AA25" s="244"/>
      <c r="AB25" s="244"/>
      <c r="AC25" s="244"/>
      <c r="AD25" s="244"/>
      <c r="AE25" s="244"/>
      <c r="AF25" s="244"/>
      <c r="AG25" s="244"/>
      <c r="AH25" s="244"/>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c r="BW25" s="244"/>
      <c r="BX25" s="244"/>
      <c r="BY25" s="244"/>
      <c r="BZ25" s="244"/>
      <c r="CA25" s="244"/>
      <c r="CB25" s="244"/>
      <c r="CC25" s="244"/>
      <c r="CD25" s="244"/>
      <c r="CE25" s="244"/>
      <c r="CF25" s="244"/>
      <c r="CG25" s="244"/>
      <c r="CH25" s="244"/>
      <c r="CI25" s="244"/>
      <c r="CJ25" s="244"/>
      <c r="CK25" s="244"/>
      <c r="CL25" s="244"/>
      <c r="CM25" s="244"/>
      <c r="CN25" s="244"/>
      <c r="CO25" s="244"/>
      <c r="CP25" s="244"/>
      <c r="CQ25" s="244"/>
      <c r="CR25" s="244"/>
      <c r="CS25" s="244"/>
      <c r="CT25" s="244"/>
      <c r="CU25" s="244"/>
      <c r="CV25" s="244"/>
      <c r="CW25" s="244"/>
      <c r="CX25" s="244"/>
      <c r="CY25" s="244"/>
      <c r="CZ25" s="244"/>
      <c r="DA25" s="244"/>
      <c r="DB25" s="244"/>
      <c r="DC25" s="244"/>
      <c r="DD25" s="244"/>
      <c r="DE25" s="244"/>
      <c r="DF25" s="244"/>
      <c r="DG25" s="244"/>
      <c r="DH25" s="244"/>
      <c r="DI25" s="244"/>
      <c r="DJ25" s="244"/>
      <c r="DK25" s="244"/>
      <c r="DL25" s="244"/>
      <c r="DM25" s="244"/>
      <c r="DN25" s="244"/>
      <c r="DO25" s="244"/>
      <c r="DP25" s="244"/>
      <c r="DQ25" s="244"/>
      <c r="DR25" s="244"/>
      <c r="DS25" s="244"/>
      <c r="DT25" s="244"/>
      <c r="DU25" s="244"/>
      <c r="DV25" s="244"/>
      <c r="DW25" s="244"/>
      <c r="DX25" s="244"/>
      <c r="DY25" s="244"/>
      <c r="DZ25" s="244"/>
      <c r="EA25" s="244"/>
      <c r="EB25" s="244"/>
      <c r="EC25" s="244"/>
      <c r="ED25" s="244"/>
      <c r="EE25" s="244"/>
      <c r="EF25" s="244"/>
      <c r="EG25" s="244"/>
      <c r="EH25" s="244"/>
      <c r="EI25" s="244"/>
      <c r="EJ25" s="244"/>
      <c r="EK25" s="244"/>
      <c r="EL25" s="244"/>
      <c r="EM25" s="244"/>
      <c r="EN25" s="244"/>
      <c r="EO25" s="244"/>
      <c r="EP25" s="244"/>
      <c r="EQ25" s="244"/>
      <c r="ER25" s="244"/>
      <c r="ES25" s="244"/>
      <c r="ET25" s="244"/>
      <c r="EU25" s="244"/>
      <c r="EV25" s="244"/>
      <c r="EW25" s="244"/>
      <c r="EX25" s="244"/>
      <c r="EY25" s="244"/>
      <c r="EZ25" s="244"/>
      <c r="FA25" s="244"/>
      <c r="FB25" s="244"/>
      <c r="FC25" s="244"/>
      <c r="FD25" s="244"/>
      <c r="FE25" s="244"/>
      <c r="FF25" s="244"/>
      <c r="FG25" s="244"/>
      <c r="FH25" s="244"/>
      <c r="FI25" s="244"/>
      <c r="FJ25" s="244"/>
      <c r="FK25" s="244"/>
      <c r="FL25" s="244"/>
      <c r="FM25" s="244"/>
      <c r="FN25" s="244"/>
      <c r="FO25" s="244"/>
      <c r="FP25" s="244"/>
      <c r="FQ25" s="244"/>
      <c r="FR25" s="244"/>
      <c r="FS25" s="244"/>
      <c r="FT25" s="244"/>
      <c r="FU25" s="244"/>
      <c r="FV25" s="244"/>
      <c r="FW25" s="244"/>
      <c r="FX25" s="244"/>
      <c r="FY25" s="244"/>
      <c r="FZ25" s="244"/>
      <c r="GA25" s="244"/>
      <c r="GB25" s="244"/>
      <c r="GC25" s="244"/>
      <c r="GD25" s="244"/>
      <c r="GE25" s="244"/>
      <c r="GF25" s="244"/>
      <c r="GG25" s="244"/>
      <c r="GH25" s="244"/>
      <c r="GI25" s="244"/>
      <c r="GJ25" s="244"/>
      <c r="GK25" s="244"/>
      <c r="GL25" s="244"/>
      <c r="GM25" s="244"/>
      <c r="GN25" s="244"/>
      <c r="GO25" s="244"/>
      <c r="GP25" s="244"/>
      <c r="GQ25" s="244"/>
      <c r="GR25" s="244"/>
      <c r="GS25" s="244"/>
      <c r="GT25" s="244"/>
      <c r="GU25" s="244"/>
      <c r="GV25" s="244"/>
      <c r="GW25" s="244"/>
      <c r="GX25" s="244"/>
      <c r="GY25" s="244"/>
      <c r="GZ25" s="244"/>
      <c r="HA25" s="244"/>
      <c r="HB25" s="244"/>
      <c r="HC25" s="244"/>
      <c r="HD25" s="244"/>
      <c r="HE25" s="244"/>
      <c r="HF25" s="244"/>
      <c r="HG25" s="244"/>
      <c r="HH25" s="244"/>
      <c r="HI25" s="244"/>
      <c r="HJ25" s="244"/>
      <c r="HK25" s="244"/>
      <c r="HL25" s="244"/>
      <c r="HM25" s="244"/>
      <c r="HN25" s="244"/>
      <c r="HO25" s="244"/>
      <c r="HP25" s="244"/>
      <c r="HQ25" s="244"/>
      <c r="HR25" s="244"/>
      <c r="HS25" s="244"/>
      <c r="HT25" s="244"/>
      <c r="HU25" s="244"/>
      <c r="HV25" s="244"/>
      <c r="HW25" s="244"/>
      <c r="HX25" s="244"/>
      <c r="HY25" s="244"/>
      <c r="HZ25" s="244"/>
      <c r="IA25" s="244"/>
      <c r="IB25" s="244"/>
      <c r="IC25" s="244"/>
      <c r="ID25" s="244"/>
      <c r="IE25" s="244"/>
      <c r="IF25" s="244"/>
      <c r="IG25" s="244"/>
      <c r="IH25" s="244"/>
      <c r="II25" s="244"/>
      <c r="IJ25" s="244"/>
      <c r="IK25" s="244"/>
      <c r="IL25" s="244"/>
      <c r="IM25" s="244"/>
      <c r="IN25" s="244"/>
      <c r="IO25" s="244"/>
      <c r="IP25" s="244"/>
      <c r="IQ25" s="244"/>
      <c r="IR25" s="244"/>
      <c r="IS25" s="244"/>
      <c r="IT25" s="244"/>
      <c r="IU25" s="244"/>
      <c r="IV25" s="244"/>
      <c r="IW25" s="244"/>
      <c r="IX25" s="244"/>
      <c r="IY25" s="244"/>
      <c r="IZ25" s="244"/>
      <c r="JA25" s="244"/>
      <c r="JB25" s="244"/>
      <c r="JC25" s="244"/>
      <c r="JD25" s="244"/>
      <c r="JE25" s="244"/>
      <c r="JF25" s="244"/>
      <c r="JG25" s="244"/>
      <c r="JH25" s="244"/>
      <c r="JI25" s="244"/>
      <c r="JJ25" s="244"/>
      <c r="JK25" s="244"/>
      <c r="JL25" s="244"/>
      <c r="JM25" s="244"/>
      <c r="JN25" s="244"/>
      <c r="JO25" s="244"/>
      <c r="JP25" s="244"/>
      <c r="JQ25" s="244"/>
      <c r="JR25" s="244"/>
      <c r="JS25" s="244"/>
      <c r="JT25" s="244"/>
      <c r="JU25" s="244"/>
      <c r="JV25" s="244"/>
      <c r="JW25" s="244"/>
      <c r="JX25" s="244"/>
      <c r="JY25" s="244"/>
      <c r="JZ25" s="244"/>
      <c r="KA25" s="244"/>
      <c r="KB25" s="244"/>
      <c r="KC25" s="244"/>
      <c r="KD25" s="244"/>
      <c r="KE25" s="244"/>
      <c r="KF25" s="244"/>
      <c r="KG25" s="244"/>
      <c r="KH25" s="244"/>
      <c r="KI25" s="244"/>
      <c r="KJ25" s="244"/>
      <c r="KK25" s="244"/>
      <c r="KL25" s="244"/>
      <c r="KM25" s="244"/>
      <c r="KN25" s="244"/>
      <c r="KO25" s="244"/>
      <c r="KP25" s="244"/>
      <c r="KQ25" s="244"/>
      <c r="KR25" s="244"/>
      <c r="KS25" s="244"/>
      <c r="KT25" s="244"/>
      <c r="KU25" s="244"/>
      <c r="KV25" s="244"/>
      <c r="KW25" s="244"/>
      <c r="KX25" s="244"/>
      <c r="KY25" s="244"/>
      <c r="KZ25" s="244"/>
      <c r="LA25" s="244"/>
      <c r="LB25" s="244"/>
      <c r="LC25" s="244"/>
      <c r="LD25" s="244"/>
      <c r="LE25" s="244"/>
      <c r="LF25" s="244"/>
      <c r="LG25" s="244"/>
      <c r="LH25" s="244"/>
      <c r="LI25" s="244"/>
      <c r="LJ25" s="244"/>
      <c r="LK25" s="244"/>
      <c r="LL25" s="244"/>
      <c r="LM25" s="244"/>
      <c r="LN25" s="244"/>
      <c r="LO25" s="244"/>
      <c r="LP25" s="244"/>
      <c r="LQ25" s="244"/>
      <c r="LR25" s="244"/>
      <c r="LS25" s="244"/>
      <c r="LT25" s="244"/>
      <c r="LU25" s="244"/>
      <c r="LV25" s="244"/>
      <c r="LW25" s="244"/>
      <c r="LX25" s="244"/>
      <c r="LY25" s="244"/>
      <c r="LZ25" s="244"/>
      <c r="MA25" s="244"/>
      <c r="MB25" s="244"/>
      <c r="MC25" s="244"/>
      <c r="MD25" s="244"/>
      <c r="ME25" s="244"/>
      <c r="MF25" s="244"/>
      <c r="MG25" s="244"/>
      <c r="MH25" s="244"/>
      <c r="MI25" s="244"/>
      <c r="MJ25" s="244"/>
      <c r="MK25" s="244"/>
      <c r="ML25" s="244"/>
      <c r="MM25" s="244"/>
      <c r="MN25" s="244"/>
      <c r="MO25" s="244"/>
      <c r="MP25" s="244"/>
      <c r="MQ25" s="244"/>
      <c r="MR25" s="244"/>
      <c r="MS25" s="244"/>
      <c r="MT25" s="244"/>
      <c r="MU25" s="244"/>
      <c r="MV25" s="244"/>
      <c r="MW25" s="244"/>
      <c r="MX25" s="244"/>
      <c r="MY25" s="244"/>
      <c r="MZ25" s="244"/>
      <c r="NA25" s="244"/>
      <c r="NB25" s="244"/>
      <c r="NC25" s="244"/>
      <c r="ND25" s="244"/>
      <c r="NE25" s="244"/>
      <c r="NF25" s="244"/>
      <c r="NG25" s="244"/>
      <c r="NH25" s="244"/>
      <c r="NI25" s="244"/>
      <c r="NJ25" s="244"/>
      <c r="NK25" s="244"/>
      <c r="NL25" s="244"/>
      <c r="NM25" s="244"/>
      <c r="NN25" s="244"/>
      <c r="NO25" s="244"/>
      <c r="NP25" s="244"/>
      <c r="NQ25" s="244"/>
      <c r="NR25" s="244"/>
      <c r="NS25" s="244"/>
      <c r="NT25" s="244"/>
      <c r="NU25" s="244"/>
      <c r="NV25" s="244"/>
      <c r="NW25" s="244"/>
      <c r="NX25" s="244"/>
      <c r="NY25" s="244"/>
      <c r="NZ25" s="244"/>
      <c r="OA25" s="244"/>
      <c r="OB25" s="244"/>
      <c r="OC25" s="244"/>
      <c r="OD25" s="244"/>
      <c r="OE25" s="244"/>
      <c r="OF25" s="244"/>
      <c r="OG25" s="244"/>
      <c r="OH25" s="244"/>
      <c r="OI25" s="244"/>
      <c r="OJ25" s="244"/>
      <c r="OK25" s="244"/>
      <c r="OL25" s="244"/>
      <c r="OM25" s="244"/>
      <c r="ON25" s="244"/>
      <c r="OO25" s="244"/>
      <c r="OP25" s="244"/>
      <c r="OQ25" s="244"/>
      <c r="OR25" s="244"/>
      <c r="OS25" s="244"/>
      <c r="OT25" s="244"/>
      <c r="OU25" s="244"/>
      <c r="OV25" s="244"/>
      <c r="OW25" s="244"/>
      <c r="OX25" s="244"/>
      <c r="OY25" s="244"/>
      <c r="OZ25" s="244"/>
      <c r="PA25" s="244"/>
      <c r="PB25" s="244"/>
      <c r="PC25" s="244"/>
      <c r="PD25" s="244"/>
      <c r="PE25" s="244"/>
      <c r="PF25" s="244"/>
      <c r="PG25" s="244"/>
      <c r="PH25" s="244"/>
      <c r="PI25" s="244"/>
      <c r="PJ25" s="244"/>
      <c r="PK25" s="244"/>
      <c r="PL25" s="244"/>
      <c r="PM25" s="244"/>
      <c r="PN25" s="244"/>
      <c r="PO25" s="244"/>
      <c r="PP25" s="244"/>
      <c r="PQ25" s="244"/>
      <c r="PR25" s="244"/>
      <c r="PS25" s="244"/>
      <c r="PT25" s="244"/>
      <c r="PU25" s="244"/>
      <c r="PV25" s="244"/>
      <c r="PW25" s="244"/>
      <c r="PX25" s="244"/>
      <c r="PY25" s="244"/>
      <c r="PZ25" s="244"/>
      <c r="QA25" s="244"/>
      <c r="QB25" s="244"/>
      <c r="QC25" s="244"/>
      <c r="QD25" s="244"/>
      <c r="QE25" s="244"/>
      <c r="QF25" s="244"/>
      <c r="QG25" s="244"/>
      <c r="QH25" s="244"/>
      <c r="QI25" s="244"/>
      <c r="QJ25" s="244"/>
      <c r="QK25" s="244"/>
      <c r="QL25" s="244"/>
      <c r="QM25" s="244"/>
      <c r="QN25" s="244"/>
      <c r="QO25" s="244"/>
      <c r="QP25" s="244"/>
      <c r="QQ25" s="244"/>
      <c r="QR25" s="244"/>
      <c r="QS25" s="244"/>
      <c r="QT25" s="244"/>
      <c r="QU25" s="244"/>
      <c r="QV25" s="244"/>
      <c r="QW25" s="244"/>
      <c r="QX25" s="244"/>
      <c r="QY25" s="244"/>
      <c r="QZ25" s="244"/>
      <c r="RA25" s="244"/>
      <c r="RB25" s="244"/>
      <c r="RC25" s="244"/>
      <c r="RD25" s="244"/>
      <c r="RE25" s="244"/>
      <c r="RF25" s="244"/>
      <c r="RG25" s="244"/>
      <c r="RH25" s="244"/>
      <c r="RI25" s="244"/>
      <c r="RJ25" s="244"/>
      <c r="RK25" s="244"/>
      <c r="RL25" s="244"/>
      <c r="RM25" s="244"/>
      <c r="RN25" s="244"/>
      <c r="RO25" s="244"/>
      <c r="RP25" s="244"/>
      <c r="RQ25" s="244"/>
      <c r="RR25" s="244"/>
      <c r="RS25" s="244"/>
      <c r="RT25" s="244"/>
      <c r="RU25" s="244"/>
      <c r="RV25" s="244"/>
      <c r="RW25" s="244"/>
      <c r="RX25" s="244"/>
      <c r="RY25" s="244"/>
      <c r="RZ25" s="244"/>
      <c r="SA25" s="244"/>
      <c r="SB25" s="244"/>
      <c r="SC25" s="244"/>
      <c r="SD25" s="244"/>
      <c r="SE25" s="244"/>
      <c r="SF25" s="244"/>
      <c r="SG25" s="244"/>
      <c r="SH25" s="244"/>
      <c r="SI25" s="244"/>
      <c r="SJ25" s="244"/>
      <c r="SK25" s="244"/>
      <c r="SL25" s="244"/>
      <c r="SM25" s="244"/>
      <c r="SN25" s="244"/>
      <c r="SO25" s="244"/>
      <c r="SP25" s="244"/>
      <c r="SQ25" s="244"/>
      <c r="SR25" s="244"/>
      <c r="SS25" s="244"/>
      <c r="ST25" s="244"/>
      <c r="SU25" s="244"/>
      <c r="SV25" s="244"/>
      <c r="SW25" s="244"/>
      <c r="SX25" s="244"/>
      <c r="SY25" s="244"/>
      <c r="SZ25" s="244"/>
      <c r="TA25" s="244"/>
      <c r="TB25" s="244"/>
      <c r="TC25" s="244"/>
      <c r="TD25" s="244"/>
      <c r="TE25" s="244"/>
      <c r="TF25" s="244"/>
      <c r="TG25" s="244"/>
      <c r="TH25" s="244"/>
      <c r="TI25" s="244"/>
      <c r="TJ25" s="244"/>
      <c r="TK25" s="244"/>
      <c r="TL25" s="244"/>
      <c r="TM25" s="244"/>
      <c r="TN25" s="244"/>
      <c r="TO25" s="244"/>
      <c r="TP25" s="244"/>
      <c r="TQ25" s="244"/>
      <c r="TR25" s="244"/>
      <c r="TS25" s="244"/>
      <c r="TT25" s="244"/>
      <c r="TU25" s="244"/>
      <c r="TV25" s="244"/>
      <c r="TW25" s="244"/>
      <c r="TX25" s="244"/>
      <c r="TY25" s="244"/>
      <c r="TZ25" s="244"/>
      <c r="UA25" s="244"/>
      <c r="UB25" s="244"/>
      <c r="UC25" s="244"/>
      <c r="UD25" s="244"/>
      <c r="UE25" s="244"/>
      <c r="UF25" s="244"/>
      <c r="UG25" s="244"/>
      <c r="UH25" s="244"/>
      <c r="UI25" s="244"/>
      <c r="UJ25" s="244"/>
      <c r="UK25" s="244"/>
      <c r="UL25" s="244"/>
      <c r="UM25" s="244"/>
      <c r="UN25" s="244"/>
      <c r="UO25" s="244"/>
      <c r="UP25" s="244"/>
      <c r="UQ25" s="244"/>
      <c r="UR25" s="244"/>
      <c r="US25" s="244"/>
      <c r="UT25" s="244"/>
      <c r="UU25" s="244"/>
      <c r="UV25" s="244"/>
      <c r="UW25" s="244"/>
      <c r="UX25" s="244"/>
      <c r="UY25" s="244"/>
      <c r="UZ25" s="244"/>
      <c r="VA25" s="244"/>
      <c r="VB25" s="244"/>
      <c r="VC25" s="244"/>
      <c r="VD25" s="244"/>
      <c r="VE25" s="244"/>
      <c r="VF25" s="244"/>
      <c r="VG25" s="244"/>
      <c r="VH25" s="244"/>
      <c r="VI25" s="244"/>
      <c r="VJ25" s="244"/>
      <c r="VK25" s="244"/>
      <c r="VL25" s="244"/>
      <c r="VM25" s="244"/>
      <c r="VN25" s="244"/>
      <c r="VO25" s="244"/>
      <c r="VP25" s="244"/>
      <c r="VQ25" s="244"/>
      <c r="VR25" s="244"/>
      <c r="VS25" s="244"/>
      <c r="VT25" s="244"/>
      <c r="VU25" s="244"/>
      <c r="VV25" s="244"/>
      <c r="VW25" s="244"/>
      <c r="VX25" s="244"/>
      <c r="VY25" s="244"/>
      <c r="VZ25" s="244"/>
      <c r="WA25" s="244"/>
      <c r="WB25" s="244"/>
      <c r="WC25" s="244"/>
      <c r="WD25" s="244"/>
      <c r="WE25" s="244"/>
      <c r="WF25" s="244"/>
      <c r="WG25" s="244"/>
      <c r="WH25" s="244"/>
      <c r="WI25" s="244"/>
      <c r="WJ25" s="244"/>
      <c r="WK25" s="244"/>
      <c r="WL25" s="244"/>
      <c r="WM25" s="244"/>
      <c r="WN25" s="244"/>
      <c r="WO25" s="244"/>
      <c r="WP25" s="244"/>
      <c r="WQ25" s="244"/>
      <c r="WR25" s="244"/>
      <c r="WS25" s="244"/>
      <c r="WT25" s="244"/>
      <c r="WU25" s="244"/>
      <c r="WV25" s="244"/>
      <c r="WW25" s="244"/>
      <c r="WX25" s="244"/>
      <c r="WY25" s="244"/>
      <c r="WZ25" s="244"/>
      <c r="XA25" s="244"/>
      <c r="XB25" s="244"/>
      <c r="XC25" s="244"/>
      <c r="XD25" s="244"/>
      <c r="XE25" s="244"/>
      <c r="XF25" s="244"/>
      <c r="XG25" s="244"/>
      <c r="XH25" s="244"/>
      <c r="XI25" s="244"/>
      <c r="XJ25" s="244"/>
      <c r="XK25" s="244"/>
      <c r="XL25" s="244"/>
      <c r="XM25" s="244"/>
      <c r="XN25" s="244"/>
      <c r="XO25" s="244"/>
      <c r="XP25" s="244"/>
      <c r="XQ25" s="244"/>
      <c r="XR25" s="244"/>
      <c r="XS25" s="244"/>
      <c r="XT25" s="244"/>
      <c r="XU25" s="244"/>
      <c r="XV25" s="244"/>
      <c r="XW25" s="244"/>
      <c r="XX25" s="244"/>
      <c r="XY25" s="244"/>
      <c r="XZ25" s="244"/>
      <c r="YA25" s="244"/>
      <c r="YB25" s="244"/>
      <c r="YC25" s="244"/>
      <c r="YD25" s="244"/>
      <c r="YE25" s="244"/>
      <c r="YF25" s="244"/>
      <c r="YG25" s="244"/>
      <c r="YH25" s="244"/>
      <c r="YI25" s="244"/>
      <c r="YJ25" s="244"/>
      <c r="YK25" s="244"/>
      <c r="YL25" s="244"/>
      <c r="YM25" s="244"/>
      <c r="YN25" s="244"/>
      <c r="YO25" s="244"/>
      <c r="YP25" s="244"/>
      <c r="YQ25" s="244"/>
      <c r="YR25" s="244"/>
      <c r="YS25" s="244"/>
      <c r="YT25" s="244"/>
      <c r="YU25" s="244"/>
      <c r="YV25" s="244"/>
      <c r="YW25" s="244"/>
      <c r="YX25" s="244"/>
      <c r="YY25" s="244"/>
      <c r="YZ25" s="244"/>
      <c r="ZA25" s="244"/>
      <c r="ZB25" s="244"/>
      <c r="ZC25" s="244"/>
      <c r="ZD25" s="244"/>
      <c r="ZE25" s="244"/>
      <c r="ZF25" s="244"/>
      <c r="ZG25" s="244"/>
      <c r="ZH25" s="244"/>
      <c r="ZI25" s="244"/>
      <c r="ZJ25" s="244"/>
      <c r="ZK25" s="244"/>
      <c r="ZL25" s="244"/>
      <c r="ZM25" s="244"/>
      <c r="ZN25" s="244"/>
      <c r="ZO25" s="244"/>
      <c r="ZP25" s="244"/>
      <c r="ZQ25" s="244"/>
      <c r="ZR25" s="244"/>
      <c r="ZS25" s="244"/>
      <c r="ZT25" s="244"/>
      <c r="ZU25" s="244"/>
      <c r="ZV25" s="244"/>
      <c r="ZW25" s="244"/>
      <c r="ZX25" s="244"/>
      <c r="ZY25" s="244"/>
      <c r="ZZ25" s="244"/>
      <c r="AAA25" s="244"/>
      <c r="AAB25" s="244"/>
      <c r="AAC25" s="244"/>
      <c r="AAD25" s="244"/>
      <c r="AAE25" s="244"/>
      <c r="AAF25" s="244"/>
      <c r="AAG25" s="244"/>
      <c r="AAH25" s="244"/>
      <c r="AAI25" s="244"/>
      <c r="AAJ25" s="244"/>
      <c r="AAK25" s="244"/>
      <c r="AAL25" s="244"/>
      <c r="AAM25" s="244"/>
      <c r="AAN25" s="244"/>
      <c r="AAO25" s="244"/>
      <c r="AAP25" s="244"/>
      <c r="AAQ25" s="244"/>
      <c r="AAR25" s="244"/>
      <c r="AAS25" s="244"/>
      <c r="AAT25" s="244"/>
      <c r="AAU25" s="244"/>
      <c r="AAV25" s="244"/>
      <c r="AAW25" s="244"/>
      <c r="AAX25" s="244"/>
      <c r="AAY25" s="244"/>
      <c r="AAZ25" s="244"/>
      <c r="ABA25" s="244"/>
      <c r="ABB25" s="244"/>
      <c r="ABC25" s="244"/>
      <c r="ABD25" s="244"/>
      <c r="ABE25" s="244"/>
      <c r="ABF25" s="244"/>
      <c r="ABG25" s="244"/>
      <c r="ABH25" s="244"/>
      <c r="ABI25" s="244"/>
      <c r="ABJ25" s="244"/>
      <c r="ABK25" s="244"/>
      <c r="ABL25" s="244"/>
      <c r="ABM25" s="244"/>
      <c r="ABN25" s="244"/>
      <c r="ABO25" s="244"/>
      <c r="ABP25" s="244"/>
      <c r="ABQ25" s="244"/>
      <c r="ABR25" s="244"/>
      <c r="ABS25" s="244"/>
      <c r="ABT25" s="244"/>
      <c r="ABU25" s="244"/>
      <c r="ABV25" s="244"/>
      <c r="ABW25" s="244"/>
      <c r="ABX25" s="244"/>
      <c r="ABY25" s="244"/>
      <c r="ABZ25" s="244"/>
      <c r="ACA25" s="244"/>
      <c r="ACB25" s="244"/>
      <c r="ACC25" s="244"/>
      <c r="ACD25" s="244"/>
      <c r="ACE25" s="244"/>
      <c r="ACF25" s="244"/>
      <c r="ACG25" s="244"/>
      <c r="ACH25" s="244"/>
      <c r="ACI25" s="244"/>
      <c r="ACJ25" s="244"/>
      <c r="ACK25" s="244"/>
      <c r="ACL25" s="244"/>
      <c r="ACM25" s="244"/>
      <c r="ACN25" s="244"/>
      <c r="ACO25" s="244"/>
      <c r="ACP25" s="244"/>
      <c r="ACQ25" s="244"/>
      <c r="ACR25" s="244"/>
      <c r="ACS25" s="244"/>
      <c r="ACT25" s="244"/>
      <c r="ACU25" s="244"/>
      <c r="ACV25" s="244"/>
      <c r="ACW25" s="244"/>
      <c r="ACX25" s="244"/>
      <c r="ACY25" s="244"/>
      <c r="ACZ25" s="244"/>
      <c r="ADA25" s="244"/>
      <c r="ADB25" s="244"/>
      <c r="ADC25" s="244"/>
      <c r="ADD25" s="244"/>
      <c r="ADE25" s="244"/>
      <c r="ADF25" s="244"/>
      <c r="ADG25" s="244"/>
      <c r="ADH25" s="244"/>
      <c r="ADI25" s="244"/>
      <c r="ADJ25" s="244"/>
      <c r="ADK25" s="244"/>
      <c r="ADL25" s="244"/>
      <c r="ADM25" s="244"/>
      <c r="ADN25" s="244"/>
      <c r="ADO25" s="244"/>
      <c r="ADP25" s="244"/>
      <c r="ADQ25" s="244"/>
      <c r="ADR25" s="244"/>
      <c r="ADS25" s="244"/>
      <c r="ADT25" s="244"/>
      <c r="ADU25" s="244"/>
      <c r="ADV25" s="244"/>
      <c r="ADW25" s="244"/>
      <c r="ADX25" s="244"/>
      <c r="ADY25" s="244"/>
      <c r="ADZ25" s="244"/>
      <c r="AEA25" s="244"/>
      <c r="AEB25" s="244"/>
      <c r="AEC25" s="244"/>
      <c r="AED25" s="244"/>
      <c r="AEE25" s="244"/>
      <c r="AEF25" s="244"/>
      <c r="AEG25" s="244"/>
      <c r="AEH25" s="244"/>
      <c r="AEI25" s="244"/>
      <c r="AEJ25" s="244"/>
      <c r="AEK25" s="244"/>
      <c r="AEL25" s="244"/>
      <c r="AEM25" s="244"/>
      <c r="AEN25" s="244"/>
      <c r="AEO25" s="244"/>
      <c r="AEP25" s="244"/>
      <c r="AEQ25" s="244"/>
      <c r="AER25" s="244"/>
      <c r="AES25" s="244"/>
      <c r="AET25" s="244"/>
      <c r="AEU25" s="244"/>
    </row>
    <row r="26" spans="1:827" s="191" customFormat="1" x14ac:dyDescent="0.15">
      <c r="A26" s="183" t="str">
        <f>'Tariffs July 2020'!K20</f>
        <v>CovaU</v>
      </c>
      <c r="B26" s="183" t="str">
        <f>'Tariffs July 2020'!L20</f>
        <v>Freedom Plus</v>
      </c>
      <c r="C26" s="184">
        <f>IF('Tariffs July 2020'!BP20=0,91*'Tariffs July 2020'!M20/100,(91*'Tariffs July 2020'!M20/100)+'Tariffs July 2020'!BP20/4)</f>
        <v>90.09</v>
      </c>
      <c r="D26" s="184">
        <f>IF('Tariffs July 2020'!O20="",$C$5*'Tariffs July 2020'!N20/100,IF($C$5&gt;='Tariffs July 2020'!P20,('Tariffs July 2020'!P20*'Tariffs July 2020'!N20/100),($C$5*'Tariffs July 2020'!N20/100)))</f>
        <v>425.09090909090895</v>
      </c>
      <c r="E26" s="184">
        <f>IF(AND('Tariffs July 2020'!P20&gt;0,'Tariffs July 2020'!R20&gt;0),IF($C$5&lt;'Tariffs July 2020'!P20,0,IF($C$5&lt;=('Tariffs July 2020'!R20+'Tariffs July 2020'!P20),(($C$5-'Tariffs July 2020'!P20)*'Tariffs July 2020'!Q20/100),(('Tariffs July 2020'!R20)*'Tariffs July 2020'!Q20/100))),0)</f>
        <v>0</v>
      </c>
      <c r="F26" s="184">
        <f>IF(AND('Tariffs July 2020'!R20&gt;0,'Tariffs July 2020'!T20&gt;0),IF(($C$5&lt;'Tariffs July 2020'!T20),(0),($C$5-'Tariffs July 2020'!T20)*'Tariffs July 2020'!U20/100),IF(AND('Tariffs July 2020'!R20&gt;0,'Tariffs July 2020'!T20=""),IF(($C$5&lt;'Tariffs July 2020'!R20+'Tariffs July 2020'!P20),(0),(($C$5-('Tariffs July 2020'!R20+'Tariffs July 2020'!P20))*'Tariffs July 2020'!S20/100)),IF(AND('Tariffs July 2020'!P20&gt;0,'Tariffs July 2020'!R20=""&gt;0),IF(($C$5&lt;'Tariffs July 2020'!P20),(0),($C$5-'Tariffs July 2020'!P20)*'Tariffs July 2020'!Q20/100),0)))</f>
        <v>0</v>
      </c>
      <c r="G26" s="184">
        <f t="shared" ref="G26" si="11">SUM(C26:F26)</f>
        <v>515.18090909090893</v>
      </c>
      <c r="H26" s="238">
        <f t="shared" ref="H26" si="12">(G26-C26)*4</f>
        <v>1700.3636363636356</v>
      </c>
      <c r="I26" s="238">
        <f t="shared" ref="I26" si="13">G26*4</f>
        <v>2060.7236363636357</v>
      </c>
      <c r="J26" s="185">
        <f t="shared" ref="J26" si="14">I26*1.1</f>
        <v>2266.7959999999994</v>
      </c>
      <c r="K26" s="183">
        <f>'Tariffs July 2020'!AZ20</f>
        <v>15</v>
      </c>
      <c r="L26" s="183">
        <f>'Tariffs July 2020'!BA20</f>
        <v>0</v>
      </c>
      <c r="M26" s="183">
        <f>'Tariffs July 2020'!BB20</f>
        <v>0</v>
      </c>
      <c r="N26" s="183">
        <f>'Tariffs July 2020'!BC20</f>
        <v>0</v>
      </c>
      <c r="O26" s="186" t="str">
        <f t="shared" ref="O26" si="15">IF(SUM(K26:N26)=0,"No discount",IF(K26&gt;0,"Guaranteed off bill",IF(L26&gt;0,"Guaranteed off usage",IF(M26&gt;0,"Pay-on-time off bill","Pay-on-time off usage"))))</f>
        <v>Guaranteed off bill</v>
      </c>
      <c r="P26" s="187" t="str">
        <f t="shared" ref="P26" si="16">IF(OR(A26="Origin Energy",A26="Red Energy",A26="Powershop"),"Inclusive","Exclusive")</f>
        <v>Exclusive</v>
      </c>
      <c r="Q26" s="241">
        <f t="shared" ref="Q26" si="17">IF(AND(O26="Guaranteed off bill",P26="Inclusive"),((I26*1.1)-((I26*1.1)*K26/100))/1.1,IF(AND(O26="Guaranteed off usage",P26="Inclusive"),((I26*1.1)-((H26*1.1)*L26/100))/1.1,IF(AND(O26="Guaranteed off bill",P26="Exclusive"),I26-(I26*K26/100),IF(AND(O26="Guaranteed off usage",P26="Exclusive"),I26-(H26*L26/100),IF(P26="Inclusive",((I26*1.1))/1.1,I26)))))</f>
        <v>1751.6150909090904</v>
      </c>
      <c r="R26" s="238">
        <f t="shared" ref="R26" si="18">IF(AND(O26="Pay-on-time off bill",P26="Inclusive"),((Q26*1.1)-((Q26*1.1)*M26/100))/1.1,IF(AND(O26="Pay-on-time off usage",P26="Inclusive"),((Q26*1.1)-((H26*1.1)*N26/100))/1.1,IF(AND(O26="Pay-on-time off bill",P26="Exclusive"),Q26-(Q26*M26/100),IF(AND(O26="Pay-on-time off usage",P26="Exclusive"),Q26-(H26*N26/100),IF(P26="Inclusive",((Q26*1.1))/1.1,Q26)))))</f>
        <v>1751.6150909090904</v>
      </c>
      <c r="S26" s="247">
        <f t="shared" ref="S26" si="19">Q26*1.1</f>
        <v>1926.7765999999997</v>
      </c>
      <c r="T26" s="247">
        <f t="shared" ref="T26" si="20">R26*1.1</f>
        <v>1926.7765999999997</v>
      </c>
      <c r="U26" s="188">
        <f>'Tariffs July 2020'!BL20</f>
        <v>0</v>
      </c>
      <c r="V26" s="189" t="str">
        <f>'Tariffs July 2020'!BM20</f>
        <v>n</v>
      </c>
      <c r="Y26" s="244"/>
      <c r="Z26" s="244"/>
      <c r="AA26" s="244"/>
      <c r="AB26" s="244"/>
      <c r="AC26" s="244"/>
      <c r="AD26" s="244"/>
      <c r="AE26" s="244"/>
      <c r="AF26" s="244"/>
      <c r="AG26" s="244"/>
      <c r="AH26" s="244"/>
      <c r="AI26" s="244"/>
      <c r="AJ26" s="244"/>
      <c r="AK26" s="244"/>
      <c r="AL26" s="244"/>
      <c r="AM26" s="244"/>
      <c r="AN26" s="244"/>
      <c r="AO26" s="244"/>
      <c r="AP26" s="244"/>
      <c r="AQ26" s="244"/>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V26" s="244"/>
      <c r="BW26" s="244"/>
      <c r="BX26" s="244"/>
      <c r="BY26" s="244"/>
      <c r="BZ26" s="244"/>
      <c r="CA26" s="244"/>
      <c r="CB26" s="244"/>
      <c r="CC26" s="244"/>
      <c r="CD26" s="244"/>
      <c r="CE26" s="244"/>
      <c r="CF26" s="244"/>
      <c r="CG26" s="244"/>
      <c r="CH26" s="244"/>
      <c r="CI26" s="244"/>
      <c r="CJ26" s="244"/>
      <c r="CK26" s="244"/>
      <c r="CL26" s="244"/>
      <c r="CM26" s="244"/>
      <c r="CN26" s="244"/>
      <c r="CO26" s="244"/>
      <c r="CP26" s="244"/>
      <c r="CQ26" s="244"/>
      <c r="CR26" s="244"/>
      <c r="CS26" s="244"/>
      <c r="CT26" s="244"/>
      <c r="CU26" s="244"/>
      <c r="CV26" s="244"/>
      <c r="CW26" s="244"/>
      <c r="CX26" s="244"/>
      <c r="CY26" s="244"/>
      <c r="CZ26" s="244"/>
      <c r="DA26" s="244"/>
      <c r="DB26" s="244"/>
      <c r="DC26" s="244"/>
      <c r="DD26" s="244"/>
      <c r="DE26" s="244"/>
      <c r="DF26" s="244"/>
      <c r="DG26" s="244"/>
      <c r="DH26" s="244"/>
      <c r="DI26" s="244"/>
      <c r="DJ26" s="244"/>
      <c r="DK26" s="244"/>
      <c r="DL26" s="244"/>
      <c r="DM26" s="244"/>
      <c r="DN26" s="244"/>
      <c r="DO26" s="244"/>
      <c r="DP26" s="244"/>
      <c r="DQ26" s="244"/>
      <c r="DR26" s="244"/>
      <c r="DS26" s="244"/>
      <c r="DT26" s="244"/>
      <c r="DU26" s="244"/>
      <c r="DV26" s="244"/>
      <c r="DW26" s="244"/>
      <c r="DX26" s="244"/>
      <c r="DY26" s="244"/>
      <c r="DZ26" s="244"/>
      <c r="EA26" s="244"/>
      <c r="EB26" s="244"/>
      <c r="EC26" s="244"/>
      <c r="ED26" s="244"/>
      <c r="EE26" s="244"/>
      <c r="EF26" s="244"/>
      <c r="EG26" s="244"/>
      <c r="EH26" s="244"/>
      <c r="EI26" s="244"/>
      <c r="EJ26" s="244"/>
      <c r="EK26" s="244"/>
      <c r="EL26" s="244"/>
      <c r="EM26" s="244"/>
      <c r="EN26" s="244"/>
      <c r="EO26" s="244"/>
      <c r="EP26" s="244"/>
      <c r="EQ26" s="244"/>
      <c r="ER26" s="244"/>
      <c r="ES26" s="244"/>
      <c r="ET26" s="244"/>
      <c r="EU26" s="244"/>
      <c r="EV26" s="244"/>
      <c r="EW26" s="244"/>
      <c r="EX26" s="244"/>
      <c r="EY26" s="244"/>
      <c r="EZ26" s="244"/>
      <c r="FA26" s="244"/>
      <c r="FB26" s="244"/>
      <c r="FC26" s="244"/>
      <c r="FD26" s="244"/>
      <c r="FE26" s="244"/>
      <c r="FF26" s="244"/>
      <c r="FG26" s="244"/>
      <c r="FH26" s="244"/>
      <c r="FI26" s="244"/>
      <c r="FJ26" s="244"/>
      <c r="FK26" s="244"/>
      <c r="FL26" s="244"/>
      <c r="FM26" s="244"/>
      <c r="FN26" s="244"/>
      <c r="FO26" s="244"/>
      <c r="FP26" s="244"/>
      <c r="FQ26" s="244"/>
      <c r="FR26" s="244"/>
      <c r="FS26" s="244"/>
      <c r="FT26" s="244"/>
      <c r="FU26" s="244"/>
      <c r="FV26" s="244"/>
      <c r="FW26" s="244"/>
      <c r="FX26" s="244"/>
      <c r="FY26" s="244"/>
      <c r="FZ26" s="244"/>
      <c r="GA26" s="244"/>
      <c r="GB26" s="244"/>
      <c r="GC26" s="244"/>
      <c r="GD26" s="244"/>
      <c r="GE26" s="244"/>
      <c r="GF26" s="244"/>
      <c r="GG26" s="244"/>
      <c r="GH26" s="244"/>
      <c r="GI26" s="244"/>
      <c r="GJ26" s="244"/>
      <c r="GK26" s="244"/>
      <c r="GL26" s="244"/>
      <c r="GM26" s="244"/>
      <c r="GN26" s="244"/>
      <c r="GO26" s="244"/>
      <c r="GP26" s="244"/>
      <c r="GQ26" s="244"/>
      <c r="GR26" s="244"/>
      <c r="GS26" s="244"/>
      <c r="GT26" s="244"/>
      <c r="GU26" s="244"/>
      <c r="GV26" s="244"/>
      <c r="GW26" s="244"/>
      <c r="GX26" s="244"/>
      <c r="GY26" s="244"/>
      <c r="GZ26" s="244"/>
      <c r="HA26" s="244"/>
      <c r="HB26" s="244"/>
      <c r="HC26" s="244"/>
      <c r="HD26" s="244"/>
      <c r="HE26" s="244"/>
      <c r="HF26" s="244"/>
      <c r="HG26" s="244"/>
      <c r="HH26" s="244"/>
      <c r="HI26" s="244"/>
      <c r="HJ26" s="244"/>
      <c r="HK26" s="244"/>
      <c r="HL26" s="244"/>
      <c r="HM26" s="244"/>
      <c r="HN26" s="244"/>
      <c r="HO26" s="244"/>
      <c r="HP26" s="244"/>
      <c r="HQ26" s="244"/>
      <c r="HR26" s="244"/>
      <c r="HS26" s="244"/>
      <c r="HT26" s="244"/>
      <c r="HU26" s="244"/>
      <c r="HV26" s="244"/>
      <c r="HW26" s="244"/>
      <c r="HX26" s="244"/>
      <c r="HY26" s="244"/>
      <c r="HZ26" s="244"/>
      <c r="IA26" s="244"/>
      <c r="IB26" s="244"/>
      <c r="IC26" s="244"/>
      <c r="ID26" s="244"/>
      <c r="IE26" s="244"/>
      <c r="IF26" s="244"/>
      <c r="IG26" s="244"/>
      <c r="IH26" s="244"/>
      <c r="II26" s="244"/>
      <c r="IJ26" s="244"/>
      <c r="IK26" s="244"/>
      <c r="IL26" s="244"/>
      <c r="IM26" s="244"/>
      <c r="IN26" s="244"/>
      <c r="IO26" s="244"/>
      <c r="IP26" s="244"/>
      <c r="IQ26" s="244"/>
      <c r="IR26" s="244"/>
      <c r="IS26" s="244"/>
      <c r="IT26" s="244"/>
      <c r="IU26" s="244"/>
      <c r="IV26" s="244"/>
      <c r="IW26" s="244"/>
      <c r="IX26" s="244"/>
      <c r="IY26" s="244"/>
      <c r="IZ26" s="244"/>
      <c r="JA26" s="244"/>
      <c r="JB26" s="244"/>
      <c r="JC26" s="244"/>
      <c r="JD26" s="244"/>
      <c r="JE26" s="244"/>
      <c r="JF26" s="244"/>
      <c r="JG26" s="244"/>
      <c r="JH26" s="244"/>
      <c r="JI26" s="244"/>
      <c r="JJ26" s="244"/>
      <c r="JK26" s="244"/>
      <c r="JL26" s="244"/>
      <c r="JM26" s="244"/>
      <c r="JN26" s="244"/>
      <c r="JO26" s="244"/>
      <c r="JP26" s="244"/>
      <c r="JQ26" s="244"/>
      <c r="JR26" s="244"/>
      <c r="JS26" s="244"/>
      <c r="JT26" s="244"/>
      <c r="JU26" s="244"/>
      <c r="JV26" s="244"/>
      <c r="JW26" s="244"/>
      <c r="JX26" s="244"/>
      <c r="JY26" s="244"/>
      <c r="JZ26" s="244"/>
      <c r="KA26" s="244"/>
      <c r="KB26" s="244"/>
      <c r="KC26" s="244"/>
      <c r="KD26" s="244"/>
      <c r="KE26" s="244"/>
      <c r="KF26" s="244"/>
      <c r="KG26" s="244"/>
      <c r="KH26" s="244"/>
      <c r="KI26" s="244"/>
      <c r="KJ26" s="244"/>
      <c r="KK26" s="244"/>
      <c r="KL26" s="244"/>
      <c r="KM26" s="244"/>
      <c r="KN26" s="244"/>
      <c r="KO26" s="244"/>
      <c r="KP26" s="244"/>
      <c r="KQ26" s="244"/>
      <c r="KR26" s="244"/>
      <c r="KS26" s="244"/>
      <c r="KT26" s="244"/>
      <c r="KU26" s="244"/>
      <c r="KV26" s="244"/>
      <c r="KW26" s="244"/>
      <c r="KX26" s="244"/>
      <c r="KY26" s="244"/>
      <c r="KZ26" s="244"/>
      <c r="LA26" s="244"/>
      <c r="LB26" s="244"/>
      <c r="LC26" s="244"/>
      <c r="LD26" s="244"/>
      <c r="LE26" s="244"/>
      <c r="LF26" s="244"/>
      <c r="LG26" s="244"/>
      <c r="LH26" s="244"/>
      <c r="LI26" s="244"/>
      <c r="LJ26" s="244"/>
      <c r="LK26" s="244"/>
      <c r="LL26" s="244"/>
      <c r="LM26" s="244"/>
      <c r="LN26" s="244"/>
      <c r="LO26" s="244"/>
      <c r="LP26" s="244"/>
      <c r="LQ26" s="244"/>
      <c r="LR26" s="244"/>
      <c r="LS26" s="244"/>
      <c r="LT26" s="244"/>
      <c r="LU26" s="244"/>
      <c r="LV26" s="244"/>
      <c r="LW26" s="244"/>
      <c r="LX26" s="244"/>
      <c r="LY26" s="244"/>
      <c r="LZ26" s="244"/>
      <c r="MA26" s="244"/>
      <c r="MB26" s="244"/>
      <c r="MC26" s="244"/>
      <c r="MD26" s="244"/>
      <c r="ME26" s="244"/>
      <c r="MF26" s="244"/>
      <c r="MG26" s="244"/>
      <c r="MH26" s="244"/>
      <c r="MI26" s="244"/>
      <c r="MJ26" s="244"/>
      <c r="MK26" s="244"/>
      <c r="ML26" s="244"/>
      <c r="MM26" s="244"/>
      <c r="MN26" s="244"/>
      <c r="MO26" s="244"/>
      <c r="MP26" s="244"/>
      <c r="MQ26" s="244"/>
      <c r="MR26" s="244"/>
      <c r="MS26" s="244"/>
      <c r="MT26" s="244"/>
      <c r="MU26" s="244"/>
      <c r="MV26" s="244"/>
      <c r="MW26" s="244"/>
      <c r="MX26" s="244"/>
      <c r="MY26" s="244"/>
      <c r="MZ26" s="244"/>
      <c r="NA26" s="244"/>
      <c r="NB26" s="244"/>
      <c r="NC26" s="244"/>
      <c r="ND26" s="244"/>
      <c r="NE26" s="244"/>
      <c r="NF26" s="244"/>
      <c r="NG26" s="244"/>
      <c r="NH26" s="244"/>
      <c r="NI26" s="244"/>
      <c r="NJ26" s="244"/>
      <c r="NK26" s="244"/>
      <c r="NL26" s="244"/>
      <c r="NM26" s="244"/>
      <c r="NN26" s="244"/>
      <c r="NO26" s="244"/>
      <c r="NP26" s="244"/>
      <c r="NQ26" s="244"/>
      <c r="NR26" s="244"/>
      <c r="NS26" s="244"/>
      <c r="NT26" s="244"/>
      <c r="NU26" s="244"/>
      <c r="NV26" s="244"/>
      <c r="NW26" s="244"/>
      <c r="NX26" s="244"/>
      <c r="NY26" s="244"/>
      <c r="NZ26" s="244"/>
      <c r="OA26" s="244"/>
      <c r="OB26" s="244"/>
      <c r="OC26" s="244"/>
      <c r="OD26" s="244"/>
      <c r="OE26" s="244"/>
      <c r="OF26" s="244"/>
      <c r="OG26" s="244"/>
      <c r="OH26" s="244"/>
      <c r="OI26" s="244"/>
      <c r="OJ26" s="244"/>
      <c r="OK26" s="244"/>
      <c r="OL26" s="244"/>
      <c r="OM26" s="244"/>
      <c r="ON26" s="244"/>
      <c r="OO26" s="244"/>
      <c r="OP26" s="244"/>
      <c r="OQ26" s="244"/>
      <c r="OR26" s="244"/>
      <c r="OS26" s="244"/>
      <c r="OT26" s="244"/>
      <c r="OU26" s="244"/>
      <c r="OV26" s="244"/>
      <c r="OW26" s="244"/>
      <c r="OX26" s="244"/>
      <c r="OY26" s="244"/>
      <c r="OZ26" s="244"/>
      <c r="PA26" s="244"/>
      <c r="PB26" s="244"/>
      <c r="PC26" s="244"/>
      <c r="PD26" s="244"/>
      <c r="PE26" s="244"/>
      <c r="PF26" s="244"/>
      <c r="PG26" s="244"/>
      <c r="PH26" s="244"/>
      <c r="PI26" s="244"/>
      <c r="PJ26" s="244"/>
      <c r="PK26" s="244"/>
      <c r="PL26" s="244"/>
      <c r="PM26" s="244"/>
      <c r="PN26" s="244"/>
      <c r="PO26" s="244"/>
      <c r="PP26" s="244"/>
      <c r="PQ26" s="244"/>
      <c r="PR26" s="244"/>
      <c r="PS26" s="244"/>
      <c r="PT26" s="244"/>
      <c r="PU26" s="244"/>
      <c r="PV26" s="244"/>
      <c r="PW26" s="244"/>
      <c r="PX26" s="244"/>
      <c r="PY26" s="244"/>
      <c r="PZ26" s="244"/>
      <c r="QA26" s="244"/>
      <c r="QB26" s="244"/>
      <c r="QC26" s="244"/>
      <c r="QD26" s="244"/>
      <c r="QE26" s="244"/>
      <c r="QF26" s="244"/>
      <c r="QG26" s="244"/>
      <c r="QH26" s="244"/>
      <c r="QI26" s="244"/>
      <c r="QJ26" s="244"/>
      <c r="QK26" s="244"/>
      <c r="QL26" s="244"/>
      <c r="QM26" s="244"/>
      <c r="QN26" s="244"/>
      <c r="QO26" s="244"/>
      <c r="QP26" s="244"/>
      <c r="QQ26" s="244"/>
      <c r="QR26" s="244"/>
      <c r="QS26" s="244"/>
      <c r="QT26" s="244"/>
      <c r="QU26" s="244"/>
      <c r="QV26" s="244"/>
      <c r="QW26" s="244"/>
      <c r="QX26" s="244"/>
      <c r="QY26" s="244"/>
      <c r="QZ26" s="244"/>
      <c r="RA26" s="244"/>
      <c r="RB26" s="244"/>
      <c r="RC26" s="244"/>
      <c r="RD26" s="244"/>
      <c r="RE26" s="244"/>
      <c r="RF26" s="244"/>
      <c r="RG26" s="244"/>
      <c r="RH26" s="244"/>
      <c r="RI26" s="244"/>
      <c r="RJ26" s="244"/>
      <c r="RK26" s="244"/>
      <c r="RL26" s="244"/>
      <c r="RM26" s="244"/>
      <c r="RN26" s="244"/>
      <c r="RO26" s="244"/>
      <c r="RP26" s="244"/>
      <c r="RQ26" s="244"/>
      <c r="RR26" s="244"/>
      <c r="RS26" s="244"/>
      <c r="RT26" s="244"/>
      <c r="RU26" s="244"/>
      <c r="RV26" s="244"/>
      <c r="RW26" s="244"/>
      <c r="RX26" s="244"/>
      <c r="RY26" s="244"/>
      <c r="RZ26" s="244"/>
      <c r="SA26" s="244"/>
      <c r="SB26" s="244"/>
      <c r="SC26" s="244"/>
      <c r="SD26" s="244"/>
      <c r="SE26" s="244"/>
      <c r="SF26" s="244"/>
      <c r="SG26" s="244"/>
      <c r="SH26" s="244"/>
      <c r="SI26" s="244"/>
      <c r="SJ26" s="244"/>
      <c r="SK26" s="244"/>
      <c r="SL26" s="244"/>
      <c r="SM26" s="244"/>
      <c r="SN26" s="244"/>
      <c r="SO26" s="244"/>
      <c r="SP26" s="244"/>
      <c r="SQ26" s="244"/>
      <c r="SR26" s="244"/>
      <c r="SS26" s="244"/>
      <c r="ST26" s="244"/>
      <c r="SU26" s="244"/>
      <c r="SV26" s="244"/>
      <c r="SW26" s="244"/>
      <c r="SX26" s="244"/>
      <c r="SY26" s="244"/>
      <c r="SZ26" s="244"/>
      <c r="TA26" s="244"/>
      <c r="TB26" s="244"/>
      <c r="TC26" s="244"/>
      <c r="TD26" s="244"/>
      <c r="TE26" s="244"/>
      <c r="TF26" s="244"/>
      <c r="TG26" s="244"/>
      <c r="TH26" s="244"/>
      <c r="TI26" s="244"/>
      <c r="TJ26" s="244"/>
      <c r="TK26" s="244"/>
      <c r="TL26" s="244"/>
      <c r="TM26" s="244"/>
      <c r="TN26" s="244"/>
      <c r="TO26" s="244"/>
      <c r="TP26" s="244"/>
      <c r="TQ26" s="244"/>
      <c r="TR26" s="244"/>
      <c r="TS26" s="244"/>
      <c r="TT26" s="244"/>
      <c r="TU26" s="244"/>
      <c r="TV26" s="244"/>
      <c r="TW26" s="244"/>
      <c r="TX26" s="244"/>
      <c r="TY26" s="244"/>
      <c r="TZ26" s="244"/>
      <c r="UA26" s="244"/>
      <c r="UB26" s="244"/>
      <c r="UC26" s="244"/>
      <c r="UD26" s="244"/>
      <c r="UE26" s="244"/>
      <c r="UF26" s="244"/>
      <c r="UG26" s="244"/>
      <c r="UH26" s="244"/>
      <c r="UI26" s="244"/>
      <c r="UJ26" s="244"/>
      <c r="UK26" s="244"/>
      <c r="UL26" s="244"/>
      <c r="UM26" s="244"/>
      <c r="UN26" s="244"/>
      <c r="UO26" s="244"/>
      <c r="UP26" s="244"/>
      <c r="UQ26" s="244"/>
      <c r="UR26" s="244"/>
      <c r="US26" s="244"/>
      <c r="UT26" s="244"/>
      <c r="UU26" s="244"/>
      <c r="UV26" s="244"/>
      <c r="UW26" s="244"/>
      <c r="UX26" s="244"/>
      <c r="UY26" s="244"/>
      <c r="UZ26" s="244"/>
      <c r="VA26" s="244"/>
      <c r="VB26" s="244"/>
      <c r="VC26" s="244"/>
      <c r="VD26" s="244"/>
      <c r="VE26" s="244"/>
      <c r="VF26" s="244"/>
      <c r="VG26" s="244"/>
      <c r="VH26" s="244"/>
      <c r="VI26" s="244"/>
      <c r="VJ26" s="244"/>
      <c r="VK26" s="244"/>
      <c r="VL26" s="244"/>
      <c r="VM26" s="244"/>
      <c r="VN26" s="244"/>
      <c r="VO26" s="244"/>
      <c r="VP26" s="244"/>
      <c r="VQ26" s="244"/>
      <c r="VR26" s="244"/>
      <c r="VS26" s="244"/>
      <c r="VT26" s="244"/>
      <c r="VU26" s="244"/>
      <c r="VV26" s="244"/>
      <c r="VW26" s="244"/>
      <c r="VX26" s="244"/>
      <c r="VY26" s="244"/>
      <c r="VZ26" s="244"/>
      <c r="WA26" s="244"/>
      <c r="WB26" s="244"/>
      <c r="WC26" s="244"/>
      <c r="WD26" s="244"/>
      <c r="WE26" s="244"/>
      <c r="WF26" s="244"/>
      <c r="WG26" s="244"/>
      <c r="WH26" s="244"/>
      <c r="WI26" s="244"/>
      <c r="WJ26" s="244"/>
      <c r="WK26" s="244"/>
      <c r="WL26" s="244"/>
      <c r="WM26" s="244"/>
      <c r="WN26" s="244"/>
      <c r="WO26" s="244"/>
      <c r="WP26" s="244"/>
      <c r="WQ26" s="244"/>
      <c r="WR26" s="244"/>
      <c r="WS26" s="244"/>
      <c r="WT26" s="244"/>
      <c r="WU26" s="244"/>
      <c r="WV26" s="244"/>
      <c r="WW26" s="244"/>
      <c r="WX26" s="244"/>
      <c r="WY26" s="244"/>
      <c r="WZ26" s="244"/>
      <c r="XA26" s="244"/>
      <c r="XB26" s="244"/>
      <c r="XC26" s="244"/>
      <c r="XD26" s="244"/>
      <c r="XE26" s="244"/>
      <c r="XF26" s="244"/>
      <c r="XG26" s="244"/>
      <c r="XH26" s="244"/>
      <c r="XI26" s="244"/>
      <c r="XJ26" s="244"/>
      <c r="XK26" s="244"/>
      <c r="XL26" s="244"/>
      <c r="XM26" s="244"/>
      <c r="XN26" s="244"/>
      <c r="XO26" s="244"/>
      <c r="XP26" s="244"/>
      <c r="XQ26" s="244"/>
      <c r="XR26" s="244"/>
      <c r="XS26" s="244"/>
      <c r="XT26" s="244"/>
      <c r="XU26" s="244"/>
      <c r="XV26" s="244"/>
      <c r="XW26" s="244"/>
      <c r="XX26" s="244"/>
      <c r="XY26" s="244"/>
      <c r="XZ26" s="244"/>
      <c r="YA26" s="244"/>
      <c r="YB26" s="244"/>
      <c r="YC26" s="244"/>
      <c r="YD26" s="244"/>
      <c r="YE26" s="244"/>
      <c r="YF26" s="244"/>
      <c r="YG26" s="244"/>
      <c r="YH26" s="244"/>
      <c r="YI26" s="244"/>
      <c r="YJ26" s="244"/>
      <c r="YK26" s="244"/>
      <c r="YL26" s="244"/>
      <c r="YM26" s="244"/>
      <c r="YN26" s="244"/>
      <c r="YO26" s="244"/>
      <c r="YP26" s="244"/>
      <c r="YQ26" s="244"/>
      <c r="YR26" s="244"/>
      <c r="YS26" s="244"/>
      <c r="YT26" s="244"/>
      <c r="YU26" s="244"/>
      <c r="YV26" s="244"/>
      <c r="YW26" s="244"/>
      <c r="YX26" s="244"/>
      <c r="YY26" s="244"/>
      <c r="YZ26" s="244"/>
      <c r="ZA26" s="244"/>
      <c r="ZB26" s="244"/>
      <c r="ZC26" s="244"/>
      <c r="ZD26" s="244"/>
      <c r="ZE26" s="244"/>
      <c r="ZF26" s="244"/>
      <c r="ZG26" s="244"/>
      <c r="ZH26" s="244"/>
      <c r="ZI26" s="244"/>
      <c r="ZJ26" s="244"/>
      <c r="ZK26" s="244"/>
      <c r="ZL26" s="244"/>
      <c r="ZM26" s="244"/>
      <c r="ZN26" s="244"/>
      <c r="ZO26" s="244"/>
      <c r="ZP26" s="244"/>
      <c r="ZQ26" s="244"/>
      <c r="ZR26" s="244"/>
      <c r="ZS26" s="244"/>
      <c r="ZT26" s="244"/>
      <c r="ZU26" s="244"/>
      <c r="ZV26" s="244"/>
      <c r="ZW26" s="244"/>
      <c r="ZX26" s="244"/>
      <c r="ZY26" s="244"/>
      <c r="ZZ26" s="244"/>
      <c r="AAA26" s="244"/>
      <c r="AAB26" s="244"/>
      <c r="AAC26" s="244"/>
      <c r="AAD26" s="244"/>
      <c r="AAE26" s="244"/>
      <c r="AAF26" s="244"/>
      <c r="AAG26" s="244"/>
      <c r="AAH26" s="244"/>
      <c r="AAI26" s="244"/>
      <c r="AAJ26" s="244"/>
      <c r="AAK26" s="244"/>
      <c r="AAL26" s="244"/>
      <c r="AAM26" s="244"/>
      <c r="AAN26" s="244"/>
      <c r="AAO26" s="244"/>
      <c r="AAP26" s="244"/>
      <c r="AAQ26" s="244"/>
      <c r="AAR26" s="244"/>
      <c r="AAS26" s="244"/>
      <c r="AAT26" s="244"/>
      <c r="AAU26" s="244"/>
      <c r="AAV26" s="244"/>
      <c r="AAW26" s="244"/>
      <c r="AAX26" s="244"/>
      <c r="AAY26" s="244"/>
      <c r="AAZ26" s="244"/>
      <c r="ABA26" s="244"/>
      <c r="ABB26" s="244"/>
      <c r="ABC26" s="244"/>
      <c r="ABD26" s="244"/>
      <c r="ABE26" s="244"/>
      <c r="ABF26" s="244"/>
      <c r="ABG26" s="244"/>
      <c r="ABH26" s="244"/>
      <c r="ABI26" s="244"/>
      <c r="ABJ26" s="244"/>
      <c r="ABK26" s="244"/>
      <c r="ABL26" s="244"/>
      <c r="ABM26" s="244"/>
      <c r="ABN26" s="244"/>
      <c r="ABO26" s="244"/>
      <c r="ABP26" s="244"/>
      <c r="ABQ26" s="244"/>
      <c r="ABR26" s="244"/>
      <c r="ABS26" s="244"/>
      <c r="ABT26" s="244"/>
      <c r="ABU26" s="244"/>
      <c r="ABV26" s="244"/>
      <c r="ABW26" s="244"/>
      <c r="ABX26" s="244"/>
      <c r="ABY26" s="244"/>
      <c r="ABZ26" s="244"/>
      <c r="ACA26" s="244"/>
      <c r="ACB26" s="244"/>
      <c r="ACC26" s="244"/>
      <c r="ACD26" s="244"/>
      <c r="ACE26" s="244"/>
      <c r="ACF26" s="244"/>
      <c r="ACG26" s="244"/>
      <c r="ACH26" s="244"/>
      <c r="ACI26" s="244"/>
      <c r="ACJ26" s="244"/>
      <c r="ACK26" s="244"/>
      <c r="ACL26" s="244"/>
      <c r="ACM26" s="244"/>
      <c r="ACN26" s="244"/>
      <c r="ACO26" s="244"/>
      <c r="ACP26" s="244"/>
      <c r="ACQ26" s="244"/>
      <c r="ACR26" s="244"/>
      <c r="ACS26" s="244"/>
      <c r="ACT26" s="244"/>
      <c r="ACU26" s="244"/>
      <c r="ACV26" s="244"/>
      <c r="ACW26" s="244"/>
      <c r="ACX26" s="244"/>
      <c r="ACY26" s="244"/>
      <c r="ACZ26" s="244"/>
      <c r="ADA26" s="244"/>
      <c r="ADB26" s="244"/>
      <c r="ADC26" s="244"/>
      <c r="ADD26" s="244"/>
      <c r="ADE26" s="244"/>
      <c r="ADF26" s="244"/>
      <c r="ADG26" s="244"/>
      <c r="ADH26" s="244"/>
      <c r="ADI26" s="244"/>
      <c r="ADJ26" s="244"/>
      <c r="ADK26" s="244"/>
      <c r="ADL26" s="244"/>
      <c r="ADM26" s="244"/>
      <c r="ADN26" s="244"/>
      <c r="ADO26" s="244"/>
      <c r="ADP26" s="244"/>
      <c r="ADQ26" s="244"/>
      <c r="ADR26" s="244"/>
      <c r="ADS26" s="244"/>
      <c r="ADT26" s="244"/>
      <c r="ADU26" s="244"/>
      <c r="ADV26" s="244"/>
      <c r="ADW26" s="244"/>
      <c r="ADX26" s="244"/>
      <c r="ADY26" s="244"/>
      <c r="ADZ26" s="244"/>
      <c r="AEA26" s="244"/>
      <c r="AEB26" s="244"/>
      <c r="AEC26" s="244"/>
      <c r="AED26" s="244"/>
      <c r="AEE26" s="244"/>
      <c r="AEF26" s="244"/>
      <c r="AEG26" s="244"/>
      <c r="AEH26" s="244"/>
      <c r="AEI26" s="244"/>
      <c r="AEJ26" s="244"/>
      <c r="AEK26" s="244"/>
      <c r="AEL26" s="244"/>
      <c r="AEM26" s="244"/>
      <c r="AEN26" s="244"/>
      <c r="AEO26" s="244"/>
      <c r="AEP26" s="244"/>
      <c r="AEQ26" s="244"/>
      <c r="AER26" s="244"/>
      <c r="AES26" s="244"/>
      <c r="AET26" s="244"/>
      <c r="AEU26" s="244"/>
    </row>
    <row r="27" spans="1:827" s="191" customFormat="1" x14ac:dyDescent="0.15">
      <c r="A27" s="183" t="str">
        <f>'Tariffs July 2020'!K21</f>
        <v>Discover Energy</v>
      </c>
      <c r="B27" s="183" t="str">
        <f>'Tariffs July 2020'!L21</f>
        <v>Economy Saver</v>
      </c>
      <c r="C27" s="184">
        <f>IF('Tariffs July 2020'!BP21=0,91*'Tariffs July 2020'!M21/100,(91*'Tariffs July 2020'!M21/100)+'Tariffs July 2020'!BP21/4)</f>
        <v>67.844636363636354</v>
      </c>
      <c r="D27" s="184">
        <f>IF('Tariffs July 2020'!O21="",$C$5*'Tariffs July 2020'!N21/100,IF($C$5&gt;='Tariffs July 2020'!P21,('Tariffs July 2020'!P21*'Tariffs July 2020'!N21/100),($C$5*'Tariffs July 2020'!N21/100)))</f>
        <v>477.81818181818181</v>
      </c>
      <c r="E27" s="184">
        <f>IF(AND('Tariffs July 2020'!P21&gt;0,'Tariffs July 2020'!R21&gt;0),IF($C$5&lt;'Tariffs July 2020'!P21,0,IF($C$5&lt;=('Tariffs July 2020'!R21+'Tariffs July 2020'!P21),(($C$5-'Tariffs July 2020'!P21)*'Tariffs July 2020'!Q21/100),(('Tariffs July 2020'!R21)*'Tariffs July 2020'!Q21/100))),0)</f>
        <v>0</v>
      </c>
      <c r="F27" s="184">
        <f>IF(AND('Tariffs July 2020'!R21&gt;0,'Tariffs July 2020'!T21&gt;0),IF(($C$5&lt;'Tariffs July 2020'!T21),(0),($C$5-'Tariffs July 2020'!T21)*'Tariffs July 2020'!U21/100),IF(AND('Tariffs July 2020'!R21&gt;0,'Tariffs July 2020'!T21=""),IF(($C$5&lt;'Tariffs July 2020'!R21+'Tariffs July 2020'!P21),(0),(($C$5-('Tariffs July 2020'!R21+'Tariffs July 2020'!P21))*'Tariffs July 2020'!S21/100)),IF(AND('Tariffs July 2020'!P21&gt;0,'Tariffs July 2020'!R21=""&gt;0),IF(($C$5&lt;'Tariffs July 2020'!P21),(0),($C$5-'Tariffs July 2020'!P21)*'Tariffs July 2020'!Q21/100),0)))</f>
        <v>0</v>
      </c>
      <c r="G27" s="184">
        <f t="shared" ref="G27" si="21">SUM(C27:F27)</f>
        <v>545.66281818181812</v>
      </c>
      <c r="H27" s="238">
        <f t="shared" ref="H27" si="22">(G27-C27)*4</f>
        <v>1911.272727272727</v>
      </c>
      <c r="I27" s="238">
        <f t="shared" ref="I27" si="23">G27*4</f>
        <v>2182.6512727272725</v>
      </c>
      <c r="J27" s="185">
        <f t="shared" ref="J27" si="24">I27*1.1</f>
        <v>2400.9164000000001</v>
      </c>
      <c r="K27" s="183">
        <f>'Tariffs July 2020'!AZ21</f>
        <v>0</v>
      </c>
      <c r="L27" s="183">
        <f>'Tariffs July 2020'!BA21</f>
        <v>12</v>
      </c>
      <c r="M27" s="183">
        <f>'Tariffs July 2020'!BB21</f>
        <v>0</v>
      </c>
      <c r="N27" s="183">
        <f>'Tariffs July 2020'!BC21</f>
        <v>0</v>
      </c>
      <c r="O27" s="186" t="str">
        <f t="shared" ref="O27" si="25">IF(SUM(K27:N27)=0,"No discount",IF(K27&gt;0,"Guaranteed off bill",IF(L27&gt;0,"Guaranteed off usage",IF(M27&gt;0,"Pay-on-time off bill","Pay-on-time off usage"))))</f>
        <v>Guaranteed off usage</v>
      </c>
      <c r="P27" s="187" t="str">
        <f t="shared" ref="P27" si="26">IF(OR(A27="Origin Energy",A27="Red Energy",A27="Powershop"),"Inclusive","Exclusive")</f>
        <v>Exclusive</v>
      </c>
      <c r="Q27" s="241">
        <f t="shared" ref="Q27" si="27">IF(AND(O27="Guaranteed off bill",P27="Inclusive"),((I27*1.1)-((I27*1.1)*K27/100))/1.1,IF(AND(O27="Guaranteed off usage",P27="Inclusive"),((I27*1.1)-((H27*1.1)*L27/100))/1.1,IF(AND(O27="Guaranteed off bill",P27="Exclusive"),I27-(I27*K27/100),IF(AND(O27="Guaranteed off usage",P27="Exclusive"),I27-(H27*L27/100),IF(P27="Inclusive",((I27*1.1))/1.1,I27)))))</f>
        <v>1953.2985454545453</v>
      </c>
      <c r="R27" s="238">
        <f t="shared" ref="R27" si="28">IF(AND(O27="Pay-on-time off bill",P27="Inclusive"),((Q27*1.1)-((Q27*1.1)*M27/100))/1.1,IF(AND(O27="Pay-on-time off usage",P27="Inclusive"),((Q27*1.1)-((H27*1.1)*N27/100))/1.1,IF(AND(O27="Pay-on-time off bill",P27="Exclusive"),Q27-(Q27*M27/100),IF(AND(O27="Pay-on-time off usage",P27="Exclusive"),Q27-(H27*N27/100),IF(P27="Inclusive",((Q27*1.1))/1.1,Q27)))))</f>
        <v>1953.2985454545453</v>
      </c>
      <c r="S27" s="247">
        <f t="shared" ref="S27" si="29">Q27*1.1</f>
        <v>2148.6284000000001</v>
      </c>
      <c r="T27" s="247">
        <f t="shared" ref="T27" si="30">R27*1.1</f>
        <v>2148.6284000000001</v>
      </c>
      <c r="U27" s="188">
        <f>'Tariffs July 2020'!BL21</f>
        <v>0</v>
      </c>
      <c r="V27" s="189" t="str">
        <f>'Tariffs July 2020'!BM21</f>
        <v>n</v>
      </c>
      <c r="Y27" s="244"/>
      <c r="Z27" s="244"/>
      <c r="AA27" s="244"/>
      <c r="AB27" s="244"/>
      <c r="AC27" s="244"/>
      <c r="AD27" s="244"/>
      <c r="AE27" s="244"/>
      <c r="AF27" s="244"/>
      <c r="AG27" s="244"/>
      <c r="AH27" s="244"/>
      <c r="AI27" s="244"/>
      <c r="AJ27" s="244"/>
      <c r="AK27" s="244"/>
      <c r="AL27" s="244"/>
      <c r="AM27" s="244"/>
      <c r="AN27" s="244"/>
      <c r="AO27" s="244"/>
      <c r="AP27" s="244"/>
      <c r="AQ27" s="244"/>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V27" s="244"/>
      <c r="BW27" s="244"/>
      <c r="BX27" s="244"/>
      <c r="BY27" s="244"/>
      <c r="BZ27" s="244"/>
      <c r="CA27" s="244"/>
      <c r="CB27" s="244"/>
      <c r="CC27" s="244"/>
      <c r="CD27" s="244"/>
      <c r="CE27" s="244"/>
      <c r="CF27" s="244"/>
      <c r="CG27" s="244"/>
      <c r="CH27" s="244"/>
      <c r="CI27" s="244"/>
      <c r="CJ27" s="244"/>
      <c r="CK27" s="244"/>
      <c r="CL27" s="244"/>
      <c r="CM27" s="244"/>
      <c r="CN27" s="244"/>
      <c r="CO27" s="244"/>
      <c r="CP27" s="244"/>
      <c r="CQ27" s="244"/>
      <c r="CR27" s="244"/>
      <c r="CS27" s="244"/>
      <c r="CT27" s="244"/>
      <c r="CU27" s="244"/>
      <c r="CV27" s="244"/>
      <c r="CW27" s="244"/>
      <c r="CX27" s="244"/>
      <c r="CY27" s="244"/>
      <c r="CZ27" s="244"/>
      <c r="DA27" s="244"/>
      <c r="DB27" s="244"/>
      <c r="DC27" s="244"/>
      <c r="DD27" s="244"/>
      <c r="DE27" s="244"/>
      <c r="DF27" s="244"/>
      <c r="DG27" s="244"/>
      <c r="DH27" s="244"/>
      <c r="DI27" s="244"/>
      <c r="DJ27" s="244"/>
      <c r="DK27" s="244"/>
      <c r="DL27" s="244"/>
      <c r="DM27" s="244"/>
      <c r="DN27" s="244"/>
      <c r="DO27" s="244"/>
      <c r="DP27" s="244"/>
      <c r="DQ27" s="244"/>
      <c r="DR27" s="244"/>
      <c r="DS27" s="244"/>
      <c r="DT27" s="244"/>
      <c r="DU27" s="244"/>
      <c r="DV27" s="244"/>
      <c r="DW27" s="244"/>
      <c r="DX27" s="244"/>
      <c r="DY27" s="244"/>
      <c r="DZ27" s="244"/>
      <c r="EA27" s="244"/>
      <c r="EB27" s="244"/>
      <c r="EC27" s="244"/>
      <c r="ED27" s="244"/>
      <c r="EE27" s="244"/>
      <c r="EF27" s="244"/>
      <c r="EG27" s="244"/>
      <c r="EH27" s="244"/>
      <c r="EI27" s="244"/>
      <c r="EJ27" s="244"/>
      <c r="EK27" s="244"/>
      <c r="EL27" s="244"/>
      <c r="EM27" s="244"/>
      <c r="EN27" s="244"/>
      <c r="EO27" s="244"/>
      <c r="EP27" s="244"/>
      <c r="EQ27" s="244"/>
      <c r="ER27" s="244"/>
      <c r="ES27" s="244"/>
      <c r="ET27" s="244"/>
      <c r="EU27" s="244"/>
      <c r="EV27" s="244"/>
      <c r="EW27" s="244"/>
      <c r="EX27" s="244"/>
      <c r="EY27" s="244"/>
      <c r="EZ27" s="244"/>
      <c r="FA27" s="244"/>
      <c r="FB27" s="244"/>
      <c r="FC27" s="244"/>
      <c r="FD27" s="244"/>
      <c r="FE27" s="244"/>
      <c r="FF27" s="244"/>
      <c r="FG27" s="244"/>
      <c r="FH27" s="244"/>
      <c r="FI27" s="244"/>
      <c r="FJ27" s="244"/>
      <c r="FK27" s="244"/>
      <c r="FL27" s="244"/>
      <c r="FM27" s="244"/>
      <c r="FN27" s="244"/>
      <c r="FO27" s="244"/>
      <c r="FP27" s="244"/>
      <c r="FQ27" s="244"/>
      <c r="FR27" s="244"/>
      <c r="FS27" s="244"/>
      <c r="FT27" s="244"/>
      <c r="FU27" s="244"/>
      <c r="FV27" s="244"/>
      <c r="FW27" s="244"/>
      <c r="FX27" s="244"/>
      <c r="FY27" s="244"/>
      <c r="FZ27" s="244"/>
      <c r="GA27" s="244"/>
      <c r="GB27" s="244"/>
      <c r="GC27" s="244"/>
      <c r="GD27" s="244"/>
      <c r="GE27" s="244"/>
      <c r="GF27" s="244"/>
      <c r="GG27" s="244"/>
      <c r="GH27" s="244"/>
      <c r="GI27" s="244"/>
      <c r="GJ27" s="244"/>
      <c r="GK27" s="244"/>
      <c r="GL27" s="244"/>
      <c r="GM27" s="244"/>
      <c r="GN27" s="244"/>
      <c r="GO27" s="244"/>
      <c r="GP27" s="244"/>
      <c r="GQ27" s="244"/>
      <c r="GR27" s="244"/>
      <c r="GS27" s="244"/>
      <c r="GT27" s="244"/>
      <c r="GU27" s="244"/>
      <c r="GV27" s="244"/>
      <c r="GW27" s="244"/>
      <c r="GX27" s="244"/>
      <c r="GY27" s="244"/>
      <c r="GZ27" s="244"/>
      <c r="HA27" s="244"/>
      <c r="HB27" s="244"/>
      <c r="HC27" s="244"/>
      <c r="HD27" s="244"/>
      <c r="HE27" s="244"/>
      <c r="HF27" s="244"/>
      <c r="HG27" s="244"/>
      <c r="HH27" s="244"/>
      <c r="HI27" s="244"/>
      <c r="HJ27" s="244"/>
      <c r="HK27" s="244"/>
      <c r="HL27" s="244"/>
      <c r="HM27" s="244"/>
      <c r="HN27" s="244"/>
      <c r="HO27" s="244"/>
      <c r="HP27" s="244"/>
      <c r="HQ27" s="244"/>
      <c r="HR27" s="244"/>
      <c r="HS27" s="244"/>
      <c r="HT27" s="244"/>
      <c r="HU27" s="244"/>
      <c r="HV27" s="244"/>
      <c r="HW27" s="244"/>
      <c r="HX27" s="244"/>
      <c r="HY27" s="244"/>
      <c r="HZ27" s="244"/>
      <c r="IA27" s="244"/>
      <c r="IB27" s="244"/>
      <c r="IC27" s="244"/>
      <c r="ID27" s="244"/>
      <c r="IE27" s="244"/>
      <c r="IF27" s="244"/>
      <c r="IG27" s="244"/>
      <c r="IH27" s="244"/>
      <c r="II27" s="244"/>
      <c r="IJ27" s="244"/>
      <c r="IK27" s="244"/>
      <c r="IL27" s="244"/>
      <c r="IM27" s="244"/>
      <c r="IN27" s="244"/>
      <c r="IO27" s="244"/>
      <c r="IP27" s="244"/>
      <c r="IQ27" s="244"/>
      <c r="IR27" s="244"/>
      <c r="IS27" s="244"/>
      <c r="IT27" s="244"/>
      <c r="IU27" s="244"/>
      <c r="IV27" s="244"/>
      <c r="IW27" s="244"/>
      <c r="IX27" s="244"/>
      <c r="IY27" s="244"/>
      <c r="IZ27" s="244"/>
      <c r="JA27" s="244"/>
      <c r="JB27" s="244"/>
      <c r="JC27" s="244"/>
      <c r="JD27" s="244"/>
      <c r="JE27" s="244"/>
      <c r="JF27" s="244"/>
      <c r="JG27" s="244"/>
      <c r="JH27" s="244"/>
      <c r="JI27" s="244"/>
      <c r="JJ27" s="244"/>
      <c r="JK27" s="244"/>
      <c r="JL27" s="244"/>
      <c r="JM27" s="244"/>
      <c r="JN27" s="244"/>
      <c r="JO27" s="244"/>
      <c r="JP27" s="244"/>
      <c r="JQ27" s="244"/>
      <c r="JR27" s="244"/>
      <c r="JS27" s="244"/>
      <c r="JT27" s="244"/>
      <c r="JU27" s="244"/>
      <c r="JV27" s="244"/>
      <c r="JW27" s="244"/>
      <c r="JX27" s="244"/>
      <c r="JY27" s="244"/>
      <c r="JZ27" s="244"/>
      <c r="KA27" s="244"/>
      <c r="KB27" s="244"/>
      <c r="KC27" s="244"/>
      <c r="KD27" s="244"/>
      <c r="KE27" s="244"/>
      <c r="KF27" s="244"/>
      <c r="KG27" s="244"/>
      <c r="KH27" s="244"/>
      <c r="KI27" s="244"/>
      <c r="KJ27" s="244"/>
      <c r="KK27" s="244"/>
      <c r="KL27" s="244"/>
      <c r="KM27" s="244"/>
      <c r="KN27" s="244"/>
      <c r="KO27" s="244"/>
      <c r="KP27" s="244"/>
      <c r="KQ27" s="244"/>
      <c r="KR27" s="244"/>
      <c r="KS27" s="244"/>
      <c r="KT27" s="244"/>
      <c r="KU27" s="244"/>
      <c r="KV27" s="244"/>
      <c r="KW27" s="244"/>
      <c r="KX27" s="244"/>
      <c r="KY27" s="244"/>
      <c r="KZ27" s="244"/>
      <c r="LA27" s="244"/>
      <c r="LB27" s="244"/>
      <c r="LC27" s="244"/>
      <c r="LD27" s="244"/>
      <c r="LE27" s="244"/>
      <c r="LF27" s="244"/>
      <c r="LG27" s="244"/>
      <c r="LH27" s="244"/>
      <c r="LI27" s="244"/>
      <c r="LJ27" s="244"/>
      <c r="LK27" s="244"/>
      <c r="LL27" s="244"/>
      <c r="LM27" s="244"/>
      <c r="LN27" s="244"/>
      <c r="LO27" s="244"/>
      <c r="LP27" s="244"/>
      <c r="LQ27" s="244"/>
      <c r="LR27" s="244"/>
      <c r="LS27" s="244"/>
      <c r="LT27" s="244"/>
      <c r="LU27" s="244"/>
      <c r="LV27" s="244"/>
      <c r="LW27" s="244"/>
      <c r="LX27" s="244"/>
      <c r="LY27" s="244"/>
      <c r="LZ27" s="244"/>
      <c r="MA27" s="244"/>
      <c r="MB27" s="244"/>
      <c r="MC27" s="244"/>
      <c r="MD27" s="244"/>
      <c r="ME27" s="244"/>
      <c r="MF27" s="244"/>
      <c r="MG27" s="244"/>
      <c r="MH27" s="244"/>
      <c r="MI27" s="244"/>
      <c r="MJ27" s="244"/>
      <c r="MK27" s="244"/>
      <c r="ML27" s="244"/>
      <c r="MM27" s="244"/>
      <c r="MN27" s="244"/>
      <c r="MO27" s="244"/>
      <c r="MP27" s="244"/>
      <c r="MQ27" s="244"/>
      <c r="MR27" s="244"/>
      <c r="MS27" s="244"/>
      <c r="MT27" s="244"/>
      <c r="MU27" s="244"/>
      <c r="MV27" s="244"/>
      <c r="MW27" s="244"/>
      <c r="MX27" s="244"/>
      <c r="MY27" s="244"/>
      <c r="MZ27" s="244"/>
      <c r="NA27" s="244"/>
      <c r="NB27" s="244"/>
      <c r="NC27" s="244"/>
      <c r="ND27" s="244"/>
      <c r="NE27" s="244"/>
      <c r="NF27" s="244"/>
      <c r="NG27" s="244"/>
      <c r="NH27" s="244"/>
      <c r="NI27" s="244"/>
      <c r="NJ27" s="244"/>
      <c r="NK27" s="244"/>
      <c r="NL27" s="244"/>
      <c r="NM27" s="244"/>
      <c r="NN27" s="244"/>
      <c r="NO27" s="244"/>
      <c r="NP27" s="244"/>
      <c r="NQ27" s="244"/>
      <c r="NR27" s="244"/>
      <c r="NS27" s="244"/>
      <c r="NT27" s="244"/>
      <c r="NU27" s="244"/>
      <c r="NV27" s="244"/>
      <c r="NW27" s="244"/>
      <c r="NX27" s="244"/>
      <c r="NY27" s="244"/>
      <c r="NZ27" s="244"/>
      <c r="OA27" s="244"/>
      <c r="OB27" s="244"/>
      <c r="OC27" s="244"/>
      <c r="OD27" s="244"/>
      <c r="OE27" s="244"/>
      <c r="OF27" s="244"/>
      <c r="OG27" s="244"/>
      <c r="OH27" s="244"/>
      <c r="OI27" s="244"/>
      <c r="OJ27" s="244"/>
      <c r="OK27" s="244"/>
      <c r="OL27" s="244"/>
      <c r="OM27" s="244"/>
      <c r="ON27" s="244"/>
      <c r="OO27" s="244"/>
      <c r="OP27" s="244"/>
      <c r="OQ27" s="244"/>
      <c r="OR27" s="244"/>
      <c r="OS27" s="244"/>
      <c r="OT27" s="244"/>
      <c r="OU27" s="244"/>
      <c r="OV27" s="244"/>
      <c r="OW27" s="244"/>
      <c r="OX27" s="244"/>
      <c r="OY27" s="244"/>
      <c r="OZ27" s="244"/>
      <c r="PA27" s="244"/>
      <c r="PB27" s="244"/>
      <c r="PC27" s="244"/>
      <c r="PD27" s="244"/>
      <c r="PE27" s="244"/>
      <c r="PF27" s="244"/>
      <c r="PG27" s="244"/>
      <c r="PH27" s="244"/>
      <c r="PI27" s="244"/>
      <c r="PJ27" s="244"/>
      <c r="PK27" s="244"/>
      <c r="PL27" s="244"/>
      <c r="PM27" s="244"/>
      <c r="PN27" s="244"/>
      <c r="PO27" s="244"/>
      <c r="PP27" s="244"/>
      <c r="PQ27" s="244"/>
      <c r="PR27" s="244"/>
      <c r="PS27" s="244"/>
      <c r="PT27" s="244"/>
      <c r="PU27" s="244"/>
      <c r="PV27" s="244"/>
      <c r="PW27" s="244"/>
      <c r="PX27" s="244"/>
      <c r="PY27" s="244"/>
      <c r="PZ27" s="244"/>
      <c r="QA27" s="244"/>
      <c r="QB27" s="244"/>
      <c r="QC27" s="244"/>
      <c r="QD27" s="244"/>
      <c r="QE27" s="244"/>
      <c r="QF27" s="244"/>
      <c r="QG27" s="244"/>
      <c r="QH27" s="244"/>
      <c r="QI27" s="244"/>
      <c r="QJ27" s="244"/>
      <c r="QK27" s="244"/>
      <c r="QL27" s="244"/>
      <c r="QM27" s="244"/>
      <c r="QN27" s="244"/>
      <c r="QO27" s="244"/>
      <c r="QP27" s="244"/>
      <c r="QQ27" s="244"/>
      <c r="QR27" s="244"/>
      <c r="QS27" s="244"/>
      <c r="QT27" s="244"/>
      <c r="QU27" s="244"/>
      <c r="QV27" s="244"/>
      <c r="QW27" s="244"/>
      <c r="QX27" s="244"/>
      <c r="QY27" s="244"/>
      <c r="QZ27" s="244"/>
      <c r="RA27" s="244"/>
      <c r="RB27" s="244"/>
      <c r="RC27" s="244"/>
      <c r="RD27" s="244"/>
      <c r="RE27" s="244"/>
      <c r="RF27" s="244"/>
      <c r="RG27" s="244"/>
      <c r="RH27" s="244"/>
      <c r="RI27" s="244"/>
      <c r="RJ27" s="244"/>
      <c r="RK27" s="244"/>
      <c r="RL27" s="244"/>
      <c r="RM27" s="244"/>
      <c r="RN27" s="244"/>
      <c r="RO27" s="244"/>
      <c r="RP27" s="244"/>
      <c r="RQ27" s="244"/>
      <c r="RR27" s="244"/>
      <c r="RS27" s="244"/>
      <c r="RT27" s="244"/>
      <c r="RU27" s="244"/>
      <c r="RV27" s="244"/>
      <c r="RW27" s="244"/>
      <c r="RX27" s="244"/>
      <c r="RY27" s="244"/>
      <c r="RZ27" s="244"/>
      <c r="SA27" s="244"/>
      <c r="SB27" s="244"/>
      <c r="SC27" s="244"/>
      <c r="SD27" s="244"/>
      <c r="SE27" s="244"/>
      <c r="SF27" s="244"/>
      <c r="SG27" s="244"/>
      <c r="SH27" s="244"/>
      <c r="SI27" s="244"/>
      <c r="SJ27" s="244"/>
      <c r="SK27" s="244"/>
      <c r="SL27" s="244"/>
      <c r="SM27" s="244"/>
      <c r="SN27" s="244"/>
      <c r="SO27" s="244"/>
      <c r="SP27" s="244"/>
      <c r="SQ27" s="244"/>
      <c r="SR27" s="244"/>
      <c r="SS27" s="244"/>
      <c r="ST27" s="244"/>
      <c r="SU27" s="244"/>
      <c r="SV27" s="244"/>
      <c r="SW27" s="244"/>
      <c r="SX27" s="244"/>
      <c r="SY27" s="244"/>
      <c r="SZ27" s="244"/>
      <c r="TA27" s="244"/>
      <c r="TB27" s="244"/>
      <c r="TC27" s="244"/>
      <c r="TD27" s="244"/>
      <c r="TE27" s="244"/>
      <c r="TF27" s="244"/>
      <c r="TG27" s="244"/>
      <c r="TH27" s="244"/>
      <c r="TI27" s="244"/>
      <c r="TJ27" s="244"/>
      <c r="TK27" s="244"/>
      <c r="TL27" s="244"/>
      <c r="TM27" s="244"/>
      <c r="TN27" s="244"/>
      <c r="TO27" s="244"/>
      <c r="TP27" s="244"/>
      <c r="TQ27" s="244"/>
      <c r="TR27" s="244"/>
      <c r="TS27" s="244"/>
      <c r="TT27" s="244"/>
      <c r="TU27" s="244"/>
      <c r="TV27" s="244"/>
      <c r="TW27" s="244"/>
      <c r="TX27" s="244"/>
      <c r="TY27" s="244"/>
      <c r="TZ27" s="244"/>
      <c r="UA27" s="244"/>
      <c r="UB27" s="244"/>
      <c r="UC27" s="244"/>
      <c r="UD27" s="244"/>
      <c r="UE27" s="244"/>
      <c r="UF27" s="244"/>
      <c r="UG27" s="244"/>
      <c r="UH27" s="244"/>
      <c r="UI27" s="244"/>
      <c r="UJ27" s="244"/>
      <c r="UK27" s="244"/>
      <c r="UL27" s="244"/>
      <c r="UM27" s="244"/>
      <c r="UN27" s="244"/>
      <c r="UO27" s="244"/>
      <c r="UP27" s="244"/>
      <c r="UQ27" s="244"/>
      <c r="UR27" s="244"/>
      <c r="US27" s="244"/>
      <c r="UT27" s="244"/>
      <c r="UU27" s="244"/>
      <c r="UV27" s="244"/>
      <c r="UW27" s="244"/>
      <c r="UX27" s="244"/>
      <c r="UY27" s="244"/>
      <c r="UZ27" s="244"/>
      <c r="VA27" s="244"/>
      <c r="VB27" s="244"/>
      <c r="VC27" s="244"/>
      <c r="VD27" s="244"/>
      <c r="VE27" s="244"/>
      <c r="VF27" s="244"/>
      <c r="VG27" s="244"/>
      <c r="VH27" s="244"/>
      <c r="VI27" s="244"/>
      <c r="VJ27" s="244"/>
      <c r="VK27" s="244"/>
      <c r="VL27" s="244"/>
      <c r="VM27" s="244"/>
      <c r="VN27" s="244"/>
      <c r="VO27" s="244"/>
      <c r="VP27" s="244"/>
      <c r="VQ27" s="244"/>
      <c r="VR27" s="244"/>
      <c r="VS27" s="244"/>
      <c r="VT27" s="244"/>
      <c r="VU27" s="244"/>
      <c r="VV27" s="244"/>
      <c r="VW27" s="244"/>
      <c r="VX27" s="244"/>
      <c r="VY27" s="244"/>
      <c r="VZ27" s="244"/>
      <c r="WA27" s="244"/>
      <c r="WB27" s="244"/>
      <c r="WC27" s="244"/>
      <c r="WD27" s="244"/>
      <c r="WE27" s="244"/>
      <c r="WF27" s="244"/>
      <c r="WG27" s="244"/>
      <c r="WH27" s="244"/>
      <c r="WI27" s="244"/>
      <c r="WJ27" s="244"/>
      <c r="WK27" s="244"/>
      <c r="WL27" s="244"/>
      <c r="WM27" s="244"/>
      <c r="WN27" s="244"/>
      <c r="WO27" s="244"/>
      <c r="WP27" s="244"/>
      <c r="WQ27" s="244"/>
      <c r="WR27" s="244"/>
      <c r="WS27" s="244"/>
      <c r="WT27" s="244"/>
      <c r="WU27" s="244"/>
      <c r="WV27" s="244"/>
      <c r="WW27" s="244"/>
      <c r="WX27" s="244"/>
      <c r="WY27" s="244"/>
      <c r="WZ27" s="244"/>
      <c r="XA27" s="244"/>
      <c r="XB27" s="244"/>
      <c r="XC27" s="244"/>
      <c r="XD27" s="244"/>
      <c r="XE27" s="244"/>
      <c r="XF27" s="244"/>
      <c r="XG27" s="244"/>
      <c r="XH27" s="244"/>
      <c r="XI27" s="244"/>
      <c r="XJ27" s="244"/>
      <c r="XK27" s="244"/>
      <c r="XL27" s="244"/>
      <c r="XM27" s="244"/>
      <c r="XN27" s="244"/>
      <c r="XO27" s="244"/>
      <c r="XP27" s="244"/>
      <c r="XQ27" s="244"/>
      <c r="XR27" s="244"/>
      <c r="XS27" s="244"/>
      <c r="XT27" s="244"/>
      <c r="XU27" s="244"/>
      <c r="XV27" s="244"/>
      <c r="XW27" s="244"/>
      <c r="XX27" s="244"/>
      <c r="XY27" s="244"/>
      <c r="XZ27" s="244"/>
      <c r="YA27" s="244"/>
      <c r="YB27" s="244"/>
      <c r="YC27" s="244"/>
      <c r="YD27" s="244"/>
      <c r="YE27" s="244"/>
      <c r="YF27" s="244"/>
      <c r="YG27" s="244"/>
      <c r="YH27" s="244"/>
      <c r="YI27" s="244"/>
      <c r="YJ27" s="244"/>
      <c r="YK27" s="244"/>
      <c r="YL27" s="244"/>
      <c r="YM27" s="244"/>
      <c r="YN27" s="244"/>
      <c r="YO27" s="244"/>
      <c r="YP27" s="244"/>
      <c r="YQ27" s="244"/>
      <c r="YR27" s="244"/>
      <c r="YS27" s="244"/>
      <c r="YT27" s="244"/>
      <c r="YU27" s="244"/>
      <c r="YV27" s="244"/>
      <c r="YW27" s="244"/>
      <c r="YX27" s="244"/>
      <c r="YY27" s="244"/>
      <c r="YZ27" s="244"/>
      <c r="ZA27" s="244"/>
      <c r="ZB27" s="244"/>
      <c r="ZC27" s="244"/>
      <c r="ZD27" s="244"/>
      <c r="ZE27" s="244"/>
      <c r="ZF27" s="244"/>
      <c r="ZG27" s="244"/>
      <c r="ZH27" s="244"/>
      <c r="ZI27" s="244"/>
      <c r="ZJ27" s="244"/>
      <c r="ZK27" s="244"/>
      <c r="ZL27" s="244"/>
      <c r="ZM27" s="244"/>
      <c r="ZN27" s="244"/>
      <c r="ZO27" s="244"/>
      <c r="ZP27" s="244"/>
      <c r="ZQ27" s="244"/>
      <c r="ZR27" s="244"/>
      <c r="ZS27" s="244"/>
      <c r="ZT27" s="244"/>
      <c r="ZU27" s="244"/>
      <c r="ZV27" s="244"/>
      <c r="ZW27" s="244"/>
      <c r="ZX27" s="244"/>
      <c r="ZY27" s="244"/>
      <c r="ZZ27" s="244"/>
      <c r="AAA27" s="244"/>
      <c r="AAB27" s="244"/>
      <c r="AAC27" s="244"/>
      <c r="AAD27" s="244"/>
      <c r="AAE27" s="244"/>
      <c r="AAF27" s="244"/>
      <c r="AAG27" s="244"/>
      <c r="AAH27" s="244"/>
      <c r="AAI27" s="244"/>
      <c r="AAJ27" s="244"/>
      <c r="AAK27" s="244"/>
      <c r="AAL27" s="244"/>
      <c r="AAM27" s="244"/>
      <c r="AAN27" s="244"/>
      <c r="AAO27" s="244"/>
      <c r="AAP27" s="244"/>
      <c r="AAQ27" s="244"/>
      <c r="AAR27" s="244"/>
      <c r="AAS27" s="244"/>
      <c r="AAT27" s="244"/>
      <c r="AAU27" s="244"/>
      <c r="AAV27" s="244"/>
      <c r="AAW27" s="244"/>
      <c r="AAX27" s="244"/>
      <c r="AAY27" s="244"/>
      <c r="AAZ27" s="244"/>
      <c r="ABA27" s="244"/>
      <c r="ABB27" s="244"/>
      <c r="ABC27" s="244"/>
      <c r="ABD27" s="244"/>
      <c r="ABE27" s="244"/>
      <c r="ABF27" s="244"/>
      <c r="ABG27" s="244"/>
      <c r="ABH27" s="244"/>
      <c r="ABI27" s="244"/>
      <c r="ABJ27" s="244"/>
      <c r="ABK27" s="244"/>
      <c r="ABL27" s="244"/>
      <c r="ABM27" s="244"/>
      <c r="ABN27" s="244"/>
      <c r="ABO27" s="244"/>
      <c r="ABP27" s="244"/>
      <c r="ABQ27" s="244"/>
      <c r="ABR27" s="244"/>
      <c r="ABS27" s="244"/>
      <c r="ABT27" s="244"/>
      <c r="ABU27" s="244"/>
      <c r="ABV27" s="244"/>
      <c r="ABW27" s="244"/>
      <c r="ABX27" s="244"/>
      <c r="ABY27" s="244"/>
      <c r="ABZ27" s="244"/>
      <c r="ACA27" s="244"/>
      <c r="ACB27" s="244"/>
      <c r="ACC27" s="244"/>
      <c r="ACD27" s="244"/>
      <c r="ACE27" s="244"/>
      <c r="ACF27" s="244"/>
      <c r="ACG27" s="244"/>
      <c r="ACH27" s="244"/>
      <c r="ACI27" s="244"/>
      <c r="ACJ27" s="244"/>
      <c r="ACK27" s="244"/>
      <c r="ACL27" s="244"/>
      <c r="ACM27" s="244"/>
      <c r="ACN27" s="244"/>
      <c r="ACO27" s="244"/>
      <c r="ACP27" s="244"/>
      <c r="ACQ27" s="244"/>
      <c r="ACR27" s="244"/>
      <c r="ACS27" s="244"/>
      <c r="ACT27" s="244"/>
      <c r="ACU27" s="244"/>
      <c r="ACV27" s="244"/>
      <c r="ACW27" s="244"/>
      <c r="ACX27" s="244"/>
      <c r="ACY27" s="244"/>
      <c r="ACZ27" s="244"/>
      <c r="ADA27" s="244"/>
      <c r="ADB27" s="244"/>
      <c r="ADC27" s="244"/>
      <c r="ADD27" s="244"/>
      <c r="ADE27" s="244"/>
      <c r="ADF27" s="244"/>
      <c r="ADG27" s="244"/>
      <c r="ADH27" s="244"/>
      <c r="ADI27" s="244"/>
      <c r="ADJ27" s="244"/>
      <c r="ADK27" s="244"/>
      <c r="ADL27" s="244"/>
      <c r="ADM27" s="244"/>
      <c r="ADN27" s="244"/>
      <c r="ADO27" s="244"/>
      <c r="ADP27" s="244"/>
      <c r="ADQ27" s="244"/>
      <c r="ADR27" s="244"/>
      <c r="ADS27" s="244"/>
      <c r="ADT27" s="244"/>
      <c r="ADU27" s="244"/>
      <c r="ADV27" s="244"/>
      <c r="ADW27" s="244"/>
      <c r="ADX27" s="244"/>
      <c r="ADY27" s="244"/>
      <c r="ADZ27" s="244"/>
      <c r="AEA27" s="244"/>
      <c r="AEB27" s="244"/>
      <c r="AEC27" s="244"/>
      <c r="AED27" s="244"/>
      <c r="AEE27" s="244"/>
      <c r="AEF27" s="244"/>
      <c r="AEG27" s="244"/>
      <c r="AEH27" s="244"/>
      <c r="AEI27" s="244"/>
      <c r="AEJ27" s="244"/>
      <c r="AEK27" s="244"/>
      <c r="AEL27" s="244"/>
      <c r="AEM27" s="244"/>
      <c r="AEN27" s="244"/>
      <c r="AEO27" s="244"/>
      <c r="AEP27" s="244"/>
      <c r="AEQ27" s="244"/>
      <c r="AER27" s="244"/>
      <c r="AES27" s="244"/>
      <c r="AET27" s="244"/>
      <c r="AEU27" s="244"/>
    </row>
    <row r="28" spans="1:827" s="191" customFormat="1" x14ac:dyDescent="0.15">
      <c r="A28" s="183" t="str">
        <f>'Tariffs July 2020'!K22</f>
        <v>Future X Power</v>
      </c>
      <c r="B28" s="183" t="str">
        <f>'Tariffs July 2020'!L22</f>
        <v>Flexi Saver</v>
      </c>
      <c r="C28" s="184">
        <f>IF('Tariffs July 2020'!BP22=0,91*'Tariffs July 2020'!M22/100,(91*'Tariffs July 2020'!M22/100)+'Tariffs July 2020'!BP22/4)</f>
        <v>90.272000000000006</v>
      </c>
      <c r="D28" s="184">
        <f>IF('Tariffs July 2020'!O22="",$C$5*'Tariffs July 2020'!N22/100,IF($C$5&gt;='Tariffs July 2020'!P22,('Tariffs July 2020'!P22*'Tariffs July 2020'!N22/100),($C$5*'Tariffs July 2020'!N22/100)))</f>
        <v>463.09090909090907</v>
      </c>
      <c r="E28" s="184">
        <f>IF(AND('Tariffs July 2020'!P22&gt;0,'Tariffs July 2020'!R22&gt;0),IF($C$5&lt;'Tariffs July 2020'!P22,0,IF($C$5&lt;=('Tariffs July 2020'!R22+'Tariffs July 2020'!P22),(($C$5-'Tariffs July 2020'!P22)*'Tariffs July 2020'!Q22/100),(('Tariffs July 2020'!R22)*'Tariffs July 2020'!Q22/100))),0)</f>
        <v>0</v>
      </c>
      <c r="F28" s="184">
        <f>IF(AND('Tariffs July 2020'!R22&gt;0,'Tariffs July 2020'!T22&gt;0),IF(($C$5&lt;'Tariffs July 2020'!T22),(0),($C$5-'Tariffs July 2020'!T22)*'Tariffs July 2020'!U22/100),IF(AND('Tariffs July 2020'!R22&gt;0,'Tariffs July 2020'!T22=""),IF(($C$5&lt;'Tariffs July 2020'!R22+'Tariffs July 2020'!P22),(0),(($C$5-('Tariffs July 2020'!R22+'Tariffs July 2020'!P22))*'Tariffs July 2020'!S22/100)),IF(AND('Tariffs July 2020'!P22&gt;0,'Tariffs July 2020'!R22=""&gt;0),IF(($C$5&lt;'Tariffs July 2020'!P22),(0),($C$5-'Tariffs July 2020'!P22)*'Tariffs July 2020'!Q22/100),0)))</f>
        <v>0</v>
      </c>
      <c r="G28" s="184">
        <f t="shared" ref="G28" si="31">SUM(C28:F28)</f>
        <v>553.36290909090906</v>
      </c>
      <c r="H28" s="238">
        <f t="shared" ref="H28" si="32">(G28-C28)*4</f>
        <v>1852.3636363636363</v>
      </c>
      <c r="I28" s="238">
        <f t="shared" ref="I28" si="33">G28*4</f>
        <v>2213.4516363636362</v>
      </c>
      <c r="J28" s="185">
        <f t="shared" ref="J28" si="34">I28*1.1</f>
        <v>2434.7968000000001</v>
      </c>
      <c r="K28" s="183">
        <f>'Tariffs July 2020'!AZ22</f>
        <v>0</v>
      </c>
      <c r="L28" s="183">
        <f>'Tariffs July 2020'!BA22</f>
        <v>0</v>
      </c>
      <c r="M28" s="183">
        <f>'Tariffs July 2020'!BB22</f>
        <v>0</v>
      </c>
      <c r="N28" s="183">
        <f>'Tariffs July 2020'!BC22</f>
        <v>20</v>
      </c>
      <c r="O28" s="186" t="str">
        <f t="shared" ref="O28" si="35">IF(SUM(K28:N28)=0,"No discount",IF(K28&gt;0,"Guaranteed off bill",IF(L28&gt;0,"Guaranteed off usage",IF(M28&gt;0,"Pay-on-time off bill","Pay-on-time off usage"))))</f>
        <v>Pay-on-time off usage</v>
      </c>
      <c r="P28" s="187" t="str">
        <f t="shared" ref="P28" si="36">IF(OR(A28="Origin Energy",A28="Red Energy",A28="Powershop"),"Inclusive","Exclusive")</f>
        <v>Exclusive</v>
      </c>
      <c r="Q28" s="241">
        <f t="shared" ref="Q28" si="37">IF(AND(O28="Guaranteed off bill",P28="Inclusive"),((I28*1.1)-((I28*1.1)*K28/100))/1.1,IF(AND(O28="Guaranteed off usage",P28="Inclusive"),((I28*1.1)-((H28*1.1)*L28/100))/1.1,IF(AND(O28="Guaranteed off bill",P28="Exclusive"),I28-(I28*K28/100),IF(AND(O28="Guaranteed off usage",P28="Exclusive"),I28-(H28*L28/100),IF(P28="Inclusive",((I28*1.1))/1.1,I28)))))</f>
        <v>2213.4516363636362</v>
      </c>
      <c r="R28" s="238">
        <f t="shared" ref="R28" si="38">IF(AND(O28="Pay-on-time off bill",P28="Inclusive"),((Q28*1.1)-((Q28*1.1)*M28/100))/1.1,IF(AND(O28="Pay-on-time off usage",P28="Inclusive"),((Q28*1.1)-((H28*1.1)*N28/100))/1.1,IF(AND(O28="Pay-on-time off bill",P28="Exclusive"),Q28-(Q28*M28/100),IF(AND(O28="Pay-on-time off usage",P28="Exclusive"),Q28-(H28*N28/100),IF(P28="Inclusive",((Q28*1.1))/1.1,Q28)))))</f>
        <v>1842.9789090909089</v>
      </c>
      <c r="S28" s="247">
        <f t="shared" ref="S28" si="39">Q28*1.1</f>
        <v>2434.7968000000001</v>
      </c>
      <c r="T28" s="247">
        <f t="shared" ref="T28" si="40">R28*1.1</f>
        <v>2027.2768000000001</v>
      </c>
      <c r="U28" s="188">
        <f>'Tariffs July 2020'!BL22</f>
        <v>0</v>
      </c>
      <c r="V28" s="189" t="str">
        <f>'Tariffs July 2020'!BM22</f>
        <v>n</v>
      </c>
      <c r="Y28" s="244"/>
      <c r="Z28" s="244"/>
      <c r="AA28" s="244"/>
      <c r="AB28" s="244"/>
      <c r="AC28" s="244"/>
      <c r="AD28" s="244"/>
      <c r="AE28" s="244"/>
      <c r="AF28" s="244"/>
      <c r="AG28" s="244"/>
      <c r="AH28" s="244"/>
      <c r="AI28" s="244"/>
      <c r="AJ28" s="244"/>
      <c r="AK28" s="244"/>
      <c r="AL28" s="244"/>
      <c r="AM28" s="244"/>
      <c r="AN28" s="244"/>
      <c r="AO28" s="244"/>
      <c r="AP28" s="244"/>
      <c r="AQ28" s="244"/>
      <c r="AR28" s="244"/>
      <c r="AS28" s="244"/>
      <c r="AT28" s="244"/>
      <c r="AU28" s="244"/>
      <c r="AV28" s="244"/>
      <c r="AW28" s="244"/>
      <c r="AX28" s="244"/>
      <c r="AY28" s="244"/>
      <c r="AZ28" s="244"/>
      <c r="BA28" s="244"/>
      <c r="BB28" s="244"/>
      <c r="BC28" s="244"/>
      <c r="BD28" s="244"/>
      <c r="BE28" s="244"/>
      <c r="BF28" s="244"/>
      <c r="BG28" s="244"/>
      <c r="BH28" s="244"/>
      <c r="BI28" s="244"/>
      <c r="BJ28" s="244"/>
      <c r="BK28" s="244"/>
      <c r="BL28" s="244"/>
      <c r="BM28" s="244"/>
      <c r="BN28" s="244"/>
      <c r="BO28" s="244"/>
      <c r="BP28" s="244"/>
      <c r="BQ28" s="244"/>
      <c r="BR28" s="244"/>
      <c r="BS28" s="244"/>
      <c r="BT28" s="244"/>
      <c r="BU28" s="244"/>
      <c r="BV28" s="244"/>
      <c r="BW28" s="244"/>
      <c r="BX28" s="244"/>
      <c r="BY28" s="244"/>
      <c r="BZ28" s="244"/>
      <c r="CA28" s="244"/>
      <c r="CB28" s="244"/>
      <c r="CC28" s="244"/>
      <c r="CD28" s="244"/>
      <c r="CE28" s="244"/>
      <c r="CF28" s="244"/>
      <c r="CG28" s="244"/>
      <c r="CH28" s="244"/>
      <c r="CI28" s="244"/>
      <c r="CJ28" s="244"/>
      <c r="CK28" s="244"/>
      <c r="CL28" s="244"/>
      <c r="CM28" s="244"/>
      <c r="CN28" s="244"/>
      <c r="CO28" s="244"/>
      <c r="CP28" s="244"/>
      <c r="CQ28" s="244"/>
      <c r="CR28" s="244"/>
      <c r="CS28" s="244"/>
      <c r="CT28" s="244"/>
      <c r="CU28" s="244"/>
      <c r="CV28" s="244"/>
      <c r="CW28" s="244"/>
      <c r="CX28" s="244"/>
      <c r="CY28" s="244"/>
      <c r="CZ28" s="244"/>
      <c r="DA28" s="244"/>
      <c r="DB28" s="244"/>
      <c r="DC28" s="244"/>
      <c r="DD28" s="244"/>
      <c r="DE28" s="244"/>
      <c r="DF28" s="244"/>
      <c r="DG28" s="244"/>
      <c r="DH28" s="244"/>
      <c r="DI28" s="244"/>
      <c r="DJ28" s="244"/>
      <c r="DK28" s="244"/>
      <c r="DL28" s="244"/>
      <c r="DM28" s="244"/>
      <c r="DN28" s="244"/>
      <c r="DO28" s="244"/>
      <c r="DP28" s="244"/>
      <c r="DQ28" s="244"/>
      <c r="DR28" s="244"/>
      <c r="DS28" s="244"/>
      <c r="DT28" s="244"/>
      <c r="DU28" s="244"/>
      <c r="DV28" s="244"/>
      <c r="DW28" s="244"/>
      <c r="DX28" s="244"/>
      <c r="DY28" s="244"/>
      <c r="DZ28" s="244"/>
      <c r="EA28" s="244"/>
      <c r="EB28" s="244"/>
      <c r="EC28" s="244"/>
      <c r="ED28" s="244"/>
      <c r="EE28" s="244"/>
      <c r="EF28" s="244"/>
      <c r="EG28" s="244"/>
      <c r="EH28" s="244"/>
      <c r="EI28" s="244"/>
      <c r="EJ28" s="244"/>
      <c r="EK28" s="244"/>
      <c r="EL28" s="244"/>
      <c r="EM28" s="244"/>
      <c r="EN28" s="244"/>
      <c r="EO28" s="244"/>
      <c r="EP28" s="244"/>
      <c r="EQ28" s="244"/>
      <c r="ER28" s="244"/>
      <c r="ES28" s="244"/>
      <c r="ET28" s="244"/>
      <c r="EU28" s="244"/>
      <c r="EV28" s="244"/>
      <c r="EW28" s="244"/>
      <c r="EX28" s="244"/>
      <c r="EY28" s="244"/>
      <c r="EZ28" s="244"/>
      <c r="FA28" s="244"/>
      <c r="FB28" s="244"/>
      <c r="FC28" s="244"/>
      <c r="FD28" s="244"/>
      <c r="FE28" s="244"/>
      <c r="FF28" s="244"/>
      <c r="FG28" s="244"/>
      <c r="FH28" s="244"/>
      <c r="FI28" s="244"/>
      <c r="FJ28" s="244"/>
      <c r="FK28" s="244"/>
      <c r="FL28" s="244"/>
      <c r="FM28" s="244"/>
      <c r="FN28" s="244"/>
      <c r="FO28" s="244"/>
      <c r="FP28" s="244"/>
      <c r="FQ28" s="244"/>
      <c r="FR28" s="244"/>
      <c r="FS28" s="244"/>
      <c r="FT28" s="244"/>
      <c r="FU28" s="244"/>
      <c r="FV28" s="244"/>
      <c r="FW28" s="244"/>
      <c r="FX28" s="244"/>
      <c r="FY28" s="244"/>
      <c r="FZ28" s="244"/>
      <c r="GA28" s="244"/>
      <c r="GB28" s="244"/>
      <c r="GC28" s="244"/>
      <c r="GD28" s="244"/>
      <c r="GE28" s="244"/>
      <c r="GF28" s="244"/>
      <c r="GG28" s="244"/>
      <c r="GH28" s="244"/>
      <c r="GI28" s="244"/>
      <c r="GJ28" s="244"/>
      <c r="GK28" s="244"/>
      <c r="GL28" s="244"/>
      <c r="GM28" s="244"/>
      <c r="GN28" s="244"/>
      <c r="GO28" s="244"/>
      <c r="GP28" s="244"/>
      <c r="GQ28" s="244"/>
      <c r="GR28" s="244"/>
      <c r="GS28" s="244"/>
      <c r="GT28" s="244"/>
      <c r="GU28" s="244"/>
      <c r="GV28" s="244"/>
      <c r="GW28" s="244"/>
      <c r="GX28" s="244"/>
      <c r="GY28" s="244"/>
      <c r="GZ28" s="244"/>
      <c r="HA28" s="244"/>
      <c r="HB28" s="244"/>
      <c r="HC28" s="244"/>
      <c r="HD28" s="244"/>
      <c r="HE28" s="244"/>
      <c r="HF28" s="244"/>
      <c r="HG28" s="244"/>
      <c r="HH28" s="244"/>
      <c r="HI28" s="244"/>
      <c r="HJ28" s="244"/>
      <c r="HK28" s="244"/>
      <c r="HL28" s="244"/>
      <c r="HM28" s="244"/>
      <c r="HN28" s="244"/>
      <c r="HO28" s="244"/>
      <c r="HP28" s="244"/>
      <c r="HQ28" s="244"/>
      <c r="HR28" s="244"/>
      <c r="HS28" s="244"/>
      <c r="HT28" s="244"/>
      <c r="HU28" s="244"/>
      <c r="HV28" s="244"/>
      <c r="HW28" s="244"/>
      <c r="HX28" s="244"/>
      <c r="HY28" s="244"/>
      <c r="HZ28" s="244"/>
      <c r="IA28" s="244"/>
      <c r="IB28" s="244"/>
      <c r="IC28" s="244"/>
      <c r="ID28" s="244"/>
      <c r="IE28" s="244"/>
      <c r="IF28" s="244"/>
      <c r="IG28" s="244"/>
      <c r="IH28" s="244"/>
      <c r="II28" s="244"/>
      <c r="IJ28" s="244"/>
      <c r="IK28" s="244"/>
      <c r="IL28" s="244"/>
      <c r="IM28" s="244"/>
      <c r="IN28" s="244"/>
      <c r="IO28" s="244"/>
      <c r="IP28" s="244"/>
      <c r="IQ28" s="244"/>
      <c r="IR28" s="244"/>
      <c r="IS28" s="244"/>
      <c r="IT28" s="244"/>
      <c r="IU28" s="244"/>
      <c r="IV28" s="244"/>
      <c r="IW28" s="244"/>
      <c r="IX28" s="244"/>
      <c r="IY28" s="244"/>
      <c r="IZ28" s="244"/>
      <c r="JA28" s="244"/>
      <c r="JB28" s="244"/>
      <c r="JC28" s="244"/>
      <c r="JD28" s="244"/>
      <c r="JE28" s="244"/>
      <c r="JF28" s="244"/>
      <c r="JG28" s="244"/>
      <c r="JH28" s="244"/>
      <c r="JI28" s="244"/>
      <c r="JJ28" s="244"/>
      <c r="JK28" s="244"/>
      <c r="JL28" s="244"/>
      <c r="JM28" s="244"/>
      <c r="JN28" s="244"/>
      <c r="JO28" s="244"/>
      <c r="JP28" s="244"/>
      <c r="JQ28" s="244"/>
      <c r="JR28" s="244"/>
      <c r="JS28" s="244"/>
      <c r="JT28" s="244"/>
      <c r="JU28" s="244"/>
      <c r="JV28" s="244"/>
      <c r="JW28" s="244"/>
      <c r="JX28" s="244"/>
      <c r="JY28" s="244"/>
      <c r="JZ28" s="244"/>
      <c r="KA28" s="244"/>
      <c r="KB28" s="244"/>
      <c r="KC28" s="244"/>
      <c r="KD28" s="244"/>
      <c r="KE28" s="244"/>
      <c r="KF28" s="244"/>
      <c r="KG28" s="244"/>
      <c r="KH28" s="244"/>
      <c r="KI28" s="244"/>
      <c r="KJ28" s="244"/>
      <c r="KK28" s="244"/>
      <c r="KL28" s="244"/>
      <c r="KM28" s="244"/>
      <c r="KN28" s="244"/>
      <c r="KO28" s="244"/>
      <c r="KP28" s="244"/>
      <c r="KQ28" s="244"/>
      <c r="KR28" s="244"/>
      <c r="KS28" s="244"/>
      <c r="KT28" s="244"/>
      <c r="KU28" s="244"/>
      <c r="KV28" s="244"/>
      <c r="KW28" s="244"/>
      <c r="KX28" s="244"/>
      <c r="KY28" s="244"/>
      <c r="KZ28" s="244"/>
      <c r="LA28" s="244"/>
      <c r="LB28" s="244"/>
      <c r="LC28" s="244"/>
      <c r="LD28" s="244"/>
      <c r="LE28" s="244"/>
      <c r="LF28" s="244"/>
      <c r="LG28" s="244"/>
      <c r="LH28" s="244"/>
      <c r="LI28" s="244"/>
      <c r="LJ28" s="244"/>
      <c r="LK28" s="244"/>
      <c r="LL28" s="244"/>
      <c r="LM28" s="244"/>
      <c r="LN28" s="244"/>
      <c r="LO28" s="244"/>
      <c r="LP28" s="244"/>
      <c r="LQ28" s="244"/>
      <c r="LR28" s="244"/>
      <c r="LS28" s="244"/>
      <c r="LT28" s="244"/>
      <c r="LU28" s="244"/>
      <c r="LV28" s="244"/>
      <c r="LW28" s="244"/>
      <c r="LX28" s="244"/>
      <c r="LY28" s="244"/>
      <c r="LZ28" s="244"/>
      <c r="MA28" s="244"/>
      <c r="MB28" s="244"/>
      <c r="MC28" s="244"/>
      <c r="MD28" s="244"/>
      <c r="ME28" s="244"/>
      <c r="MF28" s="244"/>
      <c r="MG28" s="244"/>
      <c r="MH28" s="244"/>
      <c r="MI28" s="244"/>
      <c r="MJ28" s="244"/>
      <c r="MK28" s="244"/>
      <c r="ML28" s="244"/>
      <c r="MM28" s="244"/>
      <c r="MN28" s="244"/>
      <c r="MO28" s="244"/>
      <c r="MP28" s="244"/>
      <c r="MQ28" s="244"/>
      <c r="MR28" s="244"/>
      <c r="MS28" s="244"/>
      <c r="MT28" s="244"/>
      <c r="MU28" s="244"/>
      <c r="MV28" s="244"/>
      <c r="MW28" s="244"/>
      <c r="MX28" s="244"/>
      <c r="MY28" s="244"/>
      <c r="MZ28" s="244"/>
      <c r="NA28" s="244"/>
      <c r="NB28" s="244"/>
      <c r="NC28" s="244"/>
      <c r="ND28" s="244"/>
      <c r="NE28" s="244"/>
      <c r="NF28" s="244"/>
      <c r="NG28" s="244"/>
      <c r="NH28" s="244"/>
      <c r="NI28" s="244"/>
      <c r="NJ28" s="244"/>
      <c r="NK28" s="244"/>
      <c r="NL28" s="244"/>
      <c r="NM28" s="244"/>
      <c r="NN28" s="244"/>
      <c r="NO28" s="244"/>
      <c r="NP28" s="244"/>
      <c r="NQ28" s="244"/>
      <c r="NR28" s="244"/>
      <c r="NS28" s="244"/>
      <c r="NT28" s="244"/>
      <c r="NU28" s="244"/>
      <c r="NV28" s="244"/>
      <c r="NW28" s="244"/>
      <c r="NX28" s="244"/>
      <c r="NY28" s="244"/>
      <c r="NZ28" s="244"/>
      <c r="OA28" s="244"/>
      <c r="OB28" s="244"/>
      <c r="OC28" s="244"/>
      <c r="OD28" s="244"/>
      <c r="OE28" s="244"/>
      <c r="OF28" s="244"/>
      <c r="OG28" s="244"/>
      <c r="OH28" s="244"/>
      <c r="OI28" s="244"/>
      <c r="OJ28" s="244"/>
      <c r="OK28" s="244"/>
      <c r="OL28" s="244"/>
      <c r="OM28" s="244"/>
      <c r="ON28" s="244"/>
      <c r="OO28" s="244"/>
      <c r="OP28" s="244"/>
      <c r="OQ28" s="244"/>
      <c r="OR28" s="244"/>
      <c r="OS28" s="244"/>
      <c r="OT28" s="244"/>
      <c r="OU28" s="244"/>
      <c r="OV28" s="244"/>
      <c r="OW28" s="244"/>
      <c r="OX28" s="244"/>
      <c r="OY28" s="244"/>
      <c r="OZ28" s="244"/>
      <c r="PA28" s="244"/>
      <c r="PB28" s="244"/>
      <c r="PC28" s="244"/>
      <c r="PD28" s="244"/>
      <c r="PE28" s="244"/>
      <c r="PF28" s="244"/>
      <c r="PG28" s="244"/>
      <c r="PH28" s="244"/>
      <c r="PI28" s="244"/>
      <c r="PJ28" s="244"/>
      <c r="PK28" s="244"/>
      <c r="PL28" s="244"/>
      <c r="PM28" s="244"/>
      <c r="PN28" s="244"/>
      <c r="PO28" s="244"/>
      <c r="PP28" s="244"/>
      <c r="PQ28" s="244"/>
      <c r="PR28" s="244"/>
      <c r="PS28" s="244"/>
      <c r="PT28" s="244"/>
      <c r="PU28" s="244"/>
      <c r="PV28" s="244"/>
      <c r="PW28" s="244"/>
      <c r="PX28" s="244"/>
      <c r="PY28" s="244"/>
      <c r="PZ28" s="244"/>
      <c r="QA28" s="244"/>
      <c r="QB28" s="244"/>
      <c r="QC28" s="244"/>
      <c r="QD28" s="244"/>
      <c r="QE28" s="244"/>
      <c r="QF28" s="244"/>
      <c r="QG28" s="244"/>
      <c r="QH28" s="244"/>
      <c r="QI28" s="244"/>
      <c r="QJ28" s="244"/>
      <c r="QK28" s="244"/>
      <c r="QL28" s="244"/>
      <c r="QM28" s="244"/>
      <c r="QN28" s="244"/>
      <c r="QO28" s="244"/>
      <c r="QP28" s="244"/>
      <c r="QQ28" s="244"/>
      <c r="QR28" s="244"/>
      <c r="QS28" s="244"/>
      <c r="QT28" s="244"/>
      <c r="QU28" s="244"/>
      <c r="QV28" s="244"/>
      <c r="QW28" s="244"/>
      <c r="QX28" s="244"/>
      <c r="QY28" s="244"/>
      <c r="QZ28" s="244"/>
      <c r="RA28" s="244"/>
      <c r="RB28" s="244"/>
      <c r="RC28" s="244"/>
      <c r="RD28" s="244"/>
      <c r="RE28" s="244"/>
      <c r="RF28" s="244"/>
      <c r="RG28" s="244"/>
      <c r="RH28" s="244"/>
      <c r="RI28" s="244"/>
      <c r="RJ28" s="244"/>
      <c r="RK28" s="244"/>
      <c r="RL28" s="244"/>
      <c r="RM28" s="244"/>
      <c r="RN28" s="244"/>
      <c r="RO28" s="244"/>
      <c r="RP28" s="244"/>
      <c r="RQ28" s="244"/>
      <c r="RR28" s="244"/>
      <c r="RS28" s="244"/>
      <c r="RT28" s="244"/>
      <c r="RU28" s="244"/>
      <c r="RV28" s="244"/>
      <c r="RW28" s="244"/>
      <c r="RX28" s="244"/>
      <c r="RY28" s="244"/>
      <c r="RZ28" s="244"/>
      <c r="SA28" s="244"/>
      <c r="SB28" s="244"/>
      <c r="SC28" s="244"/>
      <c r="SD28" s="244"/>
      <c r="SE28" s="244"/>
      <c r="SF28" s="244"/>
      <c r="SG28" s="244"/>
      <c r="SH28" s="244"/>
      <c r="SI28" s="244"/>
      <c r="SJ28" s="244"/>
      <c r="SK28" s="244"/>
      <c r="SL28" s="244"/>
      <c r="SM28" s="244"/>
      <c r="SN28" s="244"/>
      <c r="SO28" s="244"/>
      <c r="SP28" s="244"/>
      <c r="SQ28" s="244"/>
      <c r="SR28" s="244"/>
      <c r="SS28" s="244"/>
      <c r="ST28" s="244"/>
      <c r="SU28" s="244"/>
      <c r="SV28" s="244"/>
      <c r="SW28" s="244"/>
      <c r="SX28" s="244"/>
      <c r="SY28" s="244"/>
      <c r="SZ28" s="244"/>
      <c r="TA28" s="244"/>
      <c r="TB28" s="244"/>
      <c r="TC28" s="244"/>
      <c r="TD28" s="244"/>
      <c r="TE28" s="244"/>
      <c r="TF28" s="244"/>
      <c r="TG28" s="244"/>
      <c r="TH28" s="244"/>
      <c r="TI28" s="244"/>
      <c r="TJ28" s="244"/>
      <c r="TK28" s="244"/>
      <c r="TL28" s="244"/>
      <c r="TM28" s="244"/>
      <c r="TN28" s="244"/>
      <c r="TO28" s="244"/>
      <c r="TP28" s="244"/>
      <c r="TQ28" s="244"/>
      <c r="TR28" s="244"/>
      <c r="TS28" s="244"/>
      <c r="TT28" s="244"/>
      <c r="TU28" s="244"/>
      <c r="TV28" s="244"/>
      <c r="TW28" s="244"/>
      <c r="TX28" s="244"/>
      <c r="TY28" s="244"/>
      <c r="TZ28" s="244"/>
      <c r="UA28" s="244"/>
      <c r="UB28" s="244"/>
      <c r="UC28" s="244"/>
      <c r="UD28" s="244"/>
      <c r="UE28" s="244"/>
      <c r="UF28" s="244"/>
      <c r="UG28" s="244"/>
      <c r="UH28" s="244"/>
      <c r="UI28" s="244"/>
      <c r="UJ28" s="244"/>
      <c r="UK28" s="244"/>
      <c r="UL28" s="244"/>
      <c r="UM28" s="244"/>
      <c r="UN28" s="244"/>
      <c r="UO28" s="244"/>
      <c r="UP28" s="244"/>
      <c r="UQ28" s="244"/>
      <c r="UR28" s="244"/>
      <c r="US28" s="244"/>
      <c r="UT28" s="244"/>
      <c r="UU28" s="244"/>
      <c r="UV28" s="244"/>
      <c r="UW28" s="244"/>
      <c r="UX28" s="244"/>
      <c r="UY28" s="244"/>
      <c r="UZ28" s="244"/>
      <c r="VA28" s="244"/>
      <c r="VB28" s="244"/>
      <c r="VC28" s="244"/>
      <c r="VD28" s="244"/>
      <c r="VE28" s="244"/>
      <c r="VF28" s="244"/>
      <c r="VG28" s="244"/>
      <c r="VH28" s="244"/>
      <c r="VI28" s="244"/>
      <c r="VJ28" s="244"/>
      <c r="VK28" s="244"/>
      <c r="VL28" s="244"/>
      <c r="VM28" s="244"/>
      <c r="VN28" s="244"/>
      <c r="VO28" s="244"/>
      <c r="VP28" s="244"/>
      <c r="VQ28" s="244"/>
      <c r="VR28" s="244"/>
      <c r="VS28" s="244"/>
      <c r="VT28" s="244"/>
      <c r="VU28" s="244"/>
      <c r="VV28" s="244"/>
      <c r="VW28" s="244"/>
      <c r="VX28" s="244"/>
      <c r="VY28" s="244"/>
      <c r="VZ28" s="244"/>
      <c r="WA28" s="244"/>
      <c r="WB28" s="244"/>
      <c r="WC28" s="244"/>
      <c r="WD28" s="244"/>
      <c r="WE28" s="244"/>
      <c r="WF28" s="244"/>
      <c r="WG28" s="244"/>
      <c r="WH28" s="244"/>
      <c r="WI28" s="244"/>
      <c r="WJ28" s="244"/>
      <c r="WK28" s="244"/>
      <c r="WL28" s="244"/>
      <c r="WM28" s="244"/>
      <c r="WN28" s="244"/>
      <c r="WO28" s="244"/>
      <c r="WP28" s="244"/>
      <c r="WQ28" s="244"/>
      <c r="WR28" s="244"/>
      <c r="WS28" s="244"/>
      <c r="WT28" s="244"/>
      <c r="WU28" s="244"/>
      <c r="WV28" s="244"/>
      <c r="WW28" s="244"/>
      <c r="WX28" s="244"/>
      <c r="WY28" s="244"/>
      <c r="WZ28" s="244"/>
      <c r="XA28" s="244"/>
      <c r="XB28" s="244"/>
      <c r="XC28" s="244"/>
      <c r="XD28" s="244"/>
      <c r="XE28" s="244"/>
      <c r="XF28" s="244"/>
      <c r="XG28" s="244"/>
      <c r="XH28" s="244"/>
      <c r="XI28" s="244"/>
      <c r="XJ28" s="244"/>
      <c r="XK28" s="244"/>
      <c r="XL28" s="244"/>
      <c r="XM28" s="244"/>
      <c r="XN28" s="244"/>
      <c r="XO28" s="244"/>
      <c r="XP28" s="244"/>
      <c r="XQ28" s="244"/>
      <c r="XR28" s="244"/>
      <c r="XS28" s="244"/>
      <c r="XT28" s="244"/>
      <c r="XU28" s="244"/>
      <c r="XV28" s="244"/>
      <c r="XW28" s="244"/>
      <c r="XX28" s="244"/>
      <c r="XY28" s="244"/>
      <c r="XZ28" s="244"/>
      <c r="YA28" s="244"/>
      <c r="YB28" s="244"/>
      <c r="YC28" s="244"/>
      <c r="YD28" s="244"/>
      <c r="YE28" s="244"/>
      <c r="YF28" s="244"/>
      <c r="YG28" s="244"/>
      <c r="YH28" s="244"/>
      <c r="YI28" s="244"/>
      <c r="YJ28" s="244"/>
      <c r="YK28" s="244"/>
      <c r="YL28" s="244"/>
      <c r="YM28" s="244"/>
      <c r="YN28" s="244"/>
      <c r="YO28" s="244"/>
      <c r="YP28" s="244"/>
      <c r="YQ28" s="244"/>
      <c r="YR28" s="244"/>
      <c r="YS28" s="244"/>
      <c r="YT28" s="244"/>
      <c r="YU28" s="244"/>
      <c r="YV28" s="244"/>
      <c r="YW28" s="244"/>
      <c r="YX28" s="244"/>
      <c r="YY28" s="244"/>
      <c r="YZ28" s="244"/>
      <c r="ZA28" s="244"/>
      <c r="ZB28" s="244"/>
      <c r="ZC28" s="244"/>
      <c r="ZD28" s="244"/>
      <c r="ZE28" s="244"/>
      <c r="ZF28" s="244"/>
      <c r="ZG28" s="244"/>
      <c r="ZH28" s="244"/>
      <c r="ZI28" s="244"/>
      <c r="ZJ28" s="244"/>
      <c r="ZK28" s="244"/>
      <c r="ZL28" s="244"/>
      <c r="ZM28" s="244"/>
      <c r="ZN28" s="244"/>
      <c r="ZO28" s="244"/>
      <c r="ZP28" s="244"/>
      <c r="ZQ28" s="244"/>
      <c r="ZR28" s="244"/>
      <c r="ZS28" s="244"/>
      <c r="ZT28" s="244"/>
      <c r="ZU28" s="244"/>
      <c r="ZV28" s="244"/>
      <c r="ZW28" s="244"/>
      <c r="ZX28" s="244"/>
      <c r="ZY28" s="244"/>
      <c r="ZZ28" s="244"/>
      <c r="AAA28" s="244"/>
      <c r="AAB28" s="244"/>
      <c r="AAC28" s="244"/>
      <c r="AAD28" s="244"/>
      <c r="AAE28" s="244"/>
      <c r="AAF28" s="244"/>
      <c r="AAG28" s="244"/>
      <c r="AAH28" s="244"/>
      <c r="AAI28" s="244"/>
      <c r="AAJ28" s="244"/>
      <c r="AAK28" s="244"/>
      <c r="AAL28" s="244"/>
      <c r="AAM28" s="244"/>
      <c r="AAN28" s="244"/>
      <c r="AAO28" s="244"/>
      <c r="AAP28" s="244"/>
      <c r="AAQ28" s="244"/>
      <c r="AAR28" s="244"/>
      <c r="AAS28" s="244"/>
      <c r="AAT28" s="244"/>
      <c r="AAU28" s="244"/>
      <c r="AAV28" s="244"/>
      <c r="AAW28" s="244"/>
      <c r="AAX28" s="244"/>
      <c r="AAY28" s="244"/>
      <c r="AAZ28" s="244"/>
      <c r="ABA28" s="244"/>
      <c r="ABB28" s="244"/>
      <c r="ABC28" s="244"/>
      <c r="ABD28" s="244"/>
      <c r="ABE28" s="244"/>
      <c r="ABF28" s="244"/>
      <c r="ABG28" s="244"/>
      <c r="ABH28" s="244"/>
      <c r="ABI28" s="244"/>
      <c r="ABJ28" s="244"/>
      <c r="ABK28" s="244"/>
      <c r="ABL28" s="244"/>
      <c r="ABM28" s="244"/>
      <c r="ABN28" s="244"/>
      <c r="ABO28" s="244"/>
      <c r="ABP28" s="244"/>
      <c r="ABQ28" s="244"/>
      <c r="ABR28" s="244"/>
      <c r="ABS28" s="244"/>
      <c r="ABT28" s="244"/>
      <c r="ABU28" s="244"/>
      <c r="ABV28" s="244"/>
      <c r="ABW28" s="244"/>
      <c r="ABX28" s="244"/>
      <c r="ABY28" s="244"/>
      <c r="ABZ28" s="244"/>
      <c r="ACA28" s="244"/>
      <c r="ACB28" s="244"/>
      <c r="ACC28" s="244"/>
      <c r="ACD28" s="244"/>
      <c r="ACE28" s="244"/>
      <c r="ACF28" s="244"/>
      <c r="ACG28" s="244"/>
      <c r="ACH28" s="244"/>
      <c r="ACI28" s="244"/>
      <c r="ACJ28" s="244"/>
      <c r="ACK28" s="244"/>
      <c r="ACL28" s="244"/>
      <c r="ACM28" s="244"/>
      <c r="ACN28" s="244"/>
      <c r="ACO28" s="244"/>
      <c r="ACP28" s="244"/>
      <c r="ACQ28" s="244"/>
      <c r="ACR28" s="244"/>
      <c r="ACS28" s="244"/>
      <c r="ACT28" s="244"/>
      <c r="ACU28" s="244"/>
      <c r="ACV28" s="244"/>
      <c r="ACW28" s="244"/>
      <c r="ACX28" s="244"/>
      <c r="ACY28" s="244"/>
      <c r="ACZ28" s="244"/>
      <c r="ADA28" s="244"/>
      <c r="ADB28" s="244"/>
      <c r="ADC28" s="244"/>
      <c r="ADD28" s="244"/>
      <c r="ADE28" s="244"/>
      <c r="ADF28" s="244"/>
      <c r="ADG28" s="244"/>
      <c r="ADH28" s="244"/>
      <c r="ADI28" s="244"/>
      <c r="ADJ28" s="244"/>
      <c r="ADK28" s="244"/>
      <c r="ADL28" s="244"/>
      <c r="ADM28" s="244"/>
      <c r="ADN28" s="244"/>
      <c r="ADO28" s="244"/>
      <c r="ADP28" s="244"/>
      <c r="ADQ28" s="244"/>
      <c r="ADR28" s="244"/>
      <c r="ADS28" s="244"/>
      <c r="ADT28" s="244"/>
      <c r="ADU28" s="244"/>
      <c r="ADV28" s="244"/>
      <c r="ADW28" s="244"/>
      <c r="ADX28" s="244"/>
      <c r="ADY28" s="244"/>
      <c r="ADZ28" s="244"/>
      <c r="AEA28" s="244"/>
      <c r="AEB28" s="244"/>
      <c r="AEC28" s="244"/>
      <c r="AED28" s="244"/>
      <c r="AEE28" s="244"/>
      <c r="AEF28" s="244"/>
      <c r="AEG28" s="244"/>
      <c r="AEH28" s="244"/>
      <c r="AEI28" s="244"/>
      <c r="AEJ28" s="244"/>
      <c r="AEK28" s="244"/>
      <c r="AEL28" s="244"/>
      <c r="AEM28" s="244"/>
      <c r="AEN28" s="244"/>
      <c r="AEO28" s="244"/>
      <c r="AEP28" s="244"/>
      <c r="AEQ28" s="244"/>
      <c r="AER28" s="244"/>
      <c r="AES28" s="244"/>
      <c r="AET28" s="244"/>
      <c r="AEU28" s="244"/>
    </row>
    <row r="29" spans="1:827" s="191" customFormat="1" x14ac:dyDescent="0.15">
      <c r="A29" s="183" t="str">
        <f>'Tariffs July 2020'!K23</f>
        <v>Kogan Energy</v>
      </c>
      <c r="B29" s="183" t="str">
        <f>'Tariffs July 2020'!L23</f>
        <v>Market offer</v>
      </c>
      <c r="C29" s="184">
        <f>IF('Tariffs July 2020'!BP23=0,91*'Tariffs July 2020'!M23/100,(91*'Tariffs July 2020'!M23/100)+'Tariffs July 2020'!BP23/4)</f>
        <v>96.153909090909096</v>
      </c>
      <c r="D29" s="184">
        <f>IF('Tariffs July 2020'!O23="",$C$5*'Tariffs July 2020'!N23/100,IF($C$5&gt;='Tariffs July 2020'!P23,('Tariffs July 2020'!P23*'Tariffs July 2020'!N23/100),($C$5*'Tariffs July 2020'!N23/100)))</f>
        <v>283.63636363636363</v>
      </c>
      <c r="E29" s="184">
        <f>IF(AND('Tariffs July 2020'!P23&gt;0,'Tariffs July 2020'!R23&gt;0),IF($C$5&lt;'Tariffs July 2020'!P23,0,IF($C$5&lt;=('Tariffs July 2020'!R23+'Tariffs July 2020'!P23),(($C$5-'Tariffs July 2020'!P23)*'Tariffs July 2020'!Q23/100),(('Tariffs July 2020'!R23)*'Tariffs July 2020'!Q23/100))),0)</f>
        <v>0</v>
      </c>
      <c r="F29" s="184">
        <f>IF(AND('Tariffs July 2020'!R23&gt;0,'Tariffs July 2020'!T23&gt;0),IF(($C$5&lt;'Tariffs July 2020'!T23),(0),($C$5-'Tariffs July 2020'!T23)*'Tariffs July 2020'!U23/100),IF(AND('Tariffs July 2020'!R23&gt;0,'Tariffs July 2020'!T23=""),IF(($C$5&lt;'Tariffs July 2020'!R23+'Tariffs July 2020'!P23),(0),(($C$5-('Tariffs July 2020'!R23+'Tariffs July 2020'!P23))*'Tariffs July 2020'!S23/100)),IF(AND('Tariffs July 2020'!P23&gt;0,'Tariffs July 2020'!R23=""&gt;0),IF(($C$5&lt;'Tariffs July 2020'!P23),(0),($C$5-'Tariffs July 2020'!P23)*'Tariffs July 2020'!Q23/100),0)))</f>
        <v>0</v>
      </c>
      <c r="G29" s="184">
        <f t="shared" ref="G29" si="41">SUM(C29:F29)</f>
        <v>379.79027272727274</v>
      </c>
      <c r="H29" s="238">
        <f t="shared" ref="H29" si="42">(G29-C29)*4</f>
        <v>1134.5454545454545</v>
      </c>
      <c r="I29" s="238">
        <f t="shared" ref="I29" si="43">G29*4</f>
        <v>1519.1610909090909</v>
      </c>
      <c r="J29" s="185">
        <f t="shared" ref="J29" si="44">I29*1.1</f>
        <v>1671.0772000000002</v>
      </c>
      <c r="K29" s="183">
        <f>'Tariffs July 2020'!AZ23</f>
        <v>0</v>
      </c>
      <c r="L29" s="183">
        <f>'Tariffs July 2020'!BA23</f>
        <v>0</v>
      </c>
      <c r="M29" s="183">
        <f>'Tariffs July 2020'!BB23</f>
        <v>0</v>
      </c>
      <c r="N29" s="183">
        <f>'Tariffs July 2020'!BC23</f>
        <v>0</v>
      </c>
      <c r="O29" s="186" t="str">
        <f t="shared" ref="O29" si="45">IF(SUM(K29:N29)=0,"No discount",IF(K29&gt;0,"Guaranteed off bill",IF(L29&gt;0,"Guaranteed off usage",IF(M29&gt;0,"Pay-on-time off bill","Pay-on-time off usage"))))</f>
        <v>No discount</v>
      </c>
      <c r="P29" s="187" t="str">
        <f t="shared" ref="P29" si="46">IF(OR(A29="Origin Energy",A29="Red Energy",A29="Powershop"),"Inclusive","Exclusive")</f>
        <v>Exclusive</v>
      </c>
      <c r="Q29" s="241">
        <f t="shared" ref="Q29" si="47">IF(AND(O29="Guaranteed off bill",P29="Inclusive"),((I29*1.1)-((I29*1.1)*K29/100))/1.1,IF(AND(O29="Guaranteed off usage",P29="Inclusive"),((I29*1.1)-((H29*1.1)*L29/100))/1.1,IF(AND(O29="Guaranteed off bill",P29="Exclusive"),I29-(I29*K29/100),IF(AND(O29="Guaranteed off usage",P29="Exclusive"),I29-(H29*L29/100),IF(P29="Inclusive",((I29*1.1))/1.1,I29)))))</f>
        <v>1519.1610909090909</v>
      </c>
      <c r="R29" s="238">
        <f t="shared" ref="R29" si="48">IF(AND(O29="Pay-on-time off bill",P29="Inclusive"),((Q29*1.1)-((Q29*1.1)*M29/100))/1.1,IF(AND(O29="Pay-on-time off usage",P29="Inclusive"),((Q29*1.1)-((H29*1.1)*N29/100))/1.1,IF(AND(O29="Pay-on-time off bill",P29="Exclusive"),Q29-(Q29*M29/100),IF(AND(O29="Pay-on-time off usage",P29="Exclusive"),Q29-(H29*N29/100),IF(P29="Inclusive",((Q29*1.1))/1.1,Q29)))))</f>
        <v>1519.1610909090909</v>
      </c>
      <c r="S29" s="247">
        <f t="shared" ref="S29" si="49">Q29*1.1</f>
        <v>1671.0772000000002</v>
      </c>
      <c r="T29" s="247">
        <f t="shared" ref="T29" si="50">R29*1.1</f>
        <v>1671.0772000000002</v>
      </c>
      <c r="U29" s="188">
        <f>'Tariffs July 2020'!BL23</f>
        <v>0</v>
      </c>
      <c r="V29" s="189" t="str">
        <f>'Tariffs July 2020'!BM23</f>
        <v>n</v>
      </c>
      <c r="Y29" s="244"/>
      <c r="Z29" s="244"/>
      <c r="AA29" s="244"/>
      <c r="AB29" s="244"/>
      <c r="AC29" s="244"/>
      <c r="AD29" s="244"/>
      <c r="AE29" s="244"/>
      <c r="AF29" s="244"/>
      <c r="AG29" s="244"/>
      <c r="AH29" s="244"/>
      <c r="AI29" s="244"/>
      <c r="AJ29" s="244"/>
      <c r="AK29" s="244"/>
      <c r="AL29" s="244"/>
      <c r="AM29" s="244"/>
      <c r="AN29" s="244"/>
      <c r="AO29" s="244"/>
      <c r="AP29" s="244"/>
      <c r="AQ29" s="244"/>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V29" s="244"/>
      <c r="BW29" s="244"/>
      <c r="BX29" s="244"/>
      <c r="BY29" s="244"/>
      <c r="BZ29" s="244"/>
      <c r="CA29" s="244"/>
      <c r="CB29" s="244"/>
      <c r="CC29" s="244"/>
      <c r="CD29" s="244"/>
      <c r="CE29" s="244"/>
      <c r="CF29" s="244"/>
      <c r="CG29" s="244"/>
      <c r="CH29" s="244"/>
      <c r="CI29" s="244"/>
      <c r="CJ29" s="244"/>
      <c r="CK29" s="244"/>
      <c r="CL29" s="244"/>
      <c r="CM29" s="244"/>
      <c r="CN29" s="244"/>
      <c r="CO29" s="244"/>
      <c r="CP29" s="244"/>
      <c r="CQ29" s="244"/>
      <c r="CR29" s="244"/>
      <c r="CS29" s="244"/>
      <c r="CT29" s="244"/>
      <c r="CU29" s="244"/>
      <c r="CV29" s="244"/>
      <c r="CW29" s="244"/>
      <c r="CX29" s="244"/>
      <c r="CY29" s="244"/>
      <c r="CZ29" s="244"/>
      <c r="DA29" s="244"/>
      <c r="DB29" s="244"/>
      <c r="DC29" s="244"/>
      <c r="DD29" s="244"/>
      <c r="DE29" s="244"/>
      <c r="DF29" s="244"/>
      <c r="DG29" s="244"/>
      <c r="DH29" s="244"/>
      <c r="DI29" s="244"/>
      <c r="DJ29" s="244"/>
      <c r="DK29" s="244"/>
      <c r="DL29" s="244"/>
      <c r="DM29" s="244"/>
      <c r="DN29" s="244"/>
      <c r="DO29" s="244"/>
      <c r="DP29" s="244"/>
      <c r="DQ29" s="244"/>
      <c r="DR29" s="244"/>
      <c r="DS29" s="244"/>
      <c r="DT29" s="244"/>
      <c r="DU29" s="244"/>
      <c r="DV29" s="244"/>
      <c r="DW29" s="244"/>
      <c r="DX29" s="244"/>
      <c r="DY29" s="244"/>
      <c r="DZ29" s="244"/>
      <c r="EA29" s="244"/>
      <c r="EB29" s="244"/>
      <c r="EC29" s="244"/>
      <c r="ED29" s="244"/>
      <c r="EE29" s="244"/>
      <c r="EF29" s="244"/>
      <c r="EG29" s="244"/>
      <c r="EH29" s="244"/>
      <c r="EI29" s="244"/>
      <c r="EJ29" s="244"/>
      <c r="EK29" s="244"/>
      <c r="EL29" s="244"/>
      <c r="EM29" s="244"/>
      <c r="EN29" s="244"/>
      <c r="EO29" s="244"/>
      <c r="EP29" s="244"/>
      <c r="EQ29" s="244"/>
      <c r="ER29" s="244"/>
      <c r="ES29" s="244"/>
      <c r="ET29" s="244"/>
      <c r="EU29" s="244"/>
      <c r="EV29" s="244"/>
      <c r="EW29" s="244"/>
      <c r="EX29" s="244"/>
      <c r="EY29" s="244"/>
      <c r="EZ29" s="244"/>
      <c r="FA29" s="244"/>
      <c r="FB29" s="244"/>
      <c r="FC29" s="244"/>
      <c r="FD29" s="244"/>
      <c r="FE29" s="244"/>
      <c r="FF29" s="244"/>
      <c r="FG29" s="244"/>
      <c r="FH29" s="244"/>
      <c r="FI29" s="244"/>
      <c r="FJ29" s="244"/>
      <c r="FK29" s="244"/>
      <c r="FL29" s="244"/>
      <c r="FM29" s="244"/>
      <c r="FN29" s="244"/>
      <c r="FO29" s="244"/>
      <c r="FP29" s="244"/>
      <c r="FQ29" s="244"/>
      <c r="FR29" s="244"/>
      <c r="FS29" s="244"/>
      <c r="FT29" s="244"/>
      <c r="FU29" s="244"/>
      <c r="FV29" s="244"/>
      <c r="FW29" s="244"/>
      <c r="FX29" s="244"/>
      <c r="FY29" s="244"/>
      <c r="FZ29" s="244"/>
      <c r="GA29" s="244"/>
      <c r="GB29" s="244"/>
      <c r="GC29" s="244"/>
      <c r="GD29" s="244"/>
      <c r="GE29" s="244"/>
      <c r="GF29" s="244"/>
      <c r="GG29" s="244"/>
      <c r="GH29" s="244"/>
      <c r="GI29" s="244"/>
      <c r="GJ29" s="244"/>
      <c r="GK29" s="244"/>
      <c r="GL29" s="244"/>
      <c r="GM29" s="244"/>
      <c r="GN29" s="244"/>
      <c r="GO29" s="244"/>
      <c r="GP29" s="244"/>
      <c r="GQ29" s="244"/>
      <c r="GR29" s="244"/>
      <c r="GS29" s="244"/>
      <c r="GT29" s="244"/>
      <c r="GU29" s="244"/>
      <c r="GV29" s="244"/>
      <c r="GW29" s="244"/>
      <c r="GX29" s="244"/>
      <c r="GY29" s="244"/>
      <c r="GZ29" s="244"/>
      <c r="HA29" s="244"/>
      <c r="HB29" s="244"/>
      <c r="HC29" s="244"/>
      <c r="HD29" s="244"/>
      <c r="HE29" s="244"/>
      <c r="HF29" s="244"/>
      <c r="HG29" s="244"/>
      <c r="HH29" s="244"/>
      <c r="HI29" s="244"/>
      <c r="HJ29" s="244"/>
      <c r="HK29" s="244"/>
      <c r="HL29" s="244"/>
      <c r="HM29" s="244"/>
      <c r="HN29" s="244"/>
      <c r="HO29" s="244"/>
      <c r="HP29" s="244"/>
      <c r="HQ29" s="244"/>
      <c r="HR29" s="244"/>
      <c r="HS29" s="244"/>
      <c r="HT29" s="244"/>
      <c r="HU29" s="244"/>
      <c r="HV29" s="244"/>
      <c r="HW29" s="244"/>
      <c r="HX29" s="244"/>
      <c r="HY29" s="244"/>
      <c r="HZ29" s="244"/>
      <c r="IA29" s="244"/>
      <c r="IB29" s="244"/>
      <c r="IC29" s="244"/>
      <c r="ID29" s="244"/>
      <c r="IE29" s="244"/>
      <c r="IF29" s="244"/>
      <c r="IG29" s="244"/>
      <c r="IH29" s="244"/>
      <c r="II29" s="244"/>
      <c r="IJ29" s="244"/>
      <c r="IK29" s="244"/>
      <c r="IL29" s="244"/>
      <c r="IM29" s="244"/>
      <c r="IN29" s="244"/>
      <c r="IO29" s="244"/>
      <c r="IP29" s="244"/>
      <c r="IQ29" s="244"/>
      <c r="IR29" s="244"/>
      <c r="IS29" s="244"/>
      <c r="IT29" s="244"/>
      <c r="IU29" s="244"/>
      <c r="IV29" s="244"/>
      <c r="IW29" s="244"/>
      <c r="IX29" s="244"/>
      <c r="IY29" s="244"/>
      <c r="IZ29" s="244"/>
      <c r="JA29" s="244"/>
      <c r="JB29" s="244"/>
      <c r="JC29" s="244"/>
      <c r="JD29" s="244"/>
      <c r="JE29" s="244"/>
      <c r="JF29" s="244"/>
      <c r="JG29" s="244"/>
      <c r="JH29" s="244"/>
      <c r="JI29" s="244"/>
      <c r="JJ29" s="244"/>
      <c r="JK29" s="244"/>
      <c r="JL29" s="244"/>
      <c r="JM29" s="244"/>
      <c r="JN29" s="244"/>
      <c r="JO29" s="244"/>
      <c r="JP29" s="244"/>
      <c r="JQ29" s="244"/>
      <c r="JR29" s="244"/>
      <c r="JS29" s="244"/>
      <c r="JT29" s="244"/>
      <c r="JU29" s="244"/>
      <c r="JV29" s="244"/>
      <c r="JW29" s="244"/>
      <c r="JX29" s="244"/>
      <c r="JY29" s="244"/>
      <c r="JZ29" s="244"/>
      <c r="KA29" s="244"/>
      <c r="KB29" s="244"/>
      <c r="KC29" s="244"/>
      <c r="KD29" s="244"/>
      <c r="KE29" s="244"/>
      <c r="KF29" s="244"/>
      <c r="KG29" s="244"/>
      <c r="KH29" s="244"/>
      <c r="KI29" s="244"/>
      <c r="KJ29" s="244"/>
      <c r="KK29" s="244"/>
      <c r="KL29" s="244"/>
      <c r="KM29" s="244"/>
      <c r="KN29" s="244"/>
      <c r="KO29" s="244"/>
      <c r="KP29" s="244"/>
      <c r="KQ29" s="244"/>
      <c r="KR29" s="244"/>
      <c r="KS29" s="244"/>
      <c r="KT29" s="244"/>
      <c r="KU29" s="244"/>
      <c r="KV29" s="244"/>
      <c r="KW29" s="244"/>
      <c r="KX29" s="244"/>
      <c r="KY29" s="244"/>
      <c r="KZ29" s="244"/>
      <c r="LA29" s="244"/>
      <c r="LB29" s="244"/>
      <c r="LC29" s="244"/>
      <c r="LD29" s="244"/>
      <c r="LE29" s="244"/>
      <c r="LF29" s="244"/>
      <c r="LG29" s="244"/>
      <c r="LH29" s="244"/>
      <c r="LI29" s="244"/>
      <c r="LJ29" s="244"/>
      <c r="LK29" s="244"/>
      <c r="LL29" s="244"/>
      <c r="LM29" s="244"/>
      <c r="LN29" s="244"/>
      <c r="LO29" s="244"/>
      <c r="LP29" s="244"/>
      <c r="LQ29" s="244"/>
      <c r="LR29" s="244"/>
      <c r="LS29" s="244"/>
      <c r="LT29" s="244"/>
      <c r="LU29" s="244"/>
      <c r="LV29" s="244"/>
      <c r="LW29" s="244"/>
      <c r="LX29" s="244"/>
      <c r="LY29" s="244"/>
      <c r="LZ29" s="244"/>
      <c r="MA29" s="244"/>
      <c r="MB29" s="244"/>
      <c r="MC29" s="244"/>
      <c r="MD29" s="244"/>
      <c r="ME29" s="244"/>
      <c r="MF29" s="244"/>
      <c r="MG29" s="244"/>
      <c r="MH29" s="244"/>
      <c r="MI29" s="244"/>
      <c r="MJ29" s="244"/>
      <c r="MK29" s="244"/>
      <c r="ML29" s="244"/>
      <c r="MM29" s="244"/>
      <c r="MN29" s="244"/>
      <c r="MO29" s="244"/>
      <c r="MP29" s="244"/>
      <c r="MQ29" s="244"/>
      <c r="MR29" s="244"/>
      <c r="MS29" s="244"/>
      <c r="MT29" s="244"/>
      <c r="MU29" s="244"/>
      <c r="MV29" s="244"/>
      <c r="MW29" s="244"/>
      <c r="MX29" s="244"/>
      <c r="MY29" s="244"/>
      <c r="MZ29" s="244"/>
      <c r="NA29" s="244"/>
      <c r="NB29" s="244"/>
      <c r="NC29" s="244"/>
      <c r="ND29" s="244"/>
      <c r="NE29" s="244"/>
      <c r="NF29" s="244"/>
      <c r="NG29" s="244"/>
      <c r="NH29" s="244"/>
      <c r="NI29" s="244"/>
      <c r="NJ29" s="244"/>
      <c r="NK29" s="244"/>
      <c r="NL29" s="244"/>
      <c r="NM29" s="244"/>
      <c r="NN29" s="244"/>
      <c r="NO29" s="244"/>
      <c r="NP29" s="244"/>
      <c r="NQ29" s="244"/>
      <c r="NR29" s="244"/>
      <c r="NS29" s="244"/>
      <c r="NT29" s="244"/>
      <c r="NU29" s="244"/>
      <c r="NV29" s="244"/>
      <c r="NW29" s="244"/>
      <c r="NX29" s="244"/>
      <c r="NY29" s="244"/>
      <c r="NZ29" s="244"/>
      <c r="OA29" s="244"/>
      <c r="OB29" s="244"/>
      <c r="OC29" s="244"/>
      <c r="OD29" s="244"/>
      <c r="OE29" s="244"/>
      <c r="OF29" s="244"/>
      <c r="OG29" s="244"/>
      <c r="OH29" s="244"/>
      <c r="OI29" s="244"/>
      <c r="OJ29" s="244"/>
      <c r="OK29" s="244"/>
      <c r="OL29" s="244"/>
      <c r="OM29" s="244"/>
      <c r="ON29" s="244"/>
      <c r="OO29" s="244"/>
      <c r="OP29" s="244"/>
      <c r="OQ29" s="244"/>
      <c r="OR29" s="244"/>
      <c r="OS29" s="244"/>
      <c r="OT29" s="244"/>
      <c r="OU29" s="244"/>
      <c r="OV29" s="244"/>
      <c r="OW29" s="244"/>
      <c r="OX29" s="244"/>
      <c r="OY29" s="244"/>
      <c r="OZ29" s="244"/>
      <c r="PA29" s="244"/>
      <c r="PB29" s="244"/>
      <c r="PC29" s="244"/>
      <c r="PD29" s="244"/>
      <c r="PE29" s="244"/>
      <c r="PF29" s="244"/>
      <c r="PG29" s="244"/>
      <c r="PH29" s="244"/>
      <c r="PI29" s="244"/>
      <c r="PJ29" s="244"/>
      <c r="PK29" s="244"/>
      <c r="PL29" s="244"/>
      <c r="PM29" s="244"/>
      <c r="PN29" s="244"/>
      <c r="PO29" s="244"/>
      <c r="PP29" s="244"/>
      <c r="PQ29" s="244"/>
      <c r="PR29" s="244"/>
      <c r="PS29" s="244"/>
      <c r="PT29" s="244"/>
      <c r="PU29" s="244"/>
      <c r="PV29" s="244"/>
      <c r="PW29" s="244"/>
      <c r="PX29" s="244"/>
      <c r="PY29" s="244"/>
      <c r="PZ29" s="244"/>
      <c r="QA29" s="244"/>
      <c r="QB29" s="244"/>
      <c r="QC29" s="244"/>
      <c r="QD29" s="244"/>
      <c r="QE29" s="244"/>
      <c r="QF29" s="244"/>
      <c r="QG29" s="244"/>
      <c r="QH29" s="244"/>
      <c r="QI29" s="244"/>
      <c r="QJ29" s="244"/>
      <c r="QK29" s="244"/>
      <c r="QL29" s="244"/>
      <c r="QM29" s="244"/>
      <c r="QN29" s="244"/>
      <c r="QO29" s="244"/>
      <c r="QP29" s="244"/>
      <c r="QQ29" s="244"/>
      <c r="QR29" s="244"/>
      <c r="QS29" s="244"/>
      <c r="QT29" s="244"/>
      <c r="QU29" s="244"/>
      <c r="QV29" s="244"/>
      <c r="QW29" s="244"/>
      <c r="QX29" s="244"/>
      <c r="QY29" s="244"/>
      <c r="QZ29" s="244"/>
      <c r="RA29" s="244"/>
      <c r="RB29" s="244"/>
      <c r="RC29" s="244"/>
      <c r="RD29" s="244"/>
      <c r="RE29" s="244"/>
      <c r="RF29" s="244"/>
      <c r="RG29" s="244"/>
      <c r="RH29" s="244"/>
      <c r="RI29" s="244"/>
      <c r="RJ29" s="244"/>
      <c r="RK29" s="244"/>
      <c r="RL29" s="244"/>
      <c r="RM29" s="244"/>
      <c r="RN29" s="244"/>
      <c r="RO29" s="244"/>
      <c r="RP29" s="244"/>
      <c r="RQ29" s="244"/>
      <c r="RR29" s="244"/>
      <c r="RS29" s="244"/>
      <c r="RT29" s="244"/>
      <c r="RU29" s="244"/>
      <c r="RV29" s="244"/>
      <c r="RW29" s="244"/>
      <c r="RX29" s="244"/>
      <c r="RY29" s="244"/>
      <c r="RZ29" s="244"/>
      <c r="SA29" s="244"/>
      <c r="SB29" s="244"/>
      <c r="SC29" s="244"/>
      <c r="SD29" s="244"/>
      <c r="SE29" s="244"/>
      <c r="SF29" s="244"/>
      <c r="SG29" s="244"/>
      <c r="SH29" s="244"/>
      <c r="SI29" s="244"/>
      <c r="SJ29" s="244"/>
      <c r="SK29" s="244"/>
      <c r="SL29" s="244"/>
      <c r="SM29" s="244"/>
      <c r="SN29" s="244"/>
      <c r="SO29" s="244"/>
      <c r="SP29" s="244"/>
      <c r="SQ29" s="244"/>
      <c r="SR29" s="244"/>
      <c r="SS29" s="244"/>
      <c r="ST29" s="244"/>
      <c r="SU29" s="244"/>
      <c r="SV29" s="244"/>
      <c r="SW29" s="244"/>
      <c r="SX29" s="244"/>
      <c r="SY29" s="244"/>
      <c r="SZ29" s="244"/>
      <c r="TA29" s="244"/>
      <c r="TB29" s="244"/>
      <c r="TC29" s="244"/>
      <c r="TD29" s="244"/>
      <c r="TE29" s="244"/>
      <c r="TF29" s="244"/>
      <c r="TG29" s="244"/>
      <c r="TH29" s="244"/>
      <c r="TI29" s="244"/>
      <c r="TJ29" s="244"/>
      <c r="TK29" s="244"/>
      <c r="TL29" s="244"/>
      <c r="TM29" s="244"/>
      <c r="TN29" s="244"/>
      <c r="TO29" s="244"/>
      <c r="TP29" s="244"/>
      <c r="TQ29" s="244"/>
      <c r="TR29" s="244"/>
      <c r="TS29" s="244"/>
      <c r="TT29" s="244"/>
      <c r="TU29" s="244"/>
      <c r="TV29" s="244"/>
      <c r="TW29" s="244"/>
      <c r="TX29" s="244"/>
      <c r="TY29" s="244"/>
      <c r="TZ29" s="244"/>
      <c r="UA29" s="244"/>
      <c r="UB29" s="244"/>
      <c r="UC29" s="244"/>
      <c r="UD29" s="244"/>
      <c r="UE29" s="244"/>
      <c r="UF29" s="244"/>
      <c r="UG29" s="244"/>
      <c r="UH29" s="244"/>
      <c r="UI29" s="244"/>
      <c r="UJ29" s="244"/>
      <c r="UK29" s="244"/>
      <c r="UL29" s="244"/>
      <c r="UM29" s="244"/>
      <c r="UN29" s="244"/>
      <c r="UO29" s="244"/>
      <c r="UP29" s="244"/>
      <c r="UQ29" s="244"/>
      <c r="UR29" s="244"/>
      <c r="US29" s="244"/>
      <c r="UT29" s="244"/>
      <c r="UU29" s="244"/>
      <c r="UV29" s="244"/>
      <c r="UW29" s="244"/>
      <c r="UX29" s="244"/>
      <c r="UY29" s="244"/>
      <c r="UZ29" s="244"/>
      <c r="VA29" s="244"/>
      <c r="VB29" s="244"/>
      <c r="VC29" s="244"/>
      <c r="VD29" s="244"/>
      <c r="VE29" s="244"/>
      <c r="VF29" s="244"/>
      <c r="VG29" s="244"/>
      <c r="VH29" s="244"/>
      <c r="VI29" s="244"/>
      <c r="VJ29" s="244"/>
      <c r="VK29" s="244"/>
      <c r="VL29" s="244"/>
      <c r="VM29" s="244"/>
      <c r="VN29" s="244"/>
      <c r="VO29" s="244"/>
      <c r="VP29" s="244"/>
      <c r="VQ29" s="244"/>
      <c r="VR29" s="244"/>
      <c r="VS29" s="244"/>
      <c r="VT29" s="244"/>
      <c r="VU29" s="244"/>
      <c r="VV29" s="244"/>
      <c r="VW29" s="244"/>
      <c r="VX29" s="244"/>
      <c r="VY29" s="244"/>
      <c r="VZ29" s="244"/>
      <c r="WA29" s="244"/>
      <c r="WB29" s="244"/>
      <c r="WC29" s="244"/>
      <c r="WD29" s="244"/>
      <c r="WE29" s="244"/>
      <c r="WF29" s="244"/>
      <c r="WG29" s="244"/>
      <c r="WH29" s="244"/>
      <c r="WI29" s="244"/>
      <c r="WJ29" s="244"/>
      <c r="WK29" s="244"/>
      <c r="WL29" s="244"/>
      <c r="WM29" s="244"/>
      <c r="WN29" s="244"/>
      <c r="WO29" s="244"/>
      <c r="WP29" s="244"/>
      <c r="WQ29" s="244"/>
      <c r="WR29" s="244"/>
      <c r="WS29" s="244"/>
      <c r="WT29" s="244"/>
      <c r="WU29" s="244"/>
      <c r="WV29" s="244"/>
      <c r="WW29" s="244"/>
      <c r="WX29" s="244"/>
      <c r="WY29" s="244"/>
      <c r="WZ29" s="244"/>
      <c r="XA29" s="244"/>
      <c r="XB29" s="244"/>
      <c r="XC29" s="244"/>
      <c r="XD29" s="244"/>
      <c r="XE29" s="244"/>
      <c r="XF29" s="244"/>
      <c r="XG29" s="244"/>
      <c r="XH29" s="244"/>
      <c r="XI29" s="244"/>
      <c r="XJ29" s="244"/>
      <c r="XK29" s="244"/>
      <c r="XL29" s="244"/>
      <c r="XM29" s="244"/>
      <c r="XN29" s="244"/>
      <c r="XO29" s="244"/>
      <c r="XP29" s="244"/>
      <c r="XQ29" s="244"/>
      <c r="XR29" s="244"/>
      <c r="XS29" s="244"/>
      <c r="XT29" s="244"/>
      <c r="XU29" s="244"/>
      <c r="XV29" s="244"/>
      <c r="XW29" s="244"/>
      <c r="XX29" s="244"/>
      <c r="XY29" s="244"/>
      <c r="XZ29" s="244"/>
      <c r="YA29" s="244"/>
      <c r="YB29" s="244"/>
      <c r="YC29" s="244"/>
      <c r="YD29" s="244"/>
      <c r="YE29" s="244"/>
      <c r="YF29" s="244"/>
      <c r="YG29" s="244"/>
      <c r="YH29" s="244"/>
      <c r="YI29" s="244"/>
      <c r="YJ29" s="244"/>
      <c r="YK29" s="244"/>
      <c r="YL29" s="244"/>
      <c r="YM29" s="244"/>
      <c r="YN29" s="244"/>
      <c r="YO29" s="244"/>
      <c r="YP29" s="244"/>
      <c r="YQ29" s="244"/>
      <c r="YR29" s="244"/>
      <c r="YS29" s="244"/>
      <c r="YT29" s="244"/>
      <c r="YU29" s="244"/>
      <c r="YV29" s="244"/>
      <c r="YW29" s="244"/>
      <c r="YX29" s="244"/>
      <c r="YY29" s="244"/>
      <c r="YZ29" s="244"/>
      <c r="ZA29" s="244"/>
      <c r="ZB29" s="244"/>
      <c r="ZC29" s="244"/>
      <c r="ZD29" s="244"/>
      <c r="ZE29" s="244"/>
      <c r="ZF29" s="244"/>
      <c r="ZG29" s="244"/>
      <c r="ZH29" s="244"/>
      <c r="ZI29" s="244"/>
      <c r="ZJ29" s="244"/>
      <c r="ZK29" s="244"/>
      <c r="ZL29" s="244"/>
      <c r="ZM29" s="244"/>
      <c r="ZN29" s="244"/>
      <c r="ZO29" s="244"/>
      <c r="ZP29" s="244"/>
      <c r="ZQ29" s="244"/>
      <c r="ZR29" s="244"/>
      <c r="ZS29" s="244"/>
      <c r="ZT29" s="244"/>
      <c r="ZU29" s="244"/>
      <c r="ZV29" s="244"/>
      <c r="ZW29" s="244"/>
      <c r="ZX29" s="244"/>
      <c r="ZY29" s="244"/>
      <c r="ZZ29" s="244"/>
      <c r="AAA29" s="244"/>
      <c r="AAB29" s="244"/>
      <c r="AAC29" s="244"/>
      <c r="AAD29" s="244"/>
      <c r="AAE29" s="244"/>
      <c r="AAF29" s="244"/>
      <c r="AAG29" s="244"/>
      <c r="AAH29" s="244"/>
      <c r="AAI29" s="244"/>
      <c r="AAJ29" s="244"/>
      <c r="AAK29" s="244"/>
      <c r="AAL29" s="244"/>
      <c r="AAM29" s="244"/>
      <c r="AAN29" s="244"/>
      <c r="AAO29" s="244"/>
      <c r="AAP29" s="244"/>
      <c r="AAQ29" s="244"/>
      <c r="AAR29" s="244"/>
      <c r="AAS29" s="244"/>
      <c r="AAT29" s="244"/>
      <c r="AAU29" s="244"/>
      <c r="AAV29" s="244"/>
      <c r="AAW29" s="244"/>
      <c r="AAX29" s="244"/>
      <c r="AAY29" s="244"/>
      <c r="AAZ29" s="244"/>
      <c r="ABA29" s="244"/>
      <c r="ABB29" s="244"/>
      <c r="ABC29" s="244"/>
      <c r="ABD29" s="244"/>
      <c r="ABE29" s="244"/>
      <c r="ABF29" s="244"/>
      <c r="ABG29" s="244"/>
      <c r="ABH29" s="244"/>
      <c r="ABI29" s="244"/>
      <c r="ABJ29" s="244"/>
      <c r="ABK29" s="244"/>
      <c r="ABL29" s="244"/>
      <c r="ABM29" s="244"/>
      <c r="ABN29" s="244"/>
      <c r="ABO29" s="244"/>
      <c r="ABP29" s="244"/>
      <c r="ABQ29" s="244"/>
      <c r="ABR29" s="244"/>
      <c r="ABS29" s="244"/>
      <c r="ABT29" s="244"/>
      <c r="ABU29" s="244"/>
      <c r="ABV29" s="244"/>
      <c r="ABW29" s="244"/>
      <c r="ABX29" s="244"/>
      <c r="ABY29" s="244"/>
      <c r="ABZ29" s="244"/>
      <c r="ACA29" s="244"/>
      <c r="ACB29" s="244"/>
      <c r="ACC29" s="244"/>
      <c r="ACD29" s="244"/>
      <c r="ACE29" s="244"/>
      <c r="ACF29" s="244"/>
      <c r="ACG29" s="244"/>
      <c r="ACH29" s="244"/>
      <c r="ACI29" s="244"/>
      <c r="ACJ29" s="244"/>
      <c r="ACK29" s="244"/>
      <c r="ACL29" s="244"/>
      <c r="ACM29" s="244"/>
      <c r="ACN29" s="244"/>
      <c r="ACO29" s="244"/>
      <c r="ACP29" s="244"/>
      <c r="ACQ29" s="244"/>
      <c r="ACR29" s="244"/>
      <c r="ACS29" s="244"/>
      <c r="ACT29" s="244"/>
      <c r="ACU29" s="244"/>
      <c r="ACV29" s="244"/>
      <c r="ACW29" s="244"/>
      <c r="ACX29" s="244"/>
      <c r="ACY29" s="244"/>
      <c r="ACZ29" s="244"/>
      <c r="ADA29" s="244"/>
      <c r="ADB29" s="244"/>
      <c r="ADC29" s="244"/>
      <c r="ADD29" s="244"/>
      <c r="ADE29" s="244"/>
      <c r="ADF29" s="244"/>
      <c r="ADG29" s="244"/>
      <c r="ADH29" s="244"/>
      <c r="ADI29" s="244"/>
      <c r="ADJ29" s="244"/>
      <c r="ADK29" s="244"/>
      <c r="ADL29" s="244"/>
      <c r="ADM29" s="244"/>
      <c r="ADN29" s="244"/>
      <c r="ADO29" s="244"/>
      <c r="ADP29" s="244"/>
      <c r="ADQ29" s="244"/>
      <c r="ADR29" s="244"/>
      <c r="ADS29" s="244"/>
      <c r="ADT29" s="244"/>
      <c r="ADU29" s="244"/>
      <c r="ADV29" s="244"/>
      <c r="ADW29" s="244"/>
      <c r="ADX29" s="244"/>
      <c r="ADY29" s="244"/>
      <c r="ADZ29" s="244"/>
      <c r="AEA29" s="244"/>
      <c r="AEB29" s="244"/>
      <c r="AEC29" s="244"/>
      <c r="AED29" s="244"/>
      <c r="AEE29" s="244"/>
      <c r="AEF29" s="244"/>
      <c r="AEG29" s="244"/>
      <c r="AEH29" s="244"/>
      <c r="AEI29" s="244"/>
      <c r="AEJ29" s="244"/>
      <c r="AEK29" s="244"/>
      <c r="AEL29" s="244"/>
      <c r="AEM29" s="244"/>
      <c r="AEN29" s="244"/>
      <c r="AEO29" s="244"/>
      <c r="AEP29" s="244"/>
      <c r="AEQ29" s="244"/>
      <c r="AER29" s="244"/>
      <c r="AES29" s="244"/>
      <c r="AET29" s="244"/>
      <c r="AEU29" s="244"/>
    </row>
    <row r="30" spans="1:827" s="191" customFormat="1" x14ac:dyDescent="0.15">
      <c r="A30" s="183" t="str">
        <f>'Tariffs July 2020'!K24</f>
        <v>Locality Planning Energy</v>
      </c>
      <c r="B30" s="183" t="str">
        <f>'Tariffs July 2020'!L24</f>
        <v>LPE Mates Rates</v>
      </c>
      <c r="C30" s="184">
        <f>IF('Tariffs July 2020'!BP24=0,91*'Tariffs July 2020'!M24/100,(91*'Tariffs July 2020'!M24/100)+'Tariffs July 2020'!BP24/4)</f>
        <v>93.068181818181813</v>
      </c>
      <c r="D30" s="184">
        <f>IF('Tariffs July 2020'!O24="",$C$5*'Tariffs July 2020'!N24/100,IF($C$5&gt;='Tariffs July 2020'!P24,('Tariffs July 2020'!P24*'Tariffs July 2020'!N24/100),($C$5*'Tariffs July 2020'!N24/100)))</f>
        <v>344.72727272727275</v>
      </c>
      <c r="E30" s="184">
        <f>IF(AND('Tariffs July 2020'!P24&gt;0,'Tariffs July 2020'!R24&gt;0),IF($C$5&lt;'Tariffs July 2020'!P24,0,IF($C$5&lt;=('Tariffs July 2020'!R24+'Tariffs July 2020'!P24),(($C$5-'Tariffs July 2020'!P24)*'Tariffs July 2020'!Q24/100),(('Tariffs July 2020'!R24)*'Tariffs July 2020'!Q24/100))),0)</f>
        <v>0</v>
      </c>
      <c r="F30" s="184">
        <f>IF(AND('Tariffs July 2020'!R24&gt;0,'Tariffs July 2020'!T24&gt;0),IF(($C$5&lt;'Tariffs July 2020'!T24),(0),($C$5-'Tariffs July 2020'!T24)*'Tariffs July 2020'!U24/100),IF(AND('Tariffs July 2020'!R24&gt;0,'Tariffs July 2020'!T24=""),IF(($C$5&lt;'Tariffs July 2020'!R24+'Tariffs July 2020'!P24),(0),(($C$5-('Tariffs July 2020'!R24+'Tariffs July 2020'!P24))*'Tariffs July 2020'!S24/100)),IF(AND('Tariffs July 2020'!P24&gt;0,'Tariffs July 2020'!R24=""&gt;0),IF(($C$5&lt;'Tariffs July 2020'!P24),(0),($C$5-'Tariffs July 2020'!P24)*'Tariffs July 2020'!Q24/100),0)))</f>
        <v>0</v>
      </c>
      <c r="G30" s="184">
        <f t="shared" ref="G30" si="51">SUM(C30:F30)</f>
        <v>437.79545454545456</v>
      </c>
      <c r="H30" s="238">
        <f t="shared" ref="H30" si="52">(G30-C30)*4</f>
        <v>1378.909090909091</v>
      </c>
      <c r="I30" s="238">
        <f t="shared" ref="I30" si="53">G30*4</f>
        <v>1751.1818181818182</v>
      </c>
      <c r="J30" s="185">
        <f t="shared" ref="J30" si="54">I30*1.1</f>
        <v>1926.3000000000002</v>
      </c>
      <c r="K30" s="183">
        <f>'Tariffs July 2020'!AZ24</f>
        <v>0</v>
      </c>
      <c r="L30" s="183">
        <f>'Tariffs July 2020'!BA24</f>
        <v>0</v>
      </c>
      <c r="M30" s="183">
        <f>'Tariffs July 2020'!BB24</f>
        <v>0</v>
      </c>
      <c r="N30" s="183">
        <f>'Tariffs July 2020'!BC24</f>
        <v>0</v>
      </c>
      <c r="O30" s="186" t="str">
        <f t="shared" ref="O30" si="55">IF(SUM(K30:N30)=0,"No discount",IF(K30&gt;0,"Guaranteed off bill",IF(L30&gt;0,"Guaranteed off usage",IF(M30&gt;0,"Pay-on-time off bill","Pay-on-time off usage"))))</f>
        <v>No discount</v>
      </c>
      <c r="P30" s="187" t="str">
        <f t="shared" ref="P30" si="56">IF(OR(A30="Origin Energy",A30="Red Energy",A30="Powershop"),"Inclusive","Exclusive")</f>
        <v>Exclusive</v>
      </c>
      <c r="Q30" s="241">
        <f t="shared" ref="Q30" si="57">IF(AND(O30="Guaranteed off bill",P30="Inclusive"),((I30*1.1)-((I30*1.1)*K30/100))/1.1,IF(AND(O30="Guaranteed off usage",P30="Inclusive"),((I30*1.1)-((H30*1.1)*L30/100))/1.1,IF(AND(O30="Guaranteed off bill",P30="Exclusive"),I30-(I30*K30/100),IF(AND(O30="Guaranteed off usage",P30="Exclusive"),I30-(H30*L30/100),IF(P30="Inclusive",((I30*1.1))/1.1,I30)))))</f>
        <v>1751.1818181818182</v>
      </c>
      <c r="R30" s="238">
        <f t="shared" ref="R30" si="58">IF(AND(O30="Pay-on-time off bill",P30="Inclusive"),((Q30*1.1)-((Q30*1.1)*M30/100))/1.1,IF(AND(O30="Pay-on-time off usage",P30="Inclusive"),((Q30*1.1)-((H30*1.1)*N30/100))/1.1,IF(AND(O30="Pay-on-time off bill",P30="Exclusive"),Q30-(Q30*M30/100),IF(AND(O30="Pay-on-time off usage",P30="Exclusive"),Q30-(H30*N30/100),IF(P30="Inclusive",((Q30*1.1))/1.1,Q30)))))</f>
        <v>1751.1818181818182</v>
      </c>
      <c r="S30" s="247">
        <f t="shared" ref="S30" si="59">Q30*1.1</f>
        <v>1926.3000000000002</v>
      </c>
      <c r="T30" s="247">
        <f t="shared" ref="T30" si="60">R30*1.1</f>
        <v>1926.3000000000002</v>
      </c>
      <c r="U30" s="188">
        <f>'Tariffs July 2020'!BL24</f>
        <v>0</v>
      </c>
      <c r="V30" s="189" t="str">
        <f>'Tariffs July 2020'!BM24</f>
        <v>n</v>
      </c>
      <c r="Y30" s="244"/>
      <c r="Z30" s="244"/>
      <c r="AA30" s="244"/>
      <c r="AB30" s="244"/>
      <c r="AC30" s="244"/>
      <c r="AD30" s="244"/>
      <c r="AE30" s="244"/>
      <c r="AF30" s="244"/>
      <c r="AG30" s="244"/>
      <c r="AH30" s="244"/>
      <c r="AI30" s="244"/>
      <c r="AJ30" s="244"/>
      <c r="AK30" s="244"/>
      <c r="AL30" s="244"/>
      <c r="AM30" s="244"/>
      <c r="AN30" s="244"/>
      <c r="AO30" s="244"/>
      <c r="AP30" s="244"/>
      <c r="AQ30" s="244"/>
      <c r="AR30" s="244"/>
      <c r="AS30" s="244"/>
      <c r="AT30" s="244"/>
      <c r="AU30" s="244"/>
      <c r="AV30" s="244"/>
      <c r="AW30" s="244"/>
      <c r="AX30" s="244"/>
      <c r="AY30" s="244"/>
      <c r="AZ30" s="244"/>
      <c r="BA30" s="244"/>
      <c r="BB30" s="244"/>
      <c r="BC30" s="244"/>
      <c r="BD30" s="244"/>
      <c r="BE30" s="244"/>
      <c r="BF30" s="244"/>
      <c r="BG30" s="244"/>
      <c r="BH30" s="244"/>
      <c r="BI30" s="244"/>
      <c r="BJ30" s="244"/>
      <c r="BK30" s="244"/>
      <c r="BL30" s="244"/>
      <c r="BM30" s="244"/>
      <c r="BN30" s="244"/>
      <c r="BO30" s="244"/>
      <c r="BP30" s="244"/>
      <c r="BQ30" s="244"/>
      <c r="BR30" s="244"/>
      <c r="BS30" s="244"/>
      <c r="BT30" s="244"/>
      <c r="BU30" s="244"/>
      <c r="BV30" s="244"/>
      <c r="BW30" s="244"/>
      <c r="BX30" s="244"/>
      <c r="BY30" s="244"/>
      <c r="BZ30" s="244"/>
      <c r="CA30" s="244"/>
      <c r="CB30" s="244"/>
      <c r="CC30" s="244"/>
      <c r="CD30" s="244"/>
      <c r="CE30" s="244"/>
      <c r="CF30" s="244"/>
      <c r="CG30" s="244"/>
      <c r="CH30" s="244"/>
      <c r="CI30" s="244"/>
      <c r="CJ30" s="244"/>
      <c r="CK30" s="244"/>
      <c r="CL30" s="244"/>
      <c r="CM30" s="244"/>
      <c r="CN30" s="244"/>
      <c r="CO30" s="244"/>
      <c r="CP30" s="244"/>
      <c r="CQ30" s="244"/>
      <c r="CR30" s="244"/>
      <c r="CS30" s="244"/>
      <c r="CT30" s="244"/>
      <c r="CU30" s="244"/>
      <c r="CV30" s="244"/>
      <c r="CW30" s="244"/>
      <c r="CX30" s="244"/>
      <c r="CY30" s="244"/>
      <c r="CZ30" s="244"/>
      <c r="DA30" s="244"/>
      <c r="DB30" s="244"/>
      <c r="DC30" s="244"/>
      <c r="DD30" s="244"/>
      <c r="DE30" s="244"/>
      <c r="DF30" s="244"/>
      <c r="DG30" s="244"/>
      <c r="DH30" s="244"/>
      <c r="DI30" s="244"/>
      <c r="DJ30" s="244"/>
      <c r="DK30" s="244"/>
      <c r="DL30" s="244"/>
      <c r="DM30" s="244"/>
      <c r="DN30" s="244"/>
      <c r="DO30" s="244"/>
      <c r="DP30" s="244"/>
      <c r="DQ30" s="244"/>
      <c r="DR30" s="244"/>
      <c r="DS30" s="244"/>
      <c r="DT30" s="244"/>
      <c r="DU30" s="244"/>
      <c r="DV30" s="244"/>
      <c r="DW30" s="244"/>
      <c r="DX30" s="244"/>
      <c r="DY30" s="244"/>
      <c r="DZ30" s="244"/>
      <c r="EA30" s="244"/>
      <c r="EB30" s="244"/>
      <c r="EC30" s="244"/>
      <c r="ED30" s="244"/>
      <c r="EE30" s="244"/>
      <c r="EF30" s="244"/>
      <c r="EG30" s="244"/>
      <c r="EH30" s="244"/>
      <c r="EI30" s="244"/>
      <c r="EJ30" s="244"/>
      <c r="EK30" s="244"/>
      <c r="EL30" s="244"/>
      <c r="EM30" s="244"/>
      <c r="EN30" s="244"/>
      <c r="EO30" s="244"/>
      <c r="EP30" s="244"/>
      <c r="EQ30" s="244"/>
      <c r="ER30" s="244"/>
      <c r="ES30" s="244"/>
      <c r="ET30" s="244"/>
      <c r="EU30" s="244"/>
      <c r="EV30" s="244"/>
      <c r="EW30" s="244"/>
      <c r="EX30" s="244"/>
      <c r="EY30" s="244"/>
      <c r="EZ30" s="244"/>
      <c r="FA30" s="244"/>
      <c r="FB30" s="244"/>
      <c r="FC30" s="244"/>
      <c r="FD30" s="244"/>
      <c r="FE30" s="244"/>
      <c r="FF30" s="244"/>
      <c r="FG30" s="244"/>
      <c r="FH30" s="244"/>
      <c r="FI30" s="244"/>
      <c r="FJ30" s="244"/>
      <c r="FK30" s="244"/>
      <c r="FL30" s="244"/>
      <c r="FM30" s="244"/>
      <c r="FN30" s="244"/>
      <c r="FO30" s="244"/>
      <c r="FP30" s="244"/>
      <c r="FQ30" s="244"/>
      <c r="FR30" s="244"/>
      <c r="FS30" s="244"/>
      <c r="FT30" s="244"/>
      <c r="FU30" s="244"/>
      <c r="FV30" s="244"/>
      <c r="FW30" s="244"/>
      <c r="FX30" s="244"/>
      <c r="FY30" s="244"/>
      <c r="FZ30" s="244"/>
      <c r="GA30" s="244"/>
      <c r="GB30" s="244"/>
      <c r="GC30" s="244"/>
      <c r="GD30" s="244"/>
      <c r="GE30" s="244"/>
      <c r="GF30" s="244"/>
      <c r="GG30" s="244"/>
      <c r="GH30" s="244"/>
      <c r="GI30" s="244"/>
      <c r="GJ30" s="244"/>
      <c r="GK30" s="244"/>
      <c r="GL30" s="244"/>
      <c r="GM30" s="244"/>
      <c r="GN30" s="244"/>
      <c r="GO30" s="244"/>
      <c r="GP30" s="244"/>
      <c r="GQ30" s="244"/>
      <c r="GR30" s="244"/>
      <c r="GS30" s="244"/>
      <c r="GT30" s="244"/>
      <c r="GU30" s="244"/>
      <c r="GV30" s="244"/>
      <c r="GW30" s="244"/>
      <c r="GX30" s="244"/>
      <c r="GY30" s="244"/>
      <c r="GZ30" s="244"/>
      <c r="HA30" s="244"/>
      <c r="HB30" s="244"/>
      <c r="HC30" s="244"/>
      <c r="HD30" s="244"/>
      <c r="HE30" s="244"/>
      <c r="HF30" s="244"/>
      <c r="HG30" s="244"/>
      <c r="HH30" s="244"/>
      <c r="HI30" s="244"/>
      <c r="HJ30" s="244"/>
      <c r="HK30" s="244"/>
      <c r="HL30" s="244"/>
      <c r="HM30" s="244"/>
      <c r="HN30" s="244"/>
      <c r="HO30" s="244"/>
      <c r="HP30" s="244"/>
      <c r="HQ30" s="244"/>
      <c r="HR30" s="244"/>
      <c r="HS30" s="244"/>
      <c r="HT30" s="244"/>
      <c r="HU30" s="244"/>
      <c r="HV30" s="244"/>
      <c r="HW30" s="244"/>
      <c r="HX30" s="244"/>
      <c r="HY30" s="244"/>
      <c r="HZ30" s="244"/>
      <c r="IA30" s="244"/>
      <c r="IB30" s="244"/>
      <c r="IC30" s="244"/>
      <c r="ID30" s="244"/>
      <c r="IE30" s="244"/>
      <c r="IF30" s="244"/>
      <c r="IG30" s="244"/>
      <c r="IH30" s="244"/>
      <c r="II30" s="244"/>
      <c r="IJ30" s="244"/>
      <c r="IK30" s="244"/>
      <c r="IL30" s="244"/>
      <c r="IM30" s="244"/>
      <c r="IN30" s="244"/>
      <c r="IO30" s="244"/>
      <c r="IP30" s="244"/>
      <c r="IQ30" s="244"/>
      <c r="IR30" s="244"/>
      <c r="IS30" s="244"/>
      <c r="IT30" s="244"/>
      <c r="IU30" s="244"/>
      <c r="IV30" s="244"/>
      <c r="IW30" s="244"/>
      <c r="IX30" s="244"/>
      <c r="IY30" s="244"/>
      <c r="IZ30" s="244"/>
      <c r="JA30" s="244"/>
      <c r="JB30" s="244"/>
      <c r="JC30" s="244"/>
      <c r="JD30" s="244"/>
      <c r="JE30" s="244"/>
      <c r="JF30" s="244"/>
      <c r="JG30" s="244"/>
      <c r="JH30" s="244"/>
      <c r="JI30" s="244"/>
      <c r="JJ30" s="244"/>
      <c r="JK30" s="244"/>
      <c r="JL30" s="244"/>
      <c r="JM30" s="244"/>
      <c r="JN30" s="244"/>
      <c r="JO30" s="244"/>
      <c r="JP30" s="244"/>
      <c r="JQ30" s="244"/>
      <c r="JR30" s="244"/>
      <c r="JS30" s="244"/>
      <c r="JT30" s="244"/>
      <c r="JU30" s="244"/>
      <c r="JV30" s="244"/>
      <c r="JW30" s="244"/>
      <c r="JX30" s="244"/>
      <c r="JY30" s="244"/>
      <c r="JZ30" s="244"/>
      <c r="KA30" s="244"/>
      <c r="KB30" s="244"/>
      <c r="KC30" s="244"/>
      <c r="KD30" s="244"/>
      <c r="KE30" s="244"/>
      <c r="KF30" s="244"/>
      <c r="KG30" s="244"/>
      <c r="KH30" s="244"/>
      <c r="KI30" s="244"/>
      <c r="KJ30" s="244"/>
      <c r="KK30" s="244"/>
      <c r="KL30" s="244"/>
      <c r="KM30" s="244"/>
      <c r="KN30" s="244"/>
      <c r="KO30" s="244"/>
      <c r="KP30" s="244"/>
      <c r="KQ30" s="244"/>
      <c r="KR30" s="244"/>
      <c r="KS30" s="244"/>
      <c r="KT30" s="244"/>
      <c r="KU30" s="244"/>
      <c r="KV30" s="244"/>
      <c r="KW30" s="244"/>
      <c r="KX30" s="244"/>
      <c r="KY30" s="244"/>
      <c r="KZ30" s="244"/>
      <c r="LA30" s="244"/>
      <c r="LB30" s="244"/>
      <c r="LC30" s="244"/>
      <c r="LD30" s="244"/>
      <c r="LE30" s="244"/>
      <c r="LF30" s="244"/>
      <c r="LG30" s="244"/>
      <c r="LH30" s="244"/>
      <c r="LI30" s="244"/>
      <c r="LJ30" s="244"/>
      <c r="LK30" s="244"/>
      <c r="LL30" s="244"/>
      <c r="LM30" s="244"/>
      <c r="LN30" s="244"/>
      <c r="LO30" s="244"/>
      <c r="LP30" s="244"/>
      <c r="LQ30" s="244"/>
      <c r="LR30" s="244"/>
      <c r="LS30" s="244"/>
      <c r="LT30" s="244"/>
      <c r="LU30" s="244"/>
      <c r="LV30" s="244"/>
      <c r="LW30" s="244"/>
      <c r="LX30" s="244"/>
      <c r="LY30" s="244"/>
      <c r="LZ30" s="244"/>
      <c r="MA30" s="244"/>
      <c r="MB30" s="244"/>
      <c r="MC30" s="244"/>
      <c r="MD30" s="244"/>
      <c r="ME30" s="244"/>
      <c r="MF30" s="244"/>
      <c r="MG30" s="244"/>
      <c r="MH30" s="244"/>
      <c r="MI30" s="244"/>
      <c r="MJ30" s="244"/>
      <c r="MK30" s="244"/>
      <c r="ML30" s="244"/>
      <c r="MM30" s="244"/>
      <c r="MN30" s="244"/>
      <c r="MO30" s="244"/>
      <c r="MP30" s="244"/>
      <c r="MQ30" s="244"/>
      <c r="MR30" s="244"/>
      <c r="MS30" s="244"/>
      <c r="MT30" s="244"/>
      <c r="MU30" s="244"/>
      <c r="MV30" s="244"/>
      <c r="MW30" s="244"/>
      <c r="MX30" s="244"/>
      <c r="MY30" s="244"/>
      <c r="MZ30" s="244"/>
      <c r="NA30" s="244"/>
      <c r="NB30" s="244"/>
      <c r="NC30" s="244"/>
      <c r="ND30" s="244"/>
      <c r="NE30" s="244"/>
      <c r="NF30" s="244"/>
      <c r="NG30" s="244"/>
      <c r="NH30" s="244"/>
      <c r="NI30" s="244"/>
      <c r="NJ30" s="244"/>
      <c r="NK30" s="244"/>
      <c r="NL30" s="244"/>
      <c r="NM30" s="244"/>
      <c r="NN30" s="244"/>
      <c r="NO30" s="244"/>
      <c r="NP30" s="244"/>
      <c r="NQ30" s="244"/>
      <c r="NR30" s="244"/>
      <c r="NS30" s="244"/>
      <c r="NT30" s="244"/>
      <c r="NU30" s="244"/>
      <c r="NV30" s="244"/>
      <c r="NW30" s="244"/>
      <c r="NX30" s="244"/>
      <c r="NY30" s="244"/>
      <c r="NZ30" s="244"/>
      <c r="OA30" s="244"/>
      <c r="OB30" s="244"/>
      <c r="OC30" s="244"/>
      <c r="OD30" s="244"/>
      <c r="OE30" s="244"/>
      <c r="OF30" s="244"/>
      <c r="OG30" s="244"/>
      <c r="OH30" s="244"/>
      <c r="OI30" s="244"/>
      <c r="OJ30" s="244"/>
      <c r="OK30" s="244"/>
      <c r="OL30" s="244"/>
      <c r="OM30" s="244"/>
      <c r="ON30" s="244"/>
      <c r="OO30" s="244"/>
      <c r="OP30" s="244"/>
      <c r="OQ30" s="244"/>
      <c r="OR30" s="244"/>
      <c r="OS30" s="244"/>
      <c r="OT30" s="244"/>
      <c r="OU30" s="244"/>
      <c r="OV30" s="244"/>
      <c r="OW30" s="244"/>
      <c r="OX30" s="244"/>
      <c r="OY30" s="244"/>
      <c r="OZ30" s="244"/>
      <c r="PA30" s="244"/>
      <c r="PB30" s="244"/>
      <c r="PC30" s="244"/>
      <c r="PD30" s="244"/>
      <c r="PE30" s="244"/>
      <c r="PF30" s="244"/>
      <c r="PG30" s="244"/>
      <c r="PH30" s="244"/>
      <c r="PI30" s="244"/>
      <c r="PJ30" s="244"/>
      <c r="PK30" s="244"/>
      <c r="PL30" s="244"/>
      <c r="PM30" s="244"/>
      <c r="PN30" s="244"/>
      <c r="PO30" s="244"/>
      <c r="PP30" s="244"/>
      <c r="PQ30" s="244"/>
      <c r="PR30" s="244"/>
      <c r="PS30" s="244"/>
      <c r="PT30" s="244"/>
      <c r="PU30" s="244"/>
      <c r="PV30" s="244"/>
      <c r="PW30" s="244"/>
      <c r="PX30" s="244"/>
      <c r="PY30" s="244"/>
      <c r="PZ30" s="244"/>
      <c r="QA30" s="244"/>
      <c r="QB30" s="244"/>
      <c r="QC30" s="244"/>
      <c r="QD30" s="244"/>
      <c r="QE30" s="244"/>
      <c r="QF30" s="244"/>
      <c r="QG30" s="244"/>
      <c r="QH30" s="244"/>
      <c r="QI30" s="244"/>
      <c r="QJ30" s="244"/>
      <c r="QK30" s="244"/>
      <c r="QL30" s="244"/>
      <c r="QM30" s="244"/>
      <c r="QN30" s="244"/>
      <c r="QO30" s="244"/>
      <c r="QP30" s="244"/>
      <c r="QQ30" s="244"/>
      <c r="QR30" s="244"/>
      <c r="QS30" s="244"/>
      <c r="QT30" s="244"/>
      <c r="QU30" s="244"/>
      <c r="QV30" s="244"/>
      <c r="QW30" s="244"/>
      <c r="QX30" s="244"/>
      <c r="QY30" s="244"/>
      <c r="QZ30" s="244"/>
      <c r="RA30" s="244"/>
      <c r="RB30" s="244"/>
      <c r="RC30" s="244"/>
      <c r="RD30" s="244"/>
      <c r="RE30" s="244"/>
      <c r="RF30" s="244"/>
      <c r="RG30" s="244"/>
      <c r="RH30" s="244"/>
      <c r="RI30" s="244"/>
      <c r="RJ30" s="244"/>
      <c r="RK30" s="244"/>
      <c r="RL30" s="244"/>
      <c r="RM30" s="244"/>
      <c r="RN30" s="244"/>
      <c r="RO30" s="244"/>
      <c r="RP30" s="244"/>
      <c r="RQ30" s="244"/>
      <c r="RR30" s="244"/>
      <c r="RS30" s="244"/>
      <c r="RT30" s="244"/>
      <c r="RU30" s="244"/>
      <c r="RV30" s="244"/>
      <c r="RW30" s="244"/>
      <c r="RX30" s="244"/>
      <c r="RY30" s="244"/>
      <c r="RZ30" s="244"/>
      <c r="SA30" s="244"/>
      <c r="SB30" s="244"/>
      <c r="SC30" s="244"/>
      <c r="SD30" s="244"/>
      <c r="SE30" s="244"/>
      <c r="SF30" s="244"/>
      <c r="SG30" s="244"/>
      <c r="SH30" s="244"/>
      <c r="SI30" s="244"/>
      <c r="SJ30" s="244"/>
      <c r="SK30" s="244"/>
      <c r="SL30" s="244"/>
      <c r="SM30" s="244"/>
      <c r="SN30" s="244"/>
      <c r="SO30" s="244"/>
      <c r="SP30" s="244"/>
      <c r="SQ30" s="244"/>
      <c r="SR30" s="244"/>
      <c r="SS30" s="244"/>
      <c r="ST30" s="244"/>
      <c r="SU30" s="244"/>
      <c r="SV30" s="244"/>
      <c r="SW30" s="244"/>
      <c r="SX30" s="244"/>
      <c r="SY30" s="244"/>
      <c r="SZ30" s="244"/>
      <c r="TA30" s="244"/>
      <c r="TB30" s="244"/>
      <c r="TC30" s="244"/>
      <c r="TD30" s="244"/>
      <c r="TE30" s="244"/>
      <c r="TF30" s="244"/>
      <c r="TG30" s="244"/>
      <c r="TH30" s="244"/>
      <c r="TI30" s="244"/>
      <c r="TJ30" s="244"/>
      <c r="TK30" s="244"/>
      <c r="TL30" s="244"/>
      <c r="TM30" s="244"/>
      <c r="TN30" s="244"/>
      <c r="TO30" s="244"/>
      <c r="TP30" s="244"/>
      <c r="TQ30" s="244"/>
      <c r="TR30" s="244"/>
      <c r="TS30" s="244"/>
      <c r="TT30" s="244"/>
      <c r="TU30" s="244"/>
      <c r="TV30" s="244"/>
      <c r="TW30" s="244"/>
      <c r="TX30" s="244"/>
      <c r="TY30" s="244"/>
      <c r="TZ30" s="244"/>
      <c r="UA30" s="244"/>
      <c r="UB30" s="244"/>
      <c r="UC30" s="244"/>
      <c r="UD30" s="244"/>
      <c r="UE30" s="244"/>
      <c r="UF30" s="244"/>
      <c r="UG30" s="244"/>
      <c r="UH30" s="244"/>
      <c r="UI30" s="244"/>
      <c r="UJ30" s="244"/>
      <c r="UK30" s="244"/>
      <c r="UL30" s="244"/>
      <c r="UM30" s="244"/>
      <c r="UN30" s="244"/>
      <c r="UO30" s="244"/>
      <c r="UP30" s="244"/>
      <c r="UQ30" s="244"/>
      <c r="UR30" s="244"/>
      <c r="US30" s="244"/>
      <c r="UT30" s="244"/>
      <c r="UU30" s="244"/>
      <c r="UV30" s="244"/>
      <c r="UW30" s="244"/>
      <c r="UX30" s="244"/>
      <c r="UY30" s="244"/>
      <c r="UZ30" s="244"/>
      <c r="VA30" s="244"/>
      <c r="VB30" s="244"/>
      <c r="VC30" s="244"/>
      <c r="VD30" s="244"/>
      <c r="VE30" s="244"/>
      <c r="VF30" s="244"/>
      <c r="VG30" s="244"/>
      <c r="VH30" s="244"/>
      <c r="VI30" s="244"/>
      <c r="VJ30" s="244"/>
      <c r="VK30" s="244"/>
      <c r="VL30" s="244"/>
      <c r="VM30" s="244"/>
      <c r="VN30" s="244"/>
      <c r="VO30" s="244"/>
      <c r="VP30" s="244"/>
      <c r="VQ30" s="244"/>
      <c r="VR30" s="244"/>
      <c r="VS30" s="244"/>
      <c r="VT30" s="244"/>
      <c r="VU30" s="244"/>
      <c r="VV30" s="244"/>
      <c r="VW30" s="244"/>
      <c r="VX30" s="244"/>
      <c r="VY30" s="244"/>
      <c r="VZ30" s="244"/>
      <c r="WA30" s="244"/>
      <c r="WB30" s="244"/>
      <c r="WC30" s="244"/>
      <c r="WD30" s="244"/>
      <c r="WE30" s="244"/>
      <c r="WF30" s="244"/>
      <c r="WG30" s="244"/>
      <c r="WH30" s="244"/>
      <c r="WI30" s="244"/>
      <c r="WJ30" s="244"/>
      <c r="WK30" s="244"/>
      <c r="WL30" s="244"/>
      <c r="WM30" s="244"/>
      <c r="WN30" s="244"/>
      <c r="WO30" s="244"/>
      <c r="WP30" s="244"/>
      <c r="WQ30" s="244"/>
      <c r="WR30" s="244"/>
      <c r="WS30" s="244"/>
      <c r="WT30" s="244"/>
      <c r="WU30" s="244"/>
      <c r="WV30" s="244"/>
      <c r="WW30" s="244"/>
      <c r="WX30" s="244"/>
      <c r="WY30" s="244"/>
      <c r="WZ30" s="244"/>
      <c r="XA30" s="244"/>
      <c r="XB30" s="244"/>
      <c r="XC30" s="244"/>
      <c r="XD30" s="244"/>
      <c r="XE30" s="244"/>
      <c r="XF30" s="244"/>
      <c r="XG30" s="244"/>
      <c r="XH30" s="244"/>
      <c r="XI30" s="244"/>
      <c r="XJ30" s="244"/>
      <c r="XK30" s="244"/>
      <c r="XL30" s="244"/>
      <c r="XM30" s="244"/>
      <c r="XN30" s="244"/>
      <c r="XO30" s="244"/>
      <c r="XP30" s="244"/>
      <c r="XQ30" s="244"/>
      <c r="XR30" s="244"/>
      <c r="XS30" s="244"/>
      <c r="XT30" s="244"/>
      <c r="XU30" s="244"/>
      <c r="XV30" s="244"/>
      <c r="XW30" s="244"/>
      <c r="XX30" s="244"/>
      <c r="XY30" s="244"/>
      <c r="XZ30" s="244"/>
      <c r="YA30" s="244"/>
      <c r="YB30" s="244"/>
      <c r="YC30" s="244"/>
      <c r="YD30" s="244"/>
      <c r="YE30" s="244"/>
      <c r="YF30" s="244"/>
      <c r="YG30" s="244"/>
      <c r="YH30" s="244"/>
      <c r="YI30" s="244"/>
      <c r="YJ30" s="244"/>
      <c r="YK30" s="244"/>
      <c r="YL30" s="244"/>
      <c r="YM30" s="244"/>
      <c r="YN30" s="244"/>
      <c r="YO30" s="244"/>
      <c r="YP30" s="244"/>
      <c r="YQ30" s="244"/>
      <c r="YR30" s="244"/>
      <c r="YS30" s="244"/>
      <c r="YT30" s="244"/>
      <c r="YU30" s="244"/>
      <c r="YV30" s="244"/>
      <c r="YW30" s="244"/>
      <c r="YX30" s="244"/>
      <c r="YY30" s="244"/>
      <c r="YZ30" s="244"/>
      <c r="ZA30" s="244"/>
      <c r="ZB30" s="244"/>
      <c r="ZC30" s="244"/>
      <c r="ZD30" s="244"/>
      <c r="ZE30" s="244"/>
      <c r="ZF30" s="244"/>
      <c r="ZG30" s="244"/>
      <c r="ZH30" s="244"/>
      <c r="ZI30" s="244"/>
      <c r="ZJ30" s="244"/>
      <c r="ZK30" s="244"/>
      <c r="ZL30" s="244"/>
      <c r="ZM30" s="244"/>
      <c r="ZN30" s="244"/>
      <c r="ZO30" s="244"/>
      <c r="ZP30" s="244"/>
      <c r="ZQ30" s="244"/>
      <c r="ZR30" s="244"/>
      <c r="ZS30" s="244"/>
      <c r="ZT30" s="244"/>
      <c r="ZU30" s="244"/>
      <c r="ZV30" s="244"/>
      <c r="ZW30" s="244"/>
      <c r="ZX30" s="244"/>
      <c r="ZY30" s="244"/>
      <c r="ZZ30" s="244"/>
      <c r="AAA30" s="244"/>
      <c r="AAB30" s="244"/>
      <c r="AAC30" s="244"/>
      <c r="AAD30" s="244"/>
      <c r="AAE30" s="244"/>
      <c r="AAF30" s="244"/>
      <c r="AAG30" s="244"/>
      <c r="AAH30" s="244"/>
      <c r="AAI30" s="244"/>
      <c r="AAJ30" s="244"/>
      <c r="AAK30" s="244"/>
      <c r="AAL30" s="244"/>
      <c r="AAM30" s="244"/>
      <c r="AAN30" s="244"/>
      <c r="AAO30" s="244"/>
      <c r="AAP30" s="244"/>
      <c r="AAQ30" s="244"/>
      <c r="AAR30" s="244"/>
      <c r="AAS30" s="244"/>
      <c r="AAT30" s="244"/>
      <c r="AAU30" s="244"/>
      <c r="AAV30" s="244"/>
      <c r="AAW30" s="244"/>
      <c r="AAX30" s="244"/>
      <c r="AAY30" s="244"/>
      <c r="AAZ30" s="244"/>
      <c r="ABA30" s="244"/>
      <c r="ABB30" s="244"/>
      <c r="ABC30" s="244"/>
      <c r="ABD30" s="244"/>
      <c r="ABE30" s="244"/>
      <c r="ABF30" s="244"/>
      <c r="ABG30" s="244"/>
      <c r="ABH30" s="244"/>
      <c r="ABI30" s="244"/>
      <c r="ABJ30" s="244"/>
      <c r="ABK30" s="244"/>
      <c r="ABL30" s="244"/>
      <c r="ABM30" s="244"/>
      <c r="ABN30" s="244"/>
      <c r="ABO30" s="244"/>
      <c r="ABP30" s="244"/>
      <c r="ABQ30" s="244"/>
      <c r="ABR30" s="244"/>
      <c r="ABS30" s="244"/>
      <c r="ABT30" s="244"/>
      <c r="ABU30" s="244"/>
      <c r="ABV30" s="244"/>
      <c r="ABW30" s="244"/>
      <c r="ABX30" s="244"/>
      <c r="ABY30" s="244"/>
      <c r="ABZ30" s="244"/>
      <c r="ACA30" s="244"/>
      <c r="ACB30" s="244"/>
      <c r="ACC30" s="244"/>
      <c r="ACD30" s="244"/>
      <c r="ACE30" s="244"/>
      <c r="ACF30" s="244"/>
      <c r="ACG30" s="244"/>
      <c r="ACH30" s="244"/>
      <c r="ACI30" s="244"/>
      <c r="ACJ30" s="244"/>
      <c r="ACK30" s="244"/>
      <c r="ACL30" s="244"/>
      <c r="ACM30" s="244"/>
      <c r="ACN30" s="244"/>
      <c r="ACO30" s="244"/>
      <c r="ACP30" s="244"/>
      <c r="ACQ30" s="244"/>
      <c r="ACR30" s="244"/>
      <c r="ACS30" s="244"/>
      <c r="ACT30" s="244"/>
      <c r="ACU30" s="244"/>
      <c r="ACV30" s="244"/>
      <c r="ACW30" s="244"/>
      <c r="ACX30" s="244"/>
      <c r="ACY30" s="244"/>
      <c r="ACZ30" s="244"/>
      <c r="ADA30" s="244"/>
      <c r="ADB30" s="244"/>
      <c r="ADC30" s="244"/>
      <c r="ADD30" s="244"/>
      <c r="ADE30" s="244"/>
      <c r="ADF30" s="244"/>
      <c r="ADG30" s="244"/>
      <c r="ADH30" s="244"/>
      <c r="ADI30" s="244"/>
      <c r="ADJ30" s="244"/>
      <c r="ADK30" s="244"/>
      <c r="ADL30" s="244"/>
      <c r="ADM30" s="244"/>
      <c r="ADN30" s="244"/>
      <c r="ADO30" s="244"/>
      <c r="ADP30" s="244"/>
      <c r="ADQ30" s="244"/>
      <c r="ADR30" s="244"/>
      <c r="ADS30" s="244"/>
      <c r="ADT30" s="244"/>
      <c r="ADU30" s="244"/>
      <c r="ADV30" s="244"/>
      <c r="ADW30" s="244"/>
      <c r="ADX30" s="244"/>
      <c r="ADY30" s="244"/>
      <c r="ADZ30" s="244"/>
      <c r="AEA30" s="244"/>
      <c r="AEB30" s="244"/>
      <c r="AEC30" s="244"/>
      <c r="AED30" s="244"/>
      <c r="AEE30" s="244"/>
      <c r="AEF30" s="244"/>
      <c r="AEG30" s="244"/>
      <c r="AEH30" s="244"/>
      <c r="AEI30" s="244"/>
      <c r="AEJ30" s="244"/>
      <c r="AEK30" s="244"/>
      <c r="AEL30" s="244"/>
      <c r="AEM30" s="244"/>
      <c r="AEN30" s="244"/>
      <c r="AEO30" s="244"/>
      <c r="AEP30" s="244"/>
      <c r="AEQ30" s="244"/>
      <c r="AER30" s="244"/>
      <c r="AES30" s="244"/>
      <c r="AET30" s="244"/>
      <c r="AEU30" s="244"/>
    </row>
    <row r="31" spans="1:827" s="191" customFormat="1" x14ac:dyDescent="0.15">
      <c r="A31" s="183" t="str">
        <f>'Tariffs July 2020'!K25</f>
        <v>OVO Energy</v>
      </c>
      <c r="B31" s="183" t="str">
        <f>'Tariffs July 2020'!L25</f>
        <v>The One Plan</v>
      </c>
      <c r="C31" s="184">
        <f>IF('Tariffs July 2020'!BP25=0,91*'Tariffs July 2020'!M25/100,(91*'Tariffs July 2020'!M25/100)+'Tariffs July 2020'!BP25/4)</f>
        <v>80.079999999999984</v>
      </c>
      <c r="D31" s="184">
        <f>IF('Tariffs July 2020'!O25="",$C$5*'Tariffs July 2020'!N25/100,IF($C$5&gt;='Tariffs July 2020'!P25,('Tariffs July 2020'!P25*'Tariffs July 2020'!N25/100),($C$5*'Tariffs July 2020'!N25/100)))</f>
        <v>353.45454545454544</v>
      </c>
      <c r="E31" s="184">
        <f>IF(AND('Tariffs July 2020'!P25&gt;0,'Tariffs July 2020'!R25&gt;0),IF($C$5&lt;'Tariffs July 2020'!P25,0,IF($C$5&lt;=('Tariffs July 2020'!R25+'Tariffs July 2020'!P25),(($C$5-'Tariffs July 2020'!P25)*'Tariffs July 2020'!Q25/100),(('Tariffs July 2020'!R25)*'Tariffs July 2020'!Q25/100))),0)</f>
        <v>0</v>
      </c>
      <c r="F31" s="184">
        <f>IF(AND('Tariffs July 2020'!R25&gt;0,'Tariffs July 2020'!T25&gt;0),IF(($C$5&lt;'Tariffs July 2020'!T25),(0),($C$5-'Tariffs July 2020'!T25)*'Tariffs July 2020'!U25/100),IF(AND('Tariffs July 2020'!R25&gt;0,'Tariffs July 2020'!T25=""),IF(($C$5&lt;'Tariffs July 2020'!R25+'Tariffs July 2020'!P25),(0),(($C$5-('Tariffs July 2020'!R25+'Tariffs July 2020'!P25))*'Tariffs July 2020'!S25/100)),IF(AND('Tariffs July 2020'!P25&gt;0,'Tariffs July 2020'!R25=""&gt;0),IF(($C$5&lt;'Tariffs July 2020'!P25),(0),($C$5-'Tariffs July 2020'!P25)*'Tariffs July 2020'!Q25/100),0)))</f>
        <v>0</v>
      </c>
      <c r="G31" s="184">
        <f t="shared" ref="G31" si="61">SUM(C31:F31)</f>
        <v>433.53454545454542</v>
      </c>
      <c r="H31" s="238">
        <f t="shared" ref="H31" si="62">(G31-C31)*4</f>
        <v>1413.8181818181818</v>
      </c>
      <c r="I31" s="238">
        <f t="shared" ref="I31" si="63">G31*4</f>
        <v>1734.1381818181817</v>
      </c>
      <c r="J31" s="185">
        <f t="shared" ref="J31" si="64">I31*1.1</f>
        <v>1907.5519999999999</v>
      </c>
      <c r="K31" s="183">
        <f>'Tariffs July 2020'!AZ25</f>
        <v>0</v>
      </c>
      <c r="L31" s="183">
        <f>'Tariffs July 2020'!BA25</f>
        <v>0</v>
      </c>
      <c r="M31" s="183">
        <f>'Tariffs July 2020'!BB25</f>
        <v>0</v>
      </c>
      <c r="N31" s="183">
        <f>'Tariffs July 2020'!BC25</f>
        <v>0</v>
      </c>
      <c r="O31" s="186" t="str">
        <f t="shared" ref="O31" si="65">IF(SUM(K31:N31)=0,"No discount",IF(K31&gt;0,"Guaranteed off bill",IF(L31&gt;0,"Guaranteed off usage",IF(M31&gt;0,"Pay-on-time off bill","Pay-on-time off usage"))))</f>
        <v>No discount</v>
      </c>
      <c r="P31" s="187" t="str">
        <f t="shared" ref="P31" si="66">IF(OR(A31="Origin Energy",A31="Red Energy",A31="Powershop"),"Inclusive","Exclusive")</f>
        <v>Exclusive</v>
      </c>
      <c r="Q31" s="241">
        <f t="shared" ref="Q31" si="67">IF(AND(O31="Guaranteed off bill",P31="Inclusive"),((I31*1.1)-((I31*1.1)*K31/100))/1.1,IF(AND(O31="Guaranteed off usage",P31="Inclusive"),((I31*1.1)-((H31*1.1)*L31/100))/1.1,IF(AND(O31="Guaranteed off bill",P31="Exclusive"),I31-(I31*K31/100),IF(AND(O31="Guaranteed off usage",P31="Exclusive"),I31-(H31*L31/100),IF(P31="Inclusive",((I31*1.1))/1.1,I31)))))</f>
        <v>1734.1381818181817</v>
      </c>
      <c r="R31" s="238">
        <f t="shared" ref="R31" si="68">IF(AND(O31="Pay-on-time off bill",P31="Inclusive"),((Q31*1.1)-((Q31*1.1)*M31/100))/1.1,IF(AND(O31="Pay-on-time off usage",P31="Inclusive"),((Q31*1.1)-((H31*1.1)*N31/100))/1.1,IF(AND(O31="Pay-on-time off bill",P31="Exclusive"),Q31-(Q31*M31/100),IF(AND(O31="Pay-on-time off usage",P31="Exclusive"),Q31-(H31*N31/100),IF(P31="Inclusive",((Q31*1.1))/1.1,Q31)))))</f>
        <v>1734.1381818181817</v>
      </c>
      <c r="S31" s="247">
        <f t="shared" ref="S31" si="69">Q31*1.1</f>
        <v>1907.5519999999999</v>
      </c>
      <c r="T31" s="247">
        <f t="shared" ref="T31" si="70">R31*1.1</f>
        <v>1907.5519999999999</v>
      </c>
      <c r="U31" s="188">
        <f>'Tariffs July 2020'!BL25</f>
        <v>0</v>
      </c>
      <c r="V31" s="189" t="str">
        <f>'Tariffs July 2020'!BM25</f>
        <v>n</v>
      </c>
      <c r="Y31" s="244"/>
      <c r="Z31" s="244"/>
      <c r="AA31" s="244"/>
      <c r="AB31" s="244"/>
      <c r="AC31" s="244"/>
      <c r="AD31" s="244"/>
      <c r="AE31" s="244"/>
      <c r="AF31" s="244"/>
      <c r="AG31" s="244"/>
      <c r="AH31" s="244"/>
      <c r="AI31" s="244"/>
      <c r="AJ31" s="244"/>
      <c r="AK31" s="244"/>
      <c r="AL31" s="244"/>
      <c r="AM31" s="244"/>
      <c r="AN31" s="244"/>
      <c r="AO31" s="244"/>
      <c r="AP31" s="244"/>
      <c r="AQ31" s="244"/>
      <c r="AR31" s="244"/>
      <c r="AS31" s="244"/>
      <c r="AT31" s="244"/>
      <c r="AU31" s="244"/>
      <c r="AV31" s="244"/>
      <c r="AW31" s="244"/>
      <c r="AX31" s="244"/>
      <c r="AY31" s="244"/>
      <c r="AZ31" s="244"/>
      <c r="BA31" s="244"/>
      <c r="BB31" s="244"/>
      <c r="BC31" s="244"/>
      <c r="BD31" s="244"/>
      <c r="BE31" s="244"/>
      <c r="BF31" s="244"/>
      <c r="BG31" s="244"/>
      <c r="BH31" s="244"/>
      <c r="BI31" s="244"/>
      <c r="BJ31" s="244"/>
      <c r="BK31" s="244"/>
      <c r="BL31" s="244"/>
      <c r="BM31" s="244"/>
      <c r="BN31" s="244"/>
      <c r="BO31" s="244"/>
      <c r="BP31" s="244"/>
      <c r="BQ31" s="244"/>
      <c r="BR31" s="244"/>
      <c r="BS31" s="244"/>
      <c r="BT31" s="244"/>
      <c r="BU31" s="244"/>
      <c r="BV31" s="244"/>
      <c r="BW31" s="244"/>
      <c r="BX31" s="244"/>
      <c r="BY31" s="244"/>
      <c r="BZ31" s="244"/>
      <c r="CA31" s="244"/>
      <c r="CB31" s="244"/>
      <c r="CC31" s="244"/>
      <c r="CD31" s="244"/>
      <c r="CE31" s="244"/>
      <c r="CF31" s="244"/>
      <c r="CG31" s="244"/>
      <c r="CH31" s="244"/>
      <c r="CI31" s="244"/>
      <c r="CJ31" s="244"/>
      <c r="CK31" s="244"/>
      <c r="CL31" s="244"/>
      <c r="CM31" s="244"/>
      <c r="CN31" s="244"/>
      <c r="CO31" s="244"/>
      <c r="CP31" s="244"/>
      <c r="CQ31" s="244"/>
      <c r="CR31" s="244"/>
      <c r="CS31" s="244"/>
      <c r="CT31" s="244"/>
      <c r="CU31" s="244"/>
      <c r="CV31" s="244"/>
      <c r="CW31" s="244"/>
      <c r="CX31" s="244"/>
      <c r="CY31" s="244"/>
      <c r="CZ31" s="244"/>
      <c r="DA31" s="244"/>
      <c r="DB31" s="244"/>
      <c r="DC31" s="244"/>
      <c r="DD31" s="244"/>
      <c r="DE31" s="244"/>
      <c r="DF31" s="244"/>
      <c r="DG31" s="244"/>
      <c r="DH31" s="244"/>
      <c r="DI31" s="244"/>
      <c r="DJ31" s="244"/>
      <c r="DK31" s="244"/>
      <c r="DL31" s="244"/>
      <c r="DM31" s="244"/>
      <c r="DN31" s="244"/>
      <c r="DO31" s="244"/>
      <c r="DP31" s="244"/>
      <c r="DQ31" s="244"/>
      <c r="DR31" s="244"/>
      <c r="DS31" s="244"/>
      <c r="DT31" s="244"/>
      <c r="DU31" s="244"/>
      <c r="DV31" s="244"/>
      <c r="DW31" s="244"/>
      <c r="DX31" s="244"/>
      <c r="DY31" s="244"/>
      <c r="DZ31" s="244"/>
      <c r="EA31" s="244"/>
      <c r="EB31" s="244"/>
      <c r="EC31" s="244"/>
      <c r="ED31" s="244"/>
      <c r="EE31" s="244"/>
      <c r="EF31" s="244"/>
      <c r="EG31" s="244"/>
      <c r="EH31" s="244"/>
      <c r="EI31" s="244"/>
      <c r="EJ31" s="244"/>
      <c r="EK31" s="244"/>
      <c r="EL31" s="244"/>
      <c r="EM31" s="244"/>
      <c r="EN31" s="244"/>
      <c r="EO31" s="244"/>
      <c r="EP31" s="244"/>
      <c r="EQ31" s="244"/>
      <c r="ER31" s="244"/>
      <c r="ES31" s="244"/>
      <c r="ET31" s="244"/>
      <c r="EU31" s="244"/>
      <c r="EV31" s="244"/>
      <c r="EW31" s="244"/>
      <c r="EX31" s="244"/>
      <c r="EY31" s="244"/>
      <c r="EZ31" s="244"/>
      <c r="FA31" s="244"/>
      <c r="FB31" s="244"/>
      <c r="FC31" s="244"/>
      <c r="FD31" s="244"/>
      <c r="FE31" s="244"/>
      <c r="FF31" s="244"/>
      <c r="FG31" s="244"/>
      <c r="FH31" s="244"/>
      <c r="FI31" s="244"/>
      <c r="FJ31" s="244"/>
      <c r="FK31" s="244"/>
      <c r="FL31" s="244"/>
      <c r="FM31" s="244"/>
      <c r="FN31" s="244"/>
      <c r="FO31" s="244"/>
      <c r="FP31" s="244"/>
      <c r="FQ31" s="244"/>
      <c r="FR31" s="244"/>
      <c r="FS31" s="244"/>
      <c r="FT31" s="244"/>
      <c r="FU31" s="244"/>
      <c r="FV31" s="244"/>
      <c r="FW31" s="244"/>
      <c r="FX31" s="244"/>
      <c r="FY31" s="244"/>
      <c r="FZ31" s="244"/>
      <c r="GA31" s="244"/>
      <c r="GB31" s="244"/>
      <c r="GC31" s="244"/>
      <c r="GD31" s="244"/>
      <c r="GE31" s="244"/>
      <c r="GF31" s="244"/>
      <c r="GG31" s="244"/>
      <c r="GH31" s="244"/>
      <c r="GI31" s="244"/>
      <c r="GJ31" s="244"/>
      <c r="GK31" s="244"/>
      <c r="GL31" s="244"/>
      <c r="GM31" s="244"/>
      <c r="GN31" s="244"/>
      <c r="GO31" s="244"/>
      <c r="GP31" s="244"/>
      <c r="GQ31" s="244"/>
      <c r="GR31" s="244"/>
      <c r="GS31" s="244"/>
      <c r="GT31" s="244"/>
      <c r="GU31" s="244"/>
      <c r="GV31" s="244"/>
      <c r="GW31" s="244"/>
      <c r="GX31" s="244"/>
      <c r="GY31" s="244"/>
      <c r="GZ31" s="244"/>
      <c r="HA31" s="244"/>
      <c r="HB31" s="244"/>
      <c r="HC31" s="244"/>
      <c r="HD31" s="244"/>
      <c r="HE31" s="244"/>
      <c r="HF31" s="244"/>
      <c r="HG31" s="244"/>
      <c r="HH31" s="244"/>
      <c r="HI31" s="244"/>
      <c r="HJ31" s="244"/>
      <c r="HK31" s="244"/>
      <c r="HL31" s="244"/>
      <c r="HM31" s="244"/>
      <c r="HN31" s="244"/>
      <c r="HO31" s="244"/>
      <c r="HP31" s="244"/>
      <c r="HQ31" s="244"/>
      <c r="HR31" s="244"/>
      <c r="HS31" s="244"/>
      <c r="HT31" s="244"/>
      <c r="HU31" s="244"/>
      <c r="HV31" s="244"/>
      <c r="HW31" s="244"/>
      <c r="HX31" s="244"/>
      <c r="HY31" s="244"/>
      <c r="HZ31" s="244"/>
      <c r="IA31" s="244"/>
      <c r="IB31" s="244"/>
      <c r="IC31" s="244"/>
      <c r="ID31" s="244"/>
      <c r="IE31" s="244"/>
      <c r="IF31" s="244"/>
      <c r="IG31" s="244"/>
      <c r="IH31" s="244"/>
      <c r="II31" s="244"/>
      <c r="IJ31" s="244"/>
      <c r="IK31" s="244"/>
      <c r="IL31" s="244"/>
      <c r="IM31" s="244"/>
      <c r="IN31" s="244"/>
      <c r="IO31" s="244"/>
      <c r="IP31" s="244"/>
      <c r="IQ31" s="244"/>
      <c r="IR31" s="244"/>
      <c r="IS31" s="244"/>
      <c r="IT31" s="244"/>
      <c r="IU31" s="244"/>
      <c r="IV31" s="244"/>
      <c r="IW31" s="244"/>
      <c r="IX31" s="244"/>
      <c r="IY31" s="244"/>
      <c r="IZ31" s="244"/>
      <c r="JA31" s="244"/>
      <c r="JB31" s="244"/>
      <c r="JC31" s="244"/>
      <c r="JD31" s="244"/>
      <c r="JE31" s="244"/>
      <c r="JF31" s="244"/>
      <c r="JG31" s="244"/>
      <c r="JH31" s="244"/>
      <c r="JI31" s="244"/>
      <c r="JJ31" s="244"/>
      <c r="JK31" s="244"/>
      <c r="JL31" s="244"/>
      <c r="JM31" s="244"/>
      <c r="JN31" s="244"/>
      <c r="JO31" s="244"/>
      <c r="JP31" s="244"/>
      <c r="JQ31" s="244"/>
      <c r="JR31" s="244"/>
      <c r="JS31" s="244"/>
      <c r="JT31" s="244"/>
      <c r="JU31" s="244"/>
      <c r="JV31" s="244"/>
      <c r="JW31" s="244"/>
      <c r="JX31" s="244"/>
      <c r="JY31" s="244"/>
      <c r="JZ31" s="244"/>
      <c r="KA31" s="244"/>
      <c r="KB31" s="244"/>
      <c r="KC31" s="244"/>
      <c r="KD31" s="244"/>
      <c r="KE31" s="244"/>
      <c r="KF31" s="244"/>
      <c r="KG31" s="244"/>
      <c r="KH31" s="244"/>
      <c r="KI31" s="244"/>
      <c r="KJ31" s="244"/>
      <c r="KK31" s="244"/>
      <c r="KL31" s="244"/>
      <c r="KM31" s="244"/>
      <c r="KN31" s="244"/>
      <c r="KO31" s="244"/>
      <c r="KP31" s="244"/>
      <c r="KQ31" s="244"/>
      <c r="KR31" s="244"/>
      <c r="KS31" s="244"/>
      <c r="KT31" s="244"/>
      <c r="KU31" s="244"/>
      <c r="KV31" s="244"/>
      <c r="KW31" s="244"/>
      <c r="KX31" s="244"/>
      <c r="KY31" s="244"/>
      <c r="KZ31" s="244"/>
      <c r="LA31" s="244"/>
      <c r="LB31" s="244"/>
      <c r="LC31" s="244"/>
      <c r="LD31" s="244"/>
      <c r="LE31" s="244"/>
      <c r="LF31" s="244"/>
      <c r="LG31" s="244"/>
      <c r="LH31" s="244"/>
      <c r="LI31" s="244"/>
      <c r="LJ31" s="244"/>
      <c r="LK31" s="244"/>
      <c r="LL31" s="244"/>
      <c r="LM31" s="244"/>
      <c r="LN31" s="244"/>
      <c r="LO31" s="244"/>
      <c r="LP31" s="244"/>
      <c r="LQ31" s="244"/>
      <c r="LR31" s="244"/>
      <c r="LS31" s="244"/>
      <c r="LT31" s="244"/>
      <c r="LU31" s="244"/>
      <c r="LV31" s="244"/>
      <c r="LW31" s="244"/>
      <c r="LX31" s="244"/>
      <c r="LY31" s="244"/>
      <c r="LZ31" s="244"/>
      <c r="MA31" s="244"/>
      <c r="MB31" s="244"/>
      <c r="MC31" s="244"/>
      <c r="MD31" s="244"/>
      <c r="ME31" s="244"/>
      <c r="MF31" s="244"/>
      <c r="MG31" s="244"/>
      <c r="MH31" s="244"/>
      <c r="MI31" s="244"/>
      <c r="MJ31" s="244"/>
      <c r="MK31" s="244"/>
      <c r="ML31" s="244"/>
      <c r="MM31" s="244"/>
      <c r="MN31" s="244"/>
      <c r="MO31" s="244"/>
      <c r="MP31" s="244"/>
      <c r="MQ31" s="244"/>
      <c r="MR31" s="244"/>
      <c r="MS31" s="244"/>
      <c r="MT31" s="244"/>
      <c r="MU31" s="244"/>
      <c r="MV31" s="244"/>
      <c r="MW31" s="244"/>
      <c r="MX31" s="244"/>
      <c r="MY31" s="244"/>
      <c r="MZ31" s="244"/>
      <c r="NA31" s="244"/>
      <c r="NB31" s="244"/>
      <c r="NC31" s="244"/>
      <c r="ND31" s="244"/>
      <c r="NE31" s="244"/>
      <c r="NF31" s="244"/>
      <c r="NG31" s="244"/>
      <c r="NH31" s="244"/>
      <c r="NI31" s="244"/>
      <c r="NJ31" s="244"/>
      <c r="NK31" s="244"/>
      <c r="NL31" s="244"/>
      <c r="NM31" s="244"/>
      <c r="NN31" s="244"/>
      <c r="NO31" s="244"/>
      <c r="NP31" s="244"/>
      <c r="NQ31" s="244"/>
      <c r="NR31" s="244"/>
      <c r="NS31" s="244"/>
      <c r="NT31" s="244"/>
      <c r="NU31" s="244"/>
      <c r="NV31" s="244"/>
      <c r="NW31" s="244"/>
      <c r="NX31" s="244"/>
      <c r="NY31" s="244"/>
      <c r="NZ31" s="244"/>
      <c r="OA31" s="244"/>
      <c r="OB31" s="244"/>
      <c r="OC31" s="244"/>
      <c r="OD31" s="244"/>
      <c r="OE31" s="244"/>
      <c r="OF31" s="244"/>
      <c r="OG31" s="244"/>
      <c r="OH31" s="244"/>
      <c r="OI31" s="244"/>
      <c r="OJ31" s="244"/>
      <c r="OK31" s="244"/>
      <c r="OL31" s="244"/>
      <c r="OM31" s="244"/>
      <c r="ON31" s="244"/>
      <c r="OO31" s="244"/>
      <c r="OP31" s="244"/>
      <c r="OQ31" s="244"/>
      <c r="OR31" s="244"/>
      <c r="OS31" s="244"/>
      <c r="OT31" s="244"/>
      <c r="OU31" s="244"/>
      <c r="OV31" s="244"/>
      <c r="OW31" s="244"/>
      <c r="OX31" s="244"/>
      <c r="OY31" s="244"/>
      <c r="OZ31" s="244"/>
      <c r="PA31" s="244"/>
      <c r="PB31" s="244"/>
      <c r="PC31" s="244"/>
      <c r="PD31" s="244"/>
      <c r="PE31" s="244"/>
      <c r="PF31" s="244"/>
      <c r="PG31" s="244"/>
      <c r="PH31" s="244"/>
      <c r="PI31" s="244"/>
      <c r="PJ31" s="244"/>
      <c r="PK31" s="244"/>
      <c r="PL31" s="244"/>
      <c r="PM31" s="244"/>
      <c r="PN31" s="244"/>
      <c r="PO31" s="244"/>
      <c r="PP31" s="244"/>
      <c r="PQ31" s="244"/>
      <c r="PR31" s="244"/>
      <c r="PS31" s="244"/>
      <c r="PT31" s="244"/>
      <c r="PU31" s="244"/>
      <c r="PV31" s="244"/>
      <c r="PW31" s="244"/>
      <c r="PX31" s="244"/>
      <c r="PY31" s="244"/>
      <c r="PZ31" s="244"/>
      <c r="QA31" s="244"/>
      <c r="QB31" s="244"/>
      <c r="QC31" s="244"/>
      <c r="QD31" s="244"/>
      <c r="QE31" s="244"/>
      <c r="QF31" s="244"/>
      <c r="QG31" s="244"/>
      <c r="QH31" s="244"/>
      <c r="QI31" s="244"/>
      <c r="QJ31" s="244"/>
      <c r="QK31" s="244"/>
      <c r="QL31" s="244"/>
      <c r="QM31" s="244"/>
      <c r="QN31" s="244"/>
      <c r="QO31" s="244"/>
      <c r="QP31" s="244"/>
      <c r="QQ31" s="244"/>
      <c r="QR31" s="244"/>
      <c r="QS31" s="244"/>
      <c r="QT31" s="244"/>
      <c r="QU31" s="244"/>
      <c r="QV31" s="244"/>
      <c r="QW31" s="244"/>
      <c r="QX31" s="244"/>
      <c r="QY31" s="244"/>
      <c r="QZ31" s="244"/>
      <c r="RA31" s="244"/>
      <c r="RB31" s="244"/>
      <c r="RC31" s="244"/>
      <c r="RD31" s="244"/>
      <c r="RE31" s="244"/>
      <c r="RF31" s="244"/>
      <c r="RG31" s="244"/>
      <c r="RH31" s="244"/>
      <c r="RI31" s="244"/>
      <c r="RJ31" s="244"/>
      <c r="RK31" s="244"/>
      <c r="RL31" s="244"/>
      <c r="RM31" s="244"/>
      <c r="RN31" s="244"/>
      <c r="RO31" s="244"/>
      <c r="RP31" s="244"/>
      <c r="RQ31" s="244"/>
      <c r="RR31" s="244"/>
      <c r="RS31" s="244"/>
      <c r="RT31" s="244"/>
      <c r="RU31" s="244"/>
      <c r="RV31" s="244"/>
      <c r="RW31" s="244"/>
      <c r="RX31" s="244"/>
      <c r="RY31" s="244"/>
      <c r="RZ31" s="244"/>
      <c r="SA31" s="244"/>
      <c r="SB31" s="244"/>
      <c r="SC31" s="244"/>
      <c r="SD31" s="244"/>
      <c r="SE31" s="244"/>
      <c r="SF31" s="244"/>
      <c r="SG31" s="244"/>
      <c r="SH31" s="244"/>
      <c r="SI31" s="244"/>
      <c r="SJ31" s="244"/>
      <c r="SK31" s="244"/>
      <c r="SL31" s="244"/>
      <c r="SM31" s="244"/>
      <c r="SN31" s="244"/>
      <c r="SO31" s="244"/>
      <c r="SP31" s="244"/>
      <c r="SQ31" s="244"/>
      <c r="SR31" s="244"/>
      <c r="SS31" s="244"/>
      <c r="ST31" s="244"/>
      <c r="SU31" s="244"/>
      <c r="SV31" s="244"/>
      <c r="SW31" s="244"/>
      <c r="SX31" s="244"/>
      <c r="SY31" s="244"/>
      <c r="SZ31" s="244"/>
      <c r="TA31" s="244"/>
      <c r="TB31" s="244"/>
      <c r="TC31" s="244"/>
      <c r="TD31" s="244"/>
      <c r="TE31" s="244"/>
      <c r="TF31" s="244"/>
      <c r="TG31" s="244"/>
      <c r="TH31" s="244"/>
      <c r="TI31" s="244"/>
      <c r="TJ31" s="244"/>
      <c r="TK31" s="244"/>
      <c r="TL31" s="244"/>
      <c r="TM31" s="244"/>
      <c r="TN31" s="244"/>
      <c r="TO31" s="244"/>
      <c r="TP31" s="244"/>
      <c r="TQ31" s="244"/>
      <c r="TR31" s="244"/>
      <c r="TS31" s="244"/>
      <c r="TT31" s="244"/>
      <c r="TU31" s="244"/>
      <c r="TV31" s="244"/>
      <c r="TW31" s="244"/>
      <c r="TX31" s="244"/>
      <c r="TY31" s="244"/>
      <c r="TZ31" s="244"/>
      <c r="UA31" s="244"/>
      <c r="UB31" s="244"/>
      <c r="UC31" s="244"/>
      <c r="UD31" s="244"/>
      <c r="UE31" s="244"/>
      <c r="UF31" s="244"/>
      <c r="UG31" s="244"/>
      <c r="UH31" s="244"/>
      <c r="UI31" s="244"/>
      <c r="UJ31" s="244"/>
      <c r="UK31" s="244"/>
      <c r="UL31" s="244"/>
      <c r="UM31" s="244"/>
      <c r="UN31" s="244"/>
      <c r="UO31" s="244"/>
      <c r="UP31" s="244"/>
      <c r="UQ31" s="244"/>
      <c r="UR31" s="244"/>
      <c r="US31" s="244"/>
      <c r="UT31" s="244"/>
      <c r="UU31" s="244"/>
      <c r="UV31" s="244"/>
      <c r="UW31" s="244"/>
      <c r="UX31" s="244"/>
      <c r="UY31" s="244"/>
      <c r="UZ31" s="244"/>
      <c r="VA31" s="244"/>
      <c r="VB31" s="244"/>
      <c r="VC31" s="244"/>
      <c r="VD31" s="244"/>
      <c r="VE31" s="244"/>
      <c r="VF31" s="244"/>
      <c r="VG31" s="244"/>
      <c r="VH31" s="244"/>
      <c r="VI31" s="244"/>
      <c r="VJ31" s="244"/>
      <c r="VK31" s="244"/>
      <c r="VL31" s="244"/>
      <c r="VM31" s="244"/>
      <c r="VN31" s="244"/>
      <c r="VO31" s="244"/>
      <c r="VP31" s="244"/>
      <c r="VQ31" s="244"/>
      <c r="VR31" s="244"/>
      <c r="VS31" s="244"/>
      <c r="VT31" s="244"/>
      <c r="VU31" s="244"/>
      <c r="VV31" s="244"/>
      <c r="VW31" s="244"/>
      <c r="VX31" s="244"/>
      <c r="VY31" s="244"/>
      <c r="VZ31" s="244"/>
      <c r="WA31" s="244"/>
      <c r="WB31" s="244"/>
      <c r="WC31" s="244"/>
      <c r="WD31" s="244"/>
      <c r="WE31" s="244"/>
      <c r="WF31" s="244"/>
      <c r="WG31" s="244"/>
      <c r="WH31" s="244"/>
      <c r="WI31" s="244"/>
      <c r="WJ31" s="244"/>
      <c r="WK31" s="244"/>
      <c r="WL31" s="244"/>
      <c r="WM31" s="244"/>
      <c r="WN31" s="244"/>
      <c r="WO31" s="244"/>
      <c r="WP31" s="244"/>
      <c r="WQ31" s="244"/>
      <c r="WR31" s="244"/>
      <c r="WS31" s="244"/>
      <c r="WT31" s="244"/>
      <c r="WU31" s="244"/>
      <c r="WV31" s="244"/>
      <c r="WW31" s="244"/>
      <c r="WX31" s="244"/>
      <c r="WY31" s="244"/>
      <c r="WZ31" s="244"/>
      <c r="XA31" s="244"/>
      <c r="XB31" s="244"/>
      <c r="XC31" s="244"/>
      <c r="XD31" s="244"/>
      <c r="XE31" s="244"/>
      <c r="XF31" s="244"/>
      <c r="XG31" s="244"/>
      <c r="XH31" s="244"/>
      <c r="XI31" s="244"/>
      <c r="XJ31" s="244"/>
      <c r="XK31" s="244"/>
      <c r="XL31" s="244"/>
      <c r="XM31" s="244"/>
      <c r="XN31" s="244"/>
      <c r="XO31" s="244"/>
      <c r="XP31" s="244"/>
      <c r="XQ31" s="244"/>
      <c r="XR31" s="244"/>
      <c r="XS31" s="244"/>
      <c r="XT31" s="244"/>
      <c r="XU31" s="244"/>
      <c r="XV31" s="244"/>
      <c r="XW31" s="244"/>
      <c r="XX31" s="244"/>
      <c r="XY31" s="244"/>
      <c r="XZ31" s="244"/>
      <c r="YA31" s="244"/>
      <c r="YB31" s="244"/>
      <c r="YC31" s="244"/>
      <c r="YD31" s="244"/>
      <c r="YE31" s="244"/>
      <c r="YF31" s="244"/>
      <c r="YG31" s="244"/>
      <c r="YH31" s="244"/>
      <c r="YI31" s="244"/>
      <c r="YJ31" s="244"/>
      <c r="YK31" s="244"/>
      <c r="YL31" s="244"/>
      <c r="YM31" s="244"/>
      <c r="YN31" s="244"/>
      <c r="YO31" s="244"/>
      <c r="YP31" s="244"/>
      <c r="YQ31" s="244"/>
      <c r="YR31" s="244"/>
      <c r="YS31" s="244"/>
      <c r="YT31" s="244"/>
      <c r="YU31" s="244"/>
      <c r="YV31" s="244"/>
      <c r="YW31" s="244"/>
      <c r="YX31" s="244"/>
      <c r="YY31" s="244"/>
      <c r="YZ31" s="244"/>
      <c r="ZA31" s="244"/>
      <c r="ZB31" s="244"/>
      <c r="ZC31" s="244"/>
      <c r="ZD31" s="244"/>
      <c r="ZE31" s="244"/>
      <c r="ZF31" s="244"/>
      <c r="ZG31" s="244"/>
      <c r="ZH31" s="244"/>
      <c r="ZI31" s="244"/>
      <c r="ZJ31" s="244"/>
      <c r="ZK31" s="244"/>
      <c r="ZL31" s="244"/>
      <c r="ZM31" s="244"/>
      <c r="ZN31" s="244"/>
      <c r="ZO31" s="244"/>
      <c r="ZP31" s="244"/>
      <c r="ZQ31" s="244"/>
      <c r="ZR31" s="244"/>
      <c r="ZS31" s="244"/>
      <c r="ZT31" s="244"/>
      <c r="ZU31" s="244"/>
      <c r="ZV31" s="244"/>
      <c r="ZW31" s="244"/>
      <c r="ZX31" s="244"/>
      <c r="ZY31" s="244"/>
      <c r="ZZ31" s="244"/>
      <c r="AAA31" s="244"/>
      <c r="AAB31" s="244"/>
      <c r="AAC31" s="244"/>
      <c r="AAD31" s="244"/>
      <c r="AAE31" s="244"/>
      <c r="AAF31" s="244"/>
      <c r="AAG31" s="244"/>
      <c r="AAH31" s="244"/>
      <c r="AAI31" s="244"/>
      <c r="AAJ31" s="244"/>
      <c r="AAK31" s="244"/>
      <c r="AAL31" s="244"/>
      <c r="AAM31" s="244"/>
      <c r="AAN31" s="244"/>
      <c r="AAO31" s="244"/>
      <c r="AAP31" s="244"/>
      <c r="AAQ31" s="244"/>
      <c r="AAR31" s="244"/>
      <c r="AAS31" s="244"/>
      <c r="AAT31" s="244"/>
      <c r="AAU31" s="244"/>
      <c r="AAV31" s="244"/>
      <c r="AAW31" s="244"/>
      <c r="AAX31" s="244"/>
      <c r="AAY31" s="244"/>
      <c r="AAZ31" s="244"/>
      <c r="ABA31" s="244"/>
      <c r="ABB31" s="244"/>
      <c r="ABC31" s="244"/>
      <c r="ABD31" s="244"/>
      <c r="ABE31" s="244"/>
      <c r="ABF31" s="244"/>
      <c r="ABG31" s="244"/>
      <c r="ABH31" s="244"/>
      <c r="ABI31" s="244"/>
      <c r="ABJ31" s="244"/>
      <c r="ABK31" s="244"/>
      <c r="ABL31" s="244"/>
      <c r="ABM31" s="244"/>
      <c r="ABN31" s="244"/>
      <c r="ABO31" s="244"/>
      <c r="ABP31" s="244"/>
      <c r="ABQ31" s="244"/>
      <c r="ABR31" s="244"/>
      <c r="ABS31" s="244"/>
      <c r="ABT31" s="244"/>
      <c r="ABU31" s="244"/>
      <c r="ABV31" s="244"/>
      <c r="ABW31" s="244"/>
      <c r="ABX31" s="244"/>
      <c r="ABY31" s="244"/>
      <c r="ABZ31" s="244"/>
      <c r="ACA31" s="244"/>
      <c r="ACB31" s="244"/>
      <c r="ACC31" s="244"/>
      <c r="ACD31" s="244"/>
      <c r="ACE31" s="244"/>
      <c r="ACF31" s="244"/>
      <c r="ACG31" s="244"/>
      <c r="ACH31" s="244"/>
      <c r="ACI31" s="244"/>
      <c r="ACJ31" s="244"/>
      <c r="ACK31" s="244"/>
      <c r="ACL31" s="244"/>
      <c r="ACM31" s="244"/>
      <c r="ACN31" s="244"/>
      <c r="ACO31" s="244"/>
      <c r="ACP31" s="244"/>
      <c r="ACQ31" s="244"/>
      <c r="ACR31" s="244"/>
      <c r="ACS31" s="244"/>
      <c r="ACT31" s="244"/>
      <c r="ACU31" s="244"/>
      <c r="ACV31" s="244"/>
      <c r="ACW31" s="244"/>
      <c r="ACX31" s="244"/>
      <c r="ACY31" s="244"/>
      <c r="ACZ31" s="244"/>
      <c r="ADA31" s="244"/>
      <c r="ADB31" s="244"/>
      <c r="ADC31" s="244"/>
      <c r="ADD31" s="244"/>
      <c r="ADE31" s="244"/>
      <c r="ADF31" s="244"/>
      <c r="ADG31" s="244"/>
      <c r="ADH31" s="244"/>
      <c r="ADI31" s="244"/>
      <c r="ADJ31" s="244"/>
      <c r="ADK31" s="244"/>
      <c r="ADL31" s="244"/>
      <c r="ADM31" s="244"/>
      <c r="ADN31" s="244"/>
      <c r="ADO31" s="244"/>
      <c r="ADP31" s="244"/>
      <c r="ADQ31" s="244"/>
      <c r="ADR31" s="244"/>
      <c r="ADS31" s="244"/>
      <c r="ADT31" s="244"/>
      <c r="ADU31" s="244"/>
      <c r="ADV31" s="244"/>
      <c r="ADW31" s="244"/>
      <c r="ADX31" s="244"/>
      <c r="ADY31" s="244"/>
      <c r="ADZ31" s="244"/>
      <c r="AEA31" s="244"/>
      <c r="AEB31" s="244"/>
      <c r="AEC31" s="244"/>
      <c r="AED31" s="244"/>
      <c r="AEE31" s="244"/>
      <c r="AEF31" s="244"/>
      <c r="AEG31" s="244"/>
      <c r="AEH31" s="244"/>
      <c r="AEI31" s="244"/>
      <c r="AEJ31" s="244"/>
      <c r="AEK31" s="244"/>
      <c r="AEL31" s="244"/>
      <c r="AEM31" s="244"/>
      <c r="AEN31" s="244"/>
      <c r="AEO31" s="244"/>
      <c r="AEP31" s="244"/>
      <c r="AEQ31" s="244"/>
      <c r="AER31" s="244"/>
      <c r="AES31" s="244"/>
      <c r="AET31" s="244"/>
      <c r="AEU31" s="244"/>
    </row>
    <row r="32" spans="1:827" s="191" customFormat="1" x14ac:dyDescent="0.15">
      <c r="A32" s="183" t="str">
        <f>'Tariffs July 2020'!K26</f>
        <v>Amber Electric</v>
      </c>
      <c r="B32" s="183" t="str">
        <f>'Tariffs July 2020'!L26</f>
        <v>Market offer</v>
      </c>
      <c r="C32" s="184">
        <f>IF('Tariffs July 2020'!BP26=0,91*'Tariffs July 2020'!M26/100,(91*'Tariffs July 2020'!M26/100)+'Tariffs July 2020'!BP26/4)</f>
        <v>103.24363636363634</v>
      </c>
      <c r="D32" s="184">
        <f>IF('Tariffs July 2020'!O26="",$C$5*'Tariffs July 2020'!N26/100,IF($C$5&gt;='Tariffs July 2020'!P26,('Tariffs July 2020'!P26*'Tariffs July 2020'!N26/100),($C$5*'Tariffs July 2020'!N26/100)))</f>
        <v>440.54545454545456</v>
      </c>
      <c r="E32" s="184">
        <f>IF(AND('Tariffs July 2020'!P26&gt;0,'Tariffs July 2020'!R26&gt;0),IF($C$5&lt;'Tariffs July 2020'!P26,0,IF($C$5&lt;=('Tariffs July 2020'!R26+'Tariffs July 2020'!P26),(($C$5-'Tariffs July 2020'!P26)*'Tariffs July 2020'!Q26/100),(('Tariffs July 2020'!R26)*'Tariffs July 2020'!Q26/100))),0)</f>
        <v>0</v>
      </c>
      <c r="F32" s="184">
        <f>IF(AND('Tariffs July 2020'!R26&gt;0,'Tariffs July 2020'!T26&gt;0),IF(($C$5&lt;'Tariffs July 2020'!T26),(0),($C$5-'Tariffs July 2020'!T26)*'Tariffs July 2020'!U26/100),IF(AND('Tariffs July 2020'!R26&gt;0,'Tariffs July 2020'!T26=""),IF(($C$5&lt;'Tariffs July 2020'!R26+'Tariffs July 2020'!P26),(0),(($C$5-('Tariffs July 2020'!R26+'Tariffs July 2020'!P26))*'Tariffs July 2020'!S26/100)),IF(AND('Tariffs July 2020'!P26&gt;0,'Tariffs July 2020'!R26=""&gt;0),IF(($C$5&lt;'Tariffs July 2020'!P26),(0),($C$5-'Tariffs July 2020'!P26)*'Tariffs July 2020'!Q26/100),0)))</f>
        <v>0</v>
      </c>
      <c r="G32" s="184">
        <f t="shared" ref="G32" si="71">SUM(C32:F32)</f>
        <v>543.78909090909087</v>
      </c>
      <c r="H32" s="238">
        <f t="shared" ref="H32" si="72">(G32-C32)*4</f>
        <v>1762.181818181818</v>
      </c>
      <c r="I32" s="238">
        <f t="shared" ref="I32" si="73">G32*4</f>
        <v>2175.1563636363635</v>
      </c>
      <c r="J32" s="185">
        <f t="shared" ref="J32" si="74">I32*1.1</f>
        <v>2392.672</v>
      </c>
      <c r="K32" s="183">
        <f>'Tariffs July 2020'!AZ26</f>
        <v>0</v>
      </c>
      <c r="L32" s="183">
        <f>'Tariffs July 2020'!BA26</f>
        <v>0</v>
      </c>
      <c r="M32" s="183">
        <f>'Tariffs July 2020'!BB26</f>
        <v>0</v>
      </c>
      <c r="N32" s="183">
        <f>'Tariffs July 2020'!BC26</f>
        <v>0</v>
      </c>
      <c r="O32" s="186" t="str">
        <f t="shared" ref="O32" si="75">IF(SUM(K32:N32)=0,"No discount",IF(K32&gt;0,"Guaranteed off bill",IF(L32&gt;0,"Guaranteed off usage",IF(M32&gt;0,"Pay-on-time off bill","Pay-on-time off usage"))))</f>
        <v>No discount</v>
      </c>
      <c r="P32" s="187" t="str">
        <f t="shared" ref="P32" si="76">IF(OR(A32="Origin Energy",A32="Red Energy",A32="Powershop"),"Inclusive","Exclusive")</f>
        <v>Exclusive</v>
      </c>
      <c r="Q32" s="241">
        <f t="shared" ref="Q32" si="77">IF(AND(O32="Guaranteed off bill",P32="Inclusive"),((I32*1.1)-((I32*1.1)*K32/100))/1.1,IF(AND(O32="Guaranteed off usage",P32="Inclusive"),((I32*1.1)-((H32*1.1)*L32/100))/1.1,IF(AND(O32="Guaranteed off bill",P32="Exclusive"),I32-(I32*K32/100),IF(AND(O32="Guaranteed off usage",P32="Exclusive"),I32-(H32*L32/100),IF(P32="Inclusive",((I32*1.1))/1.1,I32)))))</f>
        <v>2175.1563636363635</v>
      </c>
      <c r="R32" s="238">
        <f t="shared" ref="R32" si="78">IF(AND(O32="Pay-on-time off bill",P32="Inclusive"),((Q32*1.1)-((Q32*1.1)*M32/100))/1.1,IF(AND(O32="Pay-on-time off usage",P32="Inclusive"),((Q32*1.1)-((H32*1.1)*N32/100))/1.1,IF(AND(O32="Pay-on-time off bill",P32="Exclusive"),Q32-(Q32*M32/100),IF(AND(O32="Pay-on-time off usage",P32="Exclusive"),Q32-(H32*N32/100),IF(P32="Inclusive",((Q32*1.1))/1.1,Q32)))))</f>
        <v>2175.1563636363635</v>
      </c>
      <c r="S32" s="247">
        <f t="shared" ref="S32" si="79">Q32*1.1</f>
        <v>2392.672</v>
      </c>
      <c r="T32" s="247">
        <f t="shared" ref="T32" si="80">R32*1.1</f>
        <v>2392.672</v>
      </c>
      <c r="U32" s="188">
        <f>'Tariffs July 2020'!BL26</f>
        <v>0</v>
      </c>
      <c r="V32" s="189" t="str">
        <f>'Tariffs July 2020'!BM26</f>
        <v>n</v>
      </c>
      <c r="Y32" s="244"/>
      <c r="Z32" s="244"/>
      <c r="AA32" s="244"/>
      <c r="AB32" s="244"/>
      <c r="AC32" s="244"/>
      <c r="AD32" s="244"/>
      <c r="AE32" s="244"/>
      <c r="AF32" s="244"/>
      <c r="AG32" s="244"/>
      <c r="AH32" s="244"/>
      <c r="AI32" s="244"/>
      <c r="AJ32" s="244"/>
      <c r="AK32" s="244"/>
      <c r="AL32" s="244"/>
      <c r="AM32" s="244"/>
      <c r="AN32" s="244"/>
      <c r="AO32" s="244"/>
      <c r="AP32" s="244"/>
      <c r="AQ32" s="244"/>
      <c r="AR32" s="244"/>
      <c r="AS32" s="244"/>
      <c r="AT32" s="244"/>
      <c r="AU32" s="244"/>
      <c r="AV32" s="244"/>
      <c r="AW32" s="244"/>
      <c r="AX32" s="244"/>
      <c r="AY32" s="244"/>
      <c r="AZ32" s="244"/>
      <c r="BA32" s="244"/>
      <c r="BB32" s="244"/>
      <c r="BC32" s="244"/>
      <c r="BD32" s="244"/>
      <c r="BE32" s="244"/>
      <c r="BF32" s="244"/>
      <c r="BG32" s="244"/>
      <c r="BH32" s="244"/>
      <c r="BI32" s="244"/>
      <c r="BJ32" s="244"/>
      <c r="BK32" s="244"/>
      <c r="BL32" s="244"/>
      <c r="BM32" s="244"/>
      <c r="BN32" s="244"/>
      <c r="BO32" s="244"/>
      <c r="BP32" s="244"/>
      <c r="BQ32" s="244"/>
      <c r="BR32" s="244"/>
      <c r="BS32" s="244"/>
      <c r="BT32" s="244"/>
      <c r="BU32" s="244"/>
      <c r="BV32" s="244"/>
      <c r="BW32" s="244"/>
      <c r="BX32" s="244"/>
      <c r="BY32" s="244"/>
      <c r="BZ32" s="244"/>
      <c r="CA32" s="244"/>
      <c r="CB32" s="244"/>
      <c r="CC32" s="244"/>
      <c r="CD32" s="244"/>
      <c r="CE32" s="244"/>
      <c r="CF32" s="244"/>
      <c r="CG32" s="244"/>
      <c r="CH32" s="244"/>
      <c r="CI32" s="244"/>
      <c r="CJ32" s="244"/>
      <c r="CK32" s="244"/>
      <c r="CL32" s="244"/>
      <c r="CM32" s="244"/>
      <c r="CN32" s="244"/>
      <c r="CO32" s="244"/>
      <c r="CP32" s="244"/>
      <c r="CQ32" s="244"/>
      <c r="CR32" s="244"/>
      <c r="CS32" s="244"/>
      <c r="CT32" s="244"/>
      <c r="CU32" s="244"/>
      <c r="CV32" s="244"/>
      <c r="CW32" s="244"/>
      <c r="CX32" s="244"/>
      <c r="CY32" s="244"/>
      <c r="CZ32" s="244"/>
      <c r="DA32" s="244"/>
      <c r="DB32" s="244"/>
      <c r="DC32" s="244"/>
      <c r="DD32" s="244"/>
      <c r="DE32" s="244"/>
      <c r="DF32" s="244"/>
      <c r="DG32" s="244"/>
      <c r="DH32" s="244"/>
      <c r="DI32" s="244"/>
      <c r="DJ32" s="244"/>
      <c r="DK32" s="244"/>
      <c r="DL32" s="244"/>
      <c r="DM32" s="244"/>
      <c r="DN32" s="244"/>
      <c r="DO32" s="244"/>
      <c r="DP32" s="244"/>
      <c r="DQ32" s="244"/>
      <c r="DR32" s="244"/>
      <c r="DS32" s="244"/>
      <c r="DT32" s="244"/>
      <c r="DU32" s="244"/>
      <c r="DV32" s="244"/>
      <c r="DW32" s="244"/>
      <c r="DX32" s="244"/>
      <c r="DY32" s="244"/>
      <c r="DZ32" s="244"/>
      <c r="EA32" s="244"/>
      <c r="EB32" s="244"/>
      <c r="EC32" s="244"/>
      <c r="ED32" s="244"/>
      <c r="EE32" s="244"/>
      <c r="EF32" s="244"/>
      <c r="EG32" s="244"/>
      <c r="EH32" s="244"/>
      <c r="EI32" s="244"/>
      <c r="EJ32" s="244"/>
      <c r="EK32" s="244"/>
      <c r="EL32" s="244"/>
      <c r="EM32" s="244"/>
      <c r="EN32" s="244"/>
      <c r="EO32" s="244"/>
      <c r="EP32" s="244"/>
      <c r="EQ32" s="244"/>
      <c r="ER32" s="244"/>
      <c r="ES32" s="244"/>
      <c r="ET32" s="244"/>
      <c r="EU32" s="244"/>
      <c r="EV32" s="244"/>
      <c r="EW32" s="244"/>
      <c r="EX32" s="244"/>
      <c r="EY32" s="244"/>
      <c r="EZ32" s="244"/>
      <c r="FA32" s="244"/>
      <c r="FB32" s="244"/>
      <c r="FC32" s="244"/>
      <c r="FD32" s="244"/>
      <c r="FE32" s="244"/>
      <c r="FF32" s="244"/>
      <c r="FG32" s="244"/>
      <c r="FH32" s="244"/>
      <c r="FI32" s="244"/>
      <c r="FJ32" s="244"/>
      <c r="FK32" s="244"/>
      <c r="FL32" s="244"/>
      <c r="FM32" s="244"/>
      <c r="FN32" s="244"/>
      <c r="FO32" s="244"/>
      <c r="FP32" s="244"/>
      <c r="FQ32" s="244"/>
      <c r="FR32" s="244"/>
      <c r="FS32" s="244"/>
      <c r="FT32" s="244"/>
      <c r="FU32" s="244"/>
      <c r="FV32" s="244"/>
      <c r="FW32" s="244"/>
      <c r="FX32" s="244"/>
      <c r="FY32" s="244"/>
      <c r="FZ32" s="244"/>
      <c r="GA32" s="244"/>
      <c r="GB32" s="244"/>
      <c r="GC32" s="244"/>
      <c r="GD32" s="244"/>
      <c r="GE32" s="244"/>
      <c r="GF32" s="244"/>
      <c r="GG32" s="244"/>
      <c r="GH32" s="244"/>
      <c r="GI32" s="244"/>
      <c r="GJ32" s="244"/>
      <c r="GK32" s="244"/>
      <c r="GL32" s="244"/>
      <c r="GM32" s="244"/>
      <c r="GN32" s="244"/>
      <c r="GO32" s="244"/>
      <c r="GP32" s="244"/>
      <c r="GQ32" s="244"/>
      <c r="GR32" s="244"/>
      <c r="GS32" s="244"/>
      <c r="GT32" s="244"/>
      <c r="GU32" s="244"/>
      <c r="GV32" s="244"/>
      <c r="GW32" s="244"/>
      <c r="GX32" s="244"/>
      <c r="GY32" s="244"/>
      <c r="GZ32" s="244"/>
      <c r="HA32" s="244"/>
      <c r="HB32" s="244"/>
      <c r="HC32" s="244"/>
      <c r="HD32" s="244"/>
      <c r="HE32" s="244"/>
      <c r="HF32" s="244"/>
      <c r="HG32" s="244"/>
      <c r="HH32" s="244"/>
      <c r="HI32" s="244"/>
      <c r="HJ32" s="244"/>
      <c r="HK32" s="244"/>
      <c r="HL32" s="244"/>
      <c r="HM32" s="244"/>
      <c r="HN32" s="244"/>
      <c r="HO32" s="244"/>
      <c r="HP32" s="244"/>
      <c r="HQ32" s="244"/>
      <c r="HR32" s="244"/>
      <c r="HS32" s="244"/>
      <c r="HT32" s="244"/>
      <c r="HU32" s="244"/>
      <c r="HV32" s="244"/>
      <c r="HW32" s="244"/>
      <c r="HX32" s="244"/>
      <c r="HY32" s="244"/>
      <c r="HZ32" s="244"/>
      <c r="IA32" s="244"/>
      <c r="IB32" s="244"/>
      <c r="IC32" s="244"/>
      <c r="ID32" s="244"/>
      <c r="IE32" s="244"/>
      <c r="IF32" s="244"/>
      <c r="IG32" s="244"/>
      <c r="IH32" s="244"/>
      <c r="II32" s="244"/>
      <c r="IJ32" s="244"/>
      <c r="IK32" s="244"/>
      <c r="IL32" s="244"/>
      <c r="IM32" s="244"/>
      <c r="IN32" s="244"/>
      <c r="IO32" s="244"/>
      <c r="IP32" s="244"/>
      <c r="IQ32" s="244"/>
      <c r="IR32" s="244"/>
      <c r="IS32" s="244"/>
      <c r="IT32" s="244"/>
      <c r="IU32" s="244"/>
      <c r="IV32" s="244"/>
      <c r="IW32" s="244"/>
      <c r="IX32" s="244"/>
      <c r="IY32" s="244"/>
      <c r="IZ32" s="244"/>
      <c r="JA32" s="244"/>
      <c r="JB32" s="244"/>
      <c r="JC32" s="244"/>
      <c r="JD32" s="244"/>
      <c r="JE32" s="244"/>
      <c r="JF32" s="244"/>
      <c r="JG32" s="244"/>
      <c r="JH32" s="244"/>
      <c r="JI32" s="244"/>
      <c r="JJ32" s="244"/>
      <c r="JK32" s="244"/>
      <c r="JL32" s="244"/>
      <c r="JM32" s="244"/>
      <c r="JN32" s="244"/>
      <c r="JO32" s="244"/>
      <c r="JP32" s="244"/>
      <c r="JQ32" s="244"/>
      <c r="JR32" s="244"/>
      <c r="JS32" s="244"/>
      <c r="JT32" s="244"/>
      <c r="JU32" s="244"/>
      <c r="JV32" s="244"/>
      <c r="JW32" s="244"/>
      <c r="JX32" s="244"/>
      <c r="JY32" s="244"/>
      <c r="JZ32" s="244"/>
      <c r="KA32" s="244"/>
      <c r="KB32" s="244"/>
      <c r="KC32" s="244"/>
      <c r="KD32" s="244"/>
      <c r="KE32" s="244"/>
      <c r="KF32" s="244"/>
      <c r="KG32" s="244"/>
      <c r="KH32" s="244"/>
      <c r="KI32" s="244"/>
      <c r="KJ32" s="244"/>
      <c r="KK32" s="244"/>
      <c r="KL32" s="244"/>
      <c r="KM32" s="244"/>
      <c r="KN32" s="244"/>
      <c r="KO32" s="244"/>
      <c r="KP32" s="244"/>
      <c r="KQ32" s="244"/>
      <c r="KR32" s="244"/>
      <c r="KS32" s="244"/>
      <c r="KT32" s="244"/>
      <c r="KU32" s="244"/>
      <c r="KV32" s="244"/>
      <c r="KW32" s="244"/>
      <c r="KX32" s="244"/>
      <c r="KY32" s="244"/>
      <c r="KZ32" s="244"/>
      <c r="LA32" s="244"/>
      <c r="LB32" s="244"/>
      <c r="LC32" s="244"/>
      <c r="LD32" s="244"/>
      <c r="LE32" s="244"/>
      <c r="LF32" s="244"/>
      <c r="LG32" s="244"/>
      <c r="LH32" s="244"/>
      <c r="LI32" s="244"/>
      <c r="LJ32" s="244"/>
      <c r="LK32" s="244"/>
      <c r="LL32" s="244"/>
      <c r="LM32" s="244"/>
      <c r="LN32" s="244"/>
      <c r="LO32" s="244"/>
      <c r="LP32" s="244"/>
      <c r="LQ32" s="244"/>
      <c r="LR32" s="244"/>
      <c r="LS32" s="244"/>
      <c r="LT32" s="244"/>
      <c r="LU32" s="244"/>
      <c r="LV32" s="244"/>
      <c r="LW32" s="244"/>
      <c r="LX32" s="244"/>
      <c r="LY32" s="244"/>
      <c r="LZ32" s="244"/>
      <c r="MA32" s="244"/>
      <c r="MB32" s="244"/>
      <c r="MC32" s="244"/>
      <c r="MD32" s="244"/>
      <c r="ME32" s="244"/>
      <c r="MF32" s="244"/>
      <c r="MG32" s="244"/>
      <c r="MH32" s="244"/>
      <c r="MI32" s="244"/>
      <c r="MJ32" s="244"/>
      <c r="MK32" s="244"/>
      <c r="ML32" s="244"/>
      <c r="MM32" s="244"/>
      <c r="MN32" s="244"/>
      <c r="MO32" s="244"/>
      <c r="MP32" s="244"/>
      <c r="MQ32" s="244"/>
      <c r="MR32" s="244"/>
      <c r="MS32" s="244"/>
      <c r="MT32" s="244"/>
      <c r="MU32" s="244"/>
      <c r="MV32" s="244"/>
      <c r="MW32" s="244"/>
      <c r="MX32" s="244"/>
      <c r="MY32" s="244"/>
      <c r="MZ32" s="244"/>
      <c r="NA32" s="244"/>
      <c r="NB32" s="244"/>
      <c r="NC32" s="244"/>
      <c r="ND32" s="244"/>
      <c r="NE32" s="244"/>
      <c r="NF32" s="244"/>
      <c r="NG32" s="244"/>
      <c r="NH32" s="244"/>
      <c r="NI32" s="244"/>
      <c r="NJ32" s="244"/>
      <c r="NK32" s="244"/>
      <c r="NL32" s="244"/>
      <c r="NM32" s="244"/>
      <c r="NN32" s="244"/>
      <c r="NO32" s="244"/>
      <c r="NP32" s="244"/>
      <c r="NQ32" s="244"/>
      <c r="NR32" s="244"/>
      <c r="NS32" s="244"/>
      <c r="NT32" s="244"/>
      <c r="NU32" s="244"/>
      <c r="NV32" s="244"/>
      <c r="NW32" s="244"/>
      <c r="NX32" s="244"/>
      <c r="NY32" s="244"/>
      <c r="NZ32" s="244"/>
      <c r="OA32" s="244"/>
      <c r="OB32" s="244"/>
      <c r="OC32" s="244"/>
      <c r="OD32" s="244"/>
      <c r="OE32" s="244"/>
      <c r="OF32" s="244"/>
      <c r="OG32" s="244"/>
      <c r="OH32" s="244"/>
      <c r="OI32" s="244"/>
      <c r="OJ32" s="244"/>
      <c r="OK32" s="244"/>
      <c r="OL32" s="244"/>
      <c r="OM32" s="244"/>
      <c r="ON32" s="244"/>
      <c r="OO32" s="244"/>
      <c r="OP32" s="244"/>
      <c r="OQ32" s="244"/>
      <c r="OR32" s="244"/>
      <c r="OS32" s="244"/>
      <c r="OT32" s="244"/>
      <c r="OU32" s="244"/>
      <c r="OV32" s="244"/>
      <c r="OW32" s="244"/>
      <c r="OX32" s="244"/>
      <c r="OY32" s="244"/>
      <c r="OZ32" s="244"/>
      <c r="PA32" s="244"/>
      <c r="PB32" s="244"/>
      <c r="PC32" s="244"/>
      <c r="PD32" s="244"/>
      <c r="PE32" s="244"/>
      <c r="PF32" s="244"/>
      <c r="PG32" s="244"/>
      <c r="PH32" s="244"/>
      <c r="PI32" s="244"/>
      <c r="PJ32" s="244"/>
      <c r="PK32" s="244"/>
      <c r="PL32" s="244"/>
      <c r="PM32" s="244"/>
      <c r="PN32" s="244"/>
      <c r="PO32" s="244"/>
      <c r="PP32" s="244"/>
      <c r="PQ32" s="244"/>
      <c r="PR32" s="244"/>
      <c r="PS32" s="244"/>
      <c r="PT32" s="244"/>
      <c r="PU32" s="244"/>
      <c r="PV32" s="244"/>
      <c r="PW32" s="244"/>
      <c r="PX32" s="244"/>
      <c r="PY32" s="244"/>
      <c r="PZ32" s="244"/>
      <c r="QA32" s="244"/>
      <c r="QB32" s="244"/>
      <c r="QC32" s="244"/>
      <c r="QD32" s="244"/>
      <c r="QE32" s="244"/>
      <c r="QF32" s="244"/>
      <c r="QG32" s="244"/>
      <c r="QH32" s="244"/>
      <c r="QI32" s="244"/>
      <c r="QJ32" s="244"/>
      <c r="QK32" s="244"/>
      <c r="QL32" s="244"/>
      <c r="QM32" s="244"/>
      <c r="QN32" s="244"/>
      <c r="QO32" s="244"/>
      <c r="QP32" s="244"/>
      <c r="QQ32" s="244"/>
      <c r="QR32" s="244"/>
      <c r="QS32" s="244"/>
      <c r="QT32" s="244"/>
      <c r="QU32" s="244"/>
      <c r="QV32" s="244"/>
      <c r="QW32" s="244"/>
      <c r="QX32" s="244"/>
      <c r="QY32" s="244"/>
      <c r="QZ32" s="244"/>
      <c r="RA32" s="244"/>
      <c r="RB32" s="244"/>
      <c r="RC32" s="244"/>
      <c r="RD32" s="244"/>
      <c r="RE32" s="244"/>
      <c r="RF32" s="244"/>
      <c r="RG32" s="244"/>
      <c r="RH32" s="244"/>
      <c r="RI32" s="244"/>
      <c r="RJ32" s="244"/>
      <c r="RK32" s="244"/>
      <c r="RL32" s="244"/>
      <c r="RM32" s="244"/>
      <c r="RN32" s="244"/>
      <c r="RO32" s="244"/>
      <c r="RP32" s="244"/>
      <c r="RQ32" s="244"/>
      <c r="RR32" s="244"/>
      <c r="RS32" s="244"/>
      <c r="RT32" s="244"/>
      <c r="RU32" s="244"/>
      <c r="RV32" s="244"/>
      <c r="RW32" s="244"/>
      <c r="RX32" s="244"/>
      <c r="RY32" s="244"/>
      <c r="RZ32" s="244"/>
      <c r="SA32" s="244"/>
      <c r="SB32" s="244"/>
      <c r="SC32" s="244"/>
      <c r="SD32" s="244"/>
      <c r="SE32" s="244"/>
      <c r="SF32" s="244"/>
      <c r="SG32" s="244"/>
      <c r="SH32" s="244"/>
      <c r="SI32" s="244"/>
      <c r="SJ32" s="244"/>
      <c r="SK32" s="244"/>
      <c r="SL32" s="244"/>
      <c r="SM32" s="244"/>
      <c r="SN32" s="244"/>
      <c r="SO32" s="244"/>
      <c r="SP32" s="244"/>
      <c r="SQ32" s="244"/>
      <c r="SR32" s="244"/>
      <c r="SS32" s="244"/>
      <c r="ST32" s="244"/>
      <c r="SU32" s="244"/>
      <c r="SV32" s="244"/>
      <c r="SW32" s="244"/>
      <c r="SX32" s="244"/>
      <c r="SY32" s="244"/>
      <c r="SZ32" s="244"/>
      <c r="TA32" s="244"/>
      <c r="TB32" s="244"/>
      <c r="TC32" s="244"/>
      <c r="TD32" s="244"/>
      <c r="TE32" s="244"/>
      <c r="TF32" s="244"/>
      <c r="TG32" s="244"/>
      <c r="TH32" s="244"/>
      <c r="TI32" s="244"/>
      <c r="TJ32" s="244"/>
      <c r="TK32" s="244"/>
      <c r="TL32" s="244"/>
      <c r="TM32" s="244"/>
      <c r="TN32" s="244"/>
      <c r="TO32" s="244"/>
      <c r="TP32" s="244"/>
      <c r="TQ32" s="244"/>
      <c r="TR32" s="244"/>
      <c r="TS32" s="244"/>
      <c r="TT32" s="244"/>
      <c r="TU32" s="244"/>
      <c r="TV32" s="244"/>
      <c r="TW32" s="244"/>
      <c r="TX32" s="244"/>
      <c r="TY32" s="244"/>
      <c r="TZ32" s="244"/>
      <c r="UA32" s="244"/>
      <c r="UB32" s="244"/>
      <c r="UC32" s="244"/>
      <c r="UD32" s="244"/>
      <c r="UE32" s="244"/>
      <c r="UF32" s="244"/>
      <c r="UG32" s="244"/>
      <c r="UH32" s="244"/>
      <c r="UI32" s="244"/>
      <c r="UJ32" s="244"/>
      <c r="UK32" s="244"/>
      <c r="UL32" s="244"/>
      <c r="UM32" s="244"/>
      <c r="UN32" s="244"/>
      <c r="UO32" s="244"/>
      <c r="UP32" s="244"/>
      <c r="UQ32" s="244"/>
      <c r="UR32" s="244"/>
      <c r="US32" s="244"/>
      <c r="UT32" s="244"/>
      <c r="UU32" s="244"/>
      <c r="UV32" s="244"/>
      <c r="UW32" s="244"/>
      <c r="UX32" s="244"/>
      <c r="UY32" s="244"/>
      <c r="UZ32" s="244"/>
      <c r="VA32" s="244"/>
      <c r="VB32" s="244"/>
      <c r="VC32" s="244"/>
      <c r="VD32" s="244"/>
      <c r="VE32" s="244"/>
      <c r="VF32" s="244"/>
      <c r="VG32" s="244"/>
      <c r="VH32" s="244"/>
      <c r="VI32" s="244"/>
      <c r="VJ32" s="244"/>
      <c r="VK32" s="244"/>
      <c r="VL32" s="244"/>
      <c r="VM32" s="244"/>
      <c r="VN32" s="244"/>
      <c r="VO32" s="244"/>
      <c r="VP32" s="244"/>
      <c r="VQ32" s="244"/>
      <c r="VR32" s="244"/>
      <c r="VS32" s="244"/>
      <c r="VT32" s="244"/>
      <c r="VU32" s="244"/>
      <c r="VV32" s="244"/>
      <c r="VW32" s="244"/>
      <c r="VX32" s="244"/>
      <c r="VY32" s="244"/>
      <c r="VZ32" s="244"/>
      <c r="WA32" s="244"/>
      <c r="WB32" s="244"/>
      <c r="WC32" s="244"/>
      <c r="WD32" s="244"/>
      <c r="WE32" s="244"/>
      <c r="WF32" s="244"/>
      <c r="WG32" s="244"/>
      <c r="WH32" s="244"/>
      <c r="WI32" s="244"/>
      <c r="WJ32" s="244"/>
      <c r="WK32" s="244"/>
      <c r="WL32" s="244"/>
      <c r="WM32" s="244"/>
      <c r="WN32" s="244"/>
      <c r="WO32" s="244"/>
      <c r="WP32" s="244"/>
      <c r="WQ32" s="244"/>
      <c r="WR32" s="244"/>
      <c r="WS32" s="244"/>
      <c r="WT32" s="244"/>
      <c r="WU32" s="244"/>
      <c r="WV32" s="244"/>
      <c r="WW32" s="244"/>
      <c r="WX32" s="244"/>
      <c r="WY32" s="244"/>
      <c r="WZ32" s="244"/>
      <c r="XA32" s="244"/>
      <c r="XB32" s="244"/>
      <c r="XC32" s="244"/>
      <c r="XD32" s="244"/>
      <c r="XE32" s="244"/>
      <c r="XF32" s="244"/>
      <c r="XG32" s="244"/>
      <c r="XH32" s="244"/>
      <c r="XI32" s="244"/>
      <c r="XJ32" s="244"/>
      <c r="XK32" s="244"/>
      <c r="XL32" s="244"/>
      <c r="XM32" s="244"/>
      <c r="XN32" s="244"/>
      <c r="XO32" s="244"/>
      <c r="XP32" s="244"/>
      <c r="XQ32" s="244"/>
      <c r="XR32" s="244"/>
      <c r="XS32" s="244"/>
      <c r="XT32" s="244"/>
      <c r="XU32" s="244"/>
      <c r="XV32" s="244"/>
      <c r="XW32" s="244"/>
      <c r="XX32" s="244"/>
      <c r="XY32" s="244"/>
      <c r="XZ32" s="244"/>
      <c r="YA32" s="244"/>
      <c r="YB32" s="244"/>
      <c r="YC32" s="244"/>
      <c r="YD32" s="244"/>
      <c r="YE32" s="244"/>
      <c r="YF32" s="244"/>
      <c r="YG32" s="244"/>
      <c r="YH32" s="244"/>
      <c r="YI32" s="244"/>
      <c r="YJ32" s="244"/>
      <c r="YK32" s="244"/>
      <c r="YL32" s="244"/>
      <c r="YM32" s="244"/>
      <c r="YN32" s="244"/>
      <c r="YO32" s="244"/>
      <c r="YP32" s="244"/>
      <c r="YQ32" s="244"/>
      <c r="YR32" s="244"/>
      <c r="YS32" s="244"/>
      <c r="YT32" s="244"/>
      <c r="YU32" s="244"/>
      <c r="YV32" s="244"/>
      <c r="YW32" s="244"/>
      <c r="YX32" s="244"/>
      <c r="YY32" s="244"/>
      <c r="YZ32" s="244"/>
      <c r="ZA32" s="244"/>
      <c r="ZB32" s="244"/>
      <c r="ZC32" s="244"/>
      <c r="ZD32" s="244"/>
      <c r="ZE32" s="244"/>
      <c r="ZF32" s="244"/>
      <c r="ZG32" s="244"/>
      <c r="ZH32" s="244"/>
      <c r="ZI32" s="244"/>
      <c r="ZJ32" s="244"/>
      <c r="ZK32" s="244"/>
      <c r="ZL32" s="244"/>
      <c r="ZM32" s="244"/>
      <c r="ZN32" s="244"/>
      <c r="ZO32" s="244"/>
      <c r="ZP32" s="244"/>
      <c r="ZQ32" s="244"/>
      <c r="ZR32" s="244"/>
      <c r="ZS32" s="244"/>
      <c r="ZT32" s="244"/>
      <c r="ZU32" s="244"/>
      <c r="ZV32" s="244"/>
      <c r="ZW32" s="244"/>
      <c r="ZX32" s="244"/>
      <c r="ZY32" s="244"/>
      <c r="ZZ32" s="244"/>
      <c r="AAA32" s="244"/>
      <c r="AAB32" s="244"/>
      <c r="AAC32" s="244"/>
      <c r="AAD32" s="244"/>
      <c r="AAE32" s="244"/>
      <c r="AAF32" s="244"/>
      <c r="AAG32" s="244"/>
      <c r="AAH32" s="244"/>
      <c r="AAI32" s="244"/>
      <c r="AAJ32" s="244"/>
      <c r="AAK32" s="244"/>
      <c r="AAL32" s="244"/>
      <c r="AAM32" s="244"/>
      <c r="AAN32" s="244"/>
      <c r="AAO32" s="244"/>
      <c r="AAP32" s="244"/>
      <c r="AAQ32" s="244"/>
      <c r="AAR32" s="244"/>
      <c r="AAS32" s="244"/>
      <c r="AAT32" s="244"/>
      <c r="AAU32" s="244"/>
      <c r="AAV32" s="244"/>
      <c r="AAW32" s="244"/>
      <c r="AAX32" s="244"/>
      <c r="AAY32" s="244"/>
      <c r="AAZ32" s="244"/>
      <c r="ABA32" s="244"/>
      <c r="ABB32" s="244"/>
      <c r="ABC32" s="244"/>
      <c r="ABD32" s="244"/>
      <c r="ABE32" s="244"/>
      <c r="ABF32" s="244"/>
      <c r="ABG32" s="244"/>
      <c r="ABH32" s="244"/>
      <c r="ABI32" s="244"/>
      <c r="ABJ32" s="244"/>
      <c r="ABK32" s="244"/>
      <c r="ABL32" s="244"/>
      <c r="ABM32" s="244"/>
      <c r="ABN32" s="244"/>
      <c r="ABO32" s="244"/>
      <c r="ABP32" s="244"/>
      <c r="ABQ32" s="244"/>
      <c r="ABR32" s="244"/>
      <c r="ABS32" s="244"/>
      <c r="ABT32" s="244"/>
      <c r="ABU32" s="244"/>
      <c r="ABV32" s="244"/>
      <c r="ABW32" s="244"/>
      <c r="ABX32" s="244"/>
      <c r="ABY32" s="244"/>
      <c r="ABZ32" s="244"/>
      <c r="ACA32" s="244"/>
      <c r="ACB32" s="244"/>
      <c r="ACC32" s="244"/>
      <c r="ACD32" s="244"/>
      <c r="ACE32" s="244"/>
      <c r="ACF32" s="244"/>
      <c r="ACG32" s="244"/>
      <c r="ACH32" s="244"/>
      <c r="ACI32" s="244"/>
      <c r="ACJ32" s="244"/>
      <c r="ACK32" s="244"/>
      <c r="ACL32" s="244"/>
      <c r="ACM32" s="244"/>
      <c r="ACN32" s="244"/>
      <c r="ACO32" s="244"/>
      <c r="ACP32" s="244"/>
      <c r="ACQ32" s="244"/>
      <c r="ACR32" s="244"/>
      <c r="ACS32" s="244"/>
      <c r="ACT32" s="244"/>
      <c r="ACU32" s="244"/>
      <c r="ACV32" s="244"/>
      <c r="ACW32" s="244"/>
      <c r="ACX32" s="244"/>
      <c r="ACY32" s="244"/>
      <c r="ACZ32" s="244"/>
      <c r="ADA32" s="244"/>
      <c r="ADB32" s="244"/>
      <c r="ADC32" s="244"/>
      <c r="ADD32" s="244"/>
      <c r="ADE32" s="244"/>
      <c r="ADF32" s="244"/>
      <c r="ADG32" s="244"/>
      <c r="ADH32" s="244"/>
      <c r="ADI32" s="244"/>
      <c r="ADJ32" s="244"/>
      <c r="ADK32" s="244"/>
      <c r="ADL32" s="244"/>
      <c r="ADM32" s="244"/>
      <c r="ADN32" s="244"/>
      <c r="ADO32" s="244"/>
      <c r="ADP32" s="244"/>
      <c r="ADQ32" s="244"/>
      <c r="ADR32" s="244"/>
      <c r="ADS32" s="244"/>
      <c r="ADT32" s="244"/>
      <c r="ADU32" s="244"/>
      <c r="ADV32" s="244"/>
      <c r="ADW32" s="244"/>
      <c r="ADX32" s="244"/>
      <c r="ADY32" s="244"/>
      <c r="ADZ32" s="244"/>
      <c r="AEA32" s="244"/>
      <c r="AEB32" s="244"/>
      <c r="AEC32" s="244"/>
      <c r="AED32" s="244"/>
      <c r="AEE32" s="244"/>
      <c r="AEF32" s="244"/>
      <c r="AEG32" s="244"/>
      <c r="AEH32" s="244"/>
      <c r="AEI32" s="244"/>
      <c r="AEJ32" s="244"/>
      <c r="AEK32" s="244"/>
      <c r="AEL32" s="244"/>
      <c r="AEM32" s="244"/>
      <c r="AEN32" s="244"/>
      <c r="AEO32" s="244"/>
      <c r="AEP32" s="244"/>
      <c r="AEQ32" s="244"/>
      <c r="AER32" s="244"/>
      <c r="AES32" s="244"/>
      <c r="AET32" s="244"/>
      <c r="AEU32" s="244"/>
    </row>
    <row r="33" spans="1:22" x14ac:dyDescent="0.15">
      <c r="A33" s="183" t="str">
        <f>'Tariffs July 2020'!K27</f>
        <v>GloBird Energy</v>
      </c>
      <c r="B33" s="183" t="str">
        <f>'Tariffs July 2020'!L27</f>
        <v>GloSave</v>
      </c>
      <c r="C33" s="184">
        <f>IF('Tariffs July 2020'!BP27=0,91*'Tariffs July 2020'!M27/100,(91*'Tariffs July 2020'!M27/100)+'Tariffs July 2020'!BP27/4)</f>
        <v>90.999999999999986</v>
      </c>
      <c r="D33" s="184">
        <f>IF('Tariffs July 2020'!O27="",$C$5*'Tariffs July 2020'!N27/100,IF($C$5&gt;='Tariffs July 2020'!P27,('Tariffs July 2020'!P27*'Tariffs July 2020'!N27/100),($C$5*'Tariffs July 2020'!N27/100)))</f>
        <v>379.99999999999994</v>
      </c>
      <c r="E33" s="184">
        <f>IF(AND('Tariffs July 2020'!P27&gt;0,'Tariffs July 2020'!R27&gt;0),IF($C$5&lt;'Tariffs July 2020'!P27,0,IF($C$5&lt;=('Tariffs July 2020'!R27+'Tariffs July 2020'!P27),(($C$5-'Tariffs July 2020'!P27)*'Tariffs July 2020'!Q27/100),(('Tariffs July 2020'!R27)*'Tariffs July 2020'!Q27/100))),0)</f>
        <v>0</v>
      </c>
      <c r="F33" s="184">
        <f>IF(AND('Tariffs July 2020'!R27&gt;0,'Tariffs July 2020'!T27&gt;0),IF(($C$5&lt;'Tariffs July 2020'!T27),(0),($C$5-'Tariffs July 2020'!T27)*'Tariffs July 2020'!U27/100),IF(AND('Tariffs July 2020'!R27&gt;0,'Tariffs July 2020'!T27=""),IF(($C$5&lt;'Tariffs July 2020'!R27+'Tariffs July 2020'!P27),(0),(($C$5-('Tariffs July 2020'!R27+'Tariffs July 2020'!P27))*'Tariffs July 2020'!S27/100)),IF(AND('Tariffs July 2020'!P27&gt;0,'Tariffs July 2020'!R27=""&gt;0),IF(($C$5&lt;'Tariffs July 2020'!P27),(0),($C$5-'Tariffs July 2020'!P27)*'Tariffs July 2020'!Q27/100),0)))</f>
        <v>0</v>
      </c>
      <c r="G33" s="184">
        <f t="shared" ref="G33:G35" si="81">SUM(C33:F33)</f>
        <v>470.99999999999994</v>
      </c>
      <c r="H33" s="238">
        <f t="shared" ref="H33:H35" si="82">(G33-C33)*4</f>
        <v>1519.9999999999998</v>
      </c>
      <c r="I33" s="238">
        <f t="shared" ref="I33:I35" si="83">G33*4</f>
        <v>1883.9999999999998</v>
      </c>
      <c r="J33" s="185">
        <f t="shared" ref="J33:J35" si="84">I33*1.1</f>
        <v>2072.4</v>
      </c>
      <c r="K33" s="183">
        <f>'Tariffs July 2020'!AZ27</f>
        <v>0</v>
      </c>
      <c r="L33" s="183">
        <f>'Tariffs July 2020'!BA27</f>
        <v>0</v>
      </c>
      <c r="M33" s="183">
        <f>'Tariffs July 2020'!BB27</f>
        <v>7</v>
      </c>
      <c r="N33" s="183">
        <f>'Tariffs July 2020'!BC27</f>
        <v>0</v>
      </c>
      <c r="O33" s="186" t="str">
        <f t="shared" ref="O33:O35" si="85">IF(SUM(K33:N33)=0,"No discount",IF(K33&gt;0,"Guaranteed off bill",IF(L33&gt;0,"Guaranteed off usage",IF(M33&gt;0,"Pay-on-time off bill","Pay-on-time off usage"))))</f>
        <v>Pay-on-time off bill</v>
      </c>
      <c r="P33" s="187" t="str">
        <f t="shared" ref="P33:P35" si="86">IF(OR(A33="Origin Energy",A33="Red Energy",A33="Powershop"),"Inclusive","Exclusive")</f>
        <v>Exclusive</v>
      </c>
      <c r="Q33" s="241">
        <f t="shared" ref="Q33:Q35" si="87">IF(AND(O33="Guaranteed off bill",P33="Inclusive"),((I33*1.1)-((I33*1.1)*K33/100))/1.1,IF(AND(O33="Guaranteed off usage",P33="Inclusive"),((I33*1.1)-((H33*1.1)*L33/100))/1.1,IF(AND(O33="Guaranteed off bill",P33="Exclusive"),I33-(I33*K33/100),IF(AND(O33="Guaranteed off usage",P33="Exclusive"),I33-(H33*L33/100),IF(P33="Inclusive",((I33*1.1))/1.1,I33)))))</f>
        <v>1883.9999999999998</v>
      </c>
      <c r="R33" s="238">
        <f t="shared" ref="R33:R35" si="88">IF(AND(O33="Pay-on-time off bill",P33="Inclusive"),((Q33*1.1)-((Q33*1.1)*M33/100))/1.1,IF(AND(O33="Pay-on-time off usage",P33="Inclusive"),((Q33*1.1)-((H33*1.1)*N33/100))/1.1,IF(AND(O33="Pay-on-time off bill",P33="Exclusive"),Q33-(Q33*M33/100),IF(AND(O33="Pay-on-time off usage",P33="Exclusive"),Q33-(H33*N33/100),IF(P33="Inclusive",((Q33*1.1))/1.1,Q33)))))</f>
        <v>1752.12</v>
      </c>
      <c r="S33" s="247">
        <f t="shared" ref="S33:S35" si="89">Q33*1.1</f>
        <v>2072.4</v>
      </c>
      <c r="T33" s="247">
        <f t="shared" ref="T33:T35" si="90">R33*1.1</f>
        <v>1927.3320000000001</v>
      </c>
      <c r="U33" s="188">
        <f>'Tariffs July 2020'!BL27</f>
        <v>0</v>
      </c>
      <c r="V33" s="189" t="str">
        <f>'Tariffs July 2020'!BM27</f>
        <v>n</v>
      </c>
    </row>
    <row r="34" spans="1:22" ht="15" thickBot="1" x14ac:dyDescent="0.2">
      <c r="A34" s="183" t="str">
        <f>'Tariffs July 2020'!K28</f>
        <v>Nectr</v>
      </c>
      <c r="B34" s="183" t="str">
        <f>'Tariffs July 2020'!L28</f>
        <v>Nectr Friends Clean</v>
      </c>
      <c r="C34" s="184">
        <f>IF('Tariffs July 2020'!BP28=0,91*'Tariffs July 2020'!M28/100,(91*'Tariffs July 2020'!M28/100)+'Tariffs July 2020'!BP28/4)</f>
        <v>79.98899999999999</v>
      </c>
      <c r="D34" s="184">
        <f>IF('Tariffs July 2020'!O28="",$C$5*'Tariffs July 2020'!N28/100,IF($C$5&gt;='Tariffs July 2020'!P28,('Tariffs July 2020'!P28*'Tariffs July 2020'!N28/100),($C$5*'Tariffs July 2020'!N28/100)))</f>
        <v>354</v>
      </c>
      <c r="E34" s="184">
        <f>IF(AND('Tariffs July 2020'!P28&gt;0,'Tariffs July 2020'!R28&gt;0),IF($C$5&lt;'Tariffs July 2020'!P28,0,IF($C$5&lt;=('Tariffs July 2020'!R28+'Tariffs July 2020'!P28),(($C$5-'Tariffs July 2020'!P28)*'Tariffs July 2020'!Q28/100),(('Tariffs July 2020'!R28)*'Tariffs July 2020'!Q28/100))),0)</f>
        <v>0</v>
      </c>
      <c r="F34" s="184">
        <f>IF(AND('Tariffs July 2020'!R28&gt;0,'Tariffs July 2020'!T28&gt;0),IF(($C$5&lt;'Tariffs July 2020'!T28),(0),($C$5-'Tariffs July 2020'!T28)*'Tariffs July 2020'!U28/100),IF(AND('Tariffs July 2020'!R28&gt;0,'Tariffs July 2020'!T28=""),IF(($C$5&lt;'Tariffs July 2020'!R28+'Tariffs July 2020'!P28),(0),(($C$5-('Tariffs July 2020'!R28+'Tariffs July 2020'!P28))*'Tariffs July 2020'!S28/100)),IF(AND('Tariffs July 2020'!P28&gt;0,'Tariffs July 2020'!R28=""&gt;0),IF(($C$5&lt;'Tariffs July 2020'!P28),(0),($C$5-'Tariffs July 2020'!P28)*'Tariffs July 2020'!Q28/100),0)))</f>
        <v>0</v>
      </c>
      <c r="G34" s="184">
        <f t="shared" si="81"/>
        <v>433.98899999999998</v>
      </c>
      <c r="H34" s="238">
        <f t="shared" si="82"/>
        <v>1416</v>
      </c>
      <c r="I34" s="238">
        <f t="shared" si="83"/>
        <v>1735.9559999999999</v>
      </c>
      <c r="J34" s="185">
        <f t="shared" si="84"/>
        <v>1909.5516</v>
      </c>
      <c r="K34" s="183">
        <f>'Tariffs July 2020'!AZ28</f>
        <v>0</v>
      </c>
      <c r="L34" s="183">
        <f>'Tariffs July 2020'!BA28</f>
        <v>0</v>
      </c>
      <c r="M34" s="183">
        <f>'Tariffs July 2020'!BB28</f>
        <v>0</v>
      </c>
      <c r="N34" s="183">
        <f>'Tariffs July 2020'!BC28</f>
        <v>0</v>
      </c>
      <c r="O34" s="186" t="str">
        <f t="shared" si="85"/>
        <v>No discount</v>
      </c>
      <c r="P34" s="187" t="str">
        <f t="shared" si="86"/>
        <v>Exclusive</v>
      </c>
      <c r="Q34" s="241">
        <f t="shared" si="87"/>
        <v>1735.9559999999999</v>
      </c>
      <c r="R34" s="238">
        <f t="shared" si="88"/>
        <v>1735.9559999999999</v>
      </c>
      <c r="S34" s="247">
        <f t="shared" si="89"/>
        <v>1909.5516</v>
      </c>
      <c r="T34" s="247">
        <f t="shared" si="90"/>
        <v>1909.5516</v>
      </c>
      <c r="U34" s="188">
        <f>'Tariffs July 2020'!BL28</f>
        <v>0</v>
      </c>
      <c r="V34" s="189" t="str">
        <f>'Tariffs July 2020'!BM28</f>
        <v>n</v>
      </c>
    </row>
    <row r="35" spans="1:22" ht="15" thickBot="1" x14ac:dyDescent="0.2">
      <c r="A35" s="214" t="str">
        <f>'Tariffs July 2020'!K29</f>
        <v>Sumo Power</v>
      </c>
      <c r="B35" s="214" t="str">
        <f>'Tariffs July 2020'!L29</f>
        <v>Assure Advantage</v>
      </c>
      <c r="C35" s="215">
        <f>IF('Tariffs July 2020'!BP29=0,91*'Tariffs July 2020'!M29/100,(91*'Tariffs July 2020'!M29/100)+'Tariffs July 2020'!BP29/4)</f>
        <v>77.349999999999994</v>
      </c>
      <c r="D35" s="215">
        <f>IF('Tariffs July 2020'!O29="",$C$5*'Tariffs July 2020'!N29/100,IF($C$5&gt;='Tariffs July 2020'!P29,('Tariffs July 2020'!P29*'Tariffs July 2020'!N29/100),($C$5*'Tariffs July 2020'!N29/100)))</f>
        <v>339.99999999999994</v>
      </c>
      <c r="E35" s="215">
        <f>IF(AND('Tariffs July 2020'!P29&gt;0,'Tariffs July 2020'!R29&gt;0),IF($C$5&lt;'Tariffs July 2020'!P29,0,IF($C$5&lt;=('Tariffs July 2020'!R29+'Tariffs July 2020'!P29),(($C$5-'Tariffs July 2020'!P29)*'Tariffs July 2020'!Q29/100),(('Tariffs July 2020'!R29)*'Tariffs July 2020'!Q29/100))),0)</f>
        <v>0</v>
      </c>
      <c r="F35" s="215">
        <f>IF(AND('Tariffs July 2020'!R29&gt;0,'Tariffs July 2020'!T29&gt;0),IF(($C$5&lt;'Tariffs July 2020'!T29),(0),($C$5-'Tariffs July 2020'!T29)*'Tariffs July 2020'!U29/100),IF(AND('Tariffs July 2020'!R29&gt;0,'Tariffs July 2020'!T29=""),IF(($C$5&lt;'Tariffs July 2020'!R29+'Tariffs July 2020'!P29),(0),(($C$5-('Tariffs July 2020'!R29+'Tariffs July 2020'!P29))*'Tariffs July 2020'!S29/100)),IF(AND('Tariffs July 2020'!P29&gt;0,'Tariffs July 2020'!R29=""&gt;0),IF(($C$5&lt;'Tariffs July 2020'!P29),(0),($C$5-'Tariffs July 2020'!P29)*'Tariffs July 2020'!Q29/100),0)))</f>
        <v>0</v>
      </c>
      <c r="G35" s="215">
        <f t="shared" si="81"/>
        <v>417.34999999999991</v>
      </c>
      <c r="H35" s="239">
        <f t="shared" si="82"/>
        <v>1359.9999999999995</v>
      </c>
      <c r="I35" s="239">
        <f t="shared" si="83"/>
        <v>1669.3999999999996</v>
      </c>
      <c r="J35" s="216">
        <f t="shared" si="84"/>
        <v>1836.3399999999997</v>
      </c>
      <c r="K35" s="214">
        <f>'Tariffs July 2020'!AZ29</f>
        <v>0</v>
      </c>
      <c r="L35" s="214">
        <f>'Tariffs July 2020'!BA29</f>
        <v>0</v>
      </c>
      <c r="M35" s="214">
        <f>'Tariffs July 2020'!BB29</f>
        <v>0</v>
      </c>
      <c r="N35" s="214">
        <f>'Tariffs July 2020'!BC29</f>
        <v>0</v>
      </c>
      <c r="O35" s="217" t="str">
        <f t="shared" si="85"/>
        <v>No discount</v>
      </c>
      <c r="P35" s="218" t="str">
        <f t="shared" si="86"/>
        <v>Exclusive</v>
      </c>
      <c r="Q35" s="242">
        <f t="shared" si="87"/>
        <v>1669.3999999999996</v>
      </c>
      <c r="R35" s="239">
        <f t="shared" si="88"/>
        <v>1669.3999999999996</v>
      </c>
      <c r="S35" s="248">
        <f t="shared" si="89"/>
        <v>1836.3399999999997</v>
      </c>
      <c r="T35" s="248">
        <f t="shared" si="90"/>
        <v>1836.3399999999997</v>
      </c>
      <c r="U35" s="219">
        <f>'Tariffs July 2020'!BL29</f>
        <v>0</v>
      </c>
      <c r="V35" s="220" t="str">
        <f>'Tariffs July 2020'!BM29</f>
        <v>n</v>
      </c>
    </row>
    <row r="37" spans="1:22" ht="15" thickBot="1" x14ac:dyDescent="0.2"/>
    <row r="38" spans="1:22" x14ac:dyDescent="0.15">
      <c r="A38" s="120" t="s">
        <v>797</v>
      </c>
      <c r="B38" s="121"/>
      <c r="C38" s="121"/>
      <c r="D38" s="142"/>
      <c r="E38" s="142"/>
      <c r="F38" s="142"/>
      <c r="G38" s="143"/>
      <c r="H38" s="143"/>
      <c r="I38" s="121"/>
      <c r="J38" s="121"/>
      <c r="K38" s="121"/>
      <c r="L38" s="121"/>
      <c r="M38" s="121"/>
      <c r="N38" s="121"/>
      <c r="O38" s="121"/>
      <c r="P38" s="121"/>
      <c r="Q38" s="121"/>
      <c r="R38" s="121"/>
      <c r="S38" s="121"/>
      <c r="T38" s="121"/>
      <c r="U38" s="121"/>
      <c r="V38" s="122"/>
    </row>
    <row r="39" spans="1:22" x14ac:dyDescent="0.15">
      <c r="A39" s="123" t="s">
        <v>121</v>
      </c>
      <c r="B39" s="110"/>
      <c r="C39" s="147">
        <v>2000</v>
      </c>
      <c r="D39" s="144"/>
      <c r="E39" s="144"/>
      <c r="F39" s="144"/>
      <c r="G39" s="145"/>
      <c r="H39" s="145"/>
      <c r="I39" s="110"/>
      <c r="J39" s="110"/>
      <c r="K39" s="110"/>
      <c r="L39" s="110"/>
      <c r="M39" s="110"/>
      <c r="N39" s="110"/>
      <c r="O39" s="110"/>
      <c r="P39" s="110"/>
      <c r="Q39" s="110"/>
      <c r="R39" s="110"/>
      <c r="S39" s="110"/>
      <c r="T39" s="110"/>
      <c r="U39" s="110"/>
      <c r="V39" s="124"/>
    </row>
    <row r="40" spans="1:22" x14ac:dyDescent="0.15">
      <c r="A40" s="123" t="s">
        <v>262</v>
      </c>
      <c r="B40" s="110"/>
      <c r="C40" s="148">
        <v>0.85</v>
      </c>
      <c r="D40" s="144"/>
      <c r="E40" s="144"/>
      <c r="F40" s="144"/>
      <c r="G40" s="145"/>
      <c r="H40" s="145"/>
      <c r="I40" s="110"/>
      <c r="J40" s="110"/>
      <c r="K40" s="110"/>
      <c r="L40" s="110"/>
      <c r="M40" s="110"/>
      <c r="N40" s="110"/>
      <c r="O40" s="110"/>
      <c r="P40" s="110"/>
      <c r="Q40" s="110"/>
      <c r="R40" s="110"/>
      <c r="S40" s="110"/>
      <c r="T40" s="110"/>
      <c r="U40" s="110"/>
      <c r="V40" s="124"/>
    </row>
    <row r="41" spans="1:22" x14ac:dyDescent="0.15">
      <c r="A41" s="123" t="s">
        <v>52</v>
      </c>
      <c r="B41" s="110"/>
      <c r="C41" s="148">
        <v>0.15</v>
      </c>
      <c r="D41" s="144"/>
      <c r="E41" s="144"/>
      <c r="F41" s="144"/>
      <c r="G41" s="145"/>
      <c r="H41" s="145"/>
      <c r="I41" s="110"/>
      <c r="J41" s="110"/>
      <c r="K41" s="110"/>
      <c r="L41" s="110"/>
      <c r="M41" s="110"/>
      <c r="N41" s="110"/>
      <c r="O41" s="110"/>
      <c r="P41" s="110"/>
      <c r="Q41" s="110"/>
      <c r="R41" s="110"/>
      <c r="S41" s="110"/>
      <c r="T41" s="110"/>
      <c r="U41" s="110"/>
      <c r="V41" s="124"/>
    </row>
    <row r="42" spans="1:22" x14ac:dyDescent="0.15">
      <c r="A42" s="123"/>
      <c r="B42" s="110"/>
      <c r="C42" s="144"/>
      <c r="D42" s="144"/>
      <c r="E42" s="144"/>
      <c r="F42" s="144"/>
      <c r="G42" s="145"/>
      <c r="H42" s="145"/>
      <c r="I42" s="110"/>
      <c r="J42" s="110"/>
      <c r="K42" s="110"/>
      <c r="L42" s="110"/>
      <c r="M42" s="110"/>
      <c r="N42" s="110"/>
      <c r="O42" s="110"/>
      <c r="P42" s="110"/>
      <c r="Q42" s="110"/>
      <c r="R42" s="110"/>
      <c r="S42" s="110"/>
      <c r="T42" s="110"/>
      <c r="U42" s="110"/>
      <c r="V42" s="124"/>
    </row>
    <row r="43" spans="1:22" ht="71" customHeight="1" x14ac:dyDescent="0.15">
      <c r="A43" s="225" t="s">
        <v>168</v>
      </c>
      <c r="B43" s="226" t="s">
        <v>122</v>
      </c>
      <c r="C43" s="227" t="s">
        <v>3</v>
      </c>
      <c r="D43" s="227" t="s">
        <v>787</v>
      </c>
      <c r="E43" s="227" t="s">
        <v>5</v>
      </c>
      <c r="F43" s="227" t="s">
        <v>51</v>
      </c>
      <c r="G43" s="227" t="s">
        <v>298</v>
      </c>
      <c r="H43" s="234" t="s">
        <v>789</v>
      </c>
      <c r="I43" s="235" t="s">
        <v>6</v>
      </c>
      <c r="J43" s="228" t="s">
        <v>790</v>
      </c>
      <c r="K43" s="229" t="s">
        <v>7</v>
      </c>
      <c r="L43" s="229" t="s">
        <v>8</v>
      </c>
      <c r="M43" s="229" t="s">
        <v>9</v>
      </c>
      <c r="N43" s="229" t="s">
        <v>10</v>
      </c>
      <c r="O43" s="236" t="s">
        <v>791</v>
      </c>
      <c r="P43" s="236" t="s">
        <v>792</v>
      </c>
      <c r="Q43" s="237" t="s">
        <v>793</v>
      </c>
      <c r="R43" s="237" t="s">
        <v>794</v>
      </c>
      <c r="S43" s="232" t="s">
        <v>133</v>
      </c>
      <c r="T43" s="230" t="s">
        <v>134</v>
      </c>
      <c r="U43" s="233" t="s">
        <v>135</v>
      </c>
      <c r="V43" s="231" t="s">
        <v>136</v>
      </c>
    </row>
    <row r="44" spans="1:22" x14ac:dyDescent="0.15">
      <c r="A44" s="182" t="str">
        <f>'Tariffs July 2020'!K30</f>
        <v>AGL</v>
      </c>
      <c r="B44" s="183" t="str">
        <f>'Tariffs July 2020'!L30</f>
        <v>Essentials</v>
      </c>
      <c r="C44" s="184">
        <f>IF('Tariffs July 2020'!BP30=0,91*'Tariffs July 2020'!M30/100,(91*'Tariffs July 2020'!M30/100)+'Tariffs July 2020'!BP30/4)</f>
        <v>82.636272727272711</v>
      </c>
      <c r="D44" s="184">
        <f>IF('Tariffs July 2020'!O30="",$C$39*$C$40*'Tariffs July 2020'!N30/100,IF($C$39*$C$40&gt;='Tariffs July 2020'!P30,('Tariffs July 2020'!P30*'Tariffs July 2020'!N30/100),($C$39*$C$40*'Tariffs July 2020'!N30/100)))</f>
        <v>326.70909090909095</v>
      </c>
      <c r="E44" s="184">
        <f>IF(AND('Tariffs July 2020'!R30&gt;0,'Tariffs July 2020'!T30&gt;0),IF(($C$39*$C$40&lt;'Tariffs July 2020'!T30),(0),($C$39*$C$40-'Tariffs July 2020'!T30)*'Tariffs July 2020'!U30/100),IF(AND('Tariffs July 2020'!R30&gt;0,'Tariffs July 2020'!T30=""),IF(($C$39*$C$40&lt;'Tariffs July 2020'!R30+'Tariffs July 2020'!P30),(0),(($C$39*$C$40-('Tariffs July 2020'!R30+'Tariffs July 2020'!P30))*'Tariffs July 2020'!S30/100)),IF(AND('Tariffs July 2020'!P30&gt;0,'Tariffs July 2020'!R30=""&gt;0),IF(($C$39*$C$40&lt;'Tariffs July 2020'!P30),(0),($C$39*$C$40-'Tariffs July 2020'!P30)*'Tariffs July 2020'!Q30/100),0)))</f>
        <v>0</v>
      </c>
      <c r="F44" s="184">
        <f>($C$39*$C$41)*'Tariffs July 2020'!AE30/100</f>
        <v>37.745454545454542</v>
      </c>
      <c r="G44" s="184">
        <f>SUM(C44:F44)</f>
        <v>447.09081818181824</v>
      </c>
      <c r="H44" s="238">
        <f>(G44-C44)*4</f>
        <v>1457.818181818182</v>
      </c>
      <c r="I44" s="238">
        <f>G44*4</f>
        <v>1788.3632727272729</v>
      </c>
      <c r="J44" s="185">
        <f t="shared" ref="J44:J60" si="91">I44*1.1</f>
        <v>1967.1996000000004</v>
      </c>
      <c r="K44" s="183">
        <f>'Tariffs July 2020'!AZ30</f>
        <v>0</v>
      </c>
      <c r="L44" s="183">
        <f>'Tariffs July 2020'!BA30</f>
        <v>0</v>
      </c>
      <c r="M44" s="183">
        <f>'Tariffs July 2020'!BB30</f>
        <v>0</v>
      </c>
      <c r="N44" s="183">
        <f>'Tariffs July 2020'!BC30</f>
        <v>0</v>
      </c>
      <c r="O44" s="186" t="str">
        <f>IF(SUM(K44:N44)=0,"No discount",IF(K44&gt;0,"Guaranteed off bill",IF(L44&gt;0,"Guaranteed off usage",IF(M44&gt;0,"Pay-on-time off bill","Pay-on-time off usage"))))</f>
        <v>No discount</v>
      </c>
      <c r="P44" s="187" t="str">
        <f>IF(OR(A44="Origin Energy",A44="Red Energy",A44="Powershop"),"Inclusive","Exclusive")</f>
        <v>Exclusive</v>
      </c>
      <c r="Q44" s="240">
        <f>IF(AND(O44="Guaranteed off bill",P44="Inclusive"),((I44*1.1)-((I44*1.1)*K44/100))/1.1,IF(AND(O44="Guaranteed off usage",P44="Inclusive"),((I44*1.1)-((H44*1.1)*L44/100))/1.1,IF(AND(O44="Guaranteed off bill",P44="Exclusive"),I44-(I44*K44/100),IF(AND(O44="Guaranteed off usage",P44="Exclusive"),I44-(H44*L44/100),IF(P44="Inclusive",((I44*1.1))/1.1,I44)))))</f>
        <v>1788.3632727272729</v>
      </c>
      <c r="R44" s="245">
        <f>IF(AND(O44="Pay-on-time off bill",P44="Inclusive"),((Q44*1.1)-((Q44*1.1)*M44/100))/1.1,IF(AND(O44="Pay-on-time off usage",P44="Inclusive"),((Q44*1.1)-((H44*1.1)*N44/100))/1.1,IF(AND(O44="Pay-on-time off bill",P44="Exclusive"),Q44-(Q44*M44/100),IF(AND(O44="Pay-on-time off usage",P44="Exclusive"),Q44-(H44*N44/100),IF(P44="Inclusive",((Q44*1.1))/1.1,Q44)))))</f>
        <v>1788.3632727272729</v>
      </c>
      <c r="S44" s="246">
        <f>Q44*1.1</f>
        <v>1967.1996000000004</v>
      </c>
      <c r="T44" s="246">
        <f>R44*1.1</f>
        <v>1967.1996000000004</v>
      </c>
      <c r="U44" s="188">
        <f>'Tariffs July 2020'!BL30</f>
        <v>0</v>
      </c>
      <c r="V44" s="189" t="str">
        <f>'Tariffs July 2020'!BM30</f>
        <v>n</v>
      </c>
    </row>
    <row r="45" spans="1:22" x14ac:dyDescent="0.15">
      <c r="A45" s="182" t="str">
        <f>'Tariffs July 2020'!K31</f>
        <v>Click Energy</v>
      </c>
      <c r="B45" s="183" t="str">
        <f>'Tariffs July 2020'!L31</f>
        <v>Flora</v>
      </c>
      <c r="C45" s="184">
        <f>IF('Tariffs July 2020'!BP31=0,91*'Tariffs July 2020'!M31/100,(91*'Tariffs July 2020'!M31/100)+'Tariffs July 2020'!BP31/4)</f>
        <v>82.843090909090904</v>
      </c>
      <c r="D45" s="184">
        <f>IF('Tariffs July 2020'!O31="",$C$39*$C$40*'Tariffs July 2020'!N31/100,IF($C$39*$C$40&gt;='Tariffs July 2020'!P31,('Tariffs July 2020'!P31*'Tariffs July 2020'!N31/100),($C$39*$C$40*'Tariffs July 2020'!N31/100)))</f>
        <v>307.85454545454542</v>
      </c>
      <c r="E45" s="184">
        <f>IF(AND('Tariffs July 2020'!R31&gt;0,'Tariffs July 2020'!T31&gt;0),IF(($C$39*$C$40&lt;'Tariffs July 2020'!T31),(0),($C$39*$C$40-'Tariffs July 2020'!T31)*'Tariffs July 2020'!U31/100),IF(AND('Tariffs July 2020'!R31&gt;0,'Tariffs July 2020'!T31=""),IF(($C$39*$C$40&lt;'Tariffs July 2020'!R31+'Tariffs July 2020'!P31),(0),(($C$39*$C$40-('Tariffs July 2020'!R31+'Tariffs July 2020'!P31))*'Tariffs July 2020'!S31/100)),IF(AND('Tariffs July 2020'!P31&gt;0,'Tariffs July 2020'!R31=""&gt;0),IF(($C$39*$C$40&lt;'Tariffs July 2020'!P31),(0),($C$39*$C$40-'Tariffs July 2020'!P31)*'Tariffs July 2020'!Q31/100),0)))</f>
        <v>0</v>
      </c>
      <c r="F45" s="184">
        <f>($C$39*$C$41)*'Tariffs July 2020'!AE31/100</f>
        <v>42.818181818181813</v>
      </c>
      <c r="G45" s="184">
        <f t="shared" ref="G45:G60" si="92">SUM(C45:F45)</f>
        <v>433.51581818181813</v>
      </c>
      <c r="H45" s="238">
        <f t="shared" ref="H45:H60" si="93">(G45-C45)*4</f>
        <v>1402.6909090909089</v>
      </c>
      <c r="I45" s="238">
        <f t="shared" ref="I45:I60" si="94">G45*4</f>
        <v>1734.0632727272725</v>
      </c>
      <c r="J45" s="185">
        <f t="shared" si="91"/>
        <v>1907.4695999999999</v>
      </c>
      <c r="K45" s="183">
        <f>'Tariffs July 2020'!AZ31</f>
        <v>0</v>
      </c>
      <c r="L45" s="183">
        <f>'Tariffs July 2020'!BA31</f>
        <v>0</v>
      </c>
      <c r="M45" s="183">
        <f>'Tariffs July 2020'!BB31</f>
        <v>0</v>
      </c>
      <c r="N45" s="183">
        <f>'Tariffs July 2020'!BC31</f>
        <v>0</v>
      </c>
      <c r="O45" s="186" t="str">
        <f t="shared" ref="O45:O60" si="95">IF(SUM(K45:N45)=0,"No discount",IF(K45&gt;0,"Guaranteed off bill",IF(L45&gt;0,"Guaranteed off usage",IF(M45&gt;0,"Pay-on-time off bill","Pay-on-time off usage"))))</f>
        <v>No discount</v>
      </c>
      <c r="P45" s="187" t="str">
        <f t="shared" ref="P45:P60" si="96">IF(OR(A45="Origin Energy",A45="Red Energy",A45="Powershop"),"Inclusive","Exclusive")</f>
        <v>Exclusive</v>
      </c>
      <c r="Q45" s="241">
        <f t="shared" ref="Q45:Q60" si="97">IF(AND(O45="Guaranteed off bill",P45="Inclusive"),((I45*1.1)-((I45*1.1)*K45/100))/1.1,IF(AND(O45="Guaranteed off usage",P45="Inclusive"),((I45*1.1)-((H45*1.1)*L45/100))/1.1,IF(AND(O45="Guaranteed off bill",P45="Exclusive"),I45-(I45*K45/100),IF(AND(O45="Guaranteed off usage",P45="Exclusive"),I45-(H45*L45/100),IF(P45="Inclusive",((I45*1.1))/1.1,I45)))))</f>
        <v>1734.0632727272725</v>
      </c>
      <c r="R45" s="238">
        <f t="shared" ref="R45:R60" si="98">IF(AND(O45="Pay-on-time off bill",P45="Inclusive"),((Q45*1.1)-((Q45*1.1)*M45/100))/1.1,IF(AND(O45="Pay-on-time off usage",P45="Inclusive"),((Q45*1.1)-((H45*1.1)*N45/100))/1.1,IF(AND(O45="Pay-on-time off bill",P45="Exclusive"),Q45-(Q45*M45/100),IF(AND(O45="Pay-on-time off usage",P45="Exclusive"),Q45-(H45*N45/100),IF(P45="Inclusive",((Q45*1.1))/1.1,Q45)))))</f>
        <v>1734.0632727272725</v>
      </c>
      <c r="S45" s="247">
        <f t="shared" ref="S45:T60" si="99">Q45*1.1</f>
        <v>1907.4695999999999</v>
      </c>
      <c r="T45" s="247">
        <f t="shared" si="99"/>
        <v>1907.4695999999999</v>
      </c>
      <c r="U45" s="188">
        <f>'Tariffs July 2020'!BL31</f>
        <v>0</v>
      </c>
      <c r="V45" s="189" t="str">
        <f>'Tariffs July 2020'!BM31</f>
        <v>n</v>
      </c>
    </row>
    <row r="46" spans="1:22" x14ac:dyDescent="0.15">
      <c r="A46" s="182" t="str">
        <f>'Tariffs July 2020'!K32</f>
        <v>Diamond Energy</v>
      </c>
      <c r="B46" s="183" t="str">
        <f>'Tariffs July 2020'!L32</f>
        <v>Renewable Saver POT</v>
      </c>
      <c r="C46" s="184">
        <f>IF('Tariffs July 2020'!BP32=0,91*'Tariffs July 2020'!M32/100,(91*'Tariffs July 2020'!M32/100)+'Tariffs July 2020'!BP32/4)</f>
        <v>90.363</v>
      </c>
      <c r="D46" s="184">
        <f>IF('Tariffs July 2020'!O32="",$C$39*$C$40*'Tariffs July 2020'!N32/100,IF($C$39*$C$40&gt;='Tariffs July 2020'!P32,('Tariffs July 2020'!P32*'Tariffs July 2020'!N32/100),($C$39*$C$40*'Tariffs July 2020'!N32/100)))</f>
        <v>228.01636363636359</v>
      </c>
      <c r="E46" s="184">
        <f>IF(AND('Tariffs July 2020'!R32&gt;0,'Tariffs July 2020'!T32&gt;0),IF(($C$39*$C$40&lt;'Tariffs July 2020'!T32),(0),($C$39*$C$40-'Tariffs July 2020'!T32)*'Tariffs July 2020'!U32/100),IF(AND('Tariffs July 2020'!R32&gt;0,'Tariffs July 2020'!T32=""),IF(($C$39*$C$40&lt;'Tariffs July 2020'!R32+'Tariffs July 2020'!P32),(0),(($C$39*$C$40-('Tariffs July 2020'!R32+'Tariffs July 2020'!P32))*'Tariffs July 2020'!S32/100)),IF(AND('Tariffs July 2020'!P32&gt;0,'Tariffs July 2020'!R32=""&gt;0),IF(($C$39*$C$40&lt;'Tariffs July 2020'!P32),(0),($C$39*$C$40-'Tariffs July 2020'!P32)*'Tariffs July 2020'!Q32/100),0)))</f>
        <v>176.49090909090907</v>
      </c>
      <c r="F46" s="184">
        <f>($C$39*$C$41)*'Tariffs July 2020'!AE32/100</f>
        <v>49.963636363636361</v>
      </c>
      <c r="G46" s="184">
        <f t="shared" si="92"/>
        <v>544.83390909090906</v>
      </c>
      <c r="H46" s="238">
        <f t="shared" si="93"/>
        <v>1817.8836363636362</v>
      </c>
      <c r="I46" s="238">
        <f t="shared" si="94"/>
        <v>2179.3356363636362</v>
      </c>
      <c r="J46" s="185">
        <f t="shared" si="91"/>
        <v>2397.2692000000002</v>
      </c>
      <c r="K46" s="183">
        <f>'Tariffs July 2020'!AZ32</f>
        <v>0</v>
      </c>
      <c r="L46" s="183">
        <f>'Tariffs July 2020'!BA32</f>
        <v>0</v>
      </c>
      <c r="M46" s="183">
        <f>'Tariffs July 2020'!BB32</f>
        <v>7</v>
      </c>
      <c r="N46" s="183">
        <f>'Tariffs July 2020'!BC32</f>
        <v>0</v>
      </c>
      <c r="O46" s="186" t="str">
        <f t="shared" si="95"/>
        <v>Pay-on-time off bill</v>
      </c>
      <c r="P46" s="187" t="str">
        <f t="shared" si="96"/>
        <v>Exclusive</v>
      </c>
      <c r="Q46" s="241">
        <f t="shared" si="97"/>
        <v>2179.3356363636362</v>
      </c>
      <c r="R46" s="238">
        <f t="shared" si="98"/>
        <v>2026.7821418181816</v>
      </c>
      <c r="S46" s="247">
        <f t="shared" si="99"/>
        <v>2397.2692000000002</v>
      </c>
      <c r="T46" s="247">
        <f t="shared" si="99"/>
        <v>2229.460356</v>
      </c>
      <c r="U46" s="188">
        <f>'Tariffs July 2020'!BL32</f>
        <v>0</v>
      </c>
      <c r="V46" s="189" t="str">
        <f>'Tariffs July 2020'!BM32</f>
        <v>n</v>
      </c>
    </row>
    <row r="47" spans="1:22" x14ac:dyDescent="0.15">
      <c r="A47" s="182" t="str">
        <f>'Tariffs July 2020'!K33</f>
        <v>Dodo Power &amp; Gas</v>
      </c>
      <c r="B47" s="183" t="str">
        <f>'Tariffs July 2020'!L33</f>
        <v>Market offer</v>
      </c>
      <c r="C47" s="184">
        <f>IF('Tariffs July 2020'!BP33=0,91*'Tariffs July 2020'!M33/100,(91*'Tariffs July 2020'!M33/100)+'Tariffs July 2020'!BP33/4)</f>
        <v>100.10827272727272</v>
      </c>
      <c r="D47" s="184">
        <f>IF('Tariffs July 2020'!O33="",$C$39*$C$40*'Tariffs July 2020'!N33/100,IF($C$39*$C$40&gt;='Tariffs July 2020'!P33,('Tariffs July 2020'!P33*'Tariffs July 2020'!N33/100),($C$39*$C$40*'Tariffs July 2020'!N33/100)))</f>
        <v>353.75454545454545</v>
      </c>
      <c r="E47" s="184">
        <f>IF(AND('Tariffs July 2020'!R33&gt;0,'Tariffs July 2020'!T33&gt;0),IF(($C$39*$C$40&lt;'Tariffs July 2020'!T33),(0),($C$39*$C$40-'Tariffs July 2020'!T33)*'Tariffs July 2020'!U33/100),IF(AND('Tariffs July 2020'!R33&gt;0,'Tariffs July 2020'!T33=""),IF(($C$39*$C$40&lt;'Tariffs July 2020'!R33+'Tariffs July 2020'!P33),(0),(($C$39*$C$40-('Tariffs July 2020'!R33+'Tariffs July 2020'!P33))*'Tariffs July 2020'!S33/100)),IF(AND('Tariffs July 2020'!P33&gt;0,'Tariffs July 2020'!R33=""&gt;0),IF(($C$39*$C$40&lt;'Tariffs July 2020'!P33),(0),($C$39*$C$40-'Tariffs July 2020'!P33)*'Tariffs July 2020'!Q33/100),0)))</f>
        <v>0</v>
      </c>
      <c r="F47" s="184">
        <f>($C$39*$C$41)*'Tariffs July 2020'!AE33/100</f>
        <v>47.263636363636358</v>
      </c>
      <c r="G47" s="184">
        <f t="shared" si="92"/>
        <v>501.12645454545452</v>
      </c>
      <c r="H47" s="238">
        <f t="shared" si="93"/>
        <v>1604.0727272727272</v>
      </c>
      <c r="I47" s="238">
        <f t="shared" si="94"/>
        <v>2004.5058181818181</v>
      </c>
      <c r="J47" s="185">
        <f t="shared" si="91"/>
        <v>2204.9564</v>
      </c>
      <c r="K47" s="183">
        <f>'Tariffs July 2020'!AZ33</f>
        <v>0</v>
      </c>
      <c r="L47" s="183">
        <f>'Tariffs July 2020'!BA33</f>
        <v>0</v>
      </c>
      <c r="M47" s="183">
        <f>'Tariffs July 2020'!BB33</f>
        <v>0</v>
      </c>
      <c r="N47" s="183">
        <f>'Tariffs July 2020'!BC33</f>
        <v>0</v>
      </c>
      <c r="O47" s="186" t="str">
        <f t="shared" si="95"/>
        <v>No discount</v>
      </c>
      <c r="P47" s="187" t="str">
        <f t="shared" si="96"/>
        <v>Exclusive</v>
      </c>
      <c r="Q47" s="241">
        <f t="shared" si="97"/>
        <v>2004.5058181818181</v>
      </c>
      <c r="R47" s="238">
        <f t="shared" si="98"/>
        <v>2004.5058181818181</v>
      </c>
      <c r="S47" s="247">
        <f t="shared" si="99"/>
        <v>2204.9564</v>
      </c>
      <c r="T47" s="247">
        <f t="shared" si="99"/>
        <v>2204.9564</v>
      </c>
      <c r="U47" s="188">
        <f>'Tariffs July 2020'!BL33</f>
        <v>0</v>
      </c>
      <c r="V47" s="189" t="str">
        <f>'Tariffs July 2020'!BM33</f>
        <v>n</v>
      </c>
    </row>
    <row r="48" spans="1:22" x14ac:dyDescent="0.15">
      <c r="A48" s="182" t="str">
        <f>'Tariffs July 2020'!K34</f>
        <v>EnergyAustralia</v>
      </c>
      <c r="B48" s="183" t="str">
        <f>'Tariffs July 2020'!L34</f>
        <v>Total Plan Home</v>
      </c>
      <c r="C48" s="184">
        <f>IF('Tariffs July 2020'!BP34=0,91*'Tariffs July 2020'!M34/100,(91*'Tariffs July 2020'!M34/100)+'Tariffs July 2020'!BP34/4)</f>
        <v>84.629999999999981</v>
      </c>
      <c r="D48" s="184">
        <f>IF('Tariffs July 2020'!O34="",$C$39*$C$40*'Tariffs July 2020'!N34/100,IF($C$39*$C$40&gt;='Tariffs July 2020'!P34,('Tariffs July 2020'!P34*'Tariffs July 2020'!N34/100),($C$39*$C$40*'Tariffs July 2020'!N34/100)))</f>
        <v>385.28181818181815</v>
      </c>
      <c r="E48" s="184">
        <f>IF(AND('Tariffs July 2020'!R34&gt;0,'Tariffs July 2020'!T34&gt;0),IF(($C$39*$C$40&lt;'Tariffs July 2020'!T34),(0),($C$39*$C$40-'Tariffs July 2020'!T34)*'Tariffs July 2020'!U34/100),IF(AND('Tariffs July 2020'!R34&gt;0,'Tariffs July 2020'!T34=""),IF(($C$39*$C$40&lt;'Tariffs July 2020'!R34+'Tariffs July 2020'!P34),(0),(($C$39*$C$40-('Tariffs July 2020'!R34+'Tariffs July 2020'!P34))*'Tariffs July 2020'!S34/100)),IF(AND('Tariffs July 2020'!P34&gt;0,'Tariffs July 2020'!R34=""&gt;0),IF(($C$39*$C$40&lt;'Tariffs July 2020'!P34),(0),($C$39*$C$40-'Tariffs July 2020'!P34)*'Tariffs July 2020'!Q34/100),0)))</f>
        <v>0</v>
      </c>
      <c r="F48" s="184">
        <f>($C$39*$C$41)*'Tariffs July 2020'!AE34/100</f>
        <v>45.463636363636361</v>
      </c>
      <c r="G48" s="184">
        <f t="shared" si="92"/>
        <v>515.37545454545455</v>
      </c>
      <c r="H48" s="238">
        <f t="shared" si="93"/>
        <v>1722.9818181818182</v>
      </c>
      <c r="I48" s="238">
        <f t="shared" si="94"/>
        <v>2061.5018181818182</v>
      </c>
      <c r="J48" s="185">
        <f t="shared" si="91"/>
        <v>2267.652</v>
      </c>
      <c r="K48" s="183">
        <f>'Tariffs July 2020'!AZ34</f>
        <v>14</v>
      </c>
      <c r="L48" s="183">
        <f>'Tariffs July 2020'!BA34</f>
        <v>0</v>
      </c>
      <c r="M48" s="183">
        <f>'Tariffs July 2020'!BB34</f>
        <v>0</v>
      </c>
      <c r="N48" s="183">
        <f>'Tariffs July 2020'!BC34</f>
        <v>0</v>
      </c>
      <c r="O48" s="186" t="str">
        <f t="shared" si="95"/>
        <v>Guaranteed off bill</v>
      </c>
      <c r="P48" s="187" t="str">
        <f t="shared" si="96"/>
        <v>Exclusive</v>
      </c>
      <c r="Q48" s="241">
        <f t="shared" si="97"/>
        <v>1772.8915636363636</v>
      </c>
      <c r="R48" s="238">
        <f t="shared" si="98"/>
        <v>1772.8915636363636</v>
      </c>
      <c r="S48" s="247">
        <f t="shared" si="99"/>
        <v>1950.1807200000001</v>
      </c>
      <c r="T48" s="247">
        <f t="shared" si="99"/>
        <v>1950.1807200000001</v>
      </c>
      <c r="U48" s="188">
        <f>'Tariffs July 2020'!BL34</f>
        <v>0</v>
      </c>
      <c r="V48" s="189" t="str">
        <f>'Tariffs July 2020'!BM34</f>
        <v>n</v>
      </c>
    </row>
    <row r="49" spans="1:827" s="191" customFormat="1" x14ac:dyDescent="0.15">
      <c r="A49" s="182" t="str">
        <f>'Tariffs July 2020'!K35</f>
        <v>Energy Locals</v>
      </c>
      <c r="B49" s="183" t="str">
        <f>'Tariffs July 2020'!L35</f>
        <v>Local Saver</v>
      </c>
      <c r="C49" s="184">
        <f>IF('Tariffs July 2020'!BP35=0,91*'Tariffs July 2020'!M35/100,(91*'Tariffs July 2020'!M35/100)+'Tariffs July 2020'!BP35/4)</f>
        <v>104</v>
      </c>
      <c r="D49" s="184">
        <f>IF('Tariffs July 2020'!O35="",$C$39*$C$40*'Tariffs July 2020'!N35/100,IF($C$39*$C$40&gt;='Tariffs July 2020'!P35,('Tariffs July 2020'!P35*'Tariffs July 2020'!N35/100),($C$39*$C$40*'Tariffs July 2020'!N35/100)))</f>
        <v>370.90909090909088</v>
      </c>
      <c r="E49" s="184">
        <f>IF(AND('Tariffs July 2020'!R35&gt;0,'Tariffs July 2020'!T35&gt;0),IF(($C$39*$C$40&lt;'Tariffs July 2020'!T35),(0),($C$39*$C$40-'Tariffs July 2020'!T35)*'Tariffs July 2020'!U35/100),IF(AND('Tariffs July 2020'!R35&gt;0,'Tariffs July 2020'!T35=""),IF(($C$39*$C$40&lt;'Tariffs July 2020'!R35+'Tariffs July 2020'!P35),(0),(($C$39*$C$40-('Tariffs July 2020'!R35+'Tariffs July 2020'!P35))*'Tariffs July 2020'!S35/100)),IF(AND('Tariffs July 2020'!P35&gt;0,'Tariffs July 2020'!R35=""&gt;0),IF(($C$39*$C$40&lt;'Tariffs July 2020'!P35),(0),($C$39*$C$40-'Tariffs July 2020'!P35)*'Tariffs July 2020'!Q35/100),0)))</f>
        <v>0</v>
      </c>
      <c r="F49" s="184">
        <f>($C$39*$C$41)*'Tariffs July 2020'!AE35/100</f>
        <v>58.636363636363633</v>
      </c>
      <c r="G49" s="184">
        <f t="shared" si="92"/>
        <v>533.5454545454545</v>
      </c>
      <c r="H49" s="238">
        <f t="shared" si="93"/>
        <v>1718.181818181818</v>
      </c>
      <c r="I49" s="238">
        <f t="shared" si="94"/>
        <v>2134.181818181818</v>
      </c>
      <c r="J49" s="185">
        <f t="shared" si="91"/>
        <v>2347.6</v>
      </c>
      <c r="K49" s="183">
        <f>'Tariffs July 2020'!AZ35</f>
        <v>0</v>
      </c>
      <c r="L49" s="183">
        <f>'Tariffs July 2020'!BA35</f>
        <v>0</v>
      </c>
      <c r="M49" s="183">
        <f>'Tariffs July 2020'!BB35</f>
        <v>0</v>
      </c>
      <c r="N49" s="183">
        <f>'Tariffs July 2020'!BC35</f>
        <v>0</v>
      </c>
      <c r="O49" s="186" t="str">
        <f t="shared" si="95"/>
        <v>No discount</v>
      </c>
      <c r="P49" s="187" t="str">
        <f t="shared" si="96"/>
        <v>Exclusive</v>
      </c>
      <c r="Q49" s="241">
        <f t="shared" si="97"/>
        <v>2134.181818181818</v>
      </c>
      <c r="R49" s="238">
        <f t="shared" si="98"/>
        <v>2134.181818181818</v>
      </c>
      <c r="S49" s="247">
        <f t="shared" si="99"/>
        <v>2347.6</v>
      </c>
      <c r="T49" s="247">
        <f t="shared" si="99"/>
        <v>2347.6</v>
      </c>
      <c r="U49" s="188">
        <f>'Tariffs July 2020'!BL35</f>
        <v>0</v>
      </c>
      <c r="V49" s="189" t="str">
        <f>'Tariffs July 2020'!BM35</f>
        <v>n</v>
      </c>
      <c r="Y49" s="244"/>
      <c r="Z49" s="244"/>
      <c r="AA49" s="244"/>
      <c r="AB49" s="244"/>
      <c r="AC49" s="244"/>
      <c r="AD49" s="244"/>
      <c r="AE49" s="244"/>
      <c r="AF49" s="244"/>
      <c r="AG49" s="244"/>
      <c r="AH49" s="244"/>
      <c r="AI49" s="244"/>
      <c r="AJ49" s="244"/>
      <c r="AK49" s="244"/>
      <c r="AL49" s="244"/>
      <c r="AM49" s="244"/>
      <c r="AN49" s="244"/>
      <c r="AO49" s="244"/>
      <c r="AP49" s="244"/>
      <c r="AQ49" s="244"/>
      <c r="AR49" s="244"/>
      <c r="AS49" s="244"/>
      <c r="AT49" s="244"/>
      <c r="AU49" s="244"/>
      <c r="AV49" s="244"/>
      <c r="AW49" s="244"/>
      <c r="AX49" s="244"/>
      <c r="AY49" s="244"/>
      <c r="AZ49" s="244"/>
      <c r="BA49" s="244"/>
      <c r="BB49" s="244"/>
      <c r="BC49" s="244"/>
      <c r="BD49" s="244"/>
      <c r="BE49" s="244"/>
      <c r="BF49" s="244"/>
      <c r="BG49" s="244"/>
      <c r="BH49" s="244"/>
      <c r="BI49" s="244"/>
      <c r="BJ49" s="244"/>
      <c r="BK49" s="244"/>
      <c r="BL49" s="244"/>
      <c r="BM49" s="244"/>
      <c r="BN49" s="244"/>
      <c r="BO49" s="244"/>
      <c r="BP49" s="244"/>
      <c r="BQ49" s="244"/>
      <c r="BR49" s="244"/>
      <c r="BS49" s="244"/>
      <c r="BT49" s="244"/>
      <c r="BU49" s="244"/>
      <c r="BV49" s="244"/>
      <c r="BW49" s="244"/>
      <c r="BX49" s="244"/>
      <c r="BY49" s="244"/>
      <c r="BZ49" s="244"/>
      <c r="CA49" s="244"/>
      <c r="CB49" s="244"/>
      <c r="CC49" s="244"/>
      <c r="CD49" s="244"/>
      <c r="CE49" s="244"/>
      <c r="CF49" s="244"/>
      <c r="CG49" s="244"/>
      <c r="CH49" s="244"/>
      <c r="CI49" s="244"/>
      <c r="CJ49" s="244"/>
      <c r="CK49" s="244"/>
      <c r="CL49" s="244"/>
      <c r="CM49" s="244"/>
      <c r="CN49" s="244"/>
      <c r="CO49" s="244"/>
      <c r="CP49" s="244"/>
      <c r="CQ49" s="244"/>
      <c r="CR49" s="244"/>
      <c r="CS49" s="244"/>
      <c r="CT49" s="244"/>
      <c r="CU49" s="244"/>
      <c r="CV49" s="244"/>
      <c r="CW49" s="244"/>
      <c r="CX49" s="244"/>
      <c r="CY49" s="244"/>
      <c r="CZ49" s="244"/>
      <c r="DA49" s="244"/>
      <c r="DB49" s="244"/>
      <c r="DC49" s="244"/>
      <c r="DD49" s="244"/>
      <c r="DE49" s="244"/>
      <c r="DF49" s="244"/>
      <c r="DG49" s="244"/>
      <c r="DH49" s="244"/>
      <c r="DI49" s="244"/>
      <c r="DJ49" s="244"/>
      <c r="DK49" s="244"/>
      <c r="DL49" s="244"/>
      <c r="DM49" s="244"/>
      <c r="DN49" s="244"/>
      <c r="DO49" s="244"/>
      <c r="DP49" s="244"/>
      <c r="DQ49" s="244"/>
      <c r="DR49" s="244"/>
      <c r="DS49" s="244"/>
      <c r="DT49" s="244"/>
      <c r="DU49" s="244"/>
      <c r="DV49" s="244"/>
      <c r="DW49" s="244"/>
      <c r="DX49" s="244"/>
      <c r="DY49" s="244"/>
      <c r="DZ49" s="244"/>
      <c r="EA49" s="244"/>
      <c r="EB49" s="244"/>
      <c r="EC49" s="244"/>
      <c r="ED49" s="244"/>
      <c r="EE49" s="244"/>
      <c r="EF49" s="244"/>
      <c r="EG49" s="244"/>
      <c r="EH49" s="244"/>
      <c r="EI49" s="244"/>
      <c r="EJ49" s="244"/>
      <c r="EK49" s="244"/>
      <c r="EL49" s="244"/>
      <c r="EM49" s="244"/>
      <c r="EN49" s="244"/>
      <c r="EO49" s="244"/>
      <c r="EP49" s="244"/>
      <c r="EQ49" s="244"/>
      <c r="ER49" s="244"/>
      <c r="ES49" s="244"/>
      <c r="ET49" s="244"/>
      <c r="EU49" s="244"/>
      <c r="EV49" s="244"/>
      <c r="EW49" s="244"/>
      <c r="EX49" s="244"/>
      <c r="EY49" s="244"/>
      <c r="EZ49" s="244"/>
      <c r="FA49" s="244"/>
      <c r="FB49" s="244"/>
      <c r="FC49" s="244"/>
      <c r="FD49" s="244"/>
      <c r="FE49" s="244"/>
      <c r="FF49" s="244"/>
      <c r="FG49" s="244"/>
      <c r="FH49" s="244"/>
      <c r="FI49" s="244"/>
      <c r="FJ49" s="244"/>
      <c r="FK49" s="244"/>
      <c r="FL49" s="244"/>
      <c r="FM49" s="244"/>
      <c r="FN49" s="244"/>
      <c r="FO49" s="244"/>
      <c r="FP49" s="244"/>
      <c r="FQ49" s="244"/>
      <c r="FR49" s="244"/>
      <c r="FS49" s="244"/>
      <c r="FT49" s="244"/>
      <c r="FU49" s="244"/>
      <c r="FV49" s="244"/>
      <c r="FW49" s="244"/>
      <c r="FX49" s="244"/>
      <c r="FY49" s="244"/>
      <c r="FZ49" s="244"/>
      <c r="GA49" s="244"/>
      <c r="GB49" s="244"/>
      <c r="GC49" s="244"/>
      <c r="GD49" s="244"/>
      <c r="GE49" s="244"/>
      <c r="GF49" s="244"/>
      <c r="GG49" s="244"/>
      <c r="GH49" s="244"/>
      <c r="GI49" s="244"/>
      <c r="GJ49" s="244"/>
      <c r="GK49" s="244"/>
      <c r="GL49" s="244"/>
      <c r="GM49" s="244"/>
      <c r="GN49" s="244"/>
      <c r="GO49" s="244"/>
      <c r="GP49" s="244"/>
      <c r="GQ49" s="244"/>
      <c r="GR49" s="244"/>
      <c r="GS49" s="244"/>
      <c r="GT49" s="244"/>
      <c r="GU49" s="244"/>
      <c r="GV49" s="244"/>
      <c r="GW49" s="244"/>
      <c r="GX49" s="244"/>
      <c r="GY49" s="244"/>
      <c r="GZ49" s="244"/>
      <c r="HA49" s="244"/>
      <c r="HB49" s="244"/>
      <c r="HC49" s="244"/>
      <c r="HD49" s="244"/>
      <c r="HE49" s="244"/>
      <c r="HF49" s="244"/>
      <c r="HG49" s="244"/>
      <c r="HH49" s="244"/>
      <c r="HI49" s="244"/>
      <c r="HJ49" s="244"/>
      <c r="HK49" s="244"/>
      <c r="HL49" s="244"/>
      <c r="HM49" s="244"/>
      <c r="HN49" s="244"/>
      <c r="HO49" s="244"/>
      <c r="HP49" s="244"/>
      <c r="HQ49" s="244"/>
      <c r="HR49" s="244"/>
      <c r="HS49" s="244"/>
      <c r="HT49" s="244"/>
      <c r="HU49" s="244"/>
      <c r="HV49" s="244"/>
      <c r="HW49" s="244"/>
      <c r="HX49" s="244"/>
      <c r="HY49" s="244"/>
      <c r="HZ49" s="244"/>
      <c r="IA49" s="244"/>
      <c r="IB49" s="244"/>
      <c r="IC49" s="244"/>
      <c r="ID49" s="244"/>
      <c r="IE49" s="244"/>
      <c r="IF49" s="244"/>
      <c r="IG49" s="244"/>
      <c r="IH49" s="244"/>
      <c r="II49" s="244"/>
      <c r="IJ49" s="244"/>
      <c r="IK49" s="244"/>
      <c r="IL49" s="244"/>
      <c r="IM49" s="244"/>
      <c r="IN49" s="244"/>
      <c r="IO49" s="244"/>
      <c r="IP49" s="244"/>
      <c r="IQ49" s="244"/>
      <c r="IR49" s="244"/>
      <c r="IS49" s="244"/>
      <c r="IT49" s="244"/>
      <c r="IU49" s="244"/>
      <c r="IV49" s="244"/>
      <c r="IW49" s="244"/>
      <c r="IX49" s="244"/>
      <c r="IY49" s="244"/>
      <c r="IZ49" s="244"/>
      <c r="JA49" s="244"/>
      <c r="JB49" s="244"/>
      <c r="JC49" s="244"/>
      <c r="JD49" s="244"/>
      <c r="JE49" s="244"/>
      <c r="JF49" s="244"/>
      <c r="JG49" s="244"/>
      <c r="JH49" s="244"/>
      <c r="JI49" s="244"/>
      <c r="JJ49" s="244"/>
      <c r="JK49" s="244"/>
      <c r="JL49" s="244"/>
      <c r="JM49" s="244"/>
      <c r="JN49" s="244"/>
      <c r="JO49" s="244"/>
      <c r="JP49" s="244"/>
      <c r="JQ49" s="244"/>
      <c r="JR49" s="244"/>
      <c r="JS49" s="244"/>
      <c r="JT49" s="244"/>
      <c r="JU49" s="244"/>
      <c r="JV49" s="244"/>
      <c r="JW49" s="244"/>
      <c r="JX49" s="244"/>
      <c r="JY49" s="244"/>
      <c r="JZ49" s="244"/>
      <c r="KA49" s="244"/>
      <c r="KB49" s="244"/>
      <c r="KC49" s="244"/>
      <c r="KD49" s="244"/>
      <c r="KE49" s="244"/>
      <c r="KF49" s="244"/>
      <c r="KG49" s="244"/>
      <c r="KH49" s="244"/>
      <c r="KI49" s="244"/>
      <c r="KJ49" s="244"/>
      <c r="KK49" s="244"/>
      <c r="KL49" s="244"/>
      <c r="KM49" s="244"/>
      <c r="KN49" s="244"/>
      <c r="KO49" s="244"/>
      <c r="KP49" s="244"/>
      <c r="KQ49" s="244"/>
      <c r="KR49" s="244"/>
      <c r="KS49" s="244"/>
      <c r="KT49" s="244"/>
      <c r="KU49" s="244"/>
      <c r="KV49" s="244"/>
      <c r="KW49" s="244"/>
      <c r="KX49" s="244"/>
      <c r="KY49" s="244"/>
      <c r="KZ49" s="244"/>
      <c r="LA49" s="244"/>
      <c r="LB49" s="244"/>
      <c r="LC49" s="244"/>
      <c r="LD49" s="244"/>
      <c r="LE49" s="244"/>
      <c r="LF49" s="244"/>
      <c r="LG49" s="244"/>
      <c r="LH49" s="244"/>
      <c r="LI49" s="244"/>
      <c r="LJ49" s="244"/>
      <c r="LK49" s="244"/>
      <c r="LL49" s="244"/>
      <c r="LM49" s="244"/>
      <c r="LN49" s="244"/>
      <c r="LO49" s="244"/>
      <c r="LP49" s="244"/>
      <c r="LQ49" s="244"/>
      <c r="LR49" s="244"/>
      <c r="LS49" s="244"/>
      <c r="LT49" s="244"/>
      <c r="LU49" s="244"/>
      <c r="LV49" s="244"/>
      <c r="LW49" s="244"/>
      <c r="LX49" s="244"/>
      <c r="LY49" s="244"/>
      <c r="LZ49" s="244"/>
      <c r="MA49" s="244"/>
      <c r="MB49" s="244"/>
      <c r="MC49" s="244"/>
      <c r="MD49" s="244"/>
      <c r="ME49" s="244"/>
      <c r="MF49" s="244"/>
      <c r="MG49" s="244"/>
      <c r="MH49" s="244"/>
      <c r="MI49" s="244"/>
      <c r="MJ49" s="244"/>
      <c r="MK49" s="244"/>
      <c r="ML49" s="244"/>
      <c r="MM49" s="244"/>
      <c r="MN49" s="244"/>
      <c r="MO49" s="244"/>
      <c r="MP49" s="244"/>
      <c r="MQ49" s="244"/>
      <c r="MR49" s="244"/>
      <c r="MS49" s="244"/>
      <c r="MT49" s="244"/>
      <c r="MU49" s="244"/>
      <c r="MV49" s="244"/>
      <c r="MW49" s="244"/>
      <c r="MX49" s="244"/>
      <c r="MY49" s="244"/>
      <c r="MZ49" s="244"/>
      <c r="NA49" s="244"/>
      <c r="NB49" s="244"/>
      <c r="NC49" s="244"/>
      <c r="ND49" s="244"/>
      <c r="NE49" s="244"/>
      <c r="NF49" s="244"/>
      <c r="NG49" s="244"/>
      <c r="NH49" s="244"/>
      <c r="NI49" s="244"/>
      <c r="NJ49" s="244"/>
      <c r="NK49" s="244"/>
      <c r="NL49" s="244"/>
      <c r="NM49" s="244"/>
      <c r="NN49" s="244"/>
      <c r="NO49" s="244"/>
      <c r="NP49" s="244"/>
      <c r="NQ49" s="244"/>
      <c r="NR49" s="244"/>
      <c r="NS49" s="244"/>
      <c r="NT49" s="244"/>
      <c r="NU49" s="244"/>
      <c r="NV49" s="244"/>
      <c r="NW49" s="244"/>
      <c r="NX49" s="244"/>
      <c r="NY49" s="244"/>
      <c r="NZ49" s="244"/>
      <c r="OA49" s="244"/>
      <c r="OB49" s="244"/>
      <c r="OC49" s="244"/>
      <c r="OD49" s="244"/>
      <c r="OE49" s="244"/>
      <c r="OF49" s="244"/>
      <c r="OG49" s="244"/>
      <c r="OH49" s="244"/>
      <c r="OI49" s="244"/>
      <c r="OJ49" s="244"/>
      <c r="OK49" s="244"/>
      <c r="OL49" s="244"/>
      <c r="OM49" s="244"/>
      <c r="ON49" s="244"/>
      <c r="OO49" s="244"/>
      <c r="OP49" s="244"/>
      <c r="OQ49" s="244"/>
      <c r="OR49" s="244"/>
      <c r="OS49" s="244"/>
      <c r="OT49" s="244"/>
      <c r="OU49" s="244"/>
      <c r="OV49" s="244"/>
      <c r="OW49" s="244"/>
      <c r="OX49" s="244"/>
      <c r="OY49" s="244"/>
      <c r="OZ49" s="244"/>
      <c r="PA49" s="244"/>
      <c r="PB49" s="244"/>
      <c r="PC49" s="244"/>
      <c r="PD49" s="244"/>
      <c r="PE49" s="244"/>
      <c r="PF49" s="244"/>
      <c r="PG49" s="244"/>
      <c r="PH49" s="244"/>
      <c r="PI49" s="244"/>
      <c r="PJ49" s="244"/>
      <c r="PK49" s="244"/>
      <c r="PL49" s="244"/>
      <c r="PM49" s="244"/>
      <c r="PN49" s="244"/>
      <c r="PO49" s="244"/>
      <c r="PP49" s="244"/>
      <c r="PQ49" s="244"/>
      <c r="PR49" s="244"/>
      <c r="PS49" s="244"/>
      <c r="PT49" s="244"/>
      <c r="PU49" s="244"/>
      <c r="PV49" s="244"/>
      <c r="PW49" s="244"/>
      <c r="PX49" s="244"/>
      <c r="PY49" s="244"/>
      <c r="PZ49" s="244"/>
      <c r="QA49" s="244"/>
      <c r="QB49" s="244"/>
      <c r="QC49" s="244"/>
      <c r="QD49" s="244"/>
      <c r="QE49" s="244"/>
      <c r="QF49" s="244"/>
      <c r="QG49" s="244"/>
      <c r="QH49" s="244"/>
      <c r="QI49" s="244"/>
      <c r="QJ49" s="244"/>
      <c r="QK49" s="244"/>
      <c r="QL49" s="244"/>
      <c r="QM49" s="244"/>
      <c r="QN49" s="244"/>
      <c r="QO49" s="244"/>
      <c r="QP49" s="244"/>
      <c r="QQ49" s="244"/>
      <c r="QR49" s="244"/>
      <c r="QS49" s="244"/>
      <c r="QT49" s="244"/>
      <c r="QU49" s="244"/>
      <c r="QV49" s="244"/>
      <c r="QW49" s="244"/>
      <c r="QX49" s="244"/>
      <c r="QY49" s="244"/>
      <c r="QZ49" s="244"/>
      <c r="RA49" s="244"/>
      <c r="RB49" s="244"/>
      <c r="RC49" s="244"/>
      <c r="RD49" s="244"/>
      <c r="RE49" s="244"/>
      <c r="RF49" s="244"/>
      <c r="RG49" s="244"/>
      <c r="RH49" s="244"/>
      <c r="RI49" s="244"/>
      <c r="RJ49" s="244"/>
      <c r="RK49" s="244"/>
      <c r="RL49" s="244"/>
      <c r="RM49" s="244"/>
      <c r="RN49" s="244"/>
      <c r="RO49" s="244"/>
      <c r="RP49" s="244"/>
      <c r="RQ49" s="244"/>
      <c r="RR49" s="244"/>
      <c r="RS49" s="244"/>
      <c r="RT49" s="244"/>
      <c r="RU49" s="244"/>
      <c r="RV49" s="244"/>
      <c r="RW49" s="244"/>
      <c r="RX49" s="244"/>
      <c r="RY49" s="244"/>
      <c r="RZ49" s="244"/>
      <c r="SA49" s="244"/>
      <c r="SB49" s="244"/>
      <c r="SC49" s="244"/>
      <c r="SD49" s="244"/>
      <c r="SE49" s="244"/>
      <c r="SF49" s="244"/>
      <c r="SG49" s="244"/>
      <c r="SH49" s="244"/>
      <c r="SI49" s="244"/>
      <c r="SJ49" s="244"/>
      <c r="SK49" s="244"/>
      <c r="SL49" s="244"/>
      <c r="SM49" s="244"/>
      <c r="SN49" s="244"/>
      <c r="SO49" s="244"/>
      <c r="SP49" s="244"/>
      <c r="SQ49" s="244"/>
      <c r="SR49" s="244"/>
      <c r="SS49" s="244"/>
      <c r="ST49" s="244"/>
      <c r="SU49" s="244"/>
      <c r="SV49" s="244"/>
      <c r="SW49" s="244"/>
      <c r="SX49" s="244"/>
      <c r="SY49" s="244"/>
      <c r="SZ49" s="244"/>
      <c r="TA49" s="244"/>
      <c r="TB49" s="244"/>
      <c r="TC49" s="244"/>
      <c r="TD49" s="244"/>
      <c r="TE49" s="244"/>
      <c r="TF49" s="244"/>
      <c r="TG49" s="244"/>
      <c r="TH49" s="244"/>
      <c r="TI49" s="244"/>
      <c r="TJ49" s="244"/>
      <c r="TK49" s="244"/>
      <c r="TL49" s="244"/>
      <c r="TM49" s="244"/>
      <c r="TN49" s="244"/>
      <c r="TO49" s="244"/>
      <c r="TP49" s="244"/>
      <c r="TQ49" s="244"/>
      <c r="TR49" s="244"/>
      <c r="TS49" s="244"/>
      <c r="TT49" s="244"/>
      <c r="TU49" s="244"/>
      <c r="TV49" s="244"/>
      <c r="TW49" s="244"/>
      <c r="TX49" s="244"/>
      <c r="TY49" s="244"/>
      <c r="TZ49" s="244"/>
      <c r="UA49" s="244"/>
      <c r="UB49" s="244"/>
      <c r="UC49" s="244"/>
      <c r="UD49" s="244"/>
      <c r="UE49" s="244"/>
      <c r="UF49" s="244"/>
      <c r="UG49" s="244"/>
      <c r="UH49" s="244"/>
      <c r="UI49" s="244"/>
      <c r="UJ49" s="244"/>
      <c r="UK49" s="244"/>
      <c r="UL49" s="244"/>
      <c r="UM49" s="244"/>
      <c r="UN49" s="244"/>
      <c r="UO49" s="244"/>
      <c r="UP49" s="244"/>
      <c r="UQ49" s="244"/>
      <c r="UR49" s="244"/>
      <c r="US49" s="244"/>
      <c r="UT49" s="244"/>
      <c r="UU49" s="244"/>
      <c r="UV49" s="244"/>
      <c r="UW49" s="244"/>
      <c r="UX49" s="244"/>
      <c r="UY49" s="244"/>
      <c r="UZ49" s="244"/>
      <c r="VA49" s="244"/>
      <c r="VB49" s="244"/>
      <c r="VC49" s="244"/>
      <c r="VD49" s="244"/>
      <c r="VE49" s="244"/>
      <c r="VF49" s="244"/>
      <c r="VG49" s="244"/>
      <c r="VH49" s="244"/>
      <c r="VI49" s="244"/>
      <c r="VJ49" s="244"/>
      <c r="VK49" s="244"/>
      <c r="VL49" s="244"/>
      <c r="VM49" s="244"/>
      <c r="VN49" s="244"/>
      <c r="VO49" s="244"/>
      <c r="VP49" s="244"/>
      <c r="VQ49" s="244"/>
      <c r="VR49" s="244"/>
      <c r="VS49" s="244"/>
      <c r="VT49" s="244"/>
      <c r="VU49" s="244"/>
      <c r="VV49" s="244"/>
      <c r="VW49" s="244"/>
      <c r="VX49" s="244"/>
      <c r="VY49" s="244"/>
      <c r="VZ49" s="244"/>
      <c r="WA49" s="244"/>
      <c r="WB49" s="244"/>
      <c r="WC49" s="244"/>
      <c r="WD49" s="244"/>
      <c r="WE49" s="244"/>
      <c r="WF49" s="244"/>
      <c r="WG49" s="244"/>
      <c r="WH49" s="244"/>
      <c r="WI49" s="244"/>
      <c r="WJ49" s="244"/>
      <c r="WK49" s="244"/>
      <c r="WL49" s="244"/>
      <c r="WM49" s="244"/>
      <c r="WN49" s="244"/>
      <c r="WO49" s="244"/>
      <c r="WP49" s="244"/>
      <c r="WQ49" s="244"/>
      <c r="WR49" s="244"/>
      <c r="WS49" s="244"/>
      <c r="WT49" s="244"/>
      <c r="WU49" s="244"/>
      <c r="WV49" s="244"/>
      <c r="WW49" s="244"/>
      <c r="WX49" s="244"/>
      <c r="WY49" s="244"/>
      <c r="WZ49" s="244"/>
      <c r="XA49" s="244"/>
      <c r="XB49" s="244"/>
      <c r="XC49" s="244"/>
      <c r="XD49" s="244"/>
      <c r="XE49" s="244"/>
      <c r="XF49" s="244"/>
      <c r="XG49" s="244"/>
      <c r="XH49" s="244"/>
      <c r="XI49" s="244"/>
      <c r="XJ49" s="244"/>
      <c r="XK49" s="244"/>
      <c r="XL49" s="244"/>
      <c r="XM49" s="244"/>
      <c r="XN49" s="244"/>
      <c r="XO49" s="244"/>
      <c r="XP49" s="244"/>
      <c r="XQ49" s="244"/>
      <c r="XR49" s="244"/>
      <c r="XS49" s="244"/>
      <c r="XT49" s="244"/>
      <c r="XU49" s="244"/>
      <c r="XV49" s="244"/>
      <c r="XW49" s="244"/>
      <c r="XX49" s="244"/>
      <c r="XY49" s="244"/>
      <c r="XZ49" s="244"/>
      <c r="YA49" s="244"/>
      <c r="YB49" s="244"/>
      <c r="YC49" s="244"/>
      <c r="YD49" s="244"/>
      <c r="YE49" s="244"/>
      <c r="YF49" s="244"/>
      <c r="YG49" s="244"/>
      <c r="YH49" s="244"/>
      <c r="YI49" s="244"/>
      <c r="YJ49" s="244"/>
      <c r="YK49" s="244"/>
      <c r="YL49" s="244"/>
      <c r="YM49" s="244"/>
      <c r="YN49" s="244"/>
      <c r="YO49" s="244"/>
      <c r="YP49" s="244"/>
      <c r="YQ49" s="244"/>
      <c r="YR49" s="244"/>
      <c r="YS49" s="244"/>
      <c r="YT49" s="244"/>
      <c r="YU49" s="244"/>
      <c r="YV49" s="244"/>
      <c r="YW49" s="244"/>
      <c r="YX49" s="244"/>
      <c r="YY49" s="244"/>
      <c r="YZ49" s="244"/>
      <c r="ZA49" s="244"/>
      <c r="ZB49" s="244"/>
      <c r="ZC49" s="244"/>
      <c r="ZD49" s="244"/>
      <c r="ZE49" s="244"/>
      <c r="ZF49" s="244"/>
      <c r="ZG49" s="244"/>
      <c r="ZH49" s="244"/>
      <c r="ZI49" s="244"/>
      <c r="ZJ49" s="244"/>
      <c r="ZK49" s="244"/>
      <c r="ZL49" s="244"/>
      <c r="ZM49" s="244"/>
      <c r="ZN49" s="244"/>
      <c r="ZO49" s="244"/>
      <c r="ZP49" s="244"/>
      <c r="ZQ49" s="244"/>
      <c r="ZR49" s="244"/>
      <c r="ZS49" s="244"/>
      <c r="ZT49" s="244"/>
      <c r="ZU49" s="244"/>
      <c r="ZV49" s="244"/>
      <c r="ZW49" s="244"/>
      <c r="ZX49" s="244"/>
      <c r="ZY49" s="244"/>
      <c r="ZZ49" s="244"/>
      <c r="AAA49" s="244"/>
      <c r="AAB49" s="244"/>
      <c r="AAC49" s="244"/>
      <c r="AAD49" s="244"/>
      <c r="AAE49" s="244"/>
      <c r="AAF49" s="244"/>
      <c r="AAG49" s="244"/>
      <c r="AAH49" s="244"/>
      <c r="AAI49" s="244"/>
      <c r="AAJ49" s="244"/>
      <c r="AAK49" s="244"/>
      <c r="AAL49" s="244"/>
      <c r="AAM49" s="244"/>
      <c r="AAN49" s="244"/>
      <c r="AAO49" s="244"/>
      <c r="AAP49" s="244"/>
      <c r="AAQ49" s="244"/>
      <c r="AAR49" s="244"/>
      <c r="AAS49" s="244"/>
      <c r="AAT49" s="244"/>
      <c r="AAU49" s="244"/>
      <c r="AAV49" s="244"/>
      <c r="AAW49" s="244"/>
      <c r="AAX49" s="244"/>
      <c r="AAY49" s="244"/>
      <c r="AAZ49" s="244"/>
      <c r="ABA49" s="244"/>
      <c r="ABB49" s="244"/>
      <c r="ABC49" s="244"/>
      <c r="ABD49" s="244"/>
      <c r="ABE49" s="244"/>
      <c r="ABF49" s="244"/>
      <c r="ABG49" s="244"/>
      <c r="ABH49" s="244"/>
      <c r="ABI49" s="244"/>
      <c r="ABJ49" s="244"/>
      <c r="ABK49" s="244"/>
      <c r="ABL49" s="244"/>
      <c r="ABM49" s="244"/>
      <c r="ABN49" s="244"/>
      <c r="ABO49" s="244"/>
      <c r="ABP49" s="244"/>
      <c r="ABQ49" s="244"/>
      <c r="ABR49" s="244"/>
      <c r="ABS49" s="244"/>
      <c r="ABT49" s="244"/>
      <c r="ABU49" s="244"/>
      <c r="ABV49" s="244"/>
      <c r="ABW49" s="244"/>
      <c r="ABX49" s="244"/>
      <c r="ABY49" s="244"/>
      <c r="ABZ49" s="244"/>
      <c r="ACA49" s="244"/>
      <c r="ACB49" s="244"/>
      <c r="ACC49" s="244"/>
      <c r="ACD49" s="244"/>
      <c r="ACE49" s="244"/>
      <c r="ACF49" s="244"/>
      <c r="ACG49" s="244"/>
      <c r="ACH49" s="244"/>
      <c r="ACI49" s="244"/>
      <c r="ACJ49" s="244"/>
      <c r="ACK49" s="244"/>
      <c r="ACL49" s="244"/>
      <c r="ACM49" s="244"/>
      <c r="ACN49" s="244"/>
      <c r="ACO49" s="244"/>
      <c r="ACP49" s="244"/>
      <c r="ACQ49" s="244"/>
      <c r="ACR49" s="244"/>
      <c r="ACS49" s="244"/>
      <c r="ACT49" s="244"/>
      <c r="ACU49" s="244"/>
      <c r="ACV49" s="244"/>
      <c r="ACW49" s="244"/>
      <c r="ACX49" s="244"/>
      <c r="ACY49" s="244"/>
      <c r="ACZ49" s="244"/>
      <c r="ADA49" s="244"/>
      <c r="ADB49" s="244"/>
      <c r="ADC49" s="244"/>
      <c r="ADD49" s="244"/>
      <c r="ADE49" s="244"/>
      <c r="ADF49" s="244"/>
      <c r="ADG49" s="244"/>
      <c r="ADH49" s="244"/>
      <c r="ADI49" s="244"/>
      <c r="ADJ49" s="244"/>
      <c r="ADK49" s="244"/>
      <c r="ADL49" s="244"/>
      <c r="ADM49" s="244"/>
      <c r="ADN49" s="244"/>
      <c r="ADO49" s="244"/>
      <c r="ADP49" s="244"/>
      <c r="ADQ49" s="244"/>
      <c r="ADR49" s="244"/>
      <c r="ADS49" s="244"/>
      <c r="ADT49" s="244"/>
      <c r="ADU49" s="244"/>
      <c r="ADV49" s="244"/>
      <c r="ADW49" s="244"/>
      <c r="ADX49" s="244"/>
      <c r="ADY49" s="244"/>
      <c r="ADZ49" s="244"/>
      <c r="AEA49" s="244"/>
      <c r="AEB49" s="244"/>
      <c r="AEC49" s="244"/>
      <c r="AED49" s="244"/>
      <c r="AEE49" s="244"/>
      <c r="AEF49" s="244"/>
      <c r="AEG49" s="244"/>
      <c r="AEH49" s="244"/>
      <c r="AEI49" s="244"/>
      <c r="AEJ49" s="244"/>
      <c r="AEK49" s="244"/>
      <c r="AEL49" s="244"/>
      <c r="AEM49" s="244"/>
      <c r="AEN49" s="244"/>
      <c r="AEO49" s="244"/>
      <c r="AEP49" s="244"/>
      <c r="AEQ49" s="244"/>
      <c r="AER49" s="244"/>
      <c r="AES49" s="244"/>
      <c r="AET49" s="244"/>
      <c r="AEU49" s="244"/>
    </row>
    <row r="50" spans="1:827" s="191" customFormat="1" x14ac:dyDescent="0.15">
      <c r="A50" s="182" t="str">
        <f>'Tariffs July 2020'!K36</f>
        <v>Origin Energy</v>
      </c>
      <c r="B50" s="183" t="str">
        <f>'Tariffs July 2020'!L36</f>
        <v>Flexi</v>
      </c>
      <c r="C50" s="184">
        <f>IF('Tariffs July 2020'!BP36=0,91*'Tariffs July 2020'!M36/100,(91*'Tariffs July 2020'!M36/100)+'Tariffs July 2020'!BP36/4)</f>
        <v>94.383545454545455</v>
      </c>
      <c r="D50" s="184">
        <f>IF('Tariffs July 2020'!O36="",$C$39*$C$40*'Tariffs July 2020'!N36/100,IF($C$39*$C$40&gt;='Tariffs July 2020'!P36,('Tariffs July 2020'!P36*'Tariffs July 2020'!N36/100),($C$39*$C$40*'Tariffs July 2020'!N36/100)))</f>
        <v>369.98181818181814</v>
      </c>
      <c r="E50" s="184">
        <f>IF(AND('Tariffs July 2020'!R36&gt;0,'Tariffs July 2020'!T36&gt;0),IF(($C$39*$C$40&lt;'Tariffs July 2020'!T36),(0),($C$39*$C$40-'Tariffs July 2020'!T36)*'Tariffs July 2020'!U36/100),IF(AND('Tariffs July 2020'!R36&gt;0,'Tariffs July 2020'!T36=""),IF(($C$39*$C$40&lt;'Tariffs July 2020'!R36+'Tariffs July 2020'!P36),(0),(($C$39*$C$40-('Tariffs July 2020'!R36+'Tariffs July 2020'!P36))*'Tariffs July 2020'!S36/100)),IF(AND('Tariffs July 2020'!P36&gt;0,'Tariffs July 2020'!R36=""&gt;0),IF(($C$39*$C$40&lt;'Tariffs July 2020'!P36),(0),($C$39*$C$40-'Tariffs July 2020'!P36)*'Tariffs July 2020'!Q36/100),0)))</f>
        <v>0</v>
      </c>
      <c r="F50" s="184">
        <f>($C$39*$C$41)*'Tariffs July 2020'!AE36/100</f>
        <v>49.145454545454541</v>
      </c>
      <c r="G50" s="184">
        <f t="shared" si="92"/>
        <v>513.51081818181819</v>
      </c>
      <c r="H50" s="238">
        <f t="shared" si="93"/>
        <v>1676.5090909090909</v>
      </c>
      <c r="I50" s="238">
        <f t="shared" si="94"/>
        <v>2054.0432727272728</v>
      </c>
      <c r="J50" s="185">
        <f t="shared" si="91"/>
        <v>2259.4476000000004</v>
      </c>
      <c r="K50" s="183">
        <f>'Tariffs July 2020'!AZ36</f>
        <v>10</v>
      </c>
      <c r="L50" s="183">
        <f>'Tariffs July 2020'!BA36</f>
        <v>0</v>
      </c>
      <c r="M50" s="183">
        <f>'Tariffs July 2020'!BB36</f>
        <v>0</v>
      </c>
      <c r="N50" s="183">
        <f>'Tariffs July 2020'!BC36</f>
        <v>0</v>
      </c>
      <c r="O50" s="186" t="str">
        <f t="shared" si="95"/>
        <v>Guaranteed off bill</v>
      </c>
      <c r="P50" s="187" t="str">
        <f t="shared" si="96"/>
        <v>Inclusive</v>
      </c>
      <c r="Q50" s="241">
        <f t="shared" si="97"/>
        <v>1848.6389454545456</v>
      </c>
      <c r="R50" s="238">
        <f t="shared" si="98"/>
        <v>1848.6389454545456</v>
      </c>
      <c r="S50" s="247">
        <f t="shared" si="99"/>
        <v>2033.5028400000003</v>
      </c>
      <c r="T50" s="247">
        <f t="shared" si="99"/>
        <v>2033.5028400000003</v>
      </c>
      <c r="U50" s="188">
        <f>'Tariffs July 2020'!BL36</f>
        <v>0</v>
      </c>
      <c r="V50" s="189" t="str">
        <f>'Tariffs July 2020'!BM36</f>
        <v>n</v>
      </c>
      <c r="Y50" s="244"/>
      <c r="Z50" s="244"/>
      <c r="AA50" s="244"/>
      <c r="AB50" s="244"/>
      <c r="AC50" s="244"/>
      <c r="AD50" s="244"/>
      <c r="AE50" s="244"/>
      <c r="AF50" s="244"/>
      <c r="AG50" s="244"/>
      <c r="AH50" s="244"/>
      <c r="AI50" s="244"/>
      <c r="AJ50" s="244"/>
      <c r="AK50" s="244"/>
      <c r="AL50" s="244"/>
      <c r="AM50" s="244"/>
      <c r="AN50" s="244"/>
      <c r="AO50" s="244"/>
      <c r="AP50" s="244"/>
      <c r="AQ50" s="244"/>
      <c r="AR50" s="244"/>
      <c r="AS50" s="244"/>
      <c r="AT50" s="244"/>
      <c r="AU50" s="244"/>
      <c r="AV50" s="244"/>
      <c r="AW50" s="244"/>
      <c r="AX50" s="244"/>
      <c r="AY50" s="244"/>
      <c r="AZ50" s="244"/>
      <c r="BA50" s="244"/>
      <c r="BB50" s="244"/>
      <c r="BC50" s="244"/>
      <c r="BD50" s="244"/>
      <c r="BE50" s="244"/>
      <c r="BF50" s="244"/>
      <c r="BG50" s="244"/>
      <c r="BH50" s="244"/>
      <c r="BI50" s="244"/>
      <c r="BJ50" s="244"/>
      <c r="BK50" s="244"/>
      <c r="BL50" s="244"/>
      <c r="BM50" s="244"/>
      <c r="BN50" s="244"/>
      <c r="BO50" s="244"/>
      <c r="BP50" s="244"/>
      <c r="BQ50" s="244"/>
      <c r="BR50" s="244"/>
      <c r="BS50" s="244"/>
      <c r="BT50" s="244"/>
      <c r="BU50" s="244"/>
      <c r="BV50" s="244"/>
      <c r="BW50" s="244"/>
      <c r="BX50" s="244"/>
      <c r="BY50" s="244"/>
      <c r="BZ50" s="244"/>
      <c r="CA50" s="244"/>
      <c r="CB50" s="244"/>
      <c r="CC50" s="244"/>
      <c r="CD50" s="244"/>
      <c r="CE50" s="244"/>
      <c r="CF50" s="244"/>
      <c r="CG50" s="244"/>
      <c r="CH50" s="244"/>
      <c r="CI50" s="244"/>
      <c r="CJ50" s="244"/>
      <c r="CK50" s="244"/>
      <c r="CL50" s="244"/>
      <c r="CM50" s="244"/>
      <c r="CN50" s="244"/>
      <c r="CO50" s="244"/>
      <c r="CP50" s="244"/>
      <c r="CQ50" s="244"/>
      <c r="CR50" s="244"/>
      <c r="CS50" s="244"/>
      <c r="CT50" s="244"/>
      <c r="CU50" s="244"/>
      <c r="CV50" s="244"/>
      <c r="CW50" s="244"/>
      <c r="CX50" s="244"/>
      <c r="CY50" s="244"/>
      <c r="CZ50" s="244"/>
      <c r="DA50" s="244"/>
      <c r="DB50" s="244"/>
      <c r="DC50" s="244"/>
      <c r="DD50" s="244"/>
      <c r="DE50" s="244"/>
      <c r="DF50" s="244"/>
      <c r="DG50" s="244"/>
      <c r="DH50" s="244"/>
      <c r="DI50" s="244"/>
      <c r="DJ50" s="244"/>
      <c r="DK50" s="244"/>
      <c r="DL50" s="244"/>
      <c r="DM50" s="244"/>
      <c r="DN50" s="244"/>
      <c r="DO50" s="244"/>
      <c r="DP50" s="244"/>
      <c r="DQ50" s="244"/>
      <c r="DR50" s="244"/>
      <c r="DS50" s="244"/>
      <c r="DT50" s="244"/>
      <c r="DU50" s="244"/>
      <c r="DV50" s="244"/>
      <c r="DW50" s="244"/>
      <c r="DX50" s="244"/>
      <c r="DY50" s="244"/>
      <c r="DZ50" s="244"/>
      <c r="EA50" s="244"/>
      <c r="EB50" s="244"/>
      <c r="EC50" s="244"/>
      <c r="ED50" s="244"/>
      <c r="EE50" s="244"/>
      <c r="EF50" s="244"/>
      <c r="EG50" s="244"/>
      <c r="EH50" s="244"/>
      <c r="EI50" s="244"/>
      <c r="EJ50" s="244"/>
      <c r="EK50" s="244"/>
      <c r="EL50" s="244"/>
      <c r="EM50" s="244"/>
      <c r="EN50" s="244"/>
      <c r="EO50" s="244"/>
      <c r="EP50" s="244"/>
      <c r="EQ50" s="244"/>
      <c r="ER50" s="244"/>
      <c r="ES50" s="244"/>
      <c r="ET50" s="244"/>
      <c r="EU50" s="244"/>
      <c r="EV50" s="244"/>
      <c r="EW50" s="244"/>
      <c r="EX50" s="244"/>
      <c r="EY50" s="244"/>
      <c r="EZ50" s="244"/>
      <c r="FA50" s="244"/>
      <c r="FB50" s="244"/>
      <c r="FC50" s="244"/>
      <c r="FD50" s="244"/>
      <c r="FE50" s="244"/>
      <c r="FF50" s="244"/>
      <c r="FG50" s="244"/>
      <c r="FH50" s="244"/>
      <c r="FI50" s="244"/>
      <c r="FJ50" s="244"/>
      <c r="FK50" s="244"/>
      <c r="FL50" s="244"/>
      <c r="FM50" s="244"/>
      <c r="FN50" s="244"/>
      <c r="FO50" s="244"/>
      <c r="FP50" s="244"/>
      <c r="FQ50" s="244"/>
      <c r="FR50" s="244"/>
      <c r="FS50" s="244"/>
      <c r="FT50" s="244"/>
      <c r="FU50" s="244"/>
      <c r="FV50" s="244"/>
      <c r="FW50" s="244"/>
      <c r="FX50" s="244"/>
      <c r="FY50" s="244"/>
      <c r="FZ50" s="244"/>
      <c r="GA50" s="244"/>
      <c r="GB50" s="244"/>
      <c r="GC50" s="244"/>
      <c r="GD50" s="244"/>
      <c r="GE50" s="244"/>
      <c r="GF50" s="244"/>
      <c r="GG50" s="244"/>
      <c r="GH50" s="244"/>
      <c r="GI50" s="244"/>
      <c r="GJ50" s="244"/>
      <c r="GK50" s="244"/>
      <c r="GL50" s="244"/>
      <c r="GM50" s="244"/>
      <c r="GN50" s="244"/>
      <c r="GO50" s="244"/>
      <c r="GP50" s="244"/>
      <c r="GQ50" s="244"/>
      <c r="GR50" s="244"/>
      <c r="GS50" s="244"/>
      <c r="GT50" s="244"/>
      <c r="GU50" s="244"/>
      <c r="GV50" s="244"/>
      <c r="GW50" s="244"/>
      <c r="GX50" s="244"/>
      <c r="GY50" s="244"/>
      <c r="GZ50" s="244"/>
      <c r="HA50" s="244"/>
      <c r="HB50" s="244"/>
      <c r="HC50" s="244"/>
      <c r="HD50" s="244"/>
      <c r="HE50" s="244"/>
      <c r="HF50" s="244"/>
      <c r="HG50" s="244"/>
      <c r="HH50" s="244"/>
      <c r="HI50" s="244"/>
      <c r="HJ50" s="244"/>
      <c r="HK50" s="244"/>
      <c r="HL50" s="244"/>
      <c r="HM50" s="244"/>
      <c r="HN50" s="244"/>
      <c r="HO50" s="244"/>
      <c r="HP50" s="244"/>
      <c r="HQ50" s="244"/>
      <c r="HR50" s="244"/>
      <c r="HS50" s="244"/>
      <c r="HT50" s="244"/>
      <c r="HU50" s="244"/>
      <c r="HV50" s="244"/>
      <c r="HW50" s="244"/>
      <c r="HX50" s="244"/>
      <c r="HY50" s="244"/>
      <c r="HZ50" s="244"/>
      <c r="IA50" s="244"/>
      <c r="IB50" s="244"/>
      <c r="IC50" s="244"/>
      <c r="ID50" s="244"/>
      <c r="IE50" s="244"/>
      <c r="IF50" s="244"/>
      <c r="IG50" s="244"/>
      <c r="IH50" s="244"/>
      <c r="II50" s="244"/>
      <c r="IJ50" s="244"/>
      <c r="IK50" s="244"/>
      <c r="IL50" s="244"/>
      <c r="IM50" s="244"/>
      <c r="IN50" s="244"/>
      <c r="IO50" s="244"/>
      <c r="IP50" s="244"/>
      <c r="IQ50" s="244"/>
      <c r="IR50" s="244"/>
      <c r="IS50" s="244"/>
      <c r="IT50" s="244"/>
      <c r="IU50" s="244"/>
      <c r="IV50" s="244"/>
      <c r="IW50" s="244"/>
      <c r="IX50" s="244"/>
      <c r="IY50" s="244"/>
      <c r="IZ50" s="244"/>
      <c r="JA50" s="244"/>
      <c r="JB50" s="244"/>
      <c r="JC50" s="244"/>
      <c r="JD50" s="244"/>
      <c r="JE50" s="244"/>
      <c r="JF50" s="244"/>
      <c r="JG50" s="244"/>
      <c r="JH50" s="244"/>
      <c r="JI50" s="244"/>
      <c r="JJ50" s="244"/>
      <c r="JK50" s="244"/>
      <c r="JL50" s="244"/>
      <c r="JM50" s="244"/>
      <c r="JN50" s="244"/>
      <c r="JO50" s="244"/>
      <c r="JP50" s="244"/>
      <c r="JQ50" s="244"/>
      <c r="JR50" s="244"/>
      <c r="JS50" s="244"/>
      <c r="JT50" s="244"/>
      <c r="JU50" s="244"/>
      <c r="JV50" s="244"/>
      <c r="JW50" s="244"/>
      <c r="JX50" s="244"/>
      <c r="JY50" s="244"/>
      <c r="JZ50" s="244"/>
      <c r="KA50" s="244"/>
      <c r="KB50" s="244"/>
      <c r="KC50" s="244"/>
      <c r="KD50" s="244"/>
      <c r="KE50" s="244"/>
      <c r="KF50" s="244"/>
      <c r="KG50" s="244"/>
      <c r="KH50" s="244"/>
      <c r="KI50" s="244"/>
      <c r="KJ50" s="244"/>
      <c r="KK50" s="244"/>
      <c r="KL50" s="244"/>
      <c r="KM50" s="244"/>
      <c r="KN50" s="244"/>
      <c r="KO50" s="244"/>
      <c r="KP50" s="244"/>
      <c r="KQ50" s="244"/>
      <c r="KR50" s="244"/>
      <c r="KS50" s="244"/>
      <c r="KT50" s="244"/>
      <c r="KU50" s="244"/>
      <c r="KV50" s="244"/>
      <c r="KW50" s="244"/>
      <c r="KX50" s="244"/>
      <c r="KY50" s="244"/>
      <c r="KZ50" s="244"/>
      <c r="LA50" s="244"/>
      <c r="LB50" s="244"/>
      <c r="LC50" s="244"/>
      <c r="LD50" s="244"/>
      <c r="LE50" s="244"/>
      <c r="LF50" s="244"/>
      <c r="LG50" s="244"/>
      <c r="LH50" s="244"/>
      <c r="LI50" s="244"/>
      <c r="LJ50" s="244"/>
      <c r="LK50" s="244"/>
      <c r="LL50" s="244"/>
      <c r="LM50" s="244"/>
      <c r="LN50" s="244"/>
      <c r="LO50" s="244"/>
      <c r="LP50" s="244"/>
      <c r="LQ50" s="244"/>
      <c r="LR50" s="244"/>
      <c r="LS50" s="244"/>
      <c r="LT50" s="244"/>
      <c r="LU50" s="244"/>
      <c r="LV50" s="244"/>
      <c r="LW50" s="244"/>
      <c r="LX50" s="244"/>
      <c r="LY50" s="244"/>
      <c r="LZ50" s="244"/>
      <c r="MA50" s="244"/>
      <c r="MB50" s="244"/>
      <c r="MC50" s="244"/>
      <c r="MD50" s="244"/>
      <c r="ME50" s="244"/>
      <c r="MF50" s="244"/>
      <c r="MG50" s="244"/>
      <c r="MH50" s="244"/>
      <c r="MI50" s="244"/>
      <c r="MJ50" s="244"/>
      <c r="MK50" s="244"/>
      <c r="ML50" s="244"/>
      <c r="MM50" s="244"/>
      <c r="MN50" s="244"/>
      <c r="MO50" s="244"/>
      <c r="MP50" s="244"/>
      <c r="MQ50" s="244"/>
      <c r="MR50" s="244"/>
      <c r="MS50" s="244"/>
      <c r="MT50" s="244"/>
      <c r="MU50" s="244"/>
      <c r="MV50" s="244"/>
      <c r="MW50" s="244"/>
      <c r="MX50" s="244"/>
      <c r="MY50" s="244"/>
      <c r="MZ50" s="244"/>
      <c r="NA50" s="244"/>
      <c r="NB50" s="244"/>
      <c r="NC50" s="244"/>
      <c r="ND50" s="244"/>
      <c r="NE50" s="244"/>
      <c r="NF50" s="244"/>
      <c r="NG50" s="244"/>
      <c r="NH50" s="244"/>
      <c r="NI50" s="244"/>
      <c r="NJ50" s="244"/>
      <c r="NK50" s="244"/>
      <c r="NL50" s="244"/>
      <c r="NM50" s="244"/>
      <c r="NN50" s="244"/>
      <c r="NO50" s="244"/>
      <c r="NP50" s="244"/>
      <c r="NQ50" s="244"/>
      <c r="NR50" s="244"/>
      <c r="NS50" s="244"/>
      <c r="NT50" s="244"/>
      <c r="NU50" s="244"/>
      <c r="NV50" s="244"/>
      <c r="NW50" s="244"/>
      <c r="NX50" s="244"/>
      <c r="NY50" s="244"/>
      <c r="NZ50" s="244"/>
      <c r="OA50" s="244"/>
      <c r="OB50" s="244"/>
      <c r="OC50" s="244"/>
      <c r="OD50" s="244"/>
      <c r="OE50" s="244"/>
      <c r="OF50" s="244"/>
      <c r="OG50" s="244"/>
      <c r="OH50" s="244"/>
      <c r="OI50" s="244"/>
      <c r="OJ50" s="244"/>
      <c r="OK50" s="244"/>
      <c r="OL50" s="244"/>
      <c r="OM50" s="244"/>
      <c r="ON50" s="244"/>
      <c r="OO50" s="244"/>
      <c r="OP50" s="244"/>
      <c r="OQ50" s="244"/>
      <c r="OR50" s="244"/>
      <c r="OS50" s="244"/>
      <c r="OT50" s="244"/>
      <c r="OU50" s="244"/>
      <c r="OV50" s="244"/>
      <c r="OW50" s="244"/>
      <c r="OX50" s="244"/>
      <c r="OY50" s="244"/>
      <c r="OZ50" s="244"/>
      <c r="PA50" s="244"/>
      <c r="PB50" s="244"/>
      <c r="PC50" s="244"/>
      <c r="PD50" s="244"/>
      <c r="PE50" s="244"/>
      <c r="PF50" s="244"/>
      <c r="PG50" s="244"/>
      <c r="PH50" s="244"/>
      <c r="PI50" s="244"/>
      <c r="PJ50" s="244"/>
      <c r="PK50" s="244"/>
      <c r="PL50" s="244"/>
      <c r="PM50" s="244"/>
      <c r="PN50" s="244"/>
      <c r="PO50" s="244"/>
      <c r="PP50" s="244"/>
      <c r="PQ50" s="244"/>
      <c r="PR50" s="244"/>
      <c r="PS50" s="244"/>
      <c r="PT50" s="244"/>
      <c r="PU50" s="244"/>
      <c r="PV50" s="244"/>
      <c r="PW50" s="244"/>
      <c r="PX50" s="244"/>
      <c r="PY50" s="244"/>
      <c r="PZ50" s="244"/>
      <c r="QA50" s="244"/>
      <c r="QB50" s="244"/>
      <c r="QC50" s="244"/>
      <c r="QD50" s="244"/>
      <c r="QE50" s="244"/>
      <c r="QF50" s="244"/>
      <c r="QG50" s="244"/>
      <c r="QH50" s="244"/>
      <c r="QI50" s="244"/>
      <c r="QJ50" s="244"/>
      <c r="QK50" s="244"/>
      <c r="QL50" s="244"/>
      <c r="QM50" s="244"/>
      <c r="QN50" s="244"/>
      <c r="QO50" s="244"/>
      <c r="QP50" s="244"/>
      <c r="QQ50" s="244"/>
      <c r="QR50" s="244"/>
      <c r="QS50" s="244"/>
      <c r="QT50" s="244"/>
      <c r="QU50" s="244"/>
      <c r="QV50" s="244"/>
      <c r="QW50" s="244"/>
      <c r="QX50" s="244"/>
      <c r="QY50" s="244"/>
      <c r="QZ50" s="244"/>
      <c r="RA50" s="244"/>
      <c r="RB50" s="244"/>
      <c r="RC50" s="244"/>
      <c r="RD50" s="244"/>
      <c r="RE50" s="244"/>
      <c r="RF50" s="244"/>
      <c r="RG50" s="244"/>
      <c r="RH50" s="244"/>
      <c r="RI50" s="244"/>
      <c r="RJ50" s="244"/>
      <c r="RK50" s="244"/>
      <c r="RL50" s="244"/>
      <c r="RM50" s="244"/>
      <c r="RN50" s="244"/>
      <c r="RO50" s="244"/>
      <c r="RP50" s="244"/>
      <c r="RQ50" s="244"/>
      <c r="RR50" s="244"/>
      <c r="RS50" s="244"/>
      <c r="RT50" s="244"/>
      <c r="RU50" s="244"/>
      <c r="RV50" s="244"/>
      <c r="RW50" s="244"/>
      <c r="RX50" s="244"/>
      <c r="RY50" s="244"/>
      <c r="RZ50" s="244"/>
      <c r="SA50" s="244"/>
      <c r="SB50" s="244"/>
      <c r="SC50" s="244"/>
      <c r="SD50" s="244"/>
      <c r="SE50" s="244"/>
      <c r="SF50" s="244"/>
      <c r="SG50" s="244"/>
      <c r="SH50" s="244"/>
      <c r="SI50" s="244"/>
      <c r="SJ50" s="244"/>
      <c r="SK50" s="244"/>
      <c r="SL50" s="244"/>
      <c r="SM50" s="244"/>
      <c r="SN50" s="244"/>
      <c r="SO50" s="244"/>
      <c r="SP50" s="244"/>
      <c r="SQ50" s="244"/>
      <c r="SR50" s="244"/>
      <c r="SS50" s="244"/>
      <c r="ST50" s="244"/>
      <c r="SU50" s="244"/>
      <c r="SV50" s="244"/>
      <c r="SW50" s="244"/>
      <c r="SX50" s="244"/>
      <c r="SY50" s="244"/>
      <c r="SZ50" s="244"/>
      <c r="TA50" s="244"/>
      <c r="TB50" s="244"/>
      <c r="TC50" s="244"/>
      <c r="TD50" s="244"/>
      <c r="TE50" s="244"/>
      <c r="TF50" s="244"/>
      <c r="TG50" s="244"/>
      <c r="TH50" s="244"/>
      <c r="TI50" s="244"/>
      <c r="TJ50" s="244"/>
      <c r="TK50" s="244"/>
      <c r="TL50" s="244"/>
      <c r="TM50" s="244"/>
      <c r="TN50" s="244"/>
      <c r="TO50" s="244"/>
      <c r="TP50" s="244"/>
      <c r="TQ50" s="244"/>
      <c r="TR50" s="244"/>
      <c r="TS50" s="244"/>
      <c r="TT50" s="244"/>
      <c r="TU50" s="244"/>
      <c r="TV50" s="244"/>
      <c r="TW50" s="244"/>
      <c r="TX50" s="244"/>
      <c r="TY50" s="244"/>
      <c r="TZ50" s="244"/>
      <c r="UA50" s="244"/>
      <c r="UB50" s="244"/>
      <c r="UC50" s="244"/>
      <c r="UD50" s="244"/>
      <c r="UE50" s="244"/>
      <c r="UF50" s="244"/>
      <c r="UG50" s="244"/>
      <c r="UH50" s="244"/>
      <c r="UI50" s="244"/>
      <c r="UJ50" s="244"/>
      <c r="UK50" s="244"/>
      <c r="UL50" s="244"/>
      <c r="UM50" s="244"/>
      <c r="UN50" s="244"/>
      <c r="UO50" s="244"/>
      <c r="UP50" s="244"/>
      <c r="UQ50" s="244"/>
      <c r="UR50" s="244"/>
      <c r="US50" s="244"/>
      <c r="UT50" s="244"/>
      <c r="UU50" s="244"/>
      <c r="UV50" s="244"/>
      <c r="UW50" s="244"/>
      <c r="UX50" s="244"/>
      <c r="UY50" s="244"/>
      <c r="UZ50" s="244"/>
      <c r="VA50" s="244"/>
      <c r="VB50" s="244"/>
      <c r="VC50" s="244"/>
      <c r="VD50" s="244"/>
      <c r="VE50" s="244"/>
      <c r="VF50" s="244"/>
      <c r="VG50" s="244"/>
      <c r="VH50" s="244"/>
      <c r="VI50" s="244"/>
      <c r="VJ50" s="244"/>
      <c r="VK50" s="244"/>
      <c r="VL50" s="244"/>
      <c r="VM50" s="244"/>
      <c r="VN50" s="244"/>
      <c r="VO50" s="244"/>
      <c r="VP50" s="244"/>
      <c r="VQ50" s="244"/>
      <c r="VR50" s="244"/>
      <c r="VS50" s="244"/>
      <c r="VT50" s="244"/>
      <c r="VU50" s="244"/>
      <c r="VV50" s="244"/>
      <c r="VW50" s="244"/>
      <c r="VX50" s="244"/>
      <c r="VY50" s="244"/>
      <c r="VZ50" s="244"/>
      <c r="WA50" s="244"/>
      <c r="WB50" s="244"/>
      <c r="WC50" s="244"/>
      <c r="WD50" s="244"/>
      <c r="WE50" s="244"/>
      <c r="WF50" s="244"/>
      <c r="WG50" s="244"/>
      <c r="WH50" s="244"/>
      <c r="WI50" s="244"/>
      <c r="WJ50" s="244"/>
      <c r="WK50" s="244"/>
      <c r="WL50" s="244"/>
      <c r="WM50" s="244"/>
      <c r="WN50" s="244"/>
      <c r="WO50" s="244"/>
      <c r="WP50" s="244"/>
      <c r="WQ50" s="244"/>
      <c r="WR50" s="244"/>
      <c r="WS50" s="244"/>
      <c r="WT50" s="244"/>
      <c r="WU50" s="244"/>
      <c r="WV50" s="244"/>
      <c r="WW50" s="244"/>
      <c r="WX50" s="244"/>
      <c r="WY50" s="244"/>
      <c r="WZ50" s="244"/>
      <c r="XA50" s="244"/>
      <c r="XB50" s="244"/>
      <c r="XC50" s="244"/>
      <c r="XD50" s="244"/>
      <c r="XE50" s="244"/>
      <c r="XF50" s="244"/>
      <c r="XG50" s="244"/>
      <c r="XH50" s="244"/>
      <c r="XI50" s="244"/>
      <c r="XJ50" s="244"/>
      <c r="XK50" s="244"/>
      <c r="XL50" s="244"/>
      <c r="XM50" s="244"/>
      <c r="XN50" s="244"/>
      <c r="XO50" s="244"/>
      <c r="XP50" s="244"/>
      <c r="XQ50" s="244"/>
      <c r="XR50" s="244"/>
      <c r="XS50" s="244"/>
      <c r="XT50" s="244"/>
      <c r="XU50" s="244"/>
      <c r="XV50" s="244"/>
      <c r="XW50" s="244"/>
      <c r="XX50" s="244"/>
      <c r="XY50" s="244"/>
      <c r="XZ50" s="244"/>
      <c r="YA50" s="244"/>
      <c r="YB50" s="244"/>
      <c r="YC50" s="244"/>
      <c r="YD50" s="244"/>
      <c r="YE50" s="244"/>
      <c r="YF50" s="244"/>
      <c r="YG50" s="244"/>
      <c r="YH50" s="244"/>
      <c r="YI50" s="244"/>
      <c r="YJ50" s="244"/>
      <c r="YK50" s="244"/>
      <c r="YL50" s="244"/>
      <c r="YM50" s="244"/>
      <c r="YN50" s="244"/>
      <c r="YO50" s="244"/>
      <c r="YP50" s="244"/>
      <c r="YQ50" s="244"/>
      <c r="YR50" s="244"/>
      <c r="YS50" s="244"/>
      <c r="YT50" s="244"/>
      <c r="YU50" s="244"/>
      <c r="YV50" s="244"/>
      <c r="YW50" s="244"/>
      <c r="YX50" s="244"/>
      <c r="YY50" s="244"/>
      <c r="YZ50" s="244"/>
      <c r="ZA50" s="244"/>
      <c r="ZB50" s="244"/>
      <c r="ZC50" s="244"/>
      <c r="ZD50" s="244"/>
      <c r="ZE50" s="244"/>
      <c r="ZF50" s="244"/>
      <c r="ZG50" s="244"/>
      <c r="ZH50" s="244"/>
      <c r="ZI50" s="244"/>
      <c r="ZJ50" s="244"/>
      <c r="ZK50" s="244"/>
      <c r="ZL50" s="244"/>
      <c r="ZM50" s="244"/>
      <c r="ZN50" s="244"/>
      <c r="ZO50" s="244"/>
      <c r="ZP50" s="244"/>
      <c r="ZQ50" s="244"/>
      <c r="ZR50" s="244"/>
      <c r="ZS50" s="244"/>
      <c r="ZT50" s="244"/>
      <c r="ZU50" s="244"/>
      <c r="ZV50" s="244"/>
      <c r="ZW50" s="244"/>
      <c r="ZX50" s="244"/>
      <c r="ZY50" s="244"/>
      <c r="ZZ50" s="244"/>
      <c r="AAA50" s="244"/>
      <c r="AAB50" s="244"/>
      <c r="AAC50" s="244"/>
      <c r="AAD50" s="244"/>
      <c r="AAE50" s="244"/>
      <c r="AAF50" s="244"/>
      <c r="AAG50" s="244"/>
      <c r="AAH50" s="244"/>
      <c r="AAI50" s="244"/>
      <c r="AAJ50" s="244"/>
      <c r="AAK50" s="244"/>
      <c r="AAL50" s="244"/>
      <c r="AAM50" s="244"/>
      <c r="AAN50" s="244"/>
      <c r="AAO50" s="244"/>
      <c r="AAP50" s="244"/>
      <c r="AAQ50" s="244"/>
      <c r="AAR50" s="244"/>
      <c r="AAS50" s="244"/>
      <c r="AAT50" s="244"/>
      <c r="AAU50" s="244"/>
      <c r="AAV50" s="244"/>
      <c r="AAW50" s="244"/>
      <c r="AAX50" s="244"/>
      <c r="AAY50" s="244"/>
      <c r="AAZ50" s="244"/>
      <c r="ABA50" s="244"/>
      <c r="ABB50" s="244"/>
      <c r="ABC50" s="244"/>
      <c r="ABD50" s="244"/>
      <c r="ABE50" s="244"/>
      <c r="ABF50" s="244"/>
      <c r="ABG50" s="244"/>
      <c r="ABH50" s="244"/>
      <c r="ABI50" s="244"/>
      <c r="ABJ50" s="244"/>
      <c r="ABK50" s="244"/>
      <c r="ABL50" s="244"/>
      <c r="ABM50" s="244"/>
      <c r="ABN50" s="244"/>
      <c r="ABO50" s="244"/>
      <c r="ABP50" s="244"/>
      <c r="ABQ50" s="244"/>
      <c r="ABR50" s="244"/>
      <c r="ABS50" s="244"/>
      <c r="ABT50" s="244"/>
      <c r="ABU50" s="244"/>
      <c r="ABV50" s="244"/>
      <c r="ABW50" s="244"/>
      <c r="ABX50" s="244"/>
      <c r="ABY50" s="244"/>
      <c r="ABZ50" s="244"/>
      <c r="ACA50" s="244"/>
      <c r="ACB50" s="244"/>
      <c r="ACC50" s="244"/>
      <c r="ACD50" s="244"/>
      <c r="ACE50" s="244"/>
      <c r="ACF50" s="244"/>
      <c r="ACG50" s="244"/>
      <c r="ACH50" s="244"/>
      <c r="ACI50" s="244"/>
      <c r="ACJ50" s="244"/>
      <c r="ACK50" s="244"/>
      <c r="ACL50" s="244"/>
      <c r="ACM50" s="244"/>
      <c r="ACN50" s="244"/>
      <c r="ACO50" s="244"/>
      <c r="ACP50" s="244"/>
      <c r="ACQ50" s="244"/>
      <c r="ACR50" s="244"/>
      <c r="ACS50" s="244"/>
      <c r="ACT50" s="244"/>
      <c r="ACU50" s="244"/>
      <c r="ACV50" s="244"/>
      <c r="ACW50" s="244"/>
      <c r="ACX50" s="244"/>
      <c r="ACY50" s="244"/>
      <c r="ACZ50" s="244"/>
      <c r="ADA50" s="244"/>
      <c r="ADB50" s="244"/>
      <c r="ADC50" s="244"/>
      <c r="ADD50" s="244"/>
      <c r="ADE50" s="244"/>
      <c r="ADF50" s="244"/>
      <c r="ADG50" s="244"/>
      <c r="ADH50" s="244"/>
      <c r="ADI50" s="244"/>
      <c r="ADJ50" s="244"/>
      <c r="ADK50" s="244"/>
      <c r="ADL50" s="244"/>
      <c r="ADM50" s="244"/>
      <c r="ADN50" s="244"/>
      <c r="ADO50" s="244"/>
      <c r="ADP50" s="244"/>
      <c r="ADQ50" s="244"/>
      <c r="ADR50" s="244"/>
      <c r="ADS50" s="244"/>
      <c r="ADT50" s="244"/>
      <c r="ADU50" s="244"/>
      <c r="ADV50" s="244"/>
      <c r="ADW50" s="244"/>
      <c r="ADX50" s="244"/>
      <c r="ADY50" s="244"/>
      <c r="ADZ50" s="244"/>
      <c r="AEA50" s="244"/>
      <c r="AEB50" s="244"/>
      <c r="AEC50" s="244"/>
      <c r="AED50" s="244"/>
      <c r="AEE50" s="244"/>
      <c r="AEF50" s="244"/>
      <c r="AEG50" s="244"/>
      <c r="AEH50" s="244"/>
      <c r="AEI50" s="244"/>
      <c r="AEJ50" s="244"/>
      <c r="AEK50" s="244"/>
      <c r="AEL50" s="244"/>
      <c r="AEM50" s="244"/>
      <c r="AEN50" s="244"/>
      <c r="AEO50" s="244"/>
      <c r="AEP50" s="244"/>
      <c r="AEQ50" s="244"/>
      <c r="AER50" s="244"/>
      <c r="AES50" s="244"/>
      <c r="AET50" s="244"/>
      <c r="AEU50" s="244"/>
    </row>
    <row r="51" spans="1:827" s="191" customFormat="1" x14ac:dyDescent="0.15">
      <c r="A51" s="182" t="str">
        <f>'Tariffs July 2020'!K37</f>
        <v>Powerdirect</v>
      </c>
      <c r="B51" s="183" t="str">
        <f>'Tariffs July 2020'!L37</f>
        <v>Rate Saver</v>
      </c>
      <c r="C51" s="184">
        <f>IF('Tariffs July 2020'!BP37=0,91*'Tariffs July 2020'!M37/100,(91*'Tariffs July 2020'!M37/100)+'Tariffs July 2020'!BP37/4)</f>
        <v>83.579363636363638</v>
      </c>
      <c r="D51" s="184">
        <f>IF('Tariffs July 2020'!O37="",$C$39*$C$40*'Tariffs July 2020'!N37/100,IF($C$39*$C$40&gt;='Tariffs July 2020'!P37,('Tariffs July 2020'!P37*'Tariffs July 2020'!N37/100),($C$39*$C$40*'Tariffs July 2020'!N37/100)))</f>
        <v>330.41818181818178</v>
      </c>
      <c r="E51" s="184">
        <f>IF(AND('Tariffs July 2020'!R37&gt;0,'Tariffs July 2020'!T37&gt;0),IF(($C$39*$C$40&lt;'Tariffs July 2020'!T37),(0),($C$39*$C$40-'Tariffs July 2020'!T37)*'Tariffs July 2020'!U37/100),IF(AND('Tariffs July 2020'!R37&gt;0,'Tariffs July 2020'!T37=""),IF(($C$39*$C$40&lt;'Tariffs July 2020'!R37+'Tariffs July 2020'!P37),(0),(($C$39*$C$40-('Tariffs July 2020'!R37+'Tariffs July 2020'!P37))*'Tariffs July 2020'!S37/100)),IF(AND('Tariffs July 2020'!P37&gt;0,'Tariffs July 2020'!R37=""&gt;0),IF(($C$39*$C$40&lt;'Tariffs July 2020'!P37),(0),($C$39*$C$40-'Tariffs July 2020'!P37)*'Tariffs July 2020'!Q37/100),0)))</f>
        <v>0</v>
      </c>
      <c r="F51" s="184">
        <f>($C$39*$C$41)*'Tariffs July 2020'!AE37/100</f>
        <v>38.154545454545449</v>
      </c>
      <c r="G51" s="184">
        <f t="shared" si="92"/>
        <v>452.15209090909082</v>
      </c>
      <c r="H51" s="238">
        <f t="shared" si="93"/>
        <v>1474.2909090909088</v>
      </c>
      <c r="I51" s="238">
        <f t="shared" si="94"/>
        <v>1808.6083636363633</v>
      </c>
      <c r="J51" s="185">
        <f t="shared" si="91"/>
        <v>1989.4691999999998</v>
      </c>
      <c r="K51" s="183">
        <f>'Tariffs July 2020'!AZ37</f>
        <v>0</v>
      </c>
      <c r="L51" s="183">
        <f>'Tariffs July 2020'!BA37</f>
        <v>0</v>
      </c>
      <c r="M51" s="183">
        <f>'Tariffs July 2020'!BB37</f>
        <v>0</v>
      </c>
      <c r="N51" s="183">
        <f>'Tariffs July 2020'!BC37</f>
        <v>0</v>
      </c>
      <c r="O51" s="186" t="str">
        <f t="shared" si="95"/>
        <v>No discount</v>
      </c>
      <c r="P51" s="187" t="str">
        <f t="shared" si="96"/>
        <v>Exclusive</v>
      </c>
      <c r="Q51" s="241">
        <f t="shared" si="97"/>
        <v>1808.6083636363633</v>
      </c>
      <c r="R51" s="238">
        <f t="shared" si="98"/>
        <v>1808.6083636363633</v>
      </c>
      <c r="S51" s="247">
        <f t="shared" si="99"/>
        <v>1989.4691999999998</v>
      </c>
      <c r="T51" s="247">
        <f t="shared" si="99"/>
        <v>1989.4691999999998</v>
      </c>
      <c r="U51" s="188">
        <f>'Tariffs July 2020'!BL37</f>
        <v>0</v>
      </c>
      <c r="V51" s="189" t="str">
        <f>'Tariffs July 2020'!BM37</f>
        <v>n</v>
      </c>
      <c r="Y51" s="244"/>
      <c r="Z51" s="244"/>
      <c r="AA51" s="244"/>
      <c r="AB51" s="244"/>
      <c r="AC51" s="244"/>
      <c r="AD51" s="244"/>
      <c r="AE51" s="244"/>
      <c r="AF51" s="244"/>
      <c r="AG51" s="244"/>
      <c r="AH51" s="244"/>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4"/>
      <c r="BR51" s="244"/>
      <c r="BS51" s="244"/>
      <c r="BT51" s="244"/>
      <c r="BU51" s="244"/>
      <c r="BV51" s="244"/>
      <c r="BW51" s="244"/>
      <c r="BX51" s="244"/>
      <c r="BY51" s="244"/>
      <c r="BZ51" s="244"/>
      <c r="CA51" s="244"/>
      <c r="CB51" s="244"/>
      <c r="CC51" s="244"/>
      <c r="CD51" s="244"/>
      <c r="CE51" s="244"/>
      <c r="CF51" s="244"/>
      <c r="CG51" s="244"/>
      <c r="CH51" s="244"/>
      <c r="CI51" s="244"/>
      <c r="CJ51" s="244"/>
      <c r="CK51" s="244"/>
      <c r="CL51" s="244"/>
      <c r="CM51" s="244"/>
      <c r="CN51" s="244"/>
      <c r="CO51" s="244"/>
      <c r="CP51" s="244"/>
      <c r="CQ51" s="244"/>
      <c r="CR51" s="244"/>
      <c r="CS51" s="244"/>
      <c r="CT51" s="244"/>
      <c r="CU51" s="244"/>
      <c r="CV51" s="244"/>
      <c r="CW51" s="244"/>
      <c r="CX51" s="244"/>
      <c r="CY51" s="244"/>
      <c r="CZ51" s="244"/>
      <c r="DA51" s="244"/>
      <c r="DB51" s="244"/>
      <c r="DC51" s="244"/>
      <c r="DD51" s="244"/>
      <c r="DE51" s="244"/>
      <c r="DF51" s="244"/>
      <c r="DG51" s="244"/>
      <c r="DH51" s="244"/>
      <c r="DI51" s="244"/>
      <c r="DJ51" s="244"/>
      <c r="DK51" s="244"/>
      <c r="DL51" s="244"/>
      <c r="DM51" s="244"/>
      <c r="DN51" s="244"/>
      <c r="DO51" s="244"/>
      <c r="DP51" s="244"/>
      <c r="DQ51" s="244"/>
      <c r="DR51" s="244"/>
      <c r="DS51" s="244"/>
      <c r="DT51" s="244"/>
      <c r="DU51" s="244"/>
      <c r="DV51" s="244"/>
      <c r="DW51" s="244"/>
      <c r="DX51" s="244"/>
      <c r="DY51" s="244"/>
      <c r="DZ51" s="244"/>
      <c r="EA51" s="244"/>
      <c r="EB51" s="244"/>
      <c r="EC51" s="244"/>
      <c r="ED51" s="244"/>
      <c r="EE51" s="244"/>
      <c r="EF51" s="244"/>
      <c r="EG51" s="244"/>
      <c r="EH51" s="244"/>
      <c r="EI51" s="244"/>
      <c r="EJ51" s="244"/>
      <c r="EK51" s="244"/>
      <c r="EL51" s="244"/>
      <c r="EM51" s="244"/>
      <c r="EN51" s="244"/>
      <c r="EO51" s="244"/>
      <c r="EP51" s="244"/>
      <c r="EQ51" s="244"/>
      <c r="ER51" s="244"/>
      <c r="ES51" s="244"/>
      <c r="ET51" s="244"/>
      <c r="EU51" s="244"/>
      <c r="EV51" s="244"/>
      <c r="EW51" s="244"/>
      <c r="EX51" s="244"/>
      <c r="EY51" s="244"/>
      <c r="EZ51" s="244"/>
      <c r="FA51" s="244"/>
      <c r="FB51" s="244"/>
      <c r="FC51" s="244"/>
      <c r="FD51" s="244"/>
      <c r="FE51" s="244"/>
      <c r="FF51" s="244"/>
      <c r="FG51" s="244"/>
      <c r="FH51" s="244"/>
      <c r="FI51" s="244"/>
      <c r="FJ51" s="244"/>
      <c r="FK51" s="244"/>
      <c r="FL51" s="244"/>
      <c r="FM51" s="244"/>
      <c r="FN51" s="244"/>
      <c r="FO51" s="244"/>
      <c r="FP51" s="244"/>
      <c r="FQ51" s="244"/>
      <c r="FR51" s="244"/>
      <c r="FS51" s="244"/>
      <c r="FT51" s="244"/>
      <c r="FU51" s="244"/>
      <c r="FV51" s="244"/>
      <c r="FW51" s="244"/>
      <c r="FX51" s="244"/>
      <c r="FY51" s="244"/>
      <c r="FZ51" s="244"/>
      <c r="GA51" s="244"/>
      <c r="GB51" s="244"/>
      <c r="GC51" s="244"/>
      <c r="GD51" s="244"/>
      <c r="GE51" s="244"/>
      <c r="GF51" s="244"/>
      <c r="GG51" s="244"/>
      <c r="GH51" s="244"/>
      <c r="GI51" s="244"/>
      <c r="GJ51" s="244"/>
      <c r="GK51" s="244"/>
      <c r="GL51" s="244"/>
      <c r="GM51" s="244"/>
      <c r="GN51" s="244"/>
      <c r="GO51" s="244"/>
      <c r="GP51" s="244"/>
      <c r="GQ51" s="244"/>
      <c r="GR51" s="244"/>
      <c r="GS51" s="244"/>
      <c r="GT51" s="244"/>
      <c r="GU51" s="244"/>
      <c r="GV51" s="244"/>
      <c r="GW51" s="244"/>
      <c r="GX51" s="244"/>
      <c r="GY51" s="244"/>
      <c r="GZ51" s="244"/>
      <c r="HA51" s="244"/>
      <c r="HB51" s="244"/>
      <c r="HC51" s="244"/>
      <c r="HD51" s="244"/>
      <c r="HE51" s="244"/>
      <c r="HF51" s="244"/>
      <c r="HG51" s="244"/>
      <c r="HH51" s="244"/>
      <c r="HI51" s="244"/>
      <c r="HJ51" s="244"/>
      <c r="HK51" s="244"/>
      <c r="HL51" s="244"/>
      <c r="HM51" s="244"/>
      <c r="HN51" s="244"/>
      <c r="HO51" s="244"/>
      <c r="HP51" s="244"/>
      <c r="HQ51" s="244"/>
      <c r="HR51" s="244"/>
      <c r="HS51" s="244"/>
      <c r="HT51" s="244"/>
      <c r="HU51" s="244"/>
      <c r="HV51" s="244"/>
      <c r="HW51" s="244"/>
      <c r="HX51" s="244"/>
      <c r="HY51" s="244"/>
      <c r="HZ51" s="244"/>
      <c r="IA51" s="244"/>
      <c r="IB51" s="244"/>
      <c r="IC51" s="244"/>
      <c r="ID51" s="244"/>
      <c r="IE51" s="244"/>
      <c r="IF51" s="244"/>
      <c r="IG51" s="244"/>
      <c r="IH51" s="244"/>
      <c r="II51" s="244"/>
      <c r="IJ51" s="244"/>
      <c r="IK51" s="244"/>
      <c r="IL51" s="244"/>
      <c r="IM51" s="244"/>
      <c r="IN51" s="244"/>
      <c r="IO51" s="244"/>
      <c r="IP51" s="244"/>
      <c r="IQ51" s="244"/>
      <c r="IR51" s="244"/>
      <c r="IS51" s="244"/>
      <c r="IT51" s="244"/>
      <c r="IU51" s="244"/>
      <c r="IV51" s="244"/>
      <c r="IW51" s="244"/>
      <c r="IX51" s="244"/>
      <c r="IY51" s="244"/>
      <c r="IZ51" s="244"/>
      <c r="JA51" s="244"/>
      <c r="JB51" s="244"/>
      <c r="JC51" s="244"/>
      <c r="JD51" s="244"/>
      <c r="JE51" s="244"/>
      <c r="JF51" s="244"/>
      <c r="JG51" s="244"/>
      <c r="JH51" s="244"/>
      <c r="JI51" s="244"/>
      <c r="JJ51" s="244"/>
      <c r="JK51" s="244"/>
      <c r="JL51" s="244"/>
      <c r="JM51" s="244"/>
      <c r="JN51" s="244"/>
      <c r="JO51" s="244"/>
      <c r="JP51" s="244"/>
      <c r="JQ51" s="244"/>
      <c r="JR51" s="244"/>
      <c r="JS51" s="244"/>
      <c r="JT51" s="244"/>
      <c r="JU51" s="244"/>
      <c r="JV51" s="244"/>
      <c r="JW51" s="244"/>
      <c r="JX51" s="244"/>
      <c r="JY51" s="244"/>
      <c r="JZ51" s="244"/>
      <c r="KA51" s="244"/>
      <c r="KB51" s="244"/>
      <c r="KC51" s="244"/>
      <c r="KD51" s="244"/>
      <c r="KE51" s="244"/>
      <c r="KF51" s="244"/>
      <c r="KG51" s="244"/>
      <c r="KH51" s="244"/>
      <c r="KI51" s="244"/>
      <c r="KJ51" s="244"/>
      <c r="KK51" s="244"/>
      <c r="KL51" s="244"/>
      <c r="KM51" s="244"/>
      <c r="KN51" s="244"/>
      <c r="KO51" s="244"/>
      <c r="KP51" s="244"/>
      <c r="KQ51" s="244"/>
      <c r="KR51" s="244"/>
      <c r="KS51" s="244"/>
      <c r="KT51" s="244"/>
      <c r="KU51" s="244"/>
      <c r="KV51" s="244"/>
      <c r="KW51" s="244"/>
      <c r="KX51" s="244"/>
      <c r="KY51" s="244"/>
      <c r="KZ51" s="244"/>
      <c r="LA51" s="244"/>
      <c r="LB51" s="244"/>
      <c r="LC51" s="244"/>
      <c r="LD51" s="244"/>
      <c r="LE51" s="244"/>
      <c r="LF51" s="244"/>
      <c r="LG51" s="244"/>
      <c r="LH51" s="244"/>
      <c r="LI51" s="244"/>
      <c r="LJ51" s="244"/>
      <c r="LK51" s="244"/>
      <c r="LL51" s="244"/>
      <c r="LM51" s="244"/>
      <c r="LN51" s="244"/>
      <c r="LO51" s="244"/>
      <c r="LP51" s="244"/>
      <c r="LQ51" s="244"/>
      <c r="LR51" s="244"/>
      <c r="LS51" s="244"/>
      <c r="LT51" s="244"/>
      <c r="LU51" s="244"/>
      <c r="LV51" s="244"/>
      <c r="LW51" s="244"/>
      <c r="LX51" s="244"/>
      <c r="LY51" s="244"/>
      <c r="LZ51" s="244"/>
      <c r="MA51" s="244"/>
      <c r="MB51" s="244"/>
      <c r="MC51" s="244"/>
      <c r="MD51" s="244"/>
      <c r="ME51" s="244"/>
      <c r="MF51" s="244"/>
      <c r="MG51" s="244"/>
      <c r="MH51" s="244"/>
      <c r="MI51" s="244"/>
      <c r="MJ51" s="244"/>
      <c r="MK51" s="244"/>
      <c r="ML51" s="244"/>
      <c r="MM51" s="244"/>
      <c r="MN51" s="244"/>
      <c r="MO51" s="244"/>
      <c r="MP51" s="244"/>
      <c r="MQ51" s="244"/>
      <c r="MR51" s="244"/>
      <c r="MS51" s="244"/>
      <c r="MT51" s="244"/>
      <c r="MU51" s="244"/>
      <c r="MV51" s="244"/>
      <c r="MW51" s="244"/>
      <c r="MX51" s="244"/>
      <c r="MY51" s="244"/>
      <c r="MZ51" s="244"/>
      <c r="NA51" s="244"/>
      <c r="NB51" s="244"/>
      <c r="NC51" s="244"/>
      <c r="ND51" s="244"/>
      <c r="NE51" s="244"/>
      <c r="NF51" s="244"/>
      <c r="NG51" s="244"/>
      <c r="NH51" s="244"/>
      <c r="NI51" s="244"/>
      <c r="NJ51" s="244"/>
      <c r="NK51" s="244"/>
      <c r="NL51" s="244"/>
      <c r="NM51" s="244"/>
      <c r="NN51" s="244"/>
      <c r="NO51" s="244"/>
      <c r="NP51" s="244"/>
      <c r="NQ51" s="244"/>
      <c r="NR51" s="244"/>
      <c r="NS51" s="244"/>
      <c r="NT51" s="244"/>
      <c r="NU51" s="244"/>
      <c r="NV51" s="244"/>
      <c r="NW51" s="244"/>
      <c r="NX51" s="244"/>
      <c r="NY51" s="244"/>
      <c r="NZ51" s="244"/>
      <c r="OA51" s="244"/>
      <c r="OB51" s="244"/>
      <c r="OC51" s="244"/>
      <c r="OD51" s="244"/>
      <c r="OE51" s="244"/>
      <c r="OF51" s="244"/>
      <c r="OG51" s="244"/>
      <c r="OH51" s="244"/>
      <c r="OI51" s="244"/>
      <c r="OJ51" s="244"/>
      <c r="OK51" s="244"/>
      <c r="OL51" s="244"/>
      <c r="OM51" s="244"/>
      <c r="ON51" s="244"/>
      <c r="OO51" s="244"/>
      <c r="OP51" s="244"/>
      <c r="OQ51" s="244"/>
      <c r="OR51" s="244"/>
      <c r="OS51" s="244"/>
      <c r="OT51" s="244"/>
      <c r="OU51" s="244"/>
      <c r="OV51" s="244"/>
      <c r="OW51" s="244"/>
      <c r="OX51" s="244"/>
      <c r="OY51" s="244"/>
      <c r="OZ51" s="244"/>
      <c r="PA51" s="244"/>
      <c r="PB51" s="244"/>
      <c r="PC51" s="244"/>
      <c r="PD51" s="244"/>
      <c r="PE51" s="244"/>
      <c r="PF51" s="244"/>
      <c r="PG51" s="244"/>
      <c r="PH51" s="244"/>
      <c r="PI51" s="244"/>
      <c r="PJ51" s="244"/>
      <c r="PK51" s="244"/>
      <c r="PL51" s="244"/>
      <c r="PM51" s="244"/>
      <c r="PN51" s="244"/>
      <c r="PO51" s="244"/>
      <c r="PP51" s="244"/>
      <c r="PQ51" s="244"/>
      <c r="PR51" s="244"/>
      <c r="PS51" s="244"/>
      <c r="PT51" s="244"/>
      <c r="PU51" s="244"/>
      <c r="PV51" s="244"/>
      <c r="PW51" s="244"/>
      <c r="PX51" s="244"/>
      <c r="PY51" s="244"/>
      <c r="PZ51" s="244"/>
      <c r="QA51" s="244"/>
      <c r="QB51" s="244"/>
      <c r="QC51" s="244"/>
      <c r="QD51" s="244"/>
      <c r="QE51" s="244"/>
      <c r="QF51" s="244"/>
      <c r="QG51" s="244"/>
      <c r="QH51" s="244"/>
      <c r="QI51" s="244"/>
      <c r="QJ51" s="244"/>
      <c r="QK51" s="244"/>
      <c r="QL51" s="244"/>
      <c r="QM51" s="244"/>
      <c r="QN51" s="244"/>
      <c r="QO51" s="244"/>
      <c r="QP51" s="244"/>
      <c r="QQ51" s="244"/>
      <c r="QR51" s="244"/>
      <c r="QS51" s="244"/>
      <c r="QT51" s="244"/>
      <c r="QU51" s="244"/>
      <c r="QV51" s="244"/>
      <c r="QW51" s="244"/>
      <c r="QX51" s="244"/>
      <c r="QY51" s="244"/>
      <c r="QZ51" s="244"/>
      <c r="RA51" s="244"/>
      <c r="RB51" s="244"/>
      <c r="RC51" s="244"/>
      <c r="RD51" s="244"/>
      <c r="RE51" s="244"/>
      <c r="RF51" s="244"/>
      <c r="RG51" s="244"/>
      <c r="RH51" s="244"/>
      <c r="RI51" s="244"/>
      <c r="RJ51" s="244"/>
      <c r="RK51" s="244"/>
      <c r="RL51" s="244"/>
      <c r="RM51" s="244"/>
      <c r="RN51" s="244"/>
      <c r="RO51" s="244"/>
      <c r="RP51" s="244"/>
      <c r="RQ51" s="244"/>
      <c r="RR51" s="244"/>
      <c r="RS51" s="244"/>
      <c r="RT51" s="244"/>
      <c r="RU51" s="244"/>
      <c r="RV51" s="244"/>
      <c r="RW51" s="244"/>
      <c r="RX51" s="244"/>
      <c r="RY51" s="244"/>
      <c r="RZ51" s="244"/>
      <c r="SA51" s="244"/>
      <c r="SB51" s="244"/>
      <c r="SC51" s="244"/>
      <c r="SD51" s="244"/>
      <c r="SE51" s="244"/>
      <c r="SF51" s="244"/>
      <c r="SG51" s="244"/>
      <c r="SH51" s="244"/>
      <c r="SI51" s="244"/>
      <c r="SJ51" s="244"/>
      <c r="SK51" s="244"/>
      <c r="SL51" s="244"/>
      <c r="SM51" s="244"/>
      <c r="SN51" s="244"/>
      <c r="SO51" s="244"/>
      <c r="SP51" s="244"/>
      <c r="SQ51" s="244"/>
      <c r="SR51" s="244"/>
      <c r="SS51" s="244"/>
      <c r="ST51" s="244"/>
      <c r="SU51" s="244"/>
      <c r="SV51" s="244"/>
      <c r="SW51" s="244"/>
      <c r="SX51" s="244"/>
      <c r="SY51" s="244"/>
      <c r="SZ51" s="244"/>
      <c r="TA51" s="244"/>
      <c r="TB51" s="244"/>
      <c r="TC51" s="244"/>
      <c r="TD51" s="244"/>
      <c r="TE51" s="244"/>
      <c r="TF51" s="244"/>
      <c r="TG51" s="244"/>
      <c r="TH51" s="244"/>
      <c r="TI51" s="244"/>
      <c r="TJ51" s="244"/>
      <c r="TK51" s="244"/>
      <c r="TL51" s="244"/>
      <c r="TM51" s="244"/>
      <c r="TN51" s="244"/>
      <c r="TO51" s="244"/>
      <c r="TP51" s="244"/>
      <c r="TQ51" s="244"/>
      <c r="TR51" s="244"/>
      <c r="TS51" s="244"/>
      <c r="TT51" s="244"/>
      <c r="TU51" s="244"/>
      <c r="TV51" s="244"/>
      <c r="TW51" s="244"/>
      <c r="TX51" s="244"/>
      <c r="TY51" s="244"/>
      <c r="TZ51" s="244"/>
      <c r="UA51" s="244"/>
      <c r="UB51" s="244"/>
      <c r="UC51" s="244"/>
      <c r="UD51" s="244"/>
      <c r="UE51" s="244"/>
      <c r="UF51" s="244"/>
      <c r="UG51" s="244"/>
      <c r="UH51" s="244"/>
      <c r="UI51" s="244"/>
      <c r="UJ51" s="244"/>
      <c r="UK51" s="244"/>
      <c r="UL51" s="244"/>
      <c r="UM51" s="244"/>
      <c r="UN51" s="244"/>
      <c r="UO51" s="244"/>
      <c r="UP51" s="244"/>
      <c r="UQ51" s="244"/>
      <c r="UR51" s="244"/>
      <c r="US51" s="244"/>
      <c r="UT51" s="244"/>
      <c r="UU51" s="244"/>
      <c r="UV51" s="244"/>
      <c r="UW51" s="244"/>
      <c r="UX51" s="244"/>
      <c r="UY51" s="244"/>
      <c r="UZ51" s="244"/>
      <c r="VA51" s="244"/>
      <c r="VB51" s="244"/>
      <c r="VC51" s="244"/>
      <c r="VD51" s="244"/>
      <c r="VE51" s="244"/>
      <c r="VF51" s="244"/>
      <c r="VG51" s="244"/>
      <c r="VH51" s="244"/>
      <c r="VI51" s="244"/>
      <c r="VJ51" s="244"/>
      <c r="VK51" s="244"/>
      <c r="VL51" s="244"/>
      <c r="VM51" s="244"/>
      <c r="VN51" s="244"/>
      <c r="VO51" s="244"/>
      <c r="VP51" s="244"/>
      <c r="VQ51" s="244"/>
      <c r="VR51" s="244"/>
      <c r="VS51" s="244"/>
      <c r="VT51" s="244"/>
      <c r="VU51" s="244"/>
      <c r="VV51" s="244"/>
      <c r="VW51" s="244"/>
      <c r="VX51" s="244"/>
      <c r="VY51" s="244"/>
      <c r="VZ51" s="244"/>
      <c r="WA51" s="244"/>
      <c r="WB51" s="244"/>
      <c r="WC51" s="244"/>
      <c r="WD51" s="244"/>
      <c r="WE51" s="244"/>
      <c r="WF51" s="244"/>
      <c r="WG51" s="244"/>
      <c r="WH51" s="244"/>
      <c r="WI51" s="244"/>
      <c r="WJ51" s="244"/>
      <c r="WK51" s="244"/>
      <c r="WL51" s="244"/>
      <c r="WM51" s="244"/>
      <c r="WN51" s="244"/>
      <c r="WO51" s="244"/>
      <c r="WP51" s="244"/>
      <c r="WQ51" s="244"/>
      <c r="WR51" s="244"/>
      <c r="WS51" s="244"/>
      <c r="WT51" s="244"/>
      <c r="WU51" s="244"/>
      <c r="WV51" s="244"/>
      <c r="WW51" s="244"/>
      <c r="WX51" s="244"/>
      <c r="WY51" s="244"/>
      <c r="WZ51" s="244"/>
      <c r="XA51" s="244"/>
      <c r="XB51" s="244"/>
      <c r="XC51" s="244"/>
      <c r="XD51" s="244"/>
      <c r="XE51" s="244"/>
      <c r="XF51" s="244"/>
      <c r="XG51" s="244"/>
      <c r="XH51" s="244"/>
      <c r="XI51" s="244"/>
      <c r="XJ51" s="244"/>
      <c r="XK51" s="244"/>
      <c r="XL51" s="244"/>
      <c r="XM51" s="244"/>
      <c r="XN51" s="244"/>
      <c r="XO51" s="244"/>
      <c r="XP51" s="244"/>
      <c r="XQ51" s="244"/>
      <c r="XR51" s="244"/>
      <c r="XS51" s="244"/>
      <c r="XT51" s="244"/>
      <c r="XU51" s="244"/>
      <c r="XV51" s="244"/>
      <c r="XW51" s="244"/>
      <c r="XX51" s="244"/>
      <c r="XY51" s="244"/>
      <c r="XZ51" s="244"/>
      <c r="YA51" s="244"/>
      <c r="YB51" s="244"/>
      <c r="YC51" s="244"/>
      <c r="YD51" s="244"/>
      <c r="YE51" s="244"/>
      <c r="YF51" s="244"/>
      <c r="YG51" s="244"/>
      <c r="YH51" s="244"/>
      <c r="YI51" s="244"/>
      <c r="YJ51" s="244"/>
      <c r="YK51" s="244"/>
      <c r="YL51" s="244"/>
      <c r="YM51" s="244"/>
      <c r="YN51" s="244"/>
      <c r="YO51" s="244"/>
      <c r="YP51" s="244"/>
      <c r="YQ51" s="244"/>
      <c r="YR51" s="244"/>
      <c r="YS51" s="244"/>
      <c r="YT51" s="244"/>
      <c r="YU51" s="244"/>
      <c r="YV51" s="244"/>
      <c r="YW51" s="244"/>
      <c r="YX51" s="244"/>
      <c r="YY51" s="244"/>
      <c r="YZ51" s="244"/>
      <c r="ZA51" s="244"/>
      <c r="ZB51" s="244"/>
      <c r="ZC51" s="244"/>
      <c r="ZD51" s="244"/>
      <c r="ZE51" s="244"/>
      <c r="ZF51" s="244"/>
      <c r="ZG51" s="244"/>
      <c r="ZH51" s="244"/>
      <c r="ZI51" s="244"/>
      <c r="ZJ51" s="244"/>
      <c r="ZK51" s="244"/>
      <c r="ZL51" s="244"/>
      <c r="ZM51" s="244"/>
      <c r="ZN51" s="244"/>
      <c r="ZO51" s="244"/>
      <c r="ZP51" s="244"/>
      <c r="ZQ51" s="244"/>
      <c r="ZR51" s="244"/>
      <c r="ZS51" s="244"/>
      <c r="ZT51" s="244"/>
      <c r="ZU51" s="244"/>
      <c r="ZV51" s="244"/>
      <c r="ZW51" s="244"/>
      <c r="ZX51" s="244"/>
      <c r="ZY51" s="244"/>
      <c r="ZZ51" s="244"/>
      <c r="AAA51" s="244"/>
      <c r="AAB51" s="244"/>
      <c r="AAC51" s="244"/>
      <c r="AAD51" s="244"/>
      <c r="AAE51" s="244"/>
      <c r="AAF51" s="244"/>
      <c r="AAG51" s="244"/>
      <c r="AAH51" s="244"/>
      <c r="AAI51" s="244"/>
      <c r="AAJ51" s="244"/>
      <c r="AAK51" s="244"/>
      <c r="AAL51" s="244"/>
      <c r="AAM51" s="244"/>
      <c r="AAN51" s="244"/>
      <c r="AAO51" s="244"/>
      <c r="AAP51" s="244"/>
      <c r="AAQ51" s="244"/>
      <c r="AAR51" s="244"/>
      <c r="AAS51" s="244"/>
      <c r="AAT51" s="244"/>
      <c r="AAU51" s="244"/>
      <c r="AAV51" s="244"/>
      <c r="AAW51" s="244"/>
      <c r="AAX51" s="244"/>
      <c r="AAY51" s="244"/>
      <c r="AAZ51" s="244"/>
      <c r="ABA51" s="244"/>
      <c r="ABB51" s="244"/>
      <c r="ABC51" s="244"/>
      <c r="ABD51" s="244"/>
      <c r="ABE51" s="244"/>
      <c r="ABF51" s="244"/>
      <c r="ABG51" s="244"/>
      <c r="ABH51" s="244"/>
      <c r="ABI51" s="244"/>
      <c r="ABJ51" s="244"/>
      <c r="ABK51" s="244"/>
      <c r="ABL51" s="244"/>
      <c r="ABM51" s="244"/>
      <c r="ABN51" s="244"/>
      <c r="ABO51" s="244"/>
      <c r="ABP51" s="244"/>
      <c r="ABQ51" s="244"/>
      <c r="ABR51" s="244"/>
      <c r="ABS51" s="244"/>
      <c r="ABT51" s="244"/>
      <c r="ABU51" s="244"/>
      <c r="ABV51" s="244"/>
      <c r="ABW51" s="244"/>
      <c r="ABX51" s="244"/>
      <c r="ABY51" s="244"/>
      <c r="ABZ51" s="244"/>
      <c r="ACA51" s="244"/>
      <c r="ACB51" s="244"/>
      <c r="ACC51" s="244"/>
      <c r="ACD51" s="244"/>
      <c r="ACE51" s="244"/>
      <c r="ACF51" s="244"/>
      <c r="ACG51" s="244"/>
      <c r="ACH51" s="244"/>
      <c r="ACI51" s="244"/>
      <c r="ACJ51" s="244"/>
      <c r="ACK51" s="244"/>
      <c r="ACL51" s="244"/>
      <c r="ACM51" s="244"/>
      <c r="ACN51" s="244"/>
      <c r="ACO51" s="244"/>
      <c r="ACP51" s="244"/>
      <c r="ACQ51" s="244"/>
      <c r="ACR51" s="244"/>
      <c r="ACS51" s="244"/>
      <c r="ACT51" s="244"/>
      <c r="ACU51" s="244"/>
      <c r="ACV51" s="244"/>
      <c r="ACW51" s="244"/>
      <c r="ACX51" s="244"/>
      <c r="ACY51" s="244"/>
      <c r="ACZ51" s="244"/>
      <c r="ADA51" s="244"/>
      <c r="ADB51" s="244"/>
      <c r="ADC51" s="244"/>
      <c r="ADD51" s="244"/>
      <c r="ADE51" s="244"/>
      <c r="ADF51" s="244"/>
      <c r="ADG51" s="244"/>
      <c r="ADH51" s="244"/>
      <c r="ADI51" s="244"/>
      <c r="ADJ51" s="244"/>
      <c r="ADK51" s="244"/>
      <c r="ADL51" s="244"/>
      <c r="ADM51" s="244"/>
      <c r="ADN51" s="244"/>
      <c r="ADO51" s="244"/>
      <c r="ADP51" s="244"/>
      <c r="ADQ51" s="244"/>
      <c r="ADR51" s="244"/>
      <c r="ADS51" s="244"/>
      <c r="ADT51" s="244"/>
      <c r="ADU51" s="244"/>
      <c r="ADV51" s="244"/>
      <c r="ADW51" s="244"/>
      <c r="ADX51" s="244"/>
      <c r="ADY51" s="244"/>
      <c r="ADZ51" s="244"/>
      <c r="AEA51" s="244"/>
      <c r="AEB51" s="244"/>
      <c r="AEC51" s="244"/>
      <c r="AED51" s="244"/>
      <c r="AEE51" s="244"/>
      <c r="AEF51" s="244"/>
      <c r="AEG51" s="244"/>
      <c r="AEH51" s="244"/>
      <c r="AEI51" s="244"/>
      <c r="AEJ51" s="244"/>
      <c r="AEK51" s="244"/>
      <c r="AEL51" s="244"/>
      <c r="AEM51" s="244"/>
      <c r="AEN51" s="244"/>
      <c r="AEO51" s="244"/>
      <c r="AEP51" s="244"/>
      <c r="AEQ51" s="244"/>
      <c r="AER51" s="244"/>
      <c r="AES51" s="244"/>
      <c r="AET51" s="244"/>
      <c r="AEU51" s="244"/>
    </row>
    <row r="52" spans="1:827" s="191" customFormat="1" x14ac:dyDescent="0.15">
      <c r="A52" s="182" t="str">
        <f>'Tariffs July 2020'!K38</f>
        <v>Simply Energy</v>
      </c>
      <c r="B52" s="183" t="str">
        <f>'Tariffs July 2020'!L38</f>
        <v>Choice</v>
      </c>
      <c r="C52" s="184">
        <f>IF('Tariffs July 2020'!BP38=0,91*'Tariffs July 2020'!M38/100,(91*'Tariffs July 2020'!M38/100)+'Tariffs July 2020'!BP38/4)</f>
        <v>86.019818181818167</v>
      </c>
      <c r="D52" s="184">
        <f>IF('Tariffs July 2020'!O38="",$C$39*$C$40*'Tariffs July 2020'!N38/100,IF($C$39*$C$40&gt;='Tariffs July 2020'!P38,('Tariffs July 2020'!P38*'Tariffs July 2020'!N38/100),($C$39*$C$40*'Tariffs July 2020'!N38/100)))</f>
        <v>382.49999999999994</v>
      </c>
      <c r="E52" s="184">
        <f>IF(AND('Tariffs July 2020'!R38&gt;0,'Tariffs July 2020'!T38&gt;0),IF(($C$39*$C$40&lt;'Tariffs July 2020'!T38),(0),($C$39*$C$40-'Tariffs July 2020'!T38)*'Tariffs July 2020'!U38/100),IF(AND('Tariffs July 2020'!R38&gt;0,'Tariffs July 2020'!T38=""),IF(($C$39*$C$40&lt;'Tariffs July 2020'!R38+'Tariffs July 2020'!P38),(0),(($C$39*$C$40-('Tariffs July 2020'!R38+'Tariffs July 2020'!P38))*'Tariffs July 2020'!S38/100)),IF(AND('Tariffs July 2020'!P38&gt;0,'Tariffs July 2020'!R38=""&gt;0),IF(($C$39*$C$40&lt;'Tariffs July 2020'!P38),(0),($C$39*$C$40-'Tariffs July 2020'!P38)*'Tariffs July 2020'!Q38/100),0)))</f>
        <v>0</v>
      </c>
      <c r="F52" s="184">
        <f>($C$39*$C$41)*'Tariffs July 2020'!AE38/100</f>
        <v>49.254545454545443</v>
      </c>
      <c r="G52" s="184">
        <f t="shared" si="92"/>
        <v>517.77436363636355</v>
      </c>
      <c r="H52" s="238">
        <f t="shared" si="93"/>
        <v>1727.0181818181816</v>
      </c>
      <c r="I52" s="238">
        <f t="shared" si="94"/>
        <v>2071.0974545454542</v>
      </c>
      <c r="J52" s="185">
        <f t="shared" si="91"/>
        <v>2278.2071999999998</v>
      </c>
      <c r="K52" s="183">
        <f>'Tariffs July 2020'!AZ38</f>
        <v>0</v>
      </c>
      <c r="L52" s="183">
        <f>'Tariffs July 2020'!BA38</f>
        <v>17</v>
      </c>
      <c r="M52" s="183">
        <f>'Tariffs July 2020'!BB38</f>
        <v>0</v>
      </c>
      <c r="N52" s="183">
        <f>'Tariffs July 2020'!BC38</f>
        <v>0</v>
      </c>
      <c r="O52" s="186" t="str">
        <f t="shared" si="95"/>
        <v>Guaranteed off usage</v>
      </c>
      <c r="P52" s="187" t="str">
        <f t="shared" si="96"/>
        <v>Exclusive</v>
      </c>
      <c r="Q52" s="241">
        <f t="shared" si="97"/>
        <v>1777.5043636363635</v>
      </c>
      <c r="R52" s="238">
        <f t="shared" si="98"/>
        <v>1777.5043636363635</v>
      </c>
      <c r="S52" s="247">
        <f t="shared" si="99"/>
        <v>1955.2547999999999</v>
      </c>
      <c r="T52" s="247">
        <f t="shared" si="99"/>
        <v>1955.2547999999999</v>
      </c>
      <c r="U52" s="188">
        <f>'Tariffs July 2020'!BL38</f>
        <v>0</v>
      </c>
      <c r="V52" s="189" t="str">
        <f>'Tariffs July 2020'!BM38</f>
        <v>n</v>
      </c>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c r="BY52" s="244"/>
      <c r="BZ52" s="244"/>
      <c r="CA52" s="244"/>
      <c r="CB52" s="244"/>
      <c r="CC52" s="244"/>
      <c r="CD52" s="244"/>
      <c r="CE52" s="244"/>
      <c r="CF52" s="244"/>
      <c r="CG52" s="244"/>
      <c r="CH52" s="244"/>
      <c r="CI52" s="244"/>
      <c r="CJ52" s="244"/>
      <c r="CK52" s="244"/>
      <c r="CL52" s="244"/>
      <c r="CM52" s="244"/>
      <c r="CN52" s="244"/>
      <c r="CO52" s="244"/>
      <c r="CP52" s="244"/>
      <c r="CQ52" s="244"/>
      <c r="CR52" s="244"/>
      <c r="CS52" s="244"/>
      <c r="CT52" s="244"/>
      <c r="CU52" s="244"/>
      <c r="CV52" s="244"/>
      <c r="CW52" s="244"/>
      <c r="CX52" s="244"/>
      <c r="CY52" s="244"/>
      <c r="CZ52" s="244"/>
      <c r="DA52" s="244"/>
      <c r="DB52" s="244"/>
      <c r="DC52" s="244"/>
      <c r="DD52" s="244"/>
      <c r="DE52" s="244"/>
      <c r="DF52" s="244"/>
      <c r="DG52" s="244"/>
      <c r="DH52" s="244"/>
      <c r="DI52" s="244"/>
      <c r="DJ52" s="244"/>
      <c r="DK52" s="244"/>
      <c r="DL52" s="244"/>
      <c r="DM52" s="244"/>
      <c r="DN52" s="244"/>
      <c r="DO52" s="244"/>
      <c r="DP52" s="244"/>
      <c r="DQ52" s="244"/>
      <c r="DR52" s="244"/>
      <c r="DS52" s="244"/>
      <c r="DT52" s="244"/>
      <c r="DU52" s="244"/>
      <c r="DV52" s="244"/>
      <c r="DW52" s="244"/>
      <c r="DX52" s="244"/>
      <c r="DY52" s="244"/>
      <c r="DZ52" s="244"/>
      <c r="EA52" s="244"/>
      <c r="EB52" s="244"/>
      <c r="EC52" s="244"/>
      <c r="ED52" s="244"/>
      <c r="EE52" s="244"/>
      <c r="EF52" s="244"/>
      <c r="EG52" s="244"/>
      <c r="EH52" s="244"/>
      <c r="EI52" s="244"/>
      <c r="EJ52" s="244"/>
      <c r="EK52" s="244"/>
      <c r="EL52" s="244"/>
      <c r="EM52" s="244"/>
      <c r="EN52" s="244"/>
      <c r="EO52" s="244"/>
      <c r="EP52" s="244"/>
      <c r="EQ52" s="244"/>
      <c r="ER52" s="244"/>
      <c r="ES52" s="244"/>
      <c r="ET52" s="244"/>
      <c r="EU52" s="244"/>
      <c r="EV52" s="244"/>
      <c r="EW52" s="244"/>
      <c r="EX52" s="244"/>
      <c r="EY52" s="244"/>
      <c r="EZ52" s="244"/>
      <c r="FA52" s="244"/>
      <c r="FB52" s="244"/>
      <c r="FC52" s="244"/>
      <c r="FD52" s="244"/>
      <c r="FE52" s="244"/>
      <c r="FF52" s="244"/>
      <c r="FG52" s="244"/>
      <c r="FH52" s="244"/>
      <c r="FI52" s="244"/>
      <c r="FJ52" s="244"/>
      <c r="FK52" s="244"/>
      <c r="FL52" s="244"/>
      <c r="FM52" s="244"/>
      <c r="FN52" s="244"/>
      <c r="FO52" s="244"/>
      <c r="FP52" s="244"/>
      <c r="FQ52" s="244"/>
      <c r="FR52" s="244"/>
      <c r="FS52" s="244"/>
      <c r="FT52" s="244"/>
      <c r="FU52" s="244"/>
      <c r="FV52" s="244"/>
      <c r="FW52" s="244"/>
      <c r="FX52" s="244"/>
      <c r="FY52" s="244"/>
      <c r="FZ52" s="244"/>
      <c r="GA52" s="244"/>
      <c r="GB52" s="244"/>
      <c r="GC52" s="244"/>
      <c r="GD52" s="244"/>
      <c r="GE52" s="244"/>
      <c r="GF52" s="244"/>
      <c r="GG52" s="244"/>
      <c r="GH52" s="244"/>
      <c r="GI52" s="244"/>
      <c r="GJ52" s="244"/>
      <c r="GK52" s="244"/>
      <c r="GL52" s="244"/>
      <c r="GM52" s="244"/>
      <c r="GN52" s="244"/>
      <c r="GO52" s="244"/>
      <c r="GP52" s="244"/>
      <c r="GQ52" s="244"/>
      <c r="GR52" s="244"/>
      <c r="GS52" s="244"/>
      <c r="GT52" s="244"/>
      <c r="GU52" s="244"/>
      <c r="GV52" s="244"/>
      <c r="GW52" s="244"/>
      <c r="GX52" s="244"/>
      <c r="GY52" s="244"/>
      <c r="GZ52" s="244"/>
      <c r="HA52" s="244"/>
      <c r="HB52" s="244"/>
      <c r="HC52" s="244"/>
      <c r="HD52" s="244"/>
      <c r="HE52" s="244"/>
      <c r="HF52" s="244"/>
      <c r="HG52" s="244"/>
      <c r="HH52" s="244"/>
      <c r="HI52" s="244"/>
      <c r="HJ52" s="244"/>
      <c r="HK52" s="244"/>
      <c r="HL52" s="244"/>
      <c r="HM52" s="244"/>
      <c r="HN52" s="244"/>
      <c r="HO52" s="244"/>
      <c r="HP52" s="244"/>
      <c r="HQ52" s="244"/>
      <c r="HR52" s="244"/>
      <c r="HS52" s="244"/>
      <c r="HT52" s="244"/>
      <c r="HU52" s="244"/>
      <c r="HV52" s="244"/>
      <c r="HW52" s="244"/>
      <c r="HX52" s="244"/>
      <c r="HY52" s="244"/>
      <c r="HZ52" s="244"/>
      <c r="IA52" s="244"/>
      <c r="IB52" s="244"/>
      <c r="IC52" s="244"/>
      <c r="ID52" s="244"/>
      <c r="IE52" s="244"/>
      <c r="IF52" s="244"/>
      <c r="IG52" s="244"/>
      <c r="IH52" s="244"/>
      <c r="II52" s="244"/>
      <c r="IJ52" s="244"/>
      <c r="IK52" s="244"/>
      <c r="IL52" s="244"/>
      <c r="IM52" s="244"/>
      <c r="IN52" s="244"/>
      <c r="IO52" s="244"/>
      <c r="IP52" s="244"/>
      <c r="IQ52" s="244"/>
      <c r="IR52" s="244"/>
      <c r="IS52" s="244"/>
      <c r="IT52" s="244"/>
      <c r="IU52" s="244"/>
      <c r="IV52" s="244"/>
      <c r="IW52" s="244"/>
      <c r="IX52" s="244"/>
      <c r="IY52" s="244"/>
      <c r="IZ52" s="244"/>
      <c r="JA52" s="244"/>
      <c r="JB52" s="244"/>
      <c r="JC52" s="244"/>
      <c r="JD52" s="244"/>
      <c r="JE52" s="244"/>
      <c r="JF52" s="244"/>
      <c r="JG52" s="244"/>
      <c r="JH52" s="244"/>
      <c r="JI52" s="244"/>
      <c r="JJ52" s="244"/>
      <c r="JK52" s="244"/>
      <c r="JL52" s="244"/>
      <c r="JM52" s="244"/>
      <c r="JN52" s="244"/>
      <c r="JO52" s="244"/>
      <c r="JP52" s="244"/>
      <c r="JQ52" s="244"/>
      <c r="JR52" s="244"/>
      <c r="JS52" s="244"/>
      <c r="JT52" s="244"/>
      <c r="JU52" s="244"/>
      <c r="JV52" s="244"/>
      <c r="JW52" s="244"/>
      <c r="JX52" s="244"/>
      <c r="JY52" s="244"/>
      <c r="JZ52" s="244"/>
      <c r="KA52" s="244"/>
      <c r="KB52" s="244"/>
      <c r="KC52" s="244"/>
      <c r="KD52" s="244"/>
      <c r="KE52" s="244"/>
      <c r="KF52" s="244"/>
      <c r="KG52" s="244"/>
      <c r="KH52" s="244"/>
      <c r="KI52" s="244"/>
      <c r="KJ52" s="244"/>
      <c r="KK52" s="244"/>
      <c r="KL52" s="244"/>
      <c r="KM52" s="244"/>
      <c r="KN52" s="244"/>
      <c r="KO52" s="244"/>
      <c r="KP52" s="244"/>
      <c r="KQ52" s="244"/>
      <c r="KR52" s="244"/>
      <c r="KS52" s="244"/>
      <c r="KT52" s="244"/>
      <c r="KU52" s="244"/>
      <c r="KV52" s="244"/>
      <c r="KW52" s="244"/>
      <c r="KX52" s="244"/>
      <c r="KY52" s="244"/>
      <c r="KZ52" s="244"/>
      <c r="LA52" s="244"/>
      <c r="LB52" s="244"/>
      <c r="LC52" s="244"/>
      <c r="LD52" s="244"/>
      <c r="LE52" s="244"/>
      <c r="LF52" s="244"/>
      <c r="LG52" s="244"/>
      <c r="LH52" s="244"/>
      <c r="LI52" s="244"/>
      <c r="LJ52" s="244"/>
      <c r="LK52" s="244"/>
      <c r="LL52" s="244"/>
      <c r="LM52" s="244"/>
      <c r="LN52" s="244"/>
      <c r="LO52" s="244"/>
      <c r="LP52" s="244"/>
      <c r="LQ52" s="244"/>
      <c r="LR52" s="244"/>
      <c r="LS52" s="244"/>
      <c r="LT52" s="244"/>
      <c r="LU52" s="244"/>
      <c r="LV52" s="244"/>
      <c r="LW52" s="244"/>
      <c r="LX52" s="244"/>
      <c r="LY52" s="244"/>
      <c r="LZ52" s="244"/>
      <c r="MA52" s="244"/>
      <c r="MB52" s="244"/>
      <c r="MC52" s="244"/>
      <c r="MD52" s="244"/>
      <c r="ME52" s="244"/>
      <c r="MF52" s="244"/>
      <c r="MG52" s="244"/>
      <c r="MH52" s="244"/>
      <c r="MI52" s="244"/>
      <c r="MJ52" s="244"/>
      <c r="MK52" s="244"/>
      <c r="ML52" s="244"/>
      <c r="MM52" s="244"/>
      <c r="MN52" s="244"/>
      <c r="MO52" s="244"/>
      <c r="MP52" s="244"/>
      <c r="MQ52" s="244"/>
      <c r="MR52" s="244"/>
      <c r="MS52" s="244"/>
      <c r="MT52" s="244"/>
      <c r="MU52" s="244"/>
      <c r="MV52" s="244"/>
      <c r="MW52" s="244"/>
      <c r="MX52" s="244"/>
      <c r="MY52" s="244"/>
      <c r="MZ52" s="244"/>
      <c r="NA52" s="244"/>
      <c r="NB52" s="244"/>
      <c r="NC52" s="244"/>
      <c r="ND52" s="244"/>
      <c r="NE52" s="244"/>
      <c r="NF52" s="244"/>
      <c r="NG52" s="244"/>
      <c r="NH52" s="244"/>
      <c r="NI52" s="244"/>
      <c r="NJ52" s="244"/>
      <c r="NK52" s="244"/>
      <c r="NL52" s="244"/>
      <c r="NM52" s="244"/>
      <c r="NN52" s="244"/>
      <c r="NO52" s="244"/>
      <c r="NP52" s="244"/>
      <c r="NQ52" s="244"/>
      <c r="NR52" s="244"/>
      <c r="NS52" s="244"/>
      <c r="NT52" s="244"/>
      <c r="NU52" s="244"/>
      <c r="NV52" s="244"/>
      <c r="NW52" s="244"/>
      <c r="NX52" s="244"/>
      <c r="NY52" s="244"/>
      <c r="NZ52" s="244"/>
      <c r="OA52" s="244"/>
      <c r="OB52" s="244"/>
      <c r="OC52" s="244"/>
      <c r="OD52" s="244"/>
      <c r="OE52" s="244"/>
      <c r="OF52" s="244"/>
      <c r="OG52" s="244"/>
      <c r="OH52" s="244"/>
      <c r="OI52" s="244"/>
      <c r="OJ52" s="244"/>
      <c r="OK52" s="244"/>
      <c r="OL52" s="244"/>
      <c r="OM52" s="244"/>
      <c r="ON52" s="244"/>
      <c r="OO52" s="244"/>
      <c r="OP52" s="244"/>
      <c r="OQ52" s="244"/>
      <c r="OR52" s="244"/>
      <c r="OS52" s="244"/>
      <c r="OT52" s="244"/>
      <c r="OU52" s="244"/>
      <c r="OV52" s="244"/>
      <c r="OW52" s="244"/>
      <c r="OX52" s="244"/>
      <c r="OY52" s="244"/>
      <c r="OZ52" s="244"/>
      <c r="PA52" s="244"/>
      <c r="PB52" s="244"/>
      <c r="PC52" s="244"/>
      <c r="PD52" s="244"/>
      <c r="PE52" s="244"/>
      <c r="PF52" s="244"/>
      <c r="PG52" s="244"/>
      <c r="PH52" s="244"/>
      <c r="PI52" s="244"/>
      <c r="PJ52" s="244"/>
      <c r="PK52" s="244"/>
      <c r="PL52" s="244"/>
      <c r="PM52" s="244"/>
      <c r="PN52" s="244"/>
      <c r="PO52" s="244"/>
      <c r="PP52" s="244"/>
      <c r="PQ52" s="244"/>
      <c r="PR52" s="244"/>
      <c r="PS52" s="244"/>
      <c r="PT52" s="244"/>
      <c r="PU52" s="244"/>
      <c r="PV52" s="244"/>
      <c r="PW52" s="244"/>
      <c r="PX52" s="244"/>
      <c r="PY52" s="244"/>
      <c r="PZ52" s="244"/>
      <c r="QA52" s="244"/>
      <c r="QB52" s="244"/>
      <c r="QC52" s="244"/>
      <c r="QD52" s="244"/>
      <c r="QE52" s="244"/>
      <c r="QF52" s="244"/>
      <c r="QG52" s="244"/>
      <c r="QH52" s="244"/>
      <c r="QI52" s="244"/>
      <c r="QJ52" s="244"/>
      <c r="QK52" s="244"/>
      <c r="QL52" s="244"/>
      <c r="QM52" s="244"/>
      <c r="QN52" s="244"/>
      <c r="QO52" s="244"/>
      <c r="QP52" s="244"/>
      <c r="QQ52" s="244"/>
      <c r="QR52" s="244"/>
      <c r="QS52" s="244"/>
      <c r="QT52" s="244"/>
      <c r="QU52" s="244"/>
      <c r="QV52" s="244"/>
      <c r="QW52" s="244"/>
      <c r="QX52" s="244"/>
      <c r="QY52" s="244"/>
      <c r="QZ52" s="244"/>
      <c r="RA52" s="244"/>
      <c r="RB52" s="244"/>
      <c r="RC52" s="244"/>
      <c r="RD52" s="244"/>
      <c r="RE52" s="244"/>
      <c r="RF52" s="244"/>
      <c r="RG52" s="244"/>
      <c r="RH52" s="244"/>
      <c r="RI52" s="244"/>
      <c r="RJ52" s="244"/>
      <c r="RK52" s="244"/>
      <c r="RL52" s="244"/>
      <c r="RM52" s="244"/>
      <c r="RN52" s="244"/>
      <c r="RO52" s="244"/>
      <c r="RP52" s="244"/>
      <c r="RQ52" s="244"/>
      <c r="RR52" s="244"/>
      <c r="RS52" s="244"/>
      <c r="RT52" s="244"/>
      <c r="RU52" s="244"/>
      <c r="RV52" s="244"/>
      <c r="RW52" s="244"/>
      <c r="RX52" s="244"/>
      <c r="RY52" s="244"/>
      <c r="RZ52" s="244"/>
      <c r="SA52" s="244"/>
      <c r="SB52" s="244"/>
      <c r="SC52" s="244"/>
      <c r="SD52" s="244"/>
      <c r="SE52" s="244"/>
      <c r="SF52" s="244"/>
      <c r="SG52" s="244"/>
      <c r="SH52" s="244"/>
      <c r="SI52" s="244"/>
      <c r="SJ52" s="244"/>
      <c r="SK52" s="244"/>
      <c r="SL52" s="244"/>
      <c r="SM52" s="244"/>
      <c r="SN52" s="244"/>
      <c r="SO52" s="244"/>
      <c r="SP52" s="244"/>
      <c r="SQ52" s="244"/>
      <c r="SR52" s="244"/>
      <c r="SS52" s="244"/>
      <c r="ST52" s="244"/>
      <c r="SU52" s="244"/>
      <c r="SV52" s="244"/>
      <c r="SW52" s="244"/>
      <c r="SX52" s="244"/>
      <c r="SY52" s="244"/>
      <c r="SZ52" s="244"/>
      <c r="TA52" s="244"/>
      <c r="TB52" s="244"/>
      <c r="TC52" s="244"/>
      <c r="TD52" s="244"/>
      <c r="TE52" s="244"/>
      <c r="TF52" s="244"/>
      <c r="TG52" s="244"/>
      <c r="TH52" s="244"/>
      <c r="TI52" s="244"/>
      <c r="TJ52" s="244"/>
      <c r="TK52" s="244"/>
      <c r="TL52" s="244"/>
      <c r="TM52" s="244"/>
      <c r="TN52" s="244"/>
      <c r="TO52" s="244"/>
      <c r="TP52" s="244"/>
      <c r="TQ52" s="244"/>
      <c r="TR52" s="244"/>
      <c r="TS52" s="244"/>
      <c r="TT52" s="244"/>
      <c r="TU52" s="244"/>
      <c r="TV52" s="244"/>
      <c r="TW52" s="244"/>
      <c r="TX52" s="244"/>
      <c r="TY52" s="244"/>
      <c r="TZ52" s="244"/>
      <c r="UA52" s="244"/>
      <c r="UB52" s="244"/>
      <c r="UC52" s="244"/>
      <c r="UD52" s="244"/>
      <c r="UE52" s="244"/>
      <c r="UF52" s="244"/>
      <c r="UG52" s="244"/>
      <c r="UH52" s="244"/>
      <c r="UI52" s="244"/>
      <c r="UJ52" s="244"/>
      <c r="UK52" s="244"/>
      <c r="UL52" s="244"/>
      <c r="UM52" s="244"/>
      <c r="UN52" s="244"/>
      <c r="UO52" s="244"/>
      <c r="UP52" s="244"/>
      <c r="UQ52" s="244"/>
      <c r="UR52" s="244"/>
      <c r="US52" s="244"/>
      <c r="UT52" s="244"/>
      <c r="UU52" s="244"/>
      <c r="UV52" s="244"/>
      <c r="UW52" s="244"/>
      <c r="UX52" s="244"/>
      <c r="UY52" s="244"/>
      <c r="UZ52" s="244"/>
      <c r="VA52" s="244"/>
      <c r="VB52" s="244"/>
      <c r="VC52" s="244"/>
      <c r="VD52" s="244"/>
      <c r="VE52" s="244"/>
      <c r="VF52" s="244"/>
      <c r="VG52" s="244"/>
      <c r="VH52" s="244"/>
      <c r="VI52" s="244"/>
      <c r="VJ52" s="244"/>
      <c r="VK52" s="244"/>
      <c r="VL52" s="244"/>
      <c r="VM52" s="244"/>
      <c r="VN52" s="244"/>
      <c r="VO52" s="244"/>
      <c r="VP52" s="244"/>
      <c r="VQ52" s="244"/>
      <c r="VR52" s="244"/>
      <c r="VS52" s="244"/>
      <c r="VT52" s="244"/>
      <c r="VU52" s="244"/>
      <c r="VV52" s="244"/>
      <c r="VW52" s="244"/>
      <c r="VX52" s="244"/>
      <c r="VY52" s="244"/>
      <c r="VZ52" s="244"/>
      <c r="WA52" s="244"/>
      <c r="WB52" s="244"/>
      <c r="WC52" s="244"/>
      <c r="WD52" s="244"/>
      <c r="WE52" s="244"/>
      <c r="WF52" s="244"/>
      <c r="WG52" s="244"/>
      <c r="WH52" s="244"/>
      <c r="WI52" s="244"/>
      <c r="WJ52" s="244"/>
      <c r="WK52" s="244"/>
      <c r="WL52" s="244"/>
      <c r="WM52" s="244"/>
      <c r="WN52" s="244"/>
      <c r="WO52" s="244"/>
      <c r="WP52" s="244"/>
      <c r="WQ52" s="244"/>
      <c r="WR52" s="244"/>
      <c r="WS52" s="244"/>
      <c r="WT52" s="244"/>
      <c r="WU52" s="244"/>
      <c r="WV52" s="244"/>
      <c r="WW52" s="244"/>
      <c r="WX52" s="244"/>
      <c r="WY52" s="244"/>
      <c r="WZ52" s="244"/>
      <c r="XA52" s="244"/>
      <c r="XB52" s="244"/>
      <c r="XC52" s="244"/>
      <c r="XD52" s="244"/>
      <c r="XE52" s="244"/>
      <c r="XF52" s="244"/>
      <c r="XG52" s="244"/>
      <c r="XH52" s="244"/>
      <c r="XI52" s="244"/>
      <c r="XJ52" s="244"/>
      <c r="XK52" s="244"/>
      <c r="XL52" s="244"/>
      <c r="XM52" s="244"/>
      <c r="XN52" s="244"/>
      <c r="XO52" s="244"/>
      <c r="XP52" s="244"/>
      <c r="XQ52" s="244"/>
      <c r="XR52" s="244"/>
      <c r="XS52" s="244"/>
      <c r="XT52" s="244"/>
      <c r="XU52" s="244"/>
      <c r="XV52" s="244"/>
      <c r="XW52" s="244"/>
      <c r="XX52" s="244"/>
      <c r="XY52" s="244"/>
      <c r="XZ52" s="244"/>
      <c r="YA52" s="244"/>
      <c r="YB52" s="244"/>
      <c r="YC52" s="244"/>
      <c r="YD52" s="244"/>
      <c r="YE52" s="244"/>
      <c r="YF52" s="244"/>
      <c r="YG52" s="244"/>
      <c r="YH52" s="244"/>
      <c r="YI52" s="244"/>
      <c r="YJ52" s="244"/>
      <c r="YK52" s="244"/>
      <c r="YL52" s="244"/>
      <c r="YM52" s="244"/>
      <c r="YN52" s="244"/>
      <c r="YO52" s="244"/>
      <c r="YP52" s="244"/>
      <c r="YQ52" s="244"/>
      <c r="YR52" s="244"/>
      <c r="YS52" s="244"/>
      <c r="YT52" s="244"/>
      <c r="YU52" s="244"/>
      <c r="YV52" s="244"/>
      <c r="YW52" s="244"/>
      <c r="YX52" s="244"/>
      <c r="YY52" s="244"/>
      <c r="YZ52" s="244"/>
      <c r="ZA52" s="244"/>
      <c r="ZB52" s="244"/>
      <c r="ZC52" s="244"/>
      <c r="ZD52" s="244"/>
      <c r="ZE52" s="244"/>
      <c r="ZF52" s="244"/>
      <c r="ZG52" s="244"/>
      <c r="ZH52" s="244"/>
      <c r="ZI52" s="244"/>
      <c r="ZJ52" s="244"/>
      <c r="ZK52" s="244"/>
      <c r="ZL52" s="244"/>
      <c r="ZM52" s="244"/>
      <c r="ZN52" s="244"/>
      <c r="ZO52" s="244"/>
      <c r="ZP52" s="244"/>
      <c r="ZQ52" s="244"/>
      <c r="ZR52" s="244"/>
      <c r="ZS52" s="244"/>
      <c r="ZT52" s="244"/>
      <c r="ZU52" s="244"/>
      <c r="ZV52" s="244"/>
      <c r="ZW52" s="244"/>
      <c r="ZX52" s="244"/>
      <c r="ZY52" s="244"/>
      <c r="ZZ52" s="244"/>
      <c r="AAA52" s="244"/>
      <c r="AAB52" s="244"/>
      <c r="AAC52" s="244"/>
      <c r="AAD52" s="244"/>
      <c r="AAE52" s="244"/>
      <c r="AAF52" s="244"/>
      <c r="AAG52" s="244"/>
      <c r="AAH52" s="244"/>
      <c r="AAI52" s="244"/>
      <c r="AAJ52" s="244"/>
      <c r="AAK52" s="244"/>
      <c r="AAL52" s="244"/>
      <c r="AAM52" s="244"/>
      <c r="AAN52" s="244"/>
      <c r="AAO52" s="244"/>
      <c r="AAP52" s="244"/>
      <c r="AAQ52" s="244"/>
      <c r="AAR52" s="244"/>
      <c r="AAS52" s="244"/>
      <c r="AAT52" s="244"/>
      <c r="AAU52" s="244"/>
      <c r="AAV52" s="244"/>
      <c r="AAW52" s="244"/>
      <c r="AAX52" s="244"/>
      <c r="AAY52" s="244"/>
      <c r="AAZ52" s="244"/>
      <c r="ABA52" s="244"/>
      <c r="ABB52" s="244"/>
      <c r="ABC52" s="244"/>
      <c r="ABD52" s="244"/>
      <c r="ABE52" s="244"/>
      <c r="ABF52" s="244"/>
      <c r="ABG52" s="244"/>
      <c r="ABH52" s="244"/>
      <c r="ABI52" s="244"/>
      <c r="ABJ52" s="244"/>
      <c r="ABK52" s="244"/>
      <c r="ABL52" s="244"/>
      <c r="ABM52" s="244"/>
      <c r="ABN52" s="244"/>
      <c r="ABO52" s="244"/>
      <c r="ABP52" s="244"/>
      <c r="ABQ52" s="244"/>
      <c r="ABR52" s="244"/>
      <c r="ABS52" s="244"/>
      <c r="ABT52" s="244"/>
      <c r="ABU52" s="244"/>
      <c r="ABV52" s="244"/>
      <c r="ABW52" s="244"/>
      <c r="ABX52" s="244"/>
      <c r="ABY52" s="244"/>
      <c r="ABZ52" s="244"/>
      <c r="ACA52" s="244"/>
      <c r="ACB52" s="244"/>
      <c r="ACC52" s="244"/>
      <c r="ACD52" s="244"/>
      <c r="ACE52" s="244"/>
      <c r="ACF52" s="244"/>
      <c r="ACG52" s="244"/>
      <c r="ACH52" s="244"/>
      <c r="ACI52" s="244"/>
      <c r="ACJ52" s="244"/>
      <c r="ACK52" s="244"/>
      <c r="ACL52" s="244"/>
      <c r="ACM52" s="244"/>
      <c r="ACN52" s="244"/>
      <c r="ACO52" s="244"/>
      <c r="ACP52" s="244"/>
      <c r="ACQ52" s="244"/>
      <c r="ACR52" s="244"/>
      <c r="ACS52" s="244"/>
      <c r="ACT52" s="244"/>
      <c r="ACU52" s="244"/>
      <c r="ACV52" s="244"/>
      <c r="ACW52" s="244"/>
      <c r="ACX52" s="244"/>
      <c r="ACY52" s="244"/>
      <c r="ACZ52" s="244"/>
      <c r="ADA52" s="244"/>
      <c r="ADB52" s="244"/>
      <c r="ADC52" s="244"/>
      <c r="ADD52" s="244"/>
      <c r="ADE52" s="244"/>
      <c r="ADF52" s="244"/>
      <c r="ADG52" s="244"/>
      <c r="ADH52" s="244"/>
      <c r="ADI52" s="244"/>
      <c r="ADJ52" s="244"/>
      <c r="ADK52" s="244"/>
      <c r="ADL52" s="244"/>
      <c r="ADM52" s="244"/>
      <c r="ADN52" s="244"/>
      <c r="ADO52" s="244"/>
      <c r="ADP52" s="244"/>
      <c r="ADQ52" s="244"/>
      <c r="ADR52" s="244"/>
      <c r="ADS52" s="244"/>
      <c r="ADT52" s="244"/>
      <c r="ADU52" s="244"/>
      <c r="ADV52" s="244"/>
      <c r="ADW52" s="244"/>
      <c r="ADX52" s="244"/>
      <c r="ADY52" s="244"/>
      <c r="ADZ52" s="244"/>
      <c r="AEA52" s="244"/>
      <c r="AEB52" s="244"/>
      <c r="AEC52" s="244"/>
      <c r="AED52" s="244"/>
      <c r="AEE52" s="244"/>
      <c r="AEF52" s="244"/>
      <c r="AEG52" s="244"/>
      <c r="AEH52" s="244"/>
      <c r="AEI52" s="244"/>
      <c r="AEJ52" s="244"/>
      <c r="AEK52" s="244"/>
      <c r="AEL52" s="244"/>
      <c r="AEM52" s="244"/>
      <c r="AEN52" s="244"/>
      <c r="AEO52" s="244"/>
      <c r="AEP52" s="244"/>
      <c r="AEQ52" s="244"/>
      <c r="AER52" s="244"/>
      <c r="AES52" s="244"/>
      <c r="AET52" s="244"/>
      <c r="AEU52" s="244"/>
    </row>
    <row r="53" spans="1:827" s="191" customFormat="1" x14ac:dyDescent="0.15">
      <c r="A53" s="182" t="str">
        <f>'Tariffs July 2020'!K39</f>
        <v>Mojo Power</v>
      </c>
      <c r="B53" s="183" t="str">
        <f>'Tariffs July 2020'!L39</f>
        <v>All Day Breakfast</v>
      </c>
      <c r="C53" s="184">
        <f>IF('Tariffs July 2020'!BP39=0,91*'Tariffs July 2020'!M39/100,(91*'Tariffs July 2020'!M39/100)+'Tariffs July 2020'!BP39/4)</f>
        <v>72.576636363636368</v>
      </c>
      <c r="D53" s="184">
        <f>IF('Tariffs July 2020'!O39="",$C$39*$C$40*'Tariffs July 2020'!N39/100,IF($C$39*$C$40&gt;='Tariffs July 2020'!P39,('Tariffs July 2020'!P39*'Tariffs July 2020'!N39/100),($C$39*$C$40*'Tariffs July 2020'!N39/100)))</f>
        <v>286.68181818181819</v>
      </c>
      <c r="E53" s="184">
        <f>IF(AND('Tariffs July 2020'!R39&gt;0,'Tariffs July 2020'!T39&gt;0),IF(($C$39*$C$40&lt;'Tariffs July 2020'!T39),(0),($C$39*$C$40-'Tariffs July 2020'!T39)*'Tariffs July 2020'!U39/100),IF(AND('Tariffs July 2020'!R39&gt;0,'Tariffs July 2020'!T39=""),IF(($C$39*$C$40&lt;'Tariffs July 2020'!R39+'Tariffs July 2020'!P39),(0),(($C$39*$C$40-('Tariffs July 2020'!R39+'Tariffs July 2020'!P39))*'Tariffs July 2020'!S39/100)),IF(AND('Tariffs July 2020'!P39&gt;0,'Tariffs July 2020'!R39=""&gt;0),IF(($C$39*$C$40&lt;'Tariffs July 2020'!P39),(0),($C$39*$C$40-'Tariffs July 2020'!P39)*'Tariffs July 2020'!Q39/100),0)))</f>
        <v>0</v>
      </c>
      <c r="F53" s="184">
        <f>($C$39*$C$41)*'Tariffs July 2020'!AE39/100</f>
        <v>46.8</v>
      </c>
      <c r="G53" s="184">
        <f t="shared" si="92"/>
        <v>406.05845454545459</v>
      </c>
      <c r="H53" s="238">
        <f t="shared" si="93"/>
        <v>1333.9272727272728</v>
      </c>
      <c r="I53" s="238">
        <f t="shared" si="94"/>
        <v>1624.2338181818184</v>
      </c>
      <c r="J53" s="185">
        <f t="shared" si="91"/>
        <v>1786.6572000000003</v>
      </c>
      <c r="K53" s="183">
        <f>'Tariffs July 2020'!AZ39</f>
        <v>0</v>
      </c>
      <c r="L53" s="183">
        <f>'Tariffs July 2020'!BA39</f>
        <v>0</v>
      </c>
      <c r="M53" s="183">
        <f>'Tariffs July 2020'!BB39</f>
        <v>0</v>
      </c>
      <c r="N53" s="183">
        <f>'Tariffs July 2020'!BC39</f>
        <v>0</v>
      </c>
      <c r="O53" s="186" t="str">
        <f t="shared" si="95"/>
        <v>No discount</v>
      </c>
      <c r="P53" s="187" t="str">
        <f t="shared" si="96"/>
        <v>Exclusive</v>
      </c>
      <c r="Q53" s="241">
        <f t="shared" si="97"/>
        <v>1624.2338181818184</v>
      </c>
      <c r="R53" s="238">
        <f t="shared" si="98"/>
        <v>1624.2338181818184</v>
      </c>
      <c r="S53" s="247">
        <f t="shared" si="99"/>
        <v>1786.6572000000003</v>
      </c>
      <c r="T53" s="247">
        <f t="shared" si="99"/>
        <v>1786.6572000000003</v>
      </c>
      <c r="U53" s="188">
        <f>'Tariffs July 2020'!BL39</f>
        <v>0</v>
      </c>
      <c r="V53" s="189" t="str">
        <f>'Tariffs July 2020'!BM39</f>
        <v>n</v>
      </c>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c r="BV53" s="244"/>
      <c r="BW53" s="244"/>
      <c r="BX53" s="244"/>
      <c r="BY53" s="244"/>
      <c r="BZ53" s="244"/>
      <c r="CA53" s="244"/>
      <c r="CB53" s="244"/>
      <c r="CC53" s="244"/>
      <c r="CD53" s="244"/>
      <c r="CE53" s="244"/>
      <c r="CF53" s="244"/>
      <c r="CG53" s="244"/>
      <c r="CH53" s="244"/>
      <c r="CI53" s="244"/>
      <c r="CJ53" s="244"/>
      <c r="CK53" s="244"/>
      <c r="CL53" s="244"/>
      <c r="CM53" s="244"/>
      <c r="CN53" s="244"/>
      <c r="CO53" s="244"/>
      <c r="CP53" s="244"/>
      <c r="CQ53" s="244"/>
      <c r="CR53" s="244"/>
      <c r="CS53" s="244"/>
      <c r="CT53" s="244"/>
      <c r="CU53" s="244"/>
      <c r="CV53" s="244"/>
      <c r="CW53" s="244"/>
      <c r="CX53" s="244"/>
      <c r="CY53" s="244"/>
      <c r="CZ53" s="244"/>
      <c r="DA53" s="244"/>
      <c r="DB53" s="244"/>
      <c r="DC53" s="244"/>
      <c r="DD53" s="244"/>
      <c r="DE53" s="244"/>
      <c r="DF53" s="244"/>
      <c r="DG53" s="244"/>
      <c r="DH53" s="244"/>
      <c r="DI53" s="244"/>
      <c r="DJ53" s="244"/>
      <c r="DK53" s="244"/>
      <c r="DL53" s="244"/>
      <c r="DM53" s="244"/>
      <c r="DN53" s="244"/>
      <c r="DO53" s="244"/>
      <c r="DP53" s="244"/>
      <c r="DQ53" s="244"/>
      <c r="DR53" s="244"/>
      <c r="DS53" s="244"/>
      <c r="DT53" s="244"/>
      <c r="DU53" s="244"/>
      <c r="DV53" s="244"/>
      <c r="DW53" s="244"/>
      <c r="DX53" s="244"/>
      <c r="DY53" s="244"/>
      <c r="DZ53" s="244"/>
      <c r="EA53" s="244"/>
      <c r="EB53" s="244"/>
      <c r="EC53" s="244"/>
      <c r="ED53" s="244"/>
      <c r="EE53" s="244"/>
      <c r="EF53" s="244"/>
      <c r="EG53" s="244"/>
      <c r="EH53" s="244"/>
      <c r="EI53" s="244"/>
      <c r="EJ53" s="244"/>
      <c r="EK53" s="244"/>
      <c r="EL53" s="244"/>
      <c r="EM53" s="244"/>
      <c r="EN53" s="244"/>
      <c r="EO53" s="244"/>
      <c r="EP53" s="244"/>
      <c r="EQ53" s="244"/>
      <c r="ER53" s="244"/>
      <c r="ES53" s="244"/>
      <c r="ET53" s="244"/>
      <c r="EU53" s="244"/>
      <c r="EV53" s="244"/>
      <c r="EW53" s="244"/>
      <c r="EX53" s="244"/>
      <c r="EY53" s="244"/>
      <c r="EZ53" s="244"/>
      <c r="FA53" s="244"/>
      <c r="FB53" s="244"/>
      <c r="FC53" s="244"/>
      <c r="FD53" s="244"/>
      <c r="FE53" s="244"/>
      <c r="FF53" s="244"/>
      <c r="FG53" s="244"/>
      <c r="FH53" s="244"/>
      <c r="FI53" s="244"/>
      <c r="FJ53" s="244"/>
      <c r="FK53" s="244"/>
      <c r="FL53" s="244"/>
      <c r="FM53" s="244"/>
      <c r="FN53" s="244"/>
      <c r="FO53" s="244"/>
      <c r="FP53" s="244"/>
      <c r="FQ53" s="244"/>
      <c r="FR53" s="244"/>
      <c r="FS53" s="244"/>
      <c r="FT53" s="244"/>
      <c r="FU53" s="244"/>
      <c r="FV53" s="244"/>
      <c r="FW53" s="244"/>
      <c r="FX53" s="244"/>
      <c r="FY53" s="244"/>
      <c r="FZ53" s="244"/>
      <c r="GA53" s="244"/>
      <c r="GB53" s="244"/>
      <c r="GC53" s="244"/>
      <c r="GD53" s="244"/>
      <c r="GE53" s="244"/>
      <c r="GF53" s="244"/>
      <c r="GG53" s="244"/>
      <c r="GH53" s="244"/>
      <c r="GI53" s="244"/>
      <c r="GJ53" s="244"/>
      <c r="GK53" s="244"/>
      <c r="GL53" s="244"/>
      <c r="GM53" s="244"/>
      <c r="GN53" s="244"/>
      <c r="GO53" s="244"/>
      <c r="GP53" s="244"/>
      <c r="GQ53" s="244"/>
      <c r="GR53" s="244"/>
      <c r="GS53" s="244"/>
      <c r="GT53" s="244"/>
      <c r="GU53" s="244"/>
      <c r="GV53" s="244"/>
      <c r="GW53" s="244"/>
      <c r="GX53" s="244"/>
      <c r="GY53" s="244"/>
      <c r="GZ53" s="244"/>
      <c r="HA53" s="244"/>
      <c r="HB53" s="244"/>
      <c r="HC53" s="244"/>
      <c r="HD53" s="244"/>
      <c r="HE53" s="244"/>
      <c r="HF53" s="244"/>
      <c r="HG53" s="244"/>
      <c r="HH53" s="244"/>
      <c r="HI53" s="244"/>
      <c r="HJ53" s="244"/>
      <c r="HK53" s="244"/>
      <c r="HL53" s="244"/>
      <c r="HM53" s="244"/>
      <c r="HN53" s="244"/>
      <c r="HO53" s="244"/>
      <c r="HP53" s="244"/>
      <c r="HQ53" s="244"/>
      <c r="HR53" s="244"/>
      <c r="HS53" s="244"/>
      <c r="HT53" s="244"/>
      <c r="HU53" s="244"/>
      <c r="HV53" s="244"/>
      <c r="HW53" s="244"/>
      <c r="HX53" s="244"/>
      <c r="HY53" s="244"/>
      <c r="HZ53" s="244"/>
      <c r="IA53" s="244"/>
      <c r="IB53" s="244"/>
      <c r="IC53" s="244"/>
      <c r="ID53" s="244"/>
      <c r="IE53" s="244"/>
      <c r="IF53" s="244"/>
      <c r="IG53" s="244"/>
      <c r="IH53" s="244"/>
      <c r="II53" s="244"/>
      <c r="IJ53" s="244"/>
      <c r="IK53" s="244"/>
      <c r="IL53" s="244"/>
      <c r="IM53" s="244"/>
      <c r="IN53" s="244"/>
      <c r="IO53" s="244"/>
      <c r="IP53" s="244"/>
      <c r="IQ53" s="244"/>
      <c r="IR53" s="244"/>
      <c r="IS53" s="244"/>
      <c r="IT53" s="244"/>
      <c r="IU53" s="244"/>
      <c r="IV53" s="244"/>
      <c r="IW53" s="244"/>
      <c r="IX53" s="244"/>
      <c r="IY53" s="244"/>
      <c r="IZ53" s="244"/>
      <c r="JA53" s="244"/>
      <c r="JB53" s="244"/>
      <c r="JC53" s="244"/>
      <c r="JD53" s="244"/>
      <c r="JE53" s="244"/>
      <c r="JF53" s="244"/>
      <c r="JG53" s="244"/>
      <c r="JH53" s="244"/>
      <c r="JI53" s="244"/>
      <c r="JJ53" s="244"/>
      <c r="JK53" s="244"/>
      <c r="JL53" s="244"/>
      <c r="JM53" s="244"/>
      <c r="JN53" s="244"/>
      <c r="JO53" s="244"/>
      <c r="JP53" s="244"/>
      <c r="JQ53" s="244"/>
      <c r="JR53" s="244"/>
      <c r="JS53" s="244"/>
      <c r="JT53" s="244"/>
      <c r="JU53" s="244"/>
      <c r="JV53" s="244"/>
      <c r="JW53" s="244"/>
      <c r="JX53" s="244"/>
      <c r="JY53" s="244"/>
      <c r="JZ53" s="244"/>
      <c r="KA53" s="244"/>
      <c r="KB53" s="244"/>
      <c r="KC53" s="244"/>
      <c r="KD53" s="244"/>
      <c r="KE53" s="244"/>
      <c r="KF53" s="244"/>
      <c r="KG53" s="244"/>
      <c r="KH53" s="244"/>
      <c r="KI53" s="244"/>
      <c r="KJ53" s="244"/>
      <c r="KK53" s="244"/>
      <c r="KL53" s="244"/>
      <c r="KM53" s="244"/>
      <c r="KN53" s="244"/>
      <c r="KO53" s="244"/>
      <c r="KP53" s="244"/>
      <c r="KQ53" s="244"/>
      <c r="KR53" s="244"/>
      <c r="KS53" s="244"/>
      <c r="KT53" s="244"/>
      <c r="KU53" s="244"/>
      <c r="KV53" s="244"/>
      <c r="KW53" s="244"/>
      <c r="KX53" s="244"/>
      <c r="KY53" s="244"/>
      <c r="KZ53" s="244"/>
      <c r="LA53" s="244"/>
      <c r="LB53" s="244"/>
      <c r="LC53" s="244"/>
      <c r="LD53" s="244"/>
      <c r="LE53" s="244"/>
      <c r="LF53" s="244"/>
      <c r="LG53" s="244"/>
      <c r="LH53" s="244"/>
      <c r="LI53" s="244"/>
      <c r="LJ53" s="244"/>
      <c r="LK53" s="244"/>
      <c r="LL53" s="244"/>
      <c r="LM53" s="244"/>
      <c r="LN53" s="244"/>
      <c r="LO53" s="244"/>
      <c r="LP53" s="244"/>
      <c r="LQ53" s="244"/>
      <c r="LR53" s="244"/>
      <c r="LS53" s="244"/>
      <c r="LT53" s="244"/>
      <c r="LU53" s="244"/>
      <c r="LV53" s="244"/>
      <c r="LW53" s="244"/>
      <c r="LX53" s="244"/>
      <c r="LY53" s="244"/>
      <c r="LZ53" s="244"/>
      <c r="MA53" s="244"/>
      <c r="MB53" s="244"/>
      <c r="MC53" s="244"/>
      <c r="MD53" s="244"/>
      <c r="ME53" s="244"/>
      <c r="MF53" s="244"/>
      <c r="MG53" s="244"/>
      <c r="MH53" s="244"/>
      <c r="MI53" s="244"/>
      <c r="MJ53" s="244"/>
      <c r="MK53" s="244"/>
      <c r="ML53" s="244"/>
      <c r="MM53" s="244"/>
      <c r="MN53" s="244"/>
      <c r="MO53" s="244"/>
      <c r="MP53" s="244"/>
      <c r="MQ53" s="244"/>
      <c r="MR53" s="244"/>
      <c r="MS53" s="244"/>
      <c r="MT53" s="244"/>
      <c r="MU53" s="244"/>
      <c r="MV53" s="244"/>
      <c r="MW53" s="244"/>
      <c r="MX53" s="244"/>
      <c r="MY53" s="244"/>
      <c r="MZ53" s="244"/>
      <c r="NA53" s="244"/>
      <c r="NB53" s="244"/>
      <c r="NC53" s="244"/>
      <c r="ND53" s="244"/>
      <c r="NE53" s="244"/>
      <c r="NF53" s="244"/>
      <c r="NG53" s="244"/>
      <c r="NH53" s="244"/>
      <c r="NI53" s="244"/>
      <c r="NJ53" s="244"/>
      <c r="NK53" s="244"/>
      <c r="NL53" s="244"/>
      <c r="NM53" s="244"/>
      <c r="NN53" s="244"/>
      <c r="NO53" s="244"/>
      <c r="NP53" s="244"/>
      <c r="NQ53" s="244"/>
      <c r="NR53" s="244"/>
      <c r="NS53" s="244"/>
      <c r="NT53" s="244"/>
      <c r="NU53" s="244"/>
      <c r="NV53" s="244"/>
      <c r="NW53" s="244"/>
      <c r="NX53" s="244"/>
      <c r="NY53" s="244"/>
      <c r="NZ53" s="244"/>
      <c r="OA53" s="244"/>
      <c r="OB53" s="244"/>
      <c r="OC53" s="244"/>
      <c r="OD53" s="244"/>
      <c r="OE53" s="244"/>
      <c r="OF53" s="244"/>
      <c r="OG53" s="244"/>
      <c r="OH53" s="244"/>
      <c r="OI53" s="244"/>
      <c r="OJ53" s="244"/>
      <c r="OK53" s="244"/>
      <c r="OL53" s="244"/>
      <c r="OM53" s="244"/>
      <c r="ON53" s="244"/>
      <c r="OO53" s="244"/>
      <c r="OP53" s="244"/>
      <c r="OQ53" s="244"/>
      <c r="OR53" s="244"/>
      <c r="OS53" s="244"/>
      <c r="OT53" s="244"/>
      <c r="OU53" s="244"/>
      <c r="OV53" s="244"/>
      <c r="OW53" s="244"/>
      <c r="OX53" s="244"/>
      <c r="OY53" s="244"/>
      <c r="OZ53" s="244"/>
      <c r="PA53" s="244"/>
      <c r="PB53" s="244"/>
      <c r="PC53" s="244"/>
      <c r="PD53" s="244"/>
      <c r="PE53" s="244"/>
      <c r="PF53" s="244"/>
      <c r="PG53" s="244"/>
      <c r="PH53" s="244"/>
      <c r="PI53" s="244"/>
      <c r="PJ53" s="244"/>
      <c r="PK53" s="244"/>
      <c r="PL53" s="244"/>
      <c r="PM53" s="244"/>
      <c r="PN53" s="244"/>
      <c r="PO53" s="244"/>
      <c r="PP53" s="244"/>
      <c r="PQ53" s="244"/>
      <c r="PR53" s="244"/>
      <c r="PS53" s="244"/>
      <c r="PT53" s="244"/>
      <c r="PU53" s="244"/>
      <c r="PV53" s="244"/>
      <c r="PW53" s="244"/>
      <c r="PX53" s="244"/>
      <c r="PY53" s="244"/>
      <c r="PZ53" s="244"/>
      <c r="QA53" s="244"/>
      <c r="QB53" s="244"/>
      <c r="QC53" s="244"/>
      <c r="QD53" s="244"/>
      <c r="QE53" s="244"/>
      <c r="QF53" s="244"/>
      <c r="QG53" s="244"/>
      <c r="QH53" s="244"/>
      <c r="QI53" s="244"/>
      <c r="QJ53" s="244"/>
      <c r="QK53" s="244"/>
      <c r="QL53" s="244"/>
      <c r="QM53" s="244"/>
      <c r="QN53" s="244"/>
      <c r="QO53" s="244"/>
      <c r="QP53" s="244"/>
      <c r="QQ53" s="244"/>
      <c r="QR53" s="244"/>
      <c r="QS53" s="244"/>
      <c r="QT53" s="244"/>
      <c r="QU53" s="244"/>
      <c r="QV53" s="244"/>
      <c r="QW53" s="244"/>
      <c r="QX53" s="244"/>
      <c r="QY53" s="244"/>
      <c r="QZ53" s="244"/>
      <c r="RA53" s="244"/>
      <c r="RB53" s="244"/>
      <c r="RC53" s="244"/>
      <c r="RD53" s="244"/>
      <c r="RE53" s="244"/>
      <c r="RF53" s="244"/>
      <c r="RG53" s="244"/>
      <c r="RH53" s="244"/>
      <c r="RI53" s="244"/>
      <c r="RJ53" s="244"/>
      <c r="RK53" s="244"/>
      <c r="RL53" s="244"/>
      <c r="RM53" s="244"/>
      <c r="RN53" s="244"/>
      <c r="RO53" s="244"/>
      <c r="RP53" s="244"/>
      <c r="RQ53" s="244"/>
      <c r="RR53" s="244"/>
      <c r="RS53" s="244"/>
      <c r="RT53" s="244"/>
      <c r="RU53" s="244"/>
      <c r="RV53" s="244"/>
      <c r="RW53" s="244"/>
      <c r="RX53" s="244"/>
      <c r="RY53" s="244"/>
      <c r="RZ53" s="244"/>
      <c r="SA53" s="244"/>
      <c r="SB53" s="244"/>
      <c r="SC53" s="244"/>
      <c r="SD53" s="244"/>
      <c r="SE53" s="244"/>
      <c r="SF53" s="244"/>
      <c r="SG53" s="244"/>
      <c r="SH53" s="244"/>
      <c r="SI53" s="244"/>
      <c r="SJ53" s="244"/>
      <c r="SK53" s="244"/>
      <c r="SL53" s="244"/>
      <c r="SM53" s="244"/>
      <c r="SN53" s="244"/>
      <c r="SO53" s="244"/>
      <c r="SP53" s="244"/>
      <c r="SQ53" s="244"/>
      <c r="SR53" s="244"/>
      <c r="SS53" s="244"/>
      <c r="ST53" s="244"/>
      <c r="SU53" s="244"/>
      <c r="SV53" s="244"/>
      <c r="SW53" s="244"/>
      <c r="SX53" s="244"/>
      <c r="SY53" s="244"/>
      <c r="SZ53" s="244"/>
      <c r="TA53" s="244"/>
      <c r="TB53" s="244"/>
      <c r="TC53" s="244"/>
      <c r="TD53" s="244"/>
      <c r="TE53" s="244"/>
      <c r="TF53" s="244"/>
      <c r="TG53" s="244"/>
      <c r="TH53" s="244"/>
      <c r="TI53" s="244"/>
      <c r="TJ53" s="244"/>
      <c r="TK53" s="244"/>
      <c r="TL53" s="244"/>
      <c r="TM53" s="244"/>
      <c r="TN53" s="244"/>
      <c r="TO53" s="244"/>
      <c r="TP53" s="244"/>
      <c r="TQ53" s="244"/>
      <c r="TR53" s="244"/>
      <c r="TS53" s="244"/>
      <c r="TT53" s="244"/>
      <c r="TU53" s="244"/>
      <c r="TV53" s="244"/>
      <c r="TW53" s="244"/>
      <c r="TX53" s="244"/>
      <c r="TY53" s="244"/>
      <c r="TZ53" s="244"/>
      <c r="UA53" s="244"/>
      <c r="UB53" s="244"/>
      <c r="UC53" s="244"/>
      <c r="UD53" s="244"/>
      <c r="UE53" s="244"/>
      <c r="UF53" s="244"/>
      <c r="UG53" s="244"/>
      <c r="UH53" s="244"/>
      <c r="UI53" s="244"/>
      <c r="UJ53" s="244"/>
      <c r="UK53" s="244"/>
      <c r="UL53" s="244"/>
      <c r="UM53" s="244"/>
      <c r="UN53" s="244"/>
      <c r="UO53" s="244"/>
      <c r="UP53" s="244"/>
      <c r="UQ53" s="244"/>
      <c r="UR53" s="244"/>
      <c r="US53" s="244"/>
      <c r="UT53" s="244"/>
      <c r="UU53" s="244"/>
      <c r="UV53" s="244"/>
      <c r="UW53" s="244"/>
      <c r="UX53" s="244"/>
      <c r="UY53" s="244"/>
      <c r="UZ53" s="244"/>
      <c r="VA53" s="244"/>
      <c r="VB53" s="244"/>
      <c r="VC53" s="244"/>
      <c r="VD53" s="244"/>
      <c r="VE53" s="244"/>
      <c r="VF53" s="244"/>
      <c r="VG53" s="244"/>
      <c r="VH53" s="244"/>
      <c r="VI53" s="244"/>
      <c r="VJ53" s="244"/>
      <c r="VK53" s="244"/>
      <c r="VL53" s="244"/>
      <c r="VM53" s="244"/>
      <c r="VN53" s="244"/>
      <c r="VO53" s="244"/>
      <c r="VP53" s="244"/>
      <c r="VQ53" s="244"/>
      <c r="VR53" s="244"/>
      <c r="VS53" s="244"/>
      <c r="VT53" s="244"/>
      <c r="VU53" s="244"/>
      <c r="VV53" s="244"/>
      <c r="VW53" s="244"/>
      <c r="VX53" s="244"/>
      <c r="VY53" s="244"/>
      <c r="VZ53" s="244"/>
      <c r="WA53" s="244"/>
      <c r="WB53" s="244"/>
      <c r="WC53" s="244"/>
      <c r="WD53" s="244"/>
      <c r="WE53" s="244"/>
      <c r="WF53" s="244"/>
      <c r="WG53" s="244"/>
      <c r="WH53" s="244"/>
      <c r="WI53" s="244"/>
      <c r="WJ53" s="244"/>
      <c r="WK53" s="244"/>
      <c r="WL53" s="244"/>
      <c r="WM53" s="244"/>
      <c r="WN53" s="244"/>
      <c r="WO53" s="244"/>
      <c r="WP53" s="244"/>
      <c r="WQ53" s="244"/>
      <c r="WR53" s="244"/>
      <c r="WS53" s="244"/>
      <c r="WT53" s="244"/>
      <c r="WU53" s="244"/>
      <c r="WV53" s="244"/>
      <c r="WW53" s="244"/>
      <c r="WX53" s="244"/>
      <c r="WY53" s="244"/>
      <c r="WZ53" s="244"/>
      <c r="XA53" s="244"/>
      <c r="XB53" s="244"/>
      <c r="XC53" s="244"/>
      <c r="XD53" s="244"/>
      <c r="XE53" s="244"/>
      <c r="XF53" s="244"/>
      <c r="XG53" s="244"/>
      <c r="XH53" s="244"/>
      <c r="XI53" s="244"/>
      <c r="XJ53" s="244"/>
      <c r="XK53" s="244"/>
      <c r="XL53" s="244"/>
      <c r="XM53" s="244"/>
      <c r="XN53" s="244"/>
      <c r="XO53" s="244"/>
      <c r="XP53" s="244"/>
      <c r="XQ53" s="244"/>
      <c r="XR53" s="244"/>
      <c r="XS53" s="244"/>
      <c r="XT53" s="244"/>
      <c r="XU53" s="244"/>
      <c r="XV53" s="244"/>
      <c r="XW53" s="244"/>
      <c r="XX53" s="244"/>
      <c r="XY53" s="244"/>
      <c r="XZ53" s="244"/>
      <c r="YA53" s="244"/>
      <c r="YB53" s="244"/>
      <c r="YC53" s="244"/>
      <c r="YD53" s="244"/>
      <c r="YE53" s="244"/>
      <c r="YF53" s="244"/>
      <c r="YG53" s="244"/>
      <c r="YH53" s="244"/>
      <c r="YI53" s="244"/>
      <c r="YJ53" s="244"/>
      <c r="YK53" s="244"/>
      <c r="YL53" s="244"/>
      <c r="YM53" s="244"/>
      <c r="YN53" s="244"/>
      <c r="YO53" s="244"/>
      <c r="YP53" s="244"/>
      <c r="YQ53" s="244"/>
      <c r="YR53" s="244"/>
      <c r="YS53" s="244"/>
      <c r="YT53" s="244"/>
      <c r="YU53" s="244"/>
      <c r="YV53" s="244"/>
      <c r="YW53" s="244"/>
      <c r="YX53" s="244"/>
      <c r="YY53" s="244"/>
      <c r="YZ53" s="244"/>
      <c r="ZA53" s="244"/>
      <c r="ZB53" s="244"/>
      <c r="ZC53" s="244"/>
      <c r="ZD53" s="244"/>
      <c r="ZE53" s="244"/>
      <c r="ZF53" s="244"/>
      <c r="ZG53" s="244"/>
      <c r="ZH53" s="244"/>
      <c r="ZI53" s="244"/>
      <c r="ZJ53" s="244"/>
      <c r="ZK53" s="244"/>
      <c r="ZL53" s="244"/>
      <c r="ZM53" s="244"/>
      <c r="ZN53" s="244"/>
      <c r="ZO53" s="244"/>
      <c r="ZP53" s="244"/>
      <c r="ZQ53" s="244"/>
      <c r="ZR53" s="244"/>
      <c r="ZS53" s="244"/>
      <c r="ZT53" s="244"/>
      <c r="ZU53" s="244"/>
      <c r="ZV53" s="244"/>
      <c r="ZW53" s="244"/>
      <c r="ZX53" s="244"/>
      <c r="ZY53" s="244"/>
      <c r="ZZ53" s="244"/>
      <c r="AAA53" s="244"/>
      <c r="AAB53" s="244"/>
      <c r="AAC53" s="244"/>
      <c r="AAD53" s="244"/>
      <c r="AAE53" s="244"/>
      <c r="AAF53" s="244"/>
      <c r="AAG53" s="244"/>
      <c r="AAH53" s="244"/>
      <c r="AAI53" s="244"/>
      <c r="AAJ53" s="244"/>
      <c r="AAK53" s="244"/>
      <c r="AAL53" s="244"/>
      <c r="AAM53" s="244"/>
      <c r="AAN53" s="244"/>
      <c r="AAO53" s="244"/>
      <c r="AAP53" s="244"/>
      <c r="AAQ53" s="244"/>
      <c r="AAR53" s="244"/>
      <c r="AAS53" s="244"/>
      <c r="AAT53" s="244"/>
      <c r="AAU53" s="244"/>
      <c r="AAV53" s="244"/>
      <c r="AAW53" s="244"/>
      <c r="AAX53" s="244"/>
      <c r="AAY53" s="244"/>
      <c r="AAZ53" s="244"/>
      <c r="ABA53" s="244"/>
      <c r="ABB53" s="244"/>
      <c r="ABC53" s="244"/>
      <c r="ABD53" s="244"/>
      <c r="ABE53" s="244"/>
      <c r="ABF53" s="244"/>
      <c r="ABG53" s="244"/>
      <c r="ABH53" s="244"/>
      <c r="ABI53" s="244"/>
      <c r="ABJ53" s="244"/>
      <c r="ABK53" s="244"/>
      <c r="ABL53" s="244"/>
      <c r="ABM53" s="244"/>
      <c r="ABN53" s="244"/>
      <c r="ABO53" s="244"/>
      <c r="ABP53" s="244"/>
      <c r="ABQ53" s="244"/>
      <c r="ABR53" s="244"/>
      <c r="ABS53" s="244"/>
      <c r="ABT53" s="244"/>
      <c r="ABU53" s="244"/>
      <c r="ABV53" s="244"/>
      <c r="ABW53" s="244"/>
      <c r="ABX53" s="244"/>
      <c r="ABY53" s="244"/>
      <c r="ABZ53" s="244"/>
      <c r="ACA53" s="244"/>
      <c r="ACB53" s="244"/>
      <c r="ACC53" s="244"/>
      <c r="ACD53" s="244"/>
      <c r="ACE53" s="244"/>
      <c r="ACF53" s="244"/>
      <c r="ACG53" s="244"/>
      <c r="ACH53" s="244"/>
      <c r="ACI53" s="244"/>
      <c r="ACJ53" s="244"/>
      <c r="ACK53" s="244"/>
      <c r="ACL53" s="244"/>
      <c r="ACM53" s="244"/>
      <c r="ACN53" s="244"/>
      <c r="ACO53" s="244"/>
      <c r="ACP53" s="244"/>
      <c r="ACQ53" s="244"/>
      <c r="ACR53" s="244"/>
      <c r="ACS53" s="244"/>
      <c r="ACT53" s="244"/>
      <c r="ACU53" s="244"/>
      <c r="ACV53" s="244"/>
      <c r="ACW53" s="244"/>
      <c r="ACX53" s="244"/>
      <c r="ACY53" s="244"/>
      <c r="ACZ53" s="244"/>
      <c r="ADA53" s="244"/>
      <c r="ADB53" s="244"/>
      <c r="ADC53" s="244"/>
      <c r="ADD53" s="244"/>
      <c r="ADE53" s="244"/>
      <c r="ADF53" s="244"/>
      <c r="ADG53" s="244"/>
      <c r="ADH53" s="244"/>
      <c r="ADI53" s="244"/>
      <c r="ADJ53" s="244"/>
      <c r="ADK53" s="244"/>
      <c r="ADL53" s="244"/>
      <c r="ADM53" s="244"/>
      <c r="ADN53" s="244"/>
      <c r="ADO53" s="244"/>
      <c r="ADP53" s="244"/>
      <c r="ADQ53" s="244"/>
      <c r="ADR53" s="244"/>
      <c r="ADS53" s="244"/>
      <c r="ADT53" s="244"/>
      <c r="ADU53" s="244"/>
      <c r="ADV53" s="244"/>
      <c r="ADW53" s="244"/>
      <c r="ADX53" s="244"/>
      <c r="ADY53" s="244"/>
      <c r="ADZ53" s="244"/>
      <c r="AEA53" s="244"/>
      <c r="AEB53" s="244"/>
      <c r="AEC53" s="244"/>
      <c r="AED53" s="244"/>
      <c r="AEE53" s="244"/>
      <c r="AEF53" s="244"/>
      <c r="AEG53" s="244"/>
      <c r="AEH53" s="244"/>
      <c r="AEI53" s="244"/>
      <c r="AEJ53" s="244"/>
      <c r="AEK53" s="244"/>
      <c r="AEL53" s="244"/>
      <c r="AEM53" s="244"/>
      <c r="AEN53" s="244"/>
      <c r="AEO53" s="244"/>
      <c r="AEP53" s="244"/>
      <c r="AEQ53" s="244"/>
      <c r="AER53" s="244"/>
      <c r="AES53" s="244"/>
      <c r="AET53" s="244"/>
      <c r="AEU53" s="244"/>
    </row>
    <row r="54" spans="1:827" s="191" customFormat="1" x14ac:dyDescent="0.15">
      <c r="A54" s="182" t="str">
        <f>'Tariffs July 2020'!K40</f>
        <v>Powershop</v>
      </c>
      <c r="B54" s="183" t="str">
        <f>'Tariffs July 2020'!L40</f>
        <v>Shopper with Mega Pack</v>
      </c>
      <c r="C54" s="184">
        <f>IF('Tariffs July 2020'!BP40=0,91*'Tariffs July 2020'!M40/100,(91*'Tariffs July 2020'!M40/100)+'Tariffs July 2020'!BP40/4)</f>
        <v>96.220090909090899</v>
      </c>
      <c r="D54" s="184">
        <f>IF('Tariffs July 2020'!O40="",$C$39*$C$40*'Tariffs July 2020'!N40/100,IF($C$39*$C$40&gt;='Tariffs July 2020'!P40,('Tariffs July 2020'!P40*'Tariffs July 2020'!N40/100),($C$39*$C$40*'Tariffs July 2020'!N40/100)))</f>
        <v>321.91818181818178</v>
      </c>
      <c r="E54" s="184">
        <f>IF(AND('Tariffs July 2020'!R40&gt;0,'Tariffs July 2020'!T40&gt;0),IF(($C$39*$C$40&lt;'Tariffs July 2020'!T40),(0),($C$39*$C$40-'Tariffs July 2020'!T40)*'Tariffs July 2020'!U40/100),IF(AND('Tariffs July 2020'!R40&gt;0,'Tariffs July 2020'!T40=""),IF(($C$39*$C$40&lt;'Tariffs July 2020'!R40+'Tariffs July 2020'!P40),(0),(($C$39*$C$40-('Tariffs July 2020'!R40+'Tariffs July 2020'!P40))*'Tariffs July 2020'!S40/100)),IF(AND('Tariffs July 2020'!P40&gt;0,'Tariffs July 2020'!R40=""&gt;0),IF(($C$39*$C$40&lt;'Tariffs July 2020'!P40),(0),($C$39*$C$40-'Tariffs July 2020'!P40)*'Tariffs July 2020'!Q40/100),0)))</f>
        <v>0</v>
      </c>
      <c r="F54" s="184">
        <f>($C$39*$C$41)*'Tariffs July 2020'!AE40/100</f>
        <v>42.381818181818183</v>
      </c>
      <c r="G54" s="184">
        <f t="shared" si="92"/>
        <v>460.52009090909087</v>
      </c>
      <c r="H54" s="238">
        <f t="shared" si="93"/>
        <v>1457.1999999999998</v>
      </c>
      <c r="I54" s="238">
        <f t="shared" si="94"/>
        <v>1842.0803636363635</v>
      </c>
      <c r="J54" s="185">
        <f t="shared" si="91"/>
        <v>2026.2883999999999</v>
      </c>
      <c r="K54" s="183">
        <f>'Tariffs July 2020'!AZ40</f>
        <v>0</v>
      </c>
      <c r="L54" s="183">
        <f>'Tariffs July 2020'!BA40</f>
        <v>0</v>
      </c>
      <c r="M54" s="183">
        <f>'Tariffs July 2020'!BB40</f>
        <v>6</v>
      </c>
      <c r="N54" s="183">
        <f>'Tariffs July 2020'!BC40</f>
        <v>0</v>
      </c>
      <c r="O54" s="186" t="str">
        <f t="shared" si="95"/>
        <v>Pay-on-time off bill</v>
      </c>
      <c r="P54" s="187" t="str">
        <f t="shared" si="96"/>
        <v>Inclusive</v>
      </c>
      <c r="Q54" s="241">
        <f t="shared" si="97"/>
        <v>1842.0803636363635</v>
      </c>
      <c r="R54" s="238">
        <f t="shared" si="98"/>
        <v>1731.5555418181816</v>
      </c>
      <c r="S54" s="247">
        <f t="shared" si="99"/>
        <v>2026.2883999999999</v>
      </c>
      <c r="T54" s="247">
        <f t="shared" si="99"/>
        <v>1904.711096</v>
      </c>
      <c r="U54" s="188">
        <f>'Tariffs July 2020'!BL40</f>
        <v>0</v>
      </c>
      <c r="V54" s="189" t="str">
        <f>'Tariffs July 2020'!BM40</f>
        <v>n</v>
      </c>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c r="BE54" s="244"/>
      <c r="BF54" s="244"/>
      <c r="BG54" s="244"/>
      <c r="BH54" s="244"/>
      <c r="BI54" s="244"/>
      <c r="BJ54" s="244"/>
      <c r="BK54" s="244"/>
      <c r="BL54" s="244"/>
      <c r="BM54" s="244"/>
      <c r="BN54" s="244"/>
      <c r="BO54" s="244"/>
      <c r="BP54" s="244"/>
      <c r="BQ54" s="244"/>
      <c r="BR54" s="244"/>
      <c r="BS54" s="244"/>
      <c r="BT54" s="244"/>
      <c r="BU54" s="244"/>
      <c r="BV54" s="244"/>
      <c r="BW54" s="244"/>
      <c r="BX54" s="244"/>
      <c r="BY54" s="244"/>
      <c r="BZ54" s="244"/>
      <c r="CA54" s="244"/>
      <c r="CB54" s="244"/>
      <c r="CC54" s="244"/>
      <c r="CD54" s="244"/>
      <c r="CE54" s="244"/>
      <c r="CF54" s="244"/>
      <c r="CG54" s="244"/>
      <c r="CH54" s="244"/>
      <c r="CI54" s="244"/>
      <c r="CJ54" s="244"/>
      <c r="CK54" s="244"/>
      <c r="CL54" s="244"/>
      <c r="CM54" s="244"/>
      <c r="CN54" s="244"/>
      <c r="CO54" s="244"/>
      <c r="CP54" s="244"/>
      <c r="CQ54" s="244"/>
      <c r="CR54" s="244"/>
      <c r="CS54" s="244"/>
      <c r="CT54" s="244"/>
      <c r="CU54" s="244"/>
      <c r="CV54" s="244"/>
      <c r="CW54" s="244"/>
      <c r="CX54" s="244"/>
      <c r="CY54" s="244"/>
      <c r="CZ54" s="244"/>
      <c r="DA54" s="244"/>
      <c r="DB54" s="244"/>
      <c r="DC54" s="244"/>
      <c r="DD54" s="244"/>
      <c r="DE54" s="244"/>
      <c r="DF54" s="244"/>
      <c r="DG54" s="244"/>
      <c r="DH54" s="244"/>
      <c r="DI54" s="244"/>
      <c r="DJ54" s="244"/>
      <c r="DK54" s="244"/>
      <c r="DL54" s="244"/>
      <c r="DM54" s="244"/>
      <c r="DN54" s="244"/>
      <c r="DO54" s="244"/>
      <c r="DP54" s="244"/>
      <c r="DQ54" s="244"/>
      <c r="DR54" s="244"/>
      <c r="DS54" s="244"/>
      <c r="DT54" s="244"/>
      <c r="DU54" s="244"/>
      <c r="DV54" s="244"/>
      <c r="DW54" s="244"/>
      <c r="DX54" s="244"/>
      <c r="DY54" s="244"/>
      <c r="DZ54" s="244"/>
      <c r="EA54" s="244"/>
      <c r="EB54" s="244"/>
      <c r="EC54" s="244"/>
      <c r="ED54" s="244"/>
      <c r="EE54" s="244"/>
      <c r="EF54" s="244"/>
      <c r="EG54" s="244"/>
      <c r="EH54" s="244"/>
      <c r="EI54" s="244"/>
      <c r="EJ54" s="244"/>
      <c r="EK54" s="244"/>
      <c r="EL54" s="244"/>
      <c r="EM54" s="244"/>
      <c r="EN54" s="244"/>
      <c r="EO54" s="244"/>
      <c r="EP54" s="244"/>
      <c r="EQ54" s="244"/>
      <c r="ER54" s="244"/>
      <c r="ES54" s="244"/>
      <c r="ET54" s="244"/>
      <c r="EU54" s="244"/>
      <c r="EV54" s="244"/>
      <c r="EW54" s="244"/>
      <c r="EX54" s="244"/>
      <c r="EY54" s="244"/>
      <c r="EZ54" s="244"/>
      <c r="FA54" s="244"/>
      <c r="FB54" s="244"/>
      <c r="FC54" s="244"/>
      <c r="FD54" s="244"/>
      <c r="FE54" s="244"/>
      <c r="FF54" s="244"/>
      <c r="FG54" s="244"/>
      <c r="FH54" s="244"/>
      <c r="FI54" s="244"/>
      <c r="FJ54" s="244"/>
      <c r="FK54" s="244"/>
      <c r="FL54" s="244"/>
      <c r="FM54" s="244"/>
      <c r="FN54" s="244"/>
      <c r="FO54" s="244"/>
      <c r="FP54" s="244"/>
      <c r="FQ54" s="244"/>
      <c r="FR54" s="244"/>
      <c r="FS54" s="244"/>
      <c r="FT54" s="244"/>
      <c r="FU54" s="244"/>
      <c r="FV54" s="244"/>
      <c r="FW54" s="244"/>
      <c r="FX54" s="244"/>
      <c r="FY54" s="244"/>
      <c r="FZ54" s="244"/>
      <c r="GA54" s="244"/>
      <c r="GB54" s="244"/>
      <c r="GC54" s="244"/>
      <c r="GD54" s="244"/>
      <c r="GE54" s="244"/>
      <c r="GF54" s="244"/>
      <c r="GG54" s="244"/>
      <c r="GH54" s="244"/>
      <c r="GI54" s="244"/>
      <c r="GJ54" s="244"/>
      <c r="GK54" s="244"/>
      <c r="GL54" s="244"/>
      <c r="GM54" s="244"/>
      <c r="GN54" s="244"/>
      <c r="GO54" s="244"/>
      <c r="GP54" s="244"/>
      <c r="GQ54" s="244"/>
      <c r="GR54" s="244"/>
      <c r="GS54" s="244"/>
      <c r="GT54" s="244"/>
      <c r="GU54" s="244"/>
      <c r="GV54" s="244"/>
      <c r="GW54" s="244"/>
      <c r="GX54" s="244"/>
      <c r="GY54" s="244"/>
      <c r="GZ54" s="244"/>
      <c r="HA54" s="244"/>
      <c r="HB54" s="244"/>
      <c r="HC54" s="244"/>
      <c r="HD54" s="244"/>
      <c r="HE54" s="244"/>
      <c r="HF54" s="244"/>
      <c r="HG54" s="244"/>
      <c r="HH54" s="244"/>
      <c r="HI54" s="244"/>
      <c r="HJ54" s="244"/>
      <c r="HK54" s="244"/>
      <c r="HL54" s="244"/>
      <c r="HM54" s="244"/>
      <c r="HN54" s="244"/>
      <c r="HO54" s="244"/>
      <c r="HP54" s="244"/>
      <c r="HQ54" s="244"/>
      <c r="HR54" s="244"/>
      <c r="HS54" s="244"/>
      <c r="HT54" s="244"/>
      <c r="HU54" s="244"/>
      <c r="HV54" s="244"/>
      <c r="HW54" s="244"/>
      <c r="HX54" s="244"/>
      <c r="HY54" s="244"/>
      <c r="HZ54" s="244"/>
      <c r="IA54" s="244"/>
      <c r="IB54" s="244"/>
      <c r="IC54" s="244"/>
      <c r="ID54" s="244"/>
      <c r="IE54" s="244"/>
      <c r="IF54" s="244"/>
      <c r="IG54" s="244"/>
      <c r="IH54" s="244"/>
      <c r="II54" s="244"/>
      <c r="IJ54" s="244"/>
      <c r="IK54" s="244"/>
      <c r="IL54" s="244"/>
      <c r="IM54" s="244"/>
      <c r="IN54" s="244"/>
      <c r="IO54" s="244"/>
      <c r="IP54" s="244"/>
      <c r="IQ54" s="244"/>
      <c r="IR54" s="244"/>
      <c r="IS54" s="244"/>
      <c r="IT54" s="244"/>
      <c r="IU54" s="244"/>
      <c r="IV54" s="244"/>
      <c r="IW54" s="244"/>
      <c r="IX54" s="244"/>
      <c r="IY54" s="244"/>
      <c r="IZ54" s="244"/>
      <c r="JA54" s="244"/>
      <c r="JB54" s="244"/>
      <c r="JC54" s="244"/>
      <c r="JD54" s="244"/>
      <c r="JE54" s="244"/>
      <c r="JF54" s="244"/>
      <c r="JG54" s="244"/>
      <c r="JH54" s="244"/>
      <c r="JI54" s="244"/>
      <c r="JJ54" s="244"/>
      <c r="JK54" s="244"/>
      <c r="JL54" s="244"/>
      <c r="JM54" s="244"/>
      <c r="JN54" s="244"/>
      <c r="JO54" s="244"/>
      <c r="JP54" s="244"/>
      <c r="JQ54" s="244"/>
      <c r="JR54" s="244"/>
      <c r="JS54" s="244"/>
      <c r="JT54" s="244"/>
      <c r="JU54" s="244"/>
      <c r="JV54" s="244"/>
      <c r="JW54" s="244"/>
      <c r="JX54" s="244"/>
      <c r="JY54" s="244"/>
      <c r="JZ54" s="244"/>
      <c r="KA54" s="244"/>
      <c r="KB54" s="244"/>
      <c r="KC54" s="244"/>
      <c r="KD54" s="244"/>
      <c r="KE54" s="244"/>
      <c r="KF54" s="244"/>
      <c r="KG54" s="244"/>
      <c r="KH54" s="244"/>
      <c r="KI54" s="244"/>
      <c r="KJ54" s="244"/>
      <c r="KK54" s="244"/>
      <c r="KL54" s="244"/>
      <c r="KM54" s="244"/>
      <c r="KN54" s="244"/>
      <c r="KO54" s="244"/>
      <c r="KP54" s="244"/>
      <c r="KQ54" s="244"/>
      <c r="KR54" s="244"/>
      <c r="KS54" s="244"/>
      <c r="KT54" s="244"/>
      <c r="KU54" s="244"/>
      <c r="KV54" s="244"/>
      <c r="KW54" s="244"/>
      <c r="KX54" s="244"/>
      <c r="KY54" s="244"/>
      <c r="KZ54" s="244"/>
      <c r="LA54" s="244"/>
      <c r="LB54" s="244"/>
      <c r="LC54" s="244"/>
      <c r="LD54" s="244"/>
      <c r="LE54" s="244"/>
      <c r="LF54" s="244"/>
      <c r="LG54" s="244"/>
      <c r="LH54" s="244"/>
      <c r="LI54" s="244"/>
      <c r="LJ54" s="244"/>
      <c r="LK54" s="244"/>
      <c r="LL54" s="244"/>
      <c r="LM54" s="244"/>
      <c r="LN54" s="244"/>
      <c r="LO54" s="244"/>
      <c r="LP54" s="244"/>
      <c r="LQ54" s="244"/>
      <c r="LR54" s="244"/>
      <c r="LS54" s="244"/>
      <c r="LT54" s="244"/>
      <c r="LU54" s="244"/>
      <c r="LV54" s="244"/>
      <c r="LW54" s="244"/>
      <c r="LX54" s="244"/>
      <c r="LY54" s="244"/>
      <c r="LZ54" s="244"/>
      <c r="MA54" s="244"/>
      <c r="MB54" s="244"/>
      <c r="MC54" s="244"/>
      <c r="MD54" s="244"/>
      <c r="ME54" s="244"/>
      <c r="MF54" s="244"/>
      <c r="MG54" s="244"/>
      <c r="MH54" s="244"/>
      <c r="MI54" s="244"/>
      <c r="MJ54" s="244"/>
      <c r="MK54" s="244"/>
      <c r="ML54" s="244"/>
      <c r="MM54" s="244"/>
      <c r="MN54" s="244"/>
      <c r="MO54" s="244"/>
      <c r="MP54" s="244"/>
      <c r="MQ54" s="244"/>
      <c r="MR54" s="244"/>
      <c r="MS54" s="244"/>
      <c r="MT54" s="244"/>
      <c r="MU54" s="244"/>
      <c r="MV54" s="244"/>
      <c r="MW54" s="244"/>
      <c r="MX54" s="244"/>
      <c r="MY54" s="244"/>
      <c r="MZ54" s="244"/>
      <c r="NA54" s="244"/>
      <c r="NB54" s="244"/>
      <c r="NC54" s="244"/>
      <c r="ND54" s="244"/>
      <c r="NE54" s="244"/>
      <c r="NF54" s="244"/>
      <c r="NG54" s="244"/>
      <c r="NH54" s="244"/>
      <c r="NI54" s="244"/>
      <c r="NJ54" s="244"/>
      <c r="NK54" s="244"/>
      <c r="NL54" s="244"/>
      <c r="NM54" s="244"/>
      <c r="NN54" s="244"/>
      <c r="NO54" s="244"/>
      <c r="NP54" s="244"/>
      <c r="NQ54" s="244"/>
      <c r="NR54" s="244"/>
      <c r="NS54" s="244"/>
      <c r="NT54" s="244"/>
      <c r="NU54" s="244"/>
      <c r="NV54" s="244"/>
      <c r="NW54" s="244"/>
      <c r="NX54" s="244"/>
      <c r="NY54" s="244"/>
      <c r="NZ54" s="244"/>
      <c r="OA54" s="244"/>
      <c r="OB54" s="244"/>
      <c r="OC54" s="244"/>
      <c r="OD54" s="244"/>
      <c r="OE54" s="244"/>
      <c r="OF54" s="244"/>
      <c r="OG54" s="244"/>
      <c r="OH54" s="244"/>
      <c r="OI54" s="244"/>
      <c r="OJ54" s="244"/>
      <c r="OK54" s="244"/>
      <c r="OL54" s="244"/>
      <c r="OM54" s="244"/>
      <c r="ON54" s="244"/>
      <c r="OO54" s="244"/>
      <c r="OP54" s="244"/>
      <c r="OQ54" s="244"/>
      <c r="OR54" s="244"/>
      <c r="OS54" s="244"/>
      <c r="OT54" s="244"/>
      <c r="OU54" s="244"/>
      <c r="OV54" s="244"/>
      <c r="OW54" s="244"/>
      <c r="OX54" s="244"/>
      <c r="OY54" s="244"/>
      <c r="OZ54" s="244"/>
      <c r="PA54" s="244"/>
      <c r="PB54" s="244"/>
      <c r="PC54" s="244"/>
      <c r="PD54" s="244"/>
      <c r="PE54" s="244"/>
      <c r="PF54" s="244"/>
      <c r="PG54" s="244"/>
      <c r="PH54" s="244"/>
      <c r="PI54" s="244"/>
      <c r="PJ54" s="244"/>
      <c r="PK54" s="244"/>
      <c r="PL54" s="244"/>
      <c r="PM54" s="244"/>
      <c r="PN54" s="244"/>
      <c r="PO54" s="244"/>
      <c r="PP54" s="244"/>
      <c r="PQ54" s="244"/>
      <c r="PR54" s="244"/>
      <c r="PS54" s="244"/>
      <c r="PT54" s="244"/>
      <c r="PU54" s="244"/>
      <c r="PV54" s="244"/>
      <c r="PW54" s="244"/>
      <c r="PX54" s="244"/>
      <c r="PY54" s="244"/>
      <c r="PZ54" s="244"/>
      <c r="QA54" s="244"/>
      <c r="QB54" s="244"/>
      <c r="QC54" s="244"/>
      <c r="QD54" s="244"/>
      <c r="QE54" s="244"/>
      <c r="QF54" s="244"/>
      <c r="QG54" s="244"/>
      <c r="QH54" s="244"/>
      <c r="QI54" s="244"/>
      <c r="QJ54" s="244"/>
      <c r="QK54" s="244"/>
      <c r="QL54" s="244"/>
      <c r="QM54" s="244"/>
      <c r="QN54" s="244"/>
      <c r="QO54" s="244"/>
      <c r="QP54" s="244"/>
      <c r="QQ54" s="244"/>
      <c r="QR54" s="244"/>
      <c r="QS54" s="244"/>
      <c r="QT54" s="244"/>
      <c r="QU54" s="244"/>
      <c r="QV54" s="244"/>
      <c r="QW54" s="244"/>
      <c r="QX54" s="244"/>
      <c r="QY54" s="244"/>
      <c r="QZ54" s="244"/>
      <c r="RA54" s="244"/>
      <c r="RB54" s="244"/>
      <c r="RC54" s="244"/>
      <c r="RD54" s="244"/>
      <c r="RE54" s="244"/>
      <c r="RF54" s="244"/>
      <c r="RG54" s="244"/>
      <c r="RH54" s="244"/>
      <c r="RI54" s="244"/>
      <c r="RJ54" s="244"/>
      <c r="RK54" s="244"/>
      <c r="RL54" s="244"/>
      <c r="RM54" s="244"/>
      <c r="RN54" s="244"/>
      <c r="RO54" s="244"/>
      <c r="RP54" s="244"/>
      <c r="RQ54" s="244"/>
      <c r="RR54" s="244"/>
      <c r="RS54" s="244"/>
      <c r="RT54" s="244"/>
      <c r="RU54" s="244"/>
      <c r="RV54" s="244"/>
      <c r="RW54" s="244"/>
      <c r="RX54" s="244"/>
      <c r="RY54" s="244"/>
      <c r="RZ54" s="244"/>
      <c r="SA54" s="244"/>
      <c r="SB54" s="244"/>
      <c r="SC54" s="244"/>
      <c r="SD54" s="244"/>
      <c r="SE54" s="244"/>
      <c r="SF54" s="244"/>
      <c r="SG54" s="244"/>
      <c r="SH54" s="244"/>
      <c r="SI54" s="244"/>
      <c r="SJ54" s="244"/>
      <c r="SK54" s="244"/>
      <c r="SL54" s="244"/>
      <c r="SM54" s="244"/>
      <c r="SN54" s="244"/>
      <c r="SO54" s="244"/>
      <c r="SP54" s="244"/>
      <c r="SQ54" s="244"/>
      <c r="SR54" s="244"/>
      <c r="SS54" s="244"/>
      <c r="ST54" s="244"/>
      <c r="SU54" s="244"/>
      <c r="SV54" s="244"/>
      <c r="SW54" s="244"/>
      <c r="SX54" s="244"/>
      <c r="SY54" s="244"/>
      <c r="SZ54" s="244"/>
      <c r="TA54" s="244"/>
      <c r="TB54" s="244"/>
      <c r="TC54" s="244"/>
      <c r="TD54" s="244"/>
      <c r="TE54" s="244"/>
      <c r="TF54" s="244"/>
      <c r="TG54" s="244"/>
      <c r="TH54" s="244"/>
      <c r="TI54" s="244"/>
      <c r="TJ54" s="244"/>
      <c r="TK54" s="244"/>
      <c r="TL54" s="244"/>
      <c r="TM54" s="244"/>
      <c r="TN54" s="244"/>
      <c r="TO54" s="244"/>
      <c r="TP54" s="244"/>
      <c r="TQ54" s="244"/>
      <c r="TR54" s="244"/>
      <c r="TS54" s="244"/>
      <c r="TT54" s="244"/>
      <c r="TU54" s="244"/>
      <c r="TV54" s="244"/>
      <c r="TW54" s="244"/>
      <c r="TX54" s="244"/>
      <c r="TY54" s="244"/>
      <c r="TZ54" s="244"/>
      <c r="UA54" s="244"/>
      <c r="UB54" s="244"/>
      <c r="UC54" s="244"/>
      <c r="UD54" s="244"/>
      <c r="UE54" s="244"/>
      <c r="UF54" s="244"/>
      <c r="UG54" s="244"/>
      <c r="UH54" s="244"/>
      <c r="UI54" s="244"/>
      <c r="UJ54" s="244"/>
      <c r="UK54" s="244"/>
      <c r="UL54" s="244"/>
      <c r="UM54" s="244"/>
      <c r="UN54" s="244"/>
      <c r="UO54" s="244"/>
      <c r="UP54" s="244"/>
      <c r="UQ54" s="244"/>
      <c r="UR54" s="244"/>
      <c r="US54" s="244"/>
      <c r="UT54" s="244"/>
      <c r="UU54" s="244"/>
      <c r="UV54" s="244"/>
      <c r="UW54" s="244"/>
      <c r="UX54" s="244"/>
      <c r="UY54" s="244"/>
      <c r="UZ54" s="244"/>
      <c r="VA54" s="244"/>
      <c r="VB54" s="244"/>
      <c r="VC54" s="244"/>
      <c r="VD54" s="244"/>
      <c r="VE54" s="244"/>
      <c r="VF54" s="244"/>
      <c r="VG54" s="244"/>
      <c r="VH54" s="244"/>
      <c r="VI54" s="244"/>
      <c r="VJ54" s="244"/>
      <c r="VK54" s="244"/>
      <c r="VL54" s="244"/>
      <c r="VM54" s="244"/>
      <c r="VN54" s="244"/>
      <c r="VO54" s="244"/>
      <c r="VP54" s="244"/>
      <c r="VQ54" s="244"/>
      <c r="VR54" s="244"/>
      <c r="VS54" s="244"/>
      <c r="VT54" s="244"/>
      <c r="VU54" s="244"/>
      <c r="VV54" s="244"/>
      <c r="VW54" s="244"/>
      <c r="VX54" s="244"/>
      <c r="VY54" s="244"/>
      <c r="VZ54" s="244"/>
      <c r="WA54" s="244"/>
      <c r="WB54" s="244"/>
      <c r="WC54" s="244"/>
      <c r="WD54" s="244"/>
      <c r="WE54" s="244"/>
      <c r="WF54" s="244"/>
      <c r="WG54" s="244"/>
      <c r="WH54" s="244"/>
      <c r="WI54" s="244"/>
      <c r="WJ54" s="244"/>
      <c r="WK54" s="244"/>
      <c r="WL54" s="244"/>
      <c r="WM54" s="244"/>
      <c r="WN54" s="244"/>
      <c r="WO54" s="244"/>
      <c r="WP54" s="244"/>
      <c r="WQ54" s="244"/>
      <c r="WR54" s="244"/>
      <c r="WS54" s="244"/>
      <c r="WT54" s="244"/>
      <c r="WU54" s="244"/>
      <c r="WV54" s="244"/>
      <c r="WW54" s="244"/>
      <c r="WX54" s="244"/>
      <c r="WY54" s="244"/>
      <c r="WZ54" s="244"/>
      <c r="XA54" s="244"/>
      <c r="XB54" s="244"/>
      <c r="XC54" s="244"/>
      <c r="XD54" s="244"/>
      <c r="XE54" s="244"/>
      <c r="XF54" s="244"/>
      <c r="XG54" s="244"/>
      <c r="XH54" s="244"/>
      <c r="XI54" s="244"/>
      <c r="XJ54" s="244"/>
      <c r="XK54" s="244"/>
      <c r="XL54" s="244"/>
      <c r="XM54" s="244"/>
      <c r="XN54" s="244"/>
      <c r="XO54" s="244"/>
      <c r="XP54" s="244"/>
      <c r="XQ54" s="244"/>
      <c r="XR54" s="244"/>
      <c r="XS54" s="244"/>
      <c r="XT54" s="244"/>
      <c r="XU54" s="244"/>
      <c r="XV54" s="244"/>
      <c r="XW54" s="244"/>
      <c r="XX54" s="244"/>
      <c r="XY54" s="244"/>
      <c r="XZ54" s="244"/>
      <c r="YA54" s="244"/>
      <c r="YB54" s="244"/>
      <c r="YC54" s="244"/>
      <c r="YD54" s="244"/>
      <c r="YE54" s="244"/>
      <c r="YF54" s="244"/>
      <c r="YG54" s="244"/>
      <c r="YH54" s="244"/>
      <c r="YI54" s="244"/>
      <c r="YJ54" s="244"/>
      <c r="YK54" s="244"/>
      <c r="YL54" s="244"/>
      <c r="YM54" s="244"/>
      <c r="YN54" s="244"/>
      <c r="YO54" s="244"/>
      <c r="YP54" s="244"/>
      <c r="YQ54" s="244"/>
      <c r="YR54" s="244"/>
      <c r="YS54" s="244"/>
      <c r="YT54" s="244"/>
      <c r="YU54" s="244"/>
      <c r="YV54" s="244"/>
      <c r="YW54" s="244"/>
      <c r="YX54" s="244"/>
      <c r="YY54" s="244"/>
      <c r="YZ54" s="244"/>
      <c r="ZA54" s="244"/>
      <c r="ZB54" s="244"/>
      <c r="ZC54" s="244"/>
      <c r="ZD54" s="244"/>
      <c r="ZE54" s="244"/>
      <c r="ZF54" s="244"/>
      <c r="ZG54" s="244"/>
      <c r="ZH54" s="244"/>
      <c r="ZI54" s="244"/>
      <c r="ZJ54" s="244"/>
      <c r="ZK54" s="244"/>
      <c r="ZL54" s="244"/>
      <c r="ZM54" s="244"/>
      <c r="ZN54" s="244"/>
      <c r="ZO54" s="244"/>
      <c r="ZP54" s="244"/>
      <c r="ZQ54" s="244"/>
      <c r="ZR54" s="244"/>
      <c r="ZS54" s="244"/>
      <c r="ZT54" s="244"/>
      <c r="ZU54" s="244"/>
      <c r="ZV54" s="244"/>
      <c r="ZW54" s="244"/>
      <c r="ZX54" s="244"/>
      <c r="ZY54" s="244"/>
      <c r="ZZ54" s="244"/>
      <c r="AAA54" s="244"/>
      <c r="AAB54" s="244"/>
      <c r="AAC54" s="244"/>
      <c r="AAD54" s="244"/>
      <c r="AAE54" s="244"/>
      <c r="AAF54" s="244"/>
      <c r="AAG54" s="244"/>
      <c r="AAH54" s="244"/>
      <c r="AAI54" s="244"/>
      <c r="AAJ54" s="244"/>
      <c r="AAK54" s="244"/>
      <c r="AAL54" s="244"/>
      <c r="AAM54" s="244"/>
      <c r="AAN54" s="244"/>
      <c r="AAO54" s="244"/>
      <c r="AAP54" s="244"/>
      <c r="AAQ54" s="244"/>
      <c r="AAR54" s="244"/>
      <c r="AAS54" s="244"/>
      <c r="AAT54" s="244"/>
      <c r="AAU54" s="244"/>
      <c r="AAV54" s="244"/>
      <c r="AAW54" s="244"/>
      <c r="AAX54" s="244"/>
      <c r="AAY54" s="244"/>
      <c r="AAZ54" s="244"/>
      <c r="ABA54" s="244"/>
      <c r="ABB54" s="244"/>
      <c r="ABC54" s="244"/>
      <c r="ABD54" s="244"/>
      <c r="ABE54" s="244"/>
      <c r="ABF54" s="244"/>
      <c r="ABG54" s="244"/>
      <c r="ABH54" s="244"/>
      <c r="ABI54" s="244"/>
      <c r="ABJ54" s="244"/>
      <c r="ABK54" s="244"/>
      <c r="ABL54" s="244"/>
      <c r="ABM54" s="244"/>
      <c r="ABN54" s="244"/>
      <c r="ABO54" s="244"/>
      <c r="ABP54" s="244"/>
      <c r="ABQ54" s="244"/>
      <c r="ABR54" s="244"/>
      <c r="ABS54" s="244"/>
      <c r="ABT54" s="244"/>
      <c r="ABU54" s="244"/>
      <c r="ABV54" s="244"/>
      <c r="ABW54" s="244"/>
      <c r="ABX54" s="244"/>
      <c r="ABY54" s="244"/>
      <c r="ABZ54" s="244"/>
      <c r="ACA54" s="244"/>
      <c r="ACB54" s="244"/>
      <c r="ACC54" s="244"/>
      <c r="ACD54" s="244"/>
      <c r="ACE54" s="244"/>
      <c r="ACF54" s="244"/>
      <c r="ACG54" s="244"/>
      <c r="ACH54" s="244"/>
      <c r="ACI54" s="244"/>
      <c r="ACJ54" s="244"/>
      <c r="ACK54" s="244"/>
      <c r="ACL54" s="244"/>
      <c r="ACM54" s="244"/>
      <c r="ACN54" s="244"/>
      <c r="ACO54" s="244"/>
      <c r="ACP54" s="244"/>
      <c r="ACQ54" s="244"/>
      <c r="ACR54" s="244"/>
      <c r="ACS54" s="244"/>
      <c r="ACT54" s="244"/>
      <c r="ACU54" s="244"/>
      <c r="ACV54" s="244"/>
      <c r="ACW54" s="244"/>
      <c r="ACX54" s="244"/>
      <c r="ACY54" s="244"/>
      <c r="ACZ54" s="244"/>
      <c r="ADA54" s="244"/>
      <c r="ADB54" s="244"/>
      <c r="ADC54" s="244"/>
      <c r="ADD54" s="244"/>
      <c r="ADE54" s="244"/>
      <c r="ADF54" s="244"/>
      <c r="ADG54" s="244"/>
      <c r="ADH54" s="244"/>
      <c r="ADI54" s="244"/>
      <c r="ADJ54" s="244"/>
      <c r="ADK54" s="244"/>
      <c r="ADL54" s="244"/>
      <c r="ADM54" s="244"/>
      <c r="ADN54" s="244"/>
      <c r="ADO54" s="244"/>
      <c r="ADP54" s="244"/>
      <c r="ADQ54" s="244"/>
      <c r="ADR54" s="244"/>
      <c r="ADS54" s="244"/>
      <c r="ADT54" s="244"/>
      <c r="ADU54" s="244"/>
      <c r="ADV54" s="244"/>
      <c r="ADW54" s="244"/>
      <c r="ADX54" s="244"/>
      <c r="ADY54" s="244"/>
      <c r="ADZ54" s="244"/>
      <c r="AEA54" s="244"/>
      <c r="AEB54" s="244"/>
      <c r="AEC54" s="244"/>
      <c r="AED54" s="244"/>
      <c r="AEE54" s="244"/>
      <c r="AEF54" s="244"/>
      <c r="AEG54" s="244"/>
      <c r="AEH54" s="244"/>
      <c r="AEI54" s="244"/>
      <c r="AEJ54" s="244"/>
      <c r="AEK54" s="244"/>
      <c r="AEL54" s="244"/>
      <c r="AEM54" s="244"/>
      <c r="AEN54" s="244"/>
      <c r="AEO54" s="244"/>
      <c r="AEP54" s="244"/>
      <c r="AEQ54" s="244"/>
      <c r="AER54" s="244"/>
      <c r="AES54" s="244"/>
      <c r="AET54" s="244"/>
      <c r="AEU54" s="244"/>
    </row>
    <row r="55" spans="1:827" s="191" customFormat="1" x14ac:dyDescent="0.15">
      <c r="A55" s="182" t="str">
        <f>'Tariffs July 2020'!K41</f>
        <v>Red Energy</v>
      </c>
      <c r="B55" s="183" t="str">
        <f>'Tariffs July 2020'!L41</f>
        <v>Living Energy Saver</v>
      </c>
      <c r="C55" s="184">
        <f>IF('Tariffs July 2020'!BP41=0,91*'Tariffs July 2020'!M41/100,(91*'Tariffs July 2020'!M41/100)+'Tariffs July 2020'!BP41/4)</f>
        <v>88.27</v>
      </c>
      <c r="D55" s="184">
        <f>IF('Tariffs July 2020'!O41="",$C$39*$C$40*'Tariffs July 2020'!N41/100,IF($C$39*$C$40&gt;='Tariffs July 2020'!P41,('Tariffs July 2020'!P41*'Tariffs July 2020'!N41/100),($C$39*$C$40*'Tariffs July 2020'!N41/100)))</f>
        <v>346.8</v>
      </c>
      <c r="E55" s="184">
        <f>IF(AND('Tariffs July 2020'!R41&gt;0,'Tariffs July 2020'!T41&gt;0),IF(($C$39*$C$40&lt;'Tariffs July 2020'!T41),(0),($C$39*$C$40-'Tariffs July 2020'!T41)*'Tariffs July 2020'!U41/100),IF(AND('Tariffs July 2020'!R41&gt;0,'Tariffs July 2020'!T41=""),IF(($C$39*$C$40&lt;'Tariffs July 2020'!R41+'Tariffs July 2020'!P41),(0),(($C$39*$C$40-('Tariffs July 2020'!R41+'Tariffs July 2020'!P41))*'Tariffs July 2020'!S41/100)),IF(AND('Tariffs July 2020'!P41&gt;0,'Tariffs July 2020'!R41=""&gt;0),IF(($C$39*$C$40&lt;'Tariffs July 2020'!P41),(0),($C$39*$C$40-'Tariffs July 2020'!P41)*'Tariffs July 2020'!Q41/100),0)))</f>
        <v>0</v>
      </c>
      <c r="F55" s="184">
        <f>($C$39*$C$41)*'Tariffs July 2020'!AE41/100</f>
        <v>49.499999999999993</v>
      </c>
      <c r="G55" s="184">
        <f t="shared" si="92"/>
        <v>484.57</v>
      </c>
      <c r="H55" s="238">
        <f t="shared" si="93"/>
        <v>1585.2</v>
      </c>
      <c r="I55" s="238">
        <f t="shared" si="94"/>
        <v>1938.28</v>
      </c>
      <c r="J55" s="185">
        <f t="shared" si="91"/>
        <v>2132.1080000000002</v>
      </c>
      <c r="K55" s="183">
        <f>'Tariffs July 2020'!AZ41</f>
        <v>0</v>
      </c>
      <c r="L55" s="183">
        <f>'Tariffs July 2020'!BA41</f>
        <v>0</v>
      </c>
      <c r="M55" s="183">
        <f>'Tariffs July 2020'!BB41</f>
        <v>0</v>
      </c>
      <c r="N55" s="183">
        <f>'Tariffs July 2020'!BC41</f>
        <v>0</v>
      </c>
      <c r="O55" s="186" t="str">
        <f t="shared" si="95"/>
        <v>No discount</v>
      </c>
      <c r="P55" s="187" t="str">
        <f t="shared" si="96"/>
        <v>Inclusive</v>
      </c>
      <c r="Q55" s="241">
        <f t="shared" si="97"/>
        <v>1938.28</v>
      </c>
      <c r="R55" s="238">
        <f t="shared" si="98"/>
        <v>1938.28</v>
      </c>
      <c r="S55" s="247">
        <f t="shared" si="99"/>
        <v>2132.1080000000002</v>
      </c>
      <c r="T55" s="247">
        <f t="shared" si="99"/>
        <v>2132.1080000000002</v>
      </c>
      <c r="U55" s="188">
        <f>'Tariffs July 2020'!BL41</f>
        <v>0</v>
      </c>
      <c r="V55" s="189" t="str">
        <f>'Tariffs July 2020'!BM41</f>
        <v>n</v>
      </c>
      <c r="Y55" s="244"/>
      <c r="Z55" s="244"/>
      <c r="AA55" s="244"/>
      <c r="AB55" s="244"/>
      <c r="AC55" s="244"/>
      <c r="AD55" s="244"/>
      <c r="AE55" s="244"/>
      <c r="AF55" s="244"/>
      <c r="AG55" s="244"/>
      <c r="AH55" s="244"/>
      <c r="AI55" s="244"/>
      <c r="AJ55" s="244"/>
      <c r="AK55" s="244"/>
      <c r="AL55" s="244"/>
      <c r="AM55" s="244"/>
      <c r="AN55" s="244"/>
      <c r="AO55" s="244"/>
      <c r="AP55" s="244"/>
      <c r="AQ55" s="244"/>
      <c r="AR55" s="244"/>
      <c r="AS55" s="244"/>
      <c r="AT55" s="244"/>
      <c r="AU55" s="244"/>
      <c r="AV55" s="244"/>
      <c r="AW55" s="244"/>
      <c r="AX55" s="244"/>
      <c r="AY55" s="244"/>
      <c r="AZ55" s="244"/>
      <c r="BA55" s="244"/>
      <c r="BB55" s="244"/>
      <c r="BC55" s="244"/>
      <c r="BD55" s="244"/>
      <c r="BE55" s="244"/>
      <c r="BF55" s="244"/>
      <c r="BG55" s="244"/>
      <c r="BH55" s="244"/>
      <c r="BI55" s="244"/>
      <c r="BJ55" s="244"/>
      <c r="BK55" s="244"/>
      <c r="BL55" s="244"/>
      <c r="BM55" s="244"/>
      <c r="BN55" s="244"/>
      <c r="BO55" s="244"/>
      <c r="BP55" s="244"/>
      <c r="BQ55" s="244"/>
      <c r="BR55" s="244"/>
      <c r="BS55" s="244"/>
      <c r="BT55" s="244"/>
      <c r="BU55" s="244"/>
      <c r="BV55" s="244"/>
      <c r="BW55" s="244"/>
      <c r="BX55" s="244"/>
      <c r="BY55" s="244"/>
      <c r="BZ55" s="244"/>
      <c r="CA55" s="244"/>
      <c r="CB55" s="244"/>
      <c r="CC55" s="244"/>
      <c r="CD55" s="244"/>
      <c r="CE55" s="244"/>
      <c r="CF55" s="244"/>
      <c r="CG55" s="244"/>
      <c r="CH55" s="244"/>
      <c r="CI55" s="244"/>
      <c r="CJ55" s="244"/>
      <c r="CK55" s="244"/>
      <c r="CL55" s="244"/>
      <c r="CM55" s="244"/>
      <c r="CN55" s="244"/>
      <c r="CO55" s="244"/>
      <c r="CP55" s="244"/>
      <c r="CQ55" s="244"/>
      <c r="CR55" s="244"/>
      <c r="CS55" s="244"/>
      <c r="CT55" s="244"/>
      <c r="CU55" s="244"/>
      <c r="CV55" s="244"/>
      <c r="CW55" s="244"/>
      <c r="CX55" s="244"/>
      <c r="CY55" s="244"/>
      <c r="CZ55" s="244"/>
      <c r="DA55" s="244"/>
      <c r="DB55" s="244"/>
      <c r="DC55" s="244"/>
      <c r="DD55" s="244"/>
      <c r="DE55" s="244"/>
      <c r="DF55" s="244"/>
      <c r="DG55" s="244"/>
      <c r="DH55" s="244"/>
      <c r="DI55" s="244"/>
      <c r="DJ55" s="244"/>
      <c r="DK55" s="244"/>
      <c r="DL55" s="244"/>
      <c r="DM55" s="244"/>
      <c r="DN55" s="244"/>
      <c r="DO55" s="244"/>
      <c r="DP55" s="244"/>
      <c r="DQ55" s="244"/>
      <c r="DR55" s="244"/>
      <c r="DS55" s="244"/>
      <c r="DT55" s="244"/>
      <c r="DU55" s="244"/>
      <c r="DV55" s="244"/>
      <c r="DW55" s="244"/>
      <c r="DX55" s="244"/>
      <c r="DY55" s="244"/>
      <c r="DZ55" s="244"/>
      <c r="EA55" s="244"/>
      <c r="EB55" s="244"/>
      <c r="EC55" s="244"/>
      <c r="ED55" s="244"/>
      <c r="EE55" s="244"/>
      <c r="EF55" s="244"/>
      <c r="EG55" s="244"/>
      <c r="EH55" s="244"/>
      <c r="EI55" s="244"/>
      <c r="EJ55" s="244"/>
      <c r="EK55" s="244"/>
      <c r="EL55" s="244"/>
      <c r="EM55" s="244"/>
      <c r="EN55" s="244"/>
      <c r="EO55" s="244"/>
      <c r="EP55" s="244"/>
      <c r="EQ55" s="244"/>
      <c r="ER55" s="244"/>
      <c r="ES55" s="244"/>
      <c r="ET55" s="244"/>
      <c r="EU55" s="244"/>
      <c r="EV55" s="244"/>
      <c r="EW55" s="244"/>
      <c r="EX55" s="244"/>
      <c r="EY55" s="244"/>
      <c r="EZ55" s="244"/>
      <c r="FA55" s="244"/>
      <c r="FB55" s="244"/>
      <c r="FC55" s="244"/>
      <c r="FD55" s="244"/>
      <c r="FE55" s="244"/>
      <c r="FF55" s="244"/>
      <c r="FG55" s="244"/>
      <c r="FH55" s="244"/>
      <c r="FI55" s="244"/>
      <c r="FJ55" s="244"/>
      <c r="FK55" s="244"/>
      <c r="FL55" s="244"/>
      <c r="FM55" s="244"/>
      <c r="FN55" s="244"/>
      <c r="FO55" s="244"/>
      <c r="FP55" s="244"/>
      <c r="FQ55" s="244"/>
      <c r="FR55" s="244"/>
      <c r="FS55" s="244"/>
      <c r="FT55" s="244"/>
      <c r="FU55" s="244"/>
      <c r="FV55" s="244"/>
      <c r="FW55" s="244"/>
      <c r="FX55" s="244"/>
      <c r="FY55" s="244"/>
      <c r="FZ55" s="244"/>
      <c r="GA55" s="244"/>
      <c r="GB55" s="244"/>
      <c r="GC55" s="244"/>
      <c r="GD55" s="244"/>
      <c r="GE55" s="244"/>
      <c r="GF55" s="244"/>
      <c r="GG55" s="244"/>
      <c r="GH55" s="244"/>
      <c r="GI55" s="244"/>
      <c r="GJ55" s="244"/>
      <c r="GK55" s="244"/>
      <c r="GL55" s="244"/>
      <c r="GM55" s="244"/>
      <c r="GN55" s="244"/>
      <c r="GO55" s="244"/>
      <c r="GP55" s="244"/>
      <c r="GQ55" s="244"/>
      <c r="GR55" s="244"/>
      <c r="GS55" s="244"/>
      <c r="GT55" s="244"/>
      <c r="GU55" s="244"/>
      <c r="GV55" s="244"/>
      <c r="GW55" s="244"/>
      <c r="GX55" s="244"/>
      <c r="GY55" s="244"/>
      <c r="GZ55" s="244"/>
      <c r="HA55" s="244"/>
      <c r="HB55" s="244"/>
      <c r="HC55" s="244"/>
      <c r="HD55" s="244"/>
      <c r="HE55" s="244"/>
      <c r="HF55" s="244"/>
      <c r="HG55" s="244"/>
      <c r="HH55" s="244"/>
      <c r="HI55" s="244"/>
      <c r="HJ55" s="244"/>
      <c r="HK55" s="244"/>
      <c r="HL55" s="244"/>
      <c r="HM55" s="244"/>
      <c r="HN55" s="244"/>
      <c r="HO55" s="244"/>
      <c r="HP55" s="244"/>
      <c r="HQ55" s="244"/>
      <c r="HR55" s="244"/>
      <c r="HS55" s="244"/>
      <c r="HT55" s="244"/>
      <c r="HU55" s="244"/>
      <c r="HV55" s="244"/>
      <c r="HW55" s="244"/>
      <c r="HX55" s="244"/>
      <c r="HY55" s="244"/>
      <c r="HZ55" s="244"/>
      <c r="IA55" s="244"/>
      <c r="IB55" s="244"/>
      <c r="IC55" s="244"/>
      <c r="ID55" s="244"/>
      <c r="IE55" s="244"/>
      <c r="IF55" s="244"/>
      <c r="IG55" s="244"/>
      <c r="IH55" s="244"/>
      <c r="II55" s="244"/>
      <c r="IJ55" s="244"/>
      <c r="IK55" s="244"/>
      <c r="IL55" s="244"/>
      <c r="IM55" s="244"/>
      <c r="IN55" s="244"/>
      <c r="IO55" s="244"/>
      <c r="IP55" s="244"/>
      <c r="IQ55" s="244"/>
      <c r="IR55" s="244"/>
      <c r="IS55" s="244"/>
      <c r="IT55" s="244"/>
      <c r="IU55" s="244"/>
      <c r="IV55" s="244"/>
      <c r="IW55" s="244"/>
      <c r="IX55" s="244"/>
      <c r="IY55" s="244"/>
      <c r="IZ55" s="244"/>
      <c r="JA55" s="244"/>
      <c r="JB55" s="244"/>
      <c r="JC55" s="244"/>
      <c r="JD55" s="244"/>
      <c r="JE55" s="244"/>
      <c r="JF55" s="244"/>
      <c r="JG55" s="244"/>
      <c r="JH55" s="244"/>
      <c r="JI55" s="244"/>
      <c r="JJ55" s="244"/>
      <c r="JK55" s="244"/>
      <c r="JL55" s="244"/>
      <c r="JM55" s="244"/>
      <c r="JN55" s="244"/>
      <c r="JO55" s="244"/>
      <c r="JP55" s="244"/>
      <c r="JQ55" s="244"/>
      <c r="JR55" s="244"/>
      <c r="JS55" s="244"/>
      <c r="JT55" s="244"/>
      <c r="JU55" s="244"/>
      <c r="JV55" s="244"/>
      <c r="JW55" s="244"/>
      <c r="JX55" s="244"/>
      <c r="JY55" s="244"/>
      <c r="JZ55" s="244"/>
      <c r="KA55" s="244"/>
      <c r="KB55" s="244"/>
      <c r="KC55" s="244"/>
      <c r="KD55" s="244"/>
      <c r="KE55" s="244"/>
      <c r="KF55" s="244"/>
      <c r="KG55" s="244"/>
      <c r="KH55" s="244"/>
      <c r="KI55" s="244"/>
      <c r="KJ55" s="244"/>
      <c r="KK55" s="244"/>
      <c r="KL55" s="244"/>
      <c r="KM55" s="244"/>
      <c r="KN55" s="244"/>
      <c r="KO55" s="244"/>
      <c r="KP55" s="244"/>
      <c r="KQ55" s="244"/>
      <c r="KR55" s="244"/>
      <c r="KS55" s="244"/>
      <c r="KT55" s="244"/>
      <c r="KU55" s="244"/>
      <c r="KV55" s="244"/>
      <c r="KW55" s="244"/>
      <c r="KX55" s="244"/>
      <c r="KY55" s="244"/>
      <c r="KZ55" s="244"/>
      <c r="LA55" s="244"/>
      <c r="LB55" s="244"/>
      <c r="LC55" s="244"/>
      <c r="LD55" s="244"/>
      <c r="LE55" s="244"/>
      <c r="LF55" s="244"/>
      <c r="LG55" s="244"/>
      <c r="LH55" s="244"/>
      <c r="LI55" s="244"/>
      <c r="LJ55" s="244"/>
      <c r="LK55" s="244"/>
      <c r="LL55" s="244"/>
      <c r="LM55" s="244"/>
      <c r="LN55" s="244"/>
      <c r="LO55" s="244"/>
      <c r="LP55" s="244"/>
      <c r="LQ55" s="244"/>
      <c r="LR55" s="244"/>
      <c r="LS55" s="244"/>
      <c r="LT55" s="244"/>
      <c r="LU55" s="244"/>
      <c r="LV55" s="244"/>
      <c r="LW55" s="244"/>
      <c r="LX55" s="244"/>
      <c r="LY55" s="244"/>
      <c r="LZ55" s="244"/>
      <c r="MA55" s="244"/>
      <c r="MB55" s="244"/>
      <c r="MC55" s="244"/>
      <c r="MD55" s="244"/>
      <c r="ME55" s="244"/>
      <c r="MF55" s="244"/>
      <c r="MG55" s="244"/>
      <c r="MH55" s="244"/>
      <c r="MI55" s="244"/>
      <c r="MJ55" s="244"/>
      <c r="MK55" s="244"/>
      <c r="ML55" s="244"/>
      <c r="MM55" s="244"/>
      <c r="MN55" s="244"/>
      <c r="MO55" s="244"/>
      <c r="MP55" s="244"/>
      <c r="MQ55" s="244"/>
      <c r="MR55" s="244"/>
      <c r="MS55" s="244"/>
      <c r="MT55" s="244"/>
      <c r="MU55" s="244"/>
      <c r="MV55" s="244"/>
      <c r="MW55" s="244"/>
      <c r="MX55" s="244"/>
      <c r="MY55" s="244"/>
      <c r="MZ55" s="244"/>
      <c r="NA55" s="244"/>
      <c r="NB55" s="244"/>
      <c r="NC55" s="244"/>
      <c r="ND55" s="244"/>
      <c r="NE55" s="244"/>
      <c r="NF55" s="244"/>
      <c r="NG55" s="244"/>
      <c r="NH55" s="244"/>
      <c r="NI55" s="244"/>
      <c r="NJ55" s="244"/>
      <c r="NK55" s="244"/>
      <c r="NL55" s="244"/>
      <c r="NM55" s="244"/>
      <c r="NN55" s="244"/>
      <c r="NO55" s="244"/>
      <c r="NP55" s="244"/>
      <c r="NQ55" s="244"/>
      <c r="NR55" s="244"/>
      <c r="NS55" s="244"/>
      <c r="NT55" s="244"/>
      <c r="NU55" s="244"/>
      <c r="NV55" s="244"/>
      <c r="NW55" s="244"/>
      <c r="NX55" s="244"/>
      <c r="NY55" s="244"/>
      <c r="NZ55" s="244"/>
      <c r="OA55" s="244"/>
      <c r="OB55" s="244"/>
      <c r="OC55" s="244"/>
      <c r="OD55" s="244"/>
      <c r="OE55" s="244"/>
      <c r="OF55" s="244"/>
      <c r="OG55" s="244"/>
      <c r="OH55" s="244"/>
      <c r="OI55" s="244"/>
      <c r="OJ55" s="244"/>
      <c r="OK55" s="244"/>
      <c r="OL55" s="244"/>
      <c r="OM55" s="244"/>
      <c r="ON55" s="244"/>
      <c r="OO55" s="244"/>
      <c r="OP55" s="244"/>
      <c r="OQ55" s="244"/>
      <c r="OR55" s="244"/>
      <c r="OS55" s="244"/>
      <c r="OT55" s="244"/>
      <c r="OU55" s="244"/>
      <c r="OV55" s="244"/>
      <c r="OW55" s="244"/>
      <c r="OX55" s="244"/>
      <c r="OY55" s="244"/>
      <c r="OZ55" s="244"/>
      <c r="PA55" s="244"/>
      <c r="PB55" s="244"/>
      <c r="PC55" s="244"/>
      <c r="PD55" s="244"/>
      <c r="PE55" s="244"/>
      <c r="PF55" s="244"/>
      <c r="PG55" s="244"/>
      <c r="PH55" s="244"/>
      <c r="PI55" s="244"/>
      <c r="PJ55" s="244"/>
      <c r="PK55" s="244"/>
      <c r="PL55" s="244"/>
      <c r="PM55" s="244"/>
      <c r="PN55" s="244"/>
      <c r="PO55" s="244"/>
      <c r="PP55" s="244"/>
      <c r="PQ55" s="244"/>
      <c r="PR55" s="244"/>
      <c r="PS55" s="244"/>
      <c r="PT55" s="244"/>
      <c r="PU55" s="244"/>
      <c r="PV55" s="244"/>
      <c r="PW55" s="244"/>
      <c r="PX55" s="244"/>
      <c r="PY55" s="244"/>
      <c r="PZ55" s="244"/>
      <c r="QA55" s="244"/>
      <c r="QB55" s="244"/>
      <c r="QC55" s="244"/>
      <c r="QD55" s="244"/>
      <c r="QE55" s="244"/>
      <c r="QF55" s="244"/>
      <c r="QG55" s="244"/>
      <c r="QH55" s="244"/>
      <c r="QI55" s="244"/>
      <c r="QJ55" s="244"/>
      <c r="QK55" s="244"/>
      <c r="QL55" s="244"/>
      <c r="QM55" s="244"/>
      <c r="QN55" s="244"/>
      <c r="QO55" s="244"/>
      <c r="QP55" s="244"/>
      <c r="QQ55" s="244"/>
      <c r="QR55" s="244"/>
      <c r="QS55" s="244"/>
      <c r="QT55" s="244"/>
      <c r="QU55" s="244"/>
      <c r="QV55" s="244"/>
      <c r="QW55" s="244"/>
      <c r="QX55" s="244"/>
      <c r="QY55" s="244"/>
      <c r="QZ55" s="244"/>
      <c r="RA55" s="244"/>
      <c r="RB55" s="244"/>
      <c r="RC55" s="244"/>
      <c r="RD55" s="244"/>
      <c r="RE55" s="244"/>
      <c r="RF55" s="244"/>
      <c r="RG55" s="244"/>
      <c r="RH55" s="244"/>
      <c r="RI55" s="244"/>
      <c r="RJ55" s="244"/>
      <c r="RK55" s="244"/>
      <c r="RL55" s="244"/>
      <c r="RM55" s="244"/>
      <c r="RN55" s="244"/>
      <c r="RO55" s="244"/>
      <c r="RP55" s="244"/>
      <c r="RQ55" s="244"/>
      <c r="RR55" s="244"/>
      <c r="RS55" s="244"/>
      <c r="RT55" s="244"/>
      <c r="RU55" s="244"/>
      <c r="RV55" s="244"/>
      <c r="RW55" s="244"/>
      <c r="RX55" s="244"/>
      <c r="RY55" s="244"/>
      <c r="RZ55" s="244"/>
      <c r="SA55" s="244"/>
      <c r="SB55" s="244"/>
      <c r="SC55" s="244"/>
      <c r="SD55" s="244"/>
      <c r="SE55" s="244"/>
      <c r="SF55" s="244"/>
      <c r="SG55" s="244"/>
      <c r="SH55" s="244"/>
      <c r="SI55" s="244"/>
      <c r="SJ55" s="244"/>
      <c r="SK55" s="244"/>
      <c r="SL55" s="244"/>
      <c r="SM55" s="244"/>
      <c r="SN55" s="244"/>
      <c r="SO55" s="244"/>
      <c r="SP55" s="244"/>
      <c r="SQ55" s="244"/>
      <c r="SR55" s="244"/>
      <c r="SS55" s="244"/>
      <c r="ST55" s="244"/>
      <c r="SU55" s="244"/>
      <c r="SV55" s="244"/>
      <c r="SW55" s="244"/>
      <c r="SX55" s="244"/>
      <c r="SY55" s="244"/>
      <c r="SZ55" s="244"/>
      <c r="TA55" s="244"/>
      <c r="TB55" s="244"/>
      <c r="TC55" s="244"/>
      <c r="TD55" s="244"/>
      <c r="TE55" s="244"/>
      <c r="TF55" s="244"/>
      <c r="TG55" s="244"/>
      <c r="TH55" s="244"/>
      <c r="TI55" s="244"/>
      <c r="TJ55" s="244"/>
      <c r="TK55" s="244"/>
      <c r="TL55" s="244"/>
      <c r="TM55" s="244"/>
      <c r="TN55" s="244"/>
      <c r="TO55" s="244"/>
      <c r="TP55" s="244"/>
      <c r="TQ55" s="244"/>
      <c r="TR55" s="244"/>
      <c r="TS55" s="244"/>
      <c r="TT55" s="244"/>
      <c r="TU55" s="244"/>
      <c r="TV55" s="244"/>
      <c r="TW55" s="244"/>
      <c r="TX55" s="244"/>
      <c r="TY55" s="244"/>
      <c r="TZ55" s="244"/>
      <c r="UA55" s="244"/>
      <c r="UB55" s="244"/>
      <c r="UC55" s="244"/>
      <c r="UD55" s="244"/>
      <c r="UE55" s="244"/>
      <c r="UF55" s="244"/>
      <c r="UG55" s="244"/>
      <c r="UH55" s="244"/>
      <c r="UI55" s="244"/>
      <c r="UJ55" s="244"/>
      <c r="UK55" s="244"/>
      <c r="UL55" s="244"/>
      <c r="UM55" s="244"/>
      <c r="UN55" s="244"/>
      <c r="UO55" s="244"/>
      <c r="UP55" s="244"/>
      <c r="UQ55" s="244"/>
      <c r="UR55" s="244"/>
      <c r="US55" s="244"/>
      <c r="UT55" s="244"/>
      <c r="UU55" s="244"/>
      <c r="UV55" s="244"/>
      <c r="UW55" s="244"/>
      <c r="UX55" s="244"/>
      <c r="UY55" s="244"/>
      <c r="UZ55" s="244"/>
      <c r="VA55" s="244"/>
      <c r="VB55" s="244"/>
      <c r="VC55" s="244"/>
      <c r="VD55" s="244"/>
      <c r="VE55" s="244"/>
      <c r="VF55" s="244"/>
      <c r="VG55" s="244"/>
      <c r="VH55" s="244"/>
      <c r="VI55" s="244"/>
      <c r="VJ55" s="244"/>
      <c r="VK55" s="244"/>
      <c r="VL55" s="244"/>
      <c r="VM55" s="244"/>
      <c r="VN55" s="244"/>
      <c r="VO55" s="244"/>
      <c r="VP55" s="244"/>
      <c r="VQ55" s="244"/>
      <c r="VR55" s="244"/>
      <c r="VS55" s="244"/>
      <c r="VT55" s="244"/>
      <c r="VU55" s="244"/>
      <c r="VV55" s="244"/>
      <c r="VW55" s="244"/>
      <c r="VX55" s="244"/>
      <c r="VY55" s="244"/>
      <c r="VZ55" s="244"/>
      <c r="WA55" s="244"/>
      <c r="WB55" s="244"/>
      <c r="WC55" s="244"/>
      <c r="WD55" s="244"/>
      <c r="WE55" s="244"/>
      <c r="WF55" s="244"/>
      <c r="WG55" s="244"/>
      <c r="WH55" s="244"/>
      <c r="WI55" s="244"/>
      <c r="WJ55" s="244"/>
      <c r="WK55" s="244"/>
      <c r="WL55" s="244"/>
      <c r="WM55" s="244"/>
      <c r="WN55" s="244"/>
      <c r="WO55" s="244"/>
      <c r="WP55" s="244"/>
      <c r="WQ55" s="244"/>
      <c r="WR55" s="244"/>
      <c r="WS55" s="244"/>
      <c r="WT55" s="244"/>
      <c r="WU55" s="244"/>
      <c r="WV55" s="244"/>
      <c r="WW55" s="244"/>
      <c r="WX55" s="244"/>
      <c r="WY55" s="244"/>
      <c r="WZ55" s="244"/>
      <c r="XA55" s="244"/>
      <c r="XB55" s="244"/>
      <c r="XC55" s="244"/>
      <c r="XD55" s="244"/>
      <c r="XE55" s="244"/>
      <c r="XF55" s="244"/>
      <c r="XG55" s="244"/>
      <c r="XH55" s="244"/>
      <c r="XI55" s="244"/>
      <c r="XJ55" s="244"/>
      <c r="XK55" s="244"/>
      <c r="XL55" s="244"/>
      <c r="XM55" s="244"/>
      <c r="XN55" s="244"/>
      <c r="XO55" s="244"/>
      <c r="XP55" s="244"/>
      <c r="XQ55" s="244"/>
      <c r="XR55" s="244"/>
      <c r="XS55" s="244"/>
      <c r="XT55" s="244"/>
      <c r="XU55" s="244"/>
      <c r="XV55" s="244"/>
      <c r="XW55" s="244"/>
      <c r="XX55" s="244"/>
      <c r="XY55" s="244"/>
      <c r="XZ55" s="244"/>
      <c r="YA55" s="244"/>
      <c r="YB55" s="244"/>
      <c r="YC55" s="244"/>
      <c r="YD55" s="244"/>
      <c r="YE55" s="244"/>
      <c r="YF55" s="244"/>
      <c r="YG55" s="244"/>
      <c r="YH55" s="244"/>
      <c r="YI55" s="244"/>
      <c r="YJ55" s="244"/>
      <c r="YK55" s="244"/>
      <c r="YL55" s="244"/>
      <c r="YM55" s="244"/>
      <c r="YN55" s="244"/>
      <c r="YO55" s="244"/>
      <c r="YP55" s="244"/>
      <c r="YQ55" s="244"/>
      <c r="YR55" s="244"/>
      <c r="YS55" s="244"/>
      <c r="YT55" s="244"/>
      <c r="YU55" s="244"/>
      <c r="YV55" s="244"/>
      <c r="YW55" s="244"/>
      <c r="YX55" s="244"/>
      <c r="YY55" s="244"/>
      <c r="YZ55" s="244"/>
      <c r="ZA55" s="244"/>
      <c r="ZB55" s="244"/>
      <c r="ZC55" s="244"/>
      <c r="ZD55" s="244"/>
      <c r="ZE55" s="244"/>
      <c r="ZF55" s="244"/>
      <c r="ZG55" s="244"/>
      <c r="ZH55" s="244"/>
      <c r="ZI55" s="244"/>
      <c r="ZJ55" s="244"/>
      <c r="ZK55" s="244"/>
      <c r="ZL55" s="244"/>
      <c r="ZM55" s="244"/>
      <c r="ZN55" s="244"/>
      <c r="ZO55" s="244"/>
      <c r="ZP55" s="244"/>
      <c r="ZQ55" s="244"/>
      <c r="ZR55" s="244"/>
      <c r="ZS55" s="244"/>
      <c r="ZT55" s="244"/>
      <c r="ZU55" s="244"/>
      <c r="ZV55" s="244"/>
      <c r="ZW55" s="244"/>
      <c r="ZX55" s="244"/>
      <c r="ZY55" s="244"/>
      <c r="ZZ55" s="244"/>
      <c r="AAA55" s="244"/>
      <c r="AAB55" s="244"/>
      <c r="AAC55" s="244"/>
      <c r="AAD55" s="244"/>
      <c r="AAE55" s="244"/>
      <c r="AAF55" s="244"/>
      <c r="AAG55" s="244"/>
      <c r="AAH55" s="244"/>
      <c r="AAI55" s="244"/>
      <c r="AAJ55" s="244"/>
      <c r="AAK55" s="244"/>
      <c r="AAL55" s="244"/>
      <c r="AAM55" s="244"/>
      <c r="AAN55" s="244"/>
      <c r="AAO55" s="244"/>
      <c r="AAP55" s="244"/>
      <c r="AAQ55" s="244"/>
      <c r="AAR55" s="244"/>
      <c r="AAS55" s="244"/>
      <c r="AAT55" s="244"/>
      <c r="AAU55" s="244"/>
      <c r="AAV55" s="244"/>
      <c r="AAW55" s="244"/>
      <c r="AAX55" s="244"/>
      <c r="AAY55" s="244"/>
      <c r="AAZ55" s="244"/>
      <c r="ABA55" s="244"/>
      <c r="ABB55" s="244"/>
      <c r="ABC55" s="244"/>
      <c r="ABD55" s="244"/>
      <c r="ABE55" s="244"/>
      <c r="ABF55" s="244"/>
      <c r="ABG55" s="244"/>
      <c r="ABH55" s="244"/>
      <c r="ABI55" s="244"/>
      <c r="ABJ55" s="244"/>
      <c r="ABK55" s="244"/>
      <c r="ABL55" s="244"/>
      <c r="ABM55" s="244"/>
      <c r="ABN55" s="244"/>
      <c r="ABO55" s="244"/>
      <c r="ABP55" s="244"/>
      <c r="ABQ55" s="244"/>
      <c r="ABR55" s="244"/>
      <c r="ABS55" s="244"/>
      <c r="ABT55" s="244"/>
      <c r="ABU55" s="244"/>
      <c r="ABV55" s="244"/>
      <c r="ABW55" s="244"/>
      <c r="ABX55" s="244"/>
      <c r="ABY55" s="244"/>
      <c r="ABZ55" s="244"/>
      <c r="ACA55" s="244"/>
      <c r="ACB55" s="244"/>
      <c r="ACC55" s="244"/>
      <c r="ACD55" s="244"/>
      <c r="ACE55" s="244"/>
      <c r="ACF55" s="244"/>
      <c r="ACG55" s="244"/>
      <c r="ACH55" s="244"/>
      <c r="ACI55" s="244"/>
      <c r="ACJ55" s="244"/>
      <c r="ACK55" s="244"/>
      <c r="ACL55" s="244"/>
      <c r="ACM55" s="244"/>
      <c r="ACN55" s="244"/>
      <c r="ACO55" s="244"/>
      <c r="ACP55" s="244"/>
      <c r="ACQ55" s="244"/>
      <c r="ACR55" s="244"/>
      <c r="ACS55" s="244"/>
      <c r="ACT55" s="244"/>
      <c r="ACU55" s="244"/>
      <c r="ACV55" s="244"/>
      <c r="ACW55" s="244"/>
      <c r="ACX55" s="244"/>
      <c r="ACY55" s="244"/>
      <c r="ACZ55" s="244"/>
      <c r="ADA55" s="244"/>
      <c r="ADB55" s="244"/>
      <c r="ADC55" s="244"/>
      <c r="ADD55" s="244"/>
      <c r="ADE55" s="244"/>
      <c r="ADF55" s="244"/>
      <c r="ADG55" s="244"/>
      <c r="ADH55" s="244"/>
      <c r="ADI55" s="244"/>
      <c r="ADJ55" s="244"/>
      <c r="ADK55" s="244"/>
      <c r="ADL55" s="244"/>
      <c r="ADM55" s="244"/>
      <c r="ADN55" s="244"/>
      <c r="ADO55" s="244"/>
      <c r="ADP55" s="244"/>
      <c r="ADQ55" s="244"/>
      <c r="ADR55" s="244"/>
      <c r="ADS55" s="244"/>
      <c r="ADT55" s="244"/>
      <c r="ADU55" s="244"/>
      <c r="ADV55" s="244"/>
      <c r="ADW55" s="244"/>
      <c r="ADX55" s="244"/>
      <c r="ADY55" s="244"/>
      <c r="ADZ55" s="244"/>
      <c r="AEA55" s="244"/>
      <c r="AEB55" s="244"/>
      <c r="AEC55" s="244"/>
      <c r="AED55" s="244"/>
      <c r="AEE55" s="244"/>
      <c r="AEF55" s="244"/>
      <c r="AEG55" s="244"/>
      <c r="AEH55" s="244"/>
      <c r="AEI55" s="244"/>
      <c r="AEJ55" s="244"/>
      <c r="AEK55" s="244"/>
      <c r="AEL55" s="244"/>
      <c r="AEM55" s="244"/>
      <c r="AEN55" s="244"/>
      <c r="AEO55" s="244"/>
      <c r="AEP55" s="244"/>
      <c r="AEQ55" s="244"/>
      <c r="AER55" s="244"/>
      <c r="AES55" s="244"/>
      <c r="AET55" s="244"/>
      <c r="AEU55" s="244"/>
    </row>
    <row r="56" spans="1:827" s="191" customFormat="1" x14ac:dyDescent="0.15">
      <c r="A56" s="182" t="str">
        <f>'Tariffs July 2020'!K42</f>
        <v>Amaysim</v>
      </c>
      <c r="B56" s="183" t="str">
        <f>'Tariffs July 2020'!L42</f>
        <v>Post-paid Electricity</v>
      </c>
      <c r="C56" s="184">
        <f>IF('Tariffs July 2020'!BP42=0,91*'Tariffs July 2020'!M42/100,(91*'Tariffs July 2020'!M42/100)+'Tariffs July 2020'!BP42/4)</f>
        <v>93.564545454545438</v>
      </c>
      <c r="D56" s="184">
        <f>IF('Tariffs July 2020'!O42="",$C$39*$C$40*'Tariffs July 2020'!N42/100,IF($C$39*$C$40&gt;='Tariffs July 2020'!P42,('Tariffs July 2020'!P42*'Tariffs July 2020'!N42/100),($C$39*$C$40*'Tariffs July 2020'!N42/100)))</f>
        <v>347.57272727272721</v>
      </c>
      <c r="E56" s="184">
        <f>IF(AND('Tariffs July 2020'!R42&gt;0,'Tariffs July 2020'!T42&gt;0),IF(($C$39*$C$40&lt;'Tariffs July 2020'!T42),(0),($C$39*$C$40-'Tariffs July 2020'!T42)*'Tariffs July 2020'!U42/100),IF(AND('Tariffs July 2020'!R42&gt;0,'Tariffs July 2020'!T42=""),IF(($C$39*$C$40&lt;'Tariffs July 2020'!R42+'Tariffs July 2020'!P42),(0),(($C$39*$C$40-('Tariffs July 2020'!R42+'Tariffs July 2020'!P42))*'Tariffs July 2020'!S42/100)),IF(AND('Tariffs July 2020'!P42&gt;0,'Tariffs July 2020'!R42=""&gt;0),IF(($C$39*$C$40&lt;'Tariffs July 2020'!P42),(0),($C$39*$C$40-'Tariffs July 2020'!P42)*'Tariffs July 2020'!Q42/100),0)))</f>
        <v>0</v>
      </c>
      <c r="F56" s="184">
        <f>($C$39*$C$41)*'Tariffs July 2020'!AE42/100</f>
        <v>48.354545454545452</v>
      </c>
      <c r="G56" s="184">
        <f t="shared" si="92"/>
        <v>489.49181818181813</v>
      </c>
      <c r="H56" s="238">
        <f t="shared" si="93"/>
        <v>1583.7090909090907</v>
      </c>
      <c r="I56" s="238">
        <f t="shared" si="94"/>
        <v>1957.9672727272725</v>
      </c>
      <c r="J56" s="185">
        <f t="shared" si="91"/>
        <v>2153.7640000000001</v>
      </c>
      <c r="K56" s="183">
        <f>'Tariffs July 2020'!AZ42</f>
        <v>0</v>
      </c>
      <c r="L56" s="183">
        <f>'Tariffs July 2020'!BA42</f>
        <v>0</v>
      </c>
      <c r="M56" s="183">
        <f>'Tariffs July 2020'!BB42</f>
        <v>0</v>
      </c>
      <c r="N56" s="183">
        <f>'Tariffs July 2020'!BC42</f>
        <v>0</v>
      </c>
      <c r="O56" s="186" t="str">
        <f t="shared" si="95"/>
        <v>No discount</v>
      </c>
      <c r="P56" s="187" t="str">
        <f t="shared" si="96"/>
        <v>Exclusive</v>
      </c>
      <c r="Q56" s="241">
        <f t="shared" si="97"/>
        <v>1957.9672727272725</v>
      </c>
      <c r="R56" s="238">
        <f t="shared" si="98"/>
        <v>1957.9672727272725</v>
      </c>
      <c r="S56" s="247">
        <f t="shared" si="99"/>
        <v>2153.7640000000001</v>
      </c>
      <c r="T56" s="247">
        <f t="shared" si="99"/>
        <v>2153.7640000000001</v>
      </c>
      <c r="U56" s="188">
        <f>'Tariffs July 2020'!BL42</f>
        <v>0</v>
      </c>
      <c r="V56" s="189" t="str">
        <f>'Tariffs July 2020'!BM42</f>
        <v>n</v>
      </c>
      <c r="Y56" s="244"/>
      <c r="Z56" s="244"/>
      <c r="AA56" s="244"/>
      <c r="AB56" s="244"/>
      <c r="AC56" s="244"/>
      <c r="AD56" s="244"/>
      <c r="AE56" s="244"/>
      <c r="AF56" s="244"/>
      <c r="AG56" s="244"/>
      <c r="AH56" s="244"/>
      <c r="AI56" s="244"/>
      <c r="AJ56" s="244"/>
      <c r="AK56" s="244"/>
      <c r="AL56" s="244"/>
      <c r="AM56" s="244"/>
      <c r="AN56" s="244"/>
      <c r="AO56" s="244"/>
      <c r="AP56" s="244"/>
      <c r="AQ56" s="244"/>
      <c r="AR56" s="244"/>
      <c r="AS56" s="244"/>
      <c r="AT56" s="244"/>
      <c r="AU56" s="244"/>
      <c r="AV56" s="244"/>
      <c r="AW56" s="244"/>
      <c r="AX56" s="244"/>
      <c r="AY56" s="244"/>
      <c r="AZ56" s="244"/>
      <c r="BA56" s="244"/>
      <c r="BB56" s="244"/>
      <c r="BC56" s="244"/>
      <c r="BD56" s="244"/>
      <c r="BE56" s="244"/>
      <c r="BF56" s="244"/>
      <c r="BG56" s="244"/>
      <c r="BH56" s="244"/>
      <c r="BI56" s="244"/>
      <c r="BJ56" s="244"/>
      <c r="BK56" s="244"/>
      <c r="BL56" s="244"/>
      <c r="BM56" s="244"/>
      <c r="BN56" s="244"/>
      <c r="BO56" s="244"/>
      <c r="BP56" s="244"/>
      <c r="BQ56" s="244"/>
      <c r="BR56" s="244"/>
      <c r="BS56" s="244"/>
      <c r="BT56" s="244"/>
      <c r="BU56" s="244"/>
      <c r="BV56" s="244"/>
      <c r="BW56" s="244"/>
      <c r="BX56" s="244"/>
      <c r="BY56" s="244"/>
      <c r="BZ56" s="244"/>
      <c r="CA56" s="244"/>
      <c r="CB56" s="244"/>
      <c r="CC56" s="244"/>
      <c r="CD56" s="244"/>
      <c r="CE56" s="244"/>
      <c r="CF56" s="244"/>
      <c r="CG56" s="244"/>
      <c r="CH56" s="244"/>
      <c r="CI56" s="244"/>
      <c r="CJ56" s="244"/>
      <c r="CK56" s="244"/>
      <c r="CL56" s="244"/>
      <c r="CM56" s="244"/>
      <c r="CN56" s="244"/>
      <c r="CO56" s="244"/>
      <c r="CP56" s="244"/>
      <c r="CQ56" s="244"/>
      <c r="CR56" s="244"/>
      <c r="CS56" s="244"/>
      <c r="CT56" s="244"/>
      <c r="CU56" s="244"/>
      <c r="CV56" s="244"/>
      <c r="CW56" s="244"/>
      <c r="CX56" s="244"/>
      <c r="CY56" s="244"/>
      <c r="CZ56" s="244"/>
      <c r="DA56" s="244"/>
      <c r="DB56" s="244"/>
      <c r="DC56" s="244"/>
      <c r="DD56" s="244"/>
      <c r="DE56" s="244"/>
      <c r="DF56" s="244"/>
      <c r="DG56" s="244"/>
      <c r="DH56" s="244"/>
      <c r="DI56" s="244"/>
      <c r="DJ56" s="244"/>
      <c r="DK56" s="244"/>
      <c r="DL56" s="244"/>
      <c r="DM56" s="244"/>
      <c r="DN56" s="244"/>
      <c r="DO56" s="244"/>
      <c r="DP56" s="244"/>
      <c r="DQ56" s="244"/>
      <c r="DR56" s="244"/>
      <c r="DS56" s="244"/>
      <c r="DT56" s="244"/>
      <c r="DU56" s="244"/>
      <c r="DV56" s="244"/>
      <c r="DW56" s="244"/>
      <c r="DX56" s="244"/>
      <c r="DY56" s="244"/>
      <c r="DZ56" s="244"/>
      <c r="EA56" s="244"/>
      <c r="EB56" s="244"/>
      <c r="EC56" s="244"/>
      <c r="ED56" s="244"/>
      <c r="EE56" s="244"/>
      <c r="EF56" s="244"/>
      <c r="EG56" s="244"/>
      <c r="EH56" s="244"/>
      <c r="EI56" s="244"/>
      <c r="EJ56" s="244"/>
      <c r="EK56" s="244"/>
      <c r="EL56" s="244"/>
      <c r="EM56" s="244"/>
      <c r="EN56" s="244"/>
      <c r="EO56" s="244"/>
      <c r="EP56" s="244"/>
      <c r="EQ56" s="244"/>
      <c r="ER56" s="244"/>
      <c r="ES56" s="244"/>
      <c r="ET56" s="244"/>
      <c r="EU56" s="244"/>
      <c r="EV56" s="244"/>
      <c r="EW56" s="244"/>
      <c r="EX56" s="244"/>
      <c r="EY56" s="244"/>
      <c r="EZ56" s="244"/>
      <c r="FA56" s="244"/>
      <c r="FB56" s="244"/>
      <c r="FC56" s="244"/>
      <c r="FD56" s="244"/>
      <c r="FE56" s="244"/>
      <c r="FF56" s="244"/>
      <c r="FG56" s="244"/>
      <c r="FH56" s="244"/>
      <c r="FI56" s="244"/>
      <c r="FJ56" s="244"/>
      <c r="FK56" s="244"/>
      <c r="FL56" s="244"/>
      <c r="FM56" s="244"/>
      <c r="FN56" s="244"/>
      <c r="FO56" s="244"/>
      <c r="FP56" s="244"/>
      <c r="FQ56" s="244"/>
      <c r="FR56" s="244"/>
      <c r="FS56" s="244"/>
      <c r="FT56" s="244"/>
      <c r="FU56" s="244"/>
      <c r="FV56" s="244"/>
      <c r="FW56" s="244"/>
      <c r="FX56" s="244"/>
      <c r="FY56" s="244"/>
      <c r="FZ56" s="244"/>
      <c r="GA56" s="244"/>
      <c r="GB56" s="244"/>
      <c r="GC56" s="244"/>
      <c r="GD56" s="244"/>
      <c r="GE56" s="244"/>
      <c r="GF56" s="244"/>
      <c r="GG56" s="244"/>
      <c r="GH56" s="244"/>
      <c r="GI56" s="244"/>
      <c r="GJ56" s="244"/>
      <c r="GK56" s="244"/>
      <c r="GL56" s="244"/>
      <c r="GM56" s="244"/>
      <c r="GN56" s="244"/>
      <c r="GO56" s="244"/>
      <c r="GP56" s="244"/>
      <c r="GQ56" s="244"/>
      <c r="GR56" s="244"/>
      <c r="GS56" s="244"/>
      <c r="GT56" s="244"/>
      <c r="GU56" s="244"/>
      <c r="GV56" s="244"/>
      <c r="GW56" s="244"/>
      <c r="GX56" s="244"/>
      <c r="GY56" s="244"/>
      <c r="GZ56" s="244"/>
      <c r="HA56" s="244"/>
      <c r="HB56" s="244"/>
      <c r="HC56" s="244"/>
      <c r="HD56" s="244"/>
      <c r="HE56" s="244"/>
      <c r="HF56" s="244"/>
      <c r="HG56" s="244"/>
      <c r="HH56" s="244"/>
      <c r="HI56" s="244"/>
      <c r="HJ56" s="244"/>
      <c r="HK56" s="244"/>
      <c r="HL56" s="244"/>
      <c r="HM56" s="244"/>
      <c r="HN56" s="244"/>
      <c r="HO56" s="244"/>
      <c r="HP56" s="244"/>
      <c r="HQ56" s="244"/>
      <c r="HR56" s="244"/>
      <c r="HS56" s="244"/>
      <c r="HT56" s="244"/>
      <c r="HU56" s="244"/>
      <c r="HV56" s="244"/>
      <c r="HW56" s="244"/>
      <c r="HX56" s="244"/>
      <c r="HY56" s="244"/>
      <c r="HZ56" s="244"/>
      <c r="IA56" s="244"/>
      <c r="IB56" s="244"/>
      <c r="IC56" s="244"/>
      <c r="ID56" s="244"/>
      <c r="IE56" s="244"/>
      <c r="IF56" s="244"/>
      <c r="IG56" s="244"/>
      <c r="IH56" s="244"/>
      <c r="II56" s="244"/>
      <c r="IJ56" s="244"/>
      <c r="IK56" s="244"/>
      <c r="IL56" s="244"/>
      <c r="IM56" s="244"/>
      <c r="IN56" s="244"/>
      <c r="IO56" s="244"/>
      <c r="IP56" s="244"/>
      <c r="IQ56" s="244"/>
      <c r="IR56" s="244"/>
      <c r="IS56" s="244"/>
      <c r="IT56" s="244"/>
      <c r="IU56" s="244"/>
      <c r="IV56" s="244"/>
      <c r="IW56" s="244"/>
      <c r="IX56" s="244"/>
      <c r="IY56" s="244"/>
      <c r="IZ56" s="244"/>
      <c r="JA56" s="244"/>
      <c r="JB56" s="244"/>
      <c r="JC56" s="244"/>
      <c r="JD56" s="244"/>
      <c r="JE56" s="244"/>
      <c r="JF56" s="244"/>
      <c r="JG56" s="244"/>
      <c r="JH56" s="244"/>
      <c r="JI56" s="244"/>
      <c r="JJ56" s="244"/>
      <c r="JK56" s="244"/>
      <c r="JL56" s="244"/>
      <c r="JM56" s="244"/>
      <c r="JN56" s="244"/>
      <c r="JO56" s="244"/>
      <c r="JP56" s="244"/>
      <c r="JQ56" s="244"/>
      <c r="JR56" s="244"/>
      <c r="JS56" s="244"/>
      <c r="JT56" s="244"/>
      <c r="JU56" s="244"/>
      <c r="JV56" s="244"/>
      <c r="JW56" s="244"/>
      <c r="JX56" s="244"/>
      <c r="JY56" s="244"/>
      <c r="JZ56" s="244"/>
      <c r="KA56" s="244"/>
      <c r="KB56" s="244"/>
      <c r="KC56" s="244"/>
      <c r="KD56" s="244"/>
      <c r="KE56" s="244"/>
      <c r="KF56" s="244"/>
      <c r="KG56" s="244"/>
      <c r="KH56" s="244"/>
      <c r="KI56" s="244"/>
      <c r="KJ56" s="244"/>
      <c r="KK56" s="244"/>
      <c r="KL56" s="244"/>
      <c r="KM56" s="244"/>
      <c r="KN56" s="244"/>
      <c r="KO56" s="244"/>
      <c r="KP56" s="244"/>
      <c r="KQ56" s="244"/>
      <c r="KR56" s="244"/>
      <c r="KS56" s="244"/>
      <c r="KT56" s="244"/>
      <c r="KU56" s="244"/>
      <c r="KV56" s="244"/>
      <c r="KW56" s="244"/>
      <c r="KX56" s="244"/>
      <c r="KY56" s="244"/>
      <c r="KZ56" s="244"/>
      <c r="LA56" s="244"/>
      <c r="LB56" s="244"/>
      <c r="LC56" s="244"/>
      <c r="LD56" s="244"/>
      <c r="LE56" s="244"/>
      <c r="LF56" s="244"/>
      <c r="LG56" s="244"/>
      <c r="LH56" s="244"/>
      <c r="LI56" s="244"/>
      <c r="LJ56" s="244"/>
      <c r="LK56" s="244"/>
      <c r="LL56" s="244"/>
      <c r="LM56" s="244"/>
      <c r="LN56" s="244"/>
      <c r="LO56" s="244"/>
      <c r="LP56" s="244"/>
      <c r="LQ56" s="244"/>
      <c r="LR56" s="244"/>
      <c r="LS56" s="244"/>
      <c r="LT56" s="244"/>
      <c r="LU56" s="244"/>
      <c r="LV56" s="244"/>
      <c r="LW56" s="244"/>
      <c r="LX56" s="244"/>
      <c r="LY56" s="244"/>
      <c r="LZ56" s="244"/>
      <c r="MA56" s="244"/>
      <c r="MB56" s="244"/>
      <c r="MC56" s="244"/>
      <c r="MD56" s="244"/>
      <c r="ME56" s="244"/>
      <c r="MF56" s="244"/>
      <c r="MG56" s="244"/>
      <c r="MH56" s="244"/>
      <c r="MI56" s="244"/>
      <c r="MJ56" s="244"/>
      <c r="MK56" s="244"/>
      <c r="ML56" s="244"/>
      <c r="MM56" s="244"/>
      <c r="MN56" s="244"/>
      <c r="MO56" s="244"/>
      <c r="MP56" s="244"/>
      <c r="MQ56" s="244"/>
      <c r="MR56" s="244"/>
      <c r="MS56" s="244"/>
      <c r="MT56" s="244"/>
      <c r="MU56" s="244"/>
      <c r="MV56" s="244"/>
      <c r="MW56" s="244"/>
      <c r="MX56" s="244"/>
      <c r="MY56" s="244"/>
      <c r="MZ56" s="244"/>
      <c r="NA56" s="244"/>
      <c r="NB56" s="244"/>
      <c r="NC56" s="244"/>
      <c r="ND56" s="244"/>
      <c r="NE56" s="244"/>
      <c r="NF56" s="244"/>
      <c r="NG56" s="244"/>
      <c r="NH56" s="244"/>
      <c r="NI56" s="244"/>
      <c r="NJ56" s="244"/>
      <c r="NK56" s="244"/>
      <c r="NL56" s="244"/>
      <c r="NM56" s="244"/>
      <c r="NN56" s="244"/>
      <c r="NO56" s="244"/>
      <c r="NP56" s="244"/>
      <c r="NQ56" s="244"/>
      <c r="NR56" s="244"/>
      <c r="NS56" s="244"/>
      <c r="NT56" s="244"/>
      <c r="NU56" s="244"/>
      <c r="NV56" s="244"/>
      <c r="NW56" s="244"/>
      <c r="NX56" s="244"/>
      <c r="NY56" s="244"/>
      <c r="NZ56" s="244"/>
      <c r="OA56" s="244"/>
      <c r="OB56" s="244"/>
      <c r="OC56" s="244"/>
      <c r="OD56" s="244"/>
      <c r="OE56" s="244"/>
      <c r="OF56" s="244"/>
      <c r="OG56" s="244"/>
      <c r="OH56" s="244"/>
      <c r="OI56" s="244"/>
      <c r="OJ56" s="244"/>
      <c r="OK56" s="244"/>
      <c r="OL56" s="244"/>
      <c r="OM56" s="244"/>
      <c r="ON56" s="244"/>
      <c r="OO56" s="244"/>
      <c r="OP56" s="244"/>
      <c r="OQ56" s="244"/>
      <c r="OR56" s="244"/>
      <c r="OS56" s="244"/>
      <c r="OT56" s="244"/>
      <c r="OU56" s="244"/>
      <c r="OV56" s="244"/>
      <c r="OW56" s="244"/>
      <c r="OX56" s="244"/>
      <c r="OY56" s="244"/>
      <c r="OZ56" s="244"/>
      <c r="PA56" s="244"/>
      <c r="PB56" s="244"/>
      <c r="PC56" s="244"/>
      <c r="PD56" s="244"/>
      <c r="PE56" s="244"/>
      <c r="PF56" s="244"/>
      <c r="PG56" s="244"/>
      <c r="PH56" s="244"/>
      <c r="PI56" s="244"/>
      <c r="PJ56" s="244"/>
      <c r="PK56" s="244"/>
      <c r="PL56" s="244"/>
      <c r="PM56" s="244"/>
      <c r="PN56" s="244"/>
      <c r="PO56" s="244"/>
      <c r="PP56" s="244"/>
      <c r="PQ56" s="244"/>
      <c r="PR56" s="244"/>
      <c r="PS56" s="244"/>
      <c r="PT56" s="244"/>
      <c r="PU56" s="244"/>
      <c r="PV56" s="244"/>
      <c r="PW56" s="244"/>
      <c r="PX56" s="244"/>
      <c r="PY56" s="244"/>
      <c r="PZ56" s="244"/>
      <c r="QA56" s="244"/>
      <c r="QB56" s="244"/>
      <c r="QC56" s="244"/>
      <c r="QD56" s="244"/>
      <c r="QE56" s="244"/>
      <c r="QF56" s="244"/>
      <c r="QG56" s="244"/>
      <c r="QH56" s="244"/>
      <c r="QI56" s="244"/>
      <c r="QJ56" s="244"/>
      <c r="QK56" s="244"/>
      <c r="QL56" s="244"/>
      <c r="QM56" s="244"/>
      <c r="QN56" s="244"/>
      <c r="QO56" s="244"/>
      <c r="QP56" s="244"/>
      <c r="QQ56" s="244"/>
      <c r="QR56" s="244"/>
      <c r="QS56" s="244"/>
      <c r="QT56" s="244"/>
      <c r="QU56" s="244"/>
      <c r="QV56" s="244"/>
      <c r="QW56" s="244"/>
      <c r="QX56" s="244"/>
      <c r="QY56" s="244"/>
      <c r="QZ56" s="244"/>
      <c r="RA56" s="244"/>
      <c r="RB56" s="244"/>
      <c r="RC56" s="244"/>
      <c r="RD56" s="244"/>
      <c r="RE56" s="244"/>
      <c r="RF56" s="244"/>
      <c r="RG56" s="244"/>
      <c r="RH56" s="244"/>
      <c r="RI56" s="244"/>
      <c r="RJ56" s="244"/>
      <c r="RK56" s="244"/>
      <c r="RL56" s="244"/>
      <c r="RM56" s="244"/>
      <c r="RN56" s="244"/>
      <c r="RO56" s="244"/>
      <c r="RP56" s="244"/>
      <c r="RQ56" s="244"/>
      <c r="RR56" s="244"/>
      <c r="RS56" s="244"/>
      <c r="RT56" s="244"/>
      <c r="RU56" s="244"/>
      <c r="RV56" s="244"/>
      <c r="RW56" s="244"/>
      <c r="RX56" s="244"/>
      <c r="RY56" s="244"/>
      <c r="RZ56" s="244"/>
      <c r="SA56" s="244"/>
      <c r="SB56" s="244"/>
      <c r="SC56" s="244"/>
      <c r="SD56" s="244"/>
      <c r="SE56" s="244"/>
      <c r="SF56" s="244"/>
      <c r="SG56" s="244"/>
      <c r="SH56" s="244"/>
      <c r="SI56" s="244"/>
      <c r="SJ56" s="244"/>
      <c r="SK56" s="244"/>
      <c r="SL56" s="244"/>
      <c r="SM56" s="244"/>
      <c r="SN56" s="244"/>
      <c r="SO56" s="244"/>
      <c r="SP56" s="244"/>
      <c r="SQ56" s="244"/>
      <c r="SR56" s="244"/>
      <c r="SS56" s="244"/>
      <c r="ST56" s="244"/>
      <c r="SU56" s="244"/>
      <c r="SV56" s="244"/>
      <c r="SW56" s="244"/>
      <c r="SX56" s="244"/>
      <c r="SY56" s="244"/>
      <c r="SZ56" s="244"/>
      <c r="TA56" s="244"/>
      <c r="TB56" s="244"/>
      <c r="TC56" s="244"/>
      <c r="TD56" s="244"/>
      <c r="TE56" s="244"/>
      <c r="TF56" s="244"/>
      <c r="TG56" s="244"/>
      <c r="TH56" s="244"/>
      <c r="TI56" s="244"/>
      <c r="TJ56" s="244"/>
      <c r="TK56" s="244"/>
      <c r="TL56" s="244"/>
      <c r="TM56" s="244"/>
      <c r="TN56" s="244"/>
      <c r="TO56" s="244"/>
      <c r="TP56" s="244"/>
      <c r="TQ56" s="244"/>
      <c r="TR56" s="244"/>
      <c r="TS56" s="244"/>
      <c r="TT56" s="244"/>
      <c r="TU56" s="244"/>
      <c r="TV56" s="244"/>
      <c r="TW56" s="244"/>
      <c r="TX56" s="244"/>
      <c r="TY56" s="244"/>
      <c r="TZ56" s="244"/>
      <c r="UA56" s="244"/>
      <c r="UB56" s="244"/>
      <c r="UC56" s="244"/>
      <c r="UD56" s="244"/>
      <c r="UE56" s="244"/>
      <c r="UF56" s="244"/>
      <c r="UG56" s="244"/>
      <c r="UH56" s="244"/>
      <c r="UI56" s="244"/>
      <c r="UJ56" s="244"/>
      <c r="UK56" s="244"/>
      <c r="UL56" s="244"/>
      <c r="UM56" s="244"/>
      <c r="UN56" s="244"/>
      <c r="UO56" s="244"/>
      <c r="UP56" s="244"/>
      <c r="UQ56" s="244"/>
      <c r="UR56" s="244"/>
      <c r="US56" s="244"/>
      <c r="UT56" s="244"/>
      <c r="UU56" s="244"/>
      <c r="UV56" s="244"/>
      <c r="UW56" s="244"/>
      <c r="UX56" s="244"/>
      <c r="UY56" s="244"/>
      <c r="UZ56" s="244"/>
      <c r="VA56" s="244"/>
      <c r="VB56" s="244"/>
      <c r="VC56" s="244"/>
      <c r="VD56" s="244"/>
      <c r="VE56" s="244"/>
      <c r="VF56" s="244"/>
      <c r="VG56" s="244"/>
      <c r="VH56" s="244"/>
      <c r="VI56" s="244"/>
      <c r="VJ56" s="244"/>
      <c r="VK56" s="244"/>
      <c r="VL56" s="244"/>
      <c r="VM56" s="244"/>
      <c r="VN56" s="244"/>
      <c r="VO56" s="244"/>
      <c r="VP56" s="244"/>
      <c r="VQ56" s="244"/>
      <c r="VR56" s="244"/>
      <c r="VS56" s="244"/>
      <c r="VT56" s="244"/>
      <c r="VU56" s="244"/>
      <c r="VV56" s="244"/>
      <c r="VW56" s="244"/>
      <c r="VX56" s="244"/>
      <c r="VY56" s="244"/>
      <c r="VZ56" s="244"/>
      <c r="WA56" s="244"/>
      <c r="WB56" s="244"/>
      <c r="WC56" s="244"/>
      <c r="WD56" s="244"/>
      <c r="WE56" s="244"/>
      <c r="WF56" s="244"/>
      <c r="WG56" s="244"/>
      <c r="WH56" s="244"/>
      <c r="WI56" s="244"/>
      <c r="WJ56" s="244"/>
      <c r="WK56" s="244"/>
      <c r="WL56" s="244"/>
      <c r="WM56" s="244"/>
      <c r="WN56" s="244"/>
      <c r="WO56" s="244"/>
      <c r="WP56" s="244"/>
      <c r="WQ56" s="244"/>
      <c r="WR56" s="244"/>
      <c r="WS56" s="244"/>
      <c r="WT56" s="244"/>
      <c r="WU56" s="244"/>
      <c r="WV56" s="244"/>
      <c r="WW56" s="244"/>
      <c r="WX56" s="244"/>
      <c r="WY56" s="244"/>
      <c r="WZ56" s="244"/>
      <c r="XA56" s="244"/>
      <c r="XB56" s="244"/>
      <c r="XC56" s="244"/>
      <c r="XD56" s="244"/>
      <c r="XE56" s="244"/>
      <c r="XF56" s="244"/>
      <c r="XG56" s="244"/>
      <c r="XH56" s="244"/>
      <c r="XI56" s="244"/>
      <c r="XJ56" s="244"/>
      <c r="XK56" s="244"/>
      <c r="XL56" s="244"/>
      <c r="XM56" s="244"/>
      <c r="XN56" s="244"/>
      <c r="XO56" s="244"/>
      <c r="XP56" s="244"/>
      <c r="XQ56" s="244"/>
      <c r="XR56" s="244"/>
      <c r="XS56" s="244"/>
      <c r="XT56" s="244"/>
      <c r="XU56" s="244"/>
      <c r="XV56" s="244"/>
      <c r="XW56" s="244"/>
      <c r="XX56" s="244"/>
      <c r="XY56" s="244"/>
      <c r="XZ56" s="244"/>
      <c r="YA56" s="244"/>
      <c r="YB56" s="244"/>
      <c r="YC56" s="244"/>
      <c r="YD56" s="244"/>
      <c r="YE56" s="244"/>
      <c r="YF56" s="244"/>
      <c r="YG56" s="244"/>
      <c r="YH56" s="244"/>
      <c r="YI56" s="244"/>
      <c r="YJ56" s="244"/>
      <c r="YK56" s="244"/>
      <c r="YL56" s="244"/>
      <c r="YM56" s="244"/>
      <c r="YN56" s="244"/>
      <c r="YO56" s="244"/>
      <c r="YP56" s="244"/>
      <c r="YQ56" s="244"/>
      <c r="YR56" s="244"/>
      <c r="YS56" s="244"/>
      <c r="YT56" s="244"/>
      <c r="YU56" s="244"/>
      <c r="YV56" s="244"/>
      <c r="YW56" s="244"/>
      <c r="YX56" s="244"/>
      <c r="YY56" s="244"/>
      <c r="YZ56" s="244"/>
      <c r="ZA56" s="244"/>
      <c r="ZB56" s="244"/>
      <c r="ZC56" s="244"/>
      <c r="ZD56" s="244"/>
      <c r="ZE56" s="244"/>
      <c r="ZF56" s="244"/>
      <c r="ZG56" s="244"/>
      <c r="ZH56" s="244"/>
      <c r="ZI56" s="244"/>
      <c r="ZJ56" s="244"/>
      <c r="ZK56" s="244"/>
      <c r="ZL56" s="244"/>
      <c r="ZM56" s="244"/>
      <c r="ZN56" s="244"/>
      <c r="ZO56" s="244"/>
      <c r="ZP56" s="244"/>
      <c r="ZQ56" s="244"/>
      <c r="ZR56" s="244"/>
      <c r="ZS56" s="244"/>
      <c r="ZT56" s="244"/>
      <c r="ZU56" s="244"/>
      <c r="ZV56" s="244"/>
      <c r="ZW56" s="244"/>
      <c r="ZX56" s="244"/>
      <c r="ZY56" s="244"/>
      <c r="ZZ56" s="244"/>
      <c r="AAA56" s="244"/>
      <c r="AAB56" s="244"/>
      <c r="AAC56" s="244"/>
      <c r="AAD56" s="244"/>
      <c r="AAE56" s="244"/>
      <c r="AAF56" s="244"/>
      <c r="AAG56" s="244"/>
      <c r="AAH56" s="244"/>
      <c r="AAI56" s="244"/>
      <c r="AAJ56" s="244"/>
      <c r="AAK56" s="244"/>
      <c r="AAL56" s="244"/>
      <c r="AAM56" s="244"/>
      <c r="AAN56" s="244"/>
      <c r="AAO56" s="244"/>
      <c r="AAP56" s="244"/>
      <c r="AAQ56" s="244"/>
      <c r="AAR56" s="244"/>
      <c r="AAS56" s="244"/>
      <c r="AAT56" s="244"/>
      <c r="AAU56" s="244"/>
      <c r="AAV56" s="244"/>
      <c r="AAW56" s="244"/>
      <c r="AAX56" s="244"/>
      <c r="AAY56" s="244"/>
      <c r="AAZ56" s="244"/>
      <c r="ABA56" s="244"/>
      <c r="ABB56" s="244"/>
      <c r="ABC56" s="244"/>
      <c r="ABD56" s="244"/>
      <c r="ABE56" s="244"/>
      <c r="ABF56" s="244"/>
      <c r="ABG56" s="244"/>
      <c r="ABH56" s="244"/>
      <c r="ABI56" s="244"/>
      <c r="ABJ56" s="244"/>
      <c r="ABK56" s="244"/>
      <c r="ABL56" s="244"/>
      <c r="ABM56" s="244"/>
      <c r="ABN56" s="244"/>
      <c r="ABO56" s="244"/>
      <c r="ABP56" s="244"/>
      <c r="ABQ56" s="244"/>
      <c r="ABR56" s="244"/>
      <c r="ABS56" s="244"/>
      <c r="ABT56" s="244"/>
      <c r="ABU56" s="244"/>
      <c r="ABV56" s="244"/>
      <c r="ABW56" s="244"/>
      <c r="ABX56" s="244"/>
      <c r="ABY56" s="244"/>
      <c r="ABZ56" s="244"/>
      <c r="ACA56" s="244"/>
      <c r="ACB56" s="244"/>
      <c r="ACC56" s="244"/>
      <c r="ACD56" s="244"/>
      <c r="ACE56" s="244"/>
      <c r="ACF56" s="244"/>
      <c r="ACG56" s="244"/>
      <c r="ACH56" s="244"/>
      <c r="ACI56" s="244"/>
      <c r="ACJ56" s="244"/>
      <c r="ACK56" s="244"/>
      <c r="ACL56" s="244"/>
      <c r="ACM56" s="244"/>
      <c r="ACN56" s="244"/>
      <c r="ACO56" s="244"/>
      <c r="ACP56" s="244"/>
      <c r="ACQ56" s="244"/>
      <c r="ACR56" s="244"/>
      <c r="ACS56" s="244"/>
      <c r="ACT56" s="244"/>
      <c r="ACU56" s="244"/>
      <c r="ACV56" s="244"/>
      <c r="ACW56" s="244"/>
      <c r="ACX56" s="244"/>
      <c r="ACY56" s="244"/>
      <c r="ACZ56" s="244"/>
      <c r="ADA56" s="244"/>
      <c r="ADB56" s="244"/>
      <c r="ADC56" s="244"/>
      <c r="ADD56" s="244"/>
      <c r="ADE56" s="244"/>
      <c r="ADF56" s="244"/>
      <c r="ADG56" s="244"/>
      <c r="ADH56" s="244"/>
      <c r="ADI56" s="244"/>
      <c r="ADJ56" s="244"/>
      <c r="ADK56" s="244"/>
      <c r="ADL56" s="244"/>
      <c r="ADM56" s="244"/>
      <c r="ADN56" s="244"/>
      <c r="ADO56" s="244"/>
      <c r="ADP56" s="244"/>
      <c r="ADQ56" s="244"/>
      <c r="ADR56" s="244"/>
      <c r="ADS56" s="244"/>
      <c r="ADT56" s="244"/>
      <c r="ADU56" s="244"/>
      <c r="ADV56" s="244"/>
      <c r="ADW56" s="244"/>
      <c r="ADX56" s="244"/>
      <c r="ADY56" s="244"/>
      <c r="ADZ56" s="244"/>
      <c r="AEA56" s="244"/>
      <c r="AEB56" s="244"/>
      <c r="AEC56" s="244"/>
      <c r="AED56" s="244"/>
      <c r="AEE56" s="244"/>
      <c r="AEF56" s="244"/>
      <c r="AEG56" s="244"/>
      <c r="AEH56" s="244"/>
      <c r="AEI56" s="244"/>
      <c r="AEJ56" s="244"/>
      <c r="AEK56" s="244"/>
      <c r="AEL56" s="244"/>
      <c r="AEM56" s="244"/>
      <c r="AEN56" s="244"/>
      <c r="AEO56" s="244"/>
      <c r="AEP56" s="244"/>
      <c r="AEQ56" s="244"/>
      <c r="AER56" s="244"/>
      <c r="AES56" s="244"/>
      <c r="AET56" s="244"/>
      <c r="AEU56" s="244"/>
    </row>
    <row r="57" spans="1:827" s="191" customFormat="1" x14ac:dyDescent="0.15">
      <c r="A57" s="183" t="str">
        <f>'Tariffs July 2020'!K43</f>
        <v>Alinta Energy</v>
      </c>
      <c r="B57" s="183" t="str">
        <f>'Tariffs July 2020'!L43</f>
        <v>Home Deal</v>
      </c>
      <c r="C57" s="184">
        <f>IF('Tariffs July 2020'!BP43=0,91*'Tariffs July 2020'!M43/100,(91*'Tariffs July 2020'!M43/100)+'Tariffs July 2020'!BP43/4)</f>
        <v>92.547000000000011</v>
      </c>
      <c r="D57" s="184">
        <f>IF('Tariffs July 2020'!O43="",$C$39*$C$40*'Tariffs July 2020'!N43/100,IF($C$39*$C$40&gt;='Tariffs July 2020'!P43,('Tariffs July 2020'!P43*'Tariffs July 2020'!N43/100),($C$39*$C$40*'Tariffs July 2020'!N43/100)))</f>
        <v>302.290909090909</v>
      </c>
      <c r="E57" s="184">
        <f>IF(AND('Tariffs July 2020'!R43&gt;0,'Tariffs July 2020'!T43&gt;0),IF(($C$39*$C$40&lt;'Tariffs July 2020'!T43),(0),($C$39*$C$40-'Tariffs July 2020'!T43)*'Tariffs July 2020'!U43/100),IF(AND('Tariffs July 2020'!R43&gt;0,'Tariffs July 2020'!T43=""),IF(($C$39*$C$40&lt;'Tariffs July 2020'!R43+'Tariffs July 2020'!P43),(0),(($C$39*$C$40-('Tariffs July 2020'!R43+'Tariffs July 2020'!P43))*'Tariffs July 2020'!S43/100)),IF(AND('Tariffs July 2020'!P43&gt;0,'Tariffs July 2020'!R43=""&gt;0),IF(($C$39*$C$40&lt;'Tariffs July 2020'!P43),(0),($C$39*$C$40-'Tariffs July 2020'!P43)*'Tariffs July 2020'!Q43/100),0)))</f>
        <v>0</v>
      </c>
      <c r="F57" s="184">
        <f>($C$39*$C$41)*'Tariffs July 2020'!AE43/100</f>
        <v>36.763636363636358</v>
      </c>
      <c r="G57" s="184">
        <f t="shared" si="92"/>
        <v>431.60154545454537</v>
      </c>
      <c r="H57" s="238">
        <f t="shared" si="93"/>
        <v>1356.2181818181814</v>
      </c>
      <c r="I57" s="238">
        <f t="shared" si="94"/>
        <v>1726.4061818181815</v>
      </c>
      <c r="J57" s="185">
        <f t="shared" si="91"/>
        <v>1899.0467999999998</v>
      </c>
      <c r="K57" s="183">
        <f>'Tariffs July 2020'!AZ43</f>
        <v>0</v>
      </c>
      <c r="L57" s="183">
        <f>'Tariffs July 2020'!BA43</f>
        <v>0</v>
      </c>
      <c r="M57" s="183">
        <f>'Tariffs July 2020'!BB43</f>
        <v>0</v>
      </c>
      <c r="N57" s="183">
        <f>'Tariffs July 2020'!BC43</f>
        <v>0</v>
      </c>
      <c r="O57" s="186" t="str">
        <f t="shared" si="95"/>
        <v>No discount</v>
      </c>
      <c r="P57" s="187" t="str">
        <f t="shared" si="96"/>
        <v>Exclusive</v>
      </c>
      <c r="Q57" s="241">
        <f t="shared" si="97"/>
        <v>1726.4061818181815</v>
      </c>
      <c r="R57" s="238">
        <f t="shared" si="98"/>
        <v>1726.4061818181815</v>
      </c>
      <c r="S57" s="247">
        <f t="shared" si="99"/>
        <v>1899.0467999999998</v>
      </c>
      <c r="T57" s="247">
        <f t="shared" si="99"/>
        <v>1899.0467999999998</v>
      </c>
      <c r="U57" s="188">
        <f>'Tariffs July 2020'!BL43</f>
        <v>0</v>
      </c>
      <c r="V57" s="189" t="str">
        <f>'Tariffs July 2020'!BM43</f>
        <v>n</v>
      </c>
      <c r="Y57" s="244"/>
      <c r="Z57" s="244"/>
      <c r="AA57" s="244"/>
      <c r="AB57" s="244"/>
      <c r="AC57" s="244"/>
      <c r="AD57" s="244"/>
      <c r="AE57" s="244"/>
      <c r="AF57" s="244"/>
      <c r="AG57" s="244"/>
      <c r="AH57" s="244"/>
      <c r="AI57" s="244"/>
      <c r="AJ57" s="244"/>
      <c r="AK57" s="244"/>
      <c r="AL57" s="244"/>
      <c r="AM57" s="244"/>
      <c r="AN57" s="244"/>
      <c r="AO57" s="244"/>
      <c r="AP57" s="244"/>
      <c r="AQ57" s="244"/>
      <c r="AR57" s="244"/>
      <c r="AS57" s="244"/>
      <c r="AT57" s="244"/>
      <c r="AU57" s="244"/>
      <c r="AV57" s="244"/>
      <c r="AW57" s="244"/>
      <c r="AX57" s="244"/>
      <c r="AY57" s="244"/>
      <c r="AZ57" s="244"/>
      <c r="BA57" s="244"/>
      <c r="BB57" s="244"/>
      <c r="BC57" s="244"/>
      <c r="BD57" s="244"/>
      <c r="BE57" s="244"/>
      <c r="BF57" s="244"/>
      <c r="BG57" s="244"/>
      <c r="BH57" s="244"/>
      <c r="BI57" s="244"/>
      <c r="BJ57" s="244"/>
      <c r="BK57" s="244"/>
      <c r="BL57" s="244"/>
      <c r="BM57" s="244"/>
      <c r="BN57" s="244"/>
      <c r="BO57" s="244"/>
      <c r="BP57" s="244"/>
      <c r="BQ57" s="244"/>
      <c r="BR57" s="244"/>
      <c r="BS57" s="244"/>
      <c r="BT57" s="244"/>
      <c r="BU57" s="244"/>
      <c r="BV57" s="244"/>
      <c r="BW57" s="244"/>
      <c r="BX57" s="244"/>
      <c r="BY57" s="244"/>
      <c r="BZ57" s="244"/>
      <c r="CA57" s="244"/>
      <c r="CB57" s="244"/>
      <c r="CC57" s="244"/>
      <c r="CD57" s="244"/>
      <c r="CE57" s="244"/>
      <c r="CF57" s="244"/>
      <c r="CG57" s="244"/>
      <c r="CH57" s="244"/>
      <c r="CI57" s="244"/>
      <c r="CJ57" s="244"/>
      <c r="CK57" s="244"/>
      <c r="CL57" s="244"/>
      <c r="CM57" s="244"/>
      <c r="CN57" s="244"/>
      <c r="CO57" s="244"/>
      <c r="CP57" s="244"/>
      <c r="CQ57" s="244"/>
      <c r="CR57" s="244"/>
      <c r="CS57" s="244"/>
      <c r="CT57" s="244"/>
      <c r="CU57" s="244"/>
      <c r="CV57" s="244"/>
      <c r="CW57" s="244"/>
      <c r="CX57" s="244"/>
      <c r="CY57" s="244"/>
      <c r="CZ57" s="244"/>
      <c r="DA57" s="244"/>
      <c r="DB57" s="244"/>
      <c r="DC57" s="244"/>
      <c r="DD57" s="244"/>
      <c r="DE57" s="244"/>
      <c r="DF57" s="244"/>
      <c r="DG57" s="244"/>
      <c r="DH57" s="244"/>
      <c r="DI57" s="244"/>
      <c r="DJ57" s="244"/>
      <c r="DK57" s="244"/>
      <c r="DL57" s="244"/>
      <c r="DM57" s="244"/>
      <c r="DN57" s="244"/>
      <c r="DO57" s="244"/>
      <c r="DP57" s="244"/>
      <c r="DQ57" s="244"/>
      <c r="DR57" s="244"/>
      <c r="DS57" s="244"/>
      <c r="DT57" s="244"/>
      <c r="DU57" s="244"/>
      <c r="DV57" s="244"/>
      <c r="DW57" s="244"/>
      <c r="DX57" s="244"/>
      <c r="DY57" s="244"/>
      <c r="DZ57" s="244"/>
      <c r="EA57" s="244"/>
      <c r="EB57" s="244"/>
      <c r="EC57" s="244"/>
      <c r="ED57" s="244"/>
      <c r="EE57" s="244"/>
      <c r="EF57" s="244"/>
      <c r="EG57" s="244"/>
      <c r="EH57" s="244"/>
      <c r="EI57" s="244"/>
      <c r="EJ57" s="244"/>
      <c r="EK57" s="244"/>
      <c r="EL57" s="244"/>
      <c r="EM57" s="244"/>
      <c r="EN57" s="244"/>
      <c r="EO57" s="244"/>
      <c r="EP57" s="244"/>
      <c r="EQ57" s="244"/>
      <c r="ER57" s="244"/>
      <c r="ES57" s="244"/>
      <c r="ET57" s="244"/>
      <c r="EU57" s="244"/>
      <c r="EV57" s="244"/>
      <c r="EW57" s="244"/>
      <c r="EX57" s="244"/>
      <c r="EY57" s="244"/>
      <c r="EZ57" s="244"/>
      <c r="FA57" s="244"/>
      <c r="FB57" s="244"/>
      <c r="FC57" s="244"/>
      <c r="FD57" s="244"/>
      <c r="FE57" s="244"/>
      <c r="FF57" s="244"/>
      <c r="FG57" s="244"/>
      <c r="FH57" s="244"/>
      <c r="FI57" s="244"/>
      <c r="FJ57" s="244"/>
      <c r="FK57" s="244"/>
      <c r="FL57" s="244"/>
      <c r="FM57" s="244"/>
      <c r="FN57" s="244"/>
      <c r="FO57" s="244"/>
      <c r="FP57" s="244"/>
      <c r="FQ57" s="244"/>
      <c r="FR57" s="244"/>
      <c r="FS57" s="244"/>
      <c r="FT57" s="244"/>
      <c r="FU57" s="244"/>
      <c r="FV57" s="244"/>
      <c r="FW57" s="244"/>
      <c r="FX57" s="244"/>
      <c r="FY57" s="244"/>
      <c r="FZ57" s="244"/>
      <c r="GA57" s="244"/>
      <c r="GB57" s="244"/>
      <c r="GC57" s="244"/>
      <c r="GD57" s="244"/>
      <c r="GE57" s="244"/>
      <c r="GF57" s="244"/>
      <c r="GG57" s="244"/>
      <c r="GH57" s="244"/>
      <c r="GI57" s="244"/>
      <c r="GJ57" s="244"/>
      <c r="GK57" s="244"/>
      <c r="GL57" s="244"/>
      <c r="GM57" s="244"/>
      <c r="GN57" s="244"/>
      <c r="GO57" s="244"/>
      <c r="GP57" s="244"/>
      <c r="GQ57" s="244"/>
      <c r="GR57" s="244"/>
      <c r="GS57" s="244"/>
      <c r="GT57" s="244"/>
      <c r="GU57" s="244"/>
      <c r="GV57" s="244"/>
      <c r="GW57" s="244"/>
      <c r="GX57" s="244"/>
      <c r="GY57" s="244"/>
      <c r="GZ57" s="244"/>
      <c r="HA57" s="244"/>
      <c r="HB57" s="244"/>
      <c r="HC57" s="244"/>
      <c r="HD57" s="244"/>
      <c r="HE57" s="244"/>
      <c r="HF57" s="244"/>
      <c r="HG57" s="244"/>
      <c r="HH57" s="244"/>
      <c r="HI57" s="244"/>
      <c r="HJ57" s="244"/>
      <c r="HK57" s="244"/>
      <c r="HL57" s="244"/>
      <c r="HM57" s="244"/>
      <c r="HN57" s="244"/>
      <c r="HO57" s="244"/>
      <c r="HP57" s="244"/>
      <c r="HQ57" s="244"/>
      <c r="HR57" s="244"/>
      <c r="HS57" s="244"/>
      <c r="HT57" s="244"/>
      <c r="HU57" s="244"/>
      <c r="HV57" s="244"/>
      <c r="HW57" s="244"/>
      <c r="HX57" s="244"/>
      <c r="HY57" s="244"/>
      <c r="HZ57" s="244"/>
      <c r="IA57" s="244"/>
      <c r="IB57" s="244"/>
      <c r="IC57" s="244"/>
      <c r="ID57" s="244"/>
      <c r="IE57" s="244"/>
      <c r="IF57" s="244"/>
      <c r="IG57" s="244"/>
      <c r="IH57" s="244"/>
      <c r="II57" s="244"/>
      <c r="IJ57" s="244"/>
      <c r="IK57" s="244"/>
      <c r="IL57" s="244"/>
      <c r="IM57" s="244"/>
      <c r="IN57" s="244"/>
      <c r="IO57" s="244"/>
      <c r="IP57" s="244"/>
      <c r="IQ57" s="244"/>
      <c r="IR57" s="244"/>
      <c r="IS57" s="244"/>
      <c r="IT57" s="244"/>
      <c r="IU57" s="244"/>
      <c r="IV57" s="244"/>
      <c r="IW57" s="244"/>
      <c r="IX57" s="244"/>
      <c r="IY57" s="244"/>
      <c r="IZ57" s="244"/>
      <c r="JA57" s="244"/>
      <c r="JB57" s="244"/>
      <c r="JC57" s="244"/>
      <c r="JD57" s="244"/>
      <c r="JE57" s="244"/>
      <c r="JF57" s="244"/>
      <c r="JG57" s="244"/>
      <c r="JH57" s="244"/>
      <c r="JI57" s="244"/>
      <c r="JJ57" s="244"/>
      <c r="JK57" s="244"/>
      <c r="JL57" s="244"/>
      <c r="JM57" s="244"/>
      <c r="JN57" s="244"/>
      <c r="JO57" s="244"/>
      <c r="JP57" s="244"/>
      <c r="JQ57" s="244"/>
      <c r="JR57" s="244"/>
      <c r="JS57" s="244"/>
      <c r="JT57" s="244"/>
      <c r="JU57" s="244"/>
      <c r="JV57" s="244"/>
      <c r="JW57" s="244"/>
      <c r="JX57" s="244"/>
      <c r="JY57" s="244"/>
      <c r="JZ57" s="244"/>
      <c r="KA57" s="244"/>
      <c r="KB57" s="244"/>
      <c r="KC57" s="244"/>
      <c r="KD57" s="244"/>
      <c r="KE57" s="244"/>
      <c r="KF57" s="244"/>
      <c r="KG57" s="244"/>
      <c r="KH57" s="244"/>
      <c r="KI57" s="244"/>
      <c r="KJ57" s="244"/>
      <c r="KK57" s="244"/>
      <c r="KL57" s="244"/>
      <c r="KM57" s="244"/>
      <c r="KN57" s="244"/>
      <c r="KO57" s="244"/>
      <c r="KP57" s="244"/>
      <c r="KQ57" s="244"/>
      <c r="KR57" s="244"/>
      <c r="KS57" s="244"/>
      <c r="KT57" s="244"/>
      <c r="KU57" s="244"/>
      <c r="KV57" s="244"/>
      <c r="KW57" s="244"/>
      <c r="KX57" s="244"/>
      <c r="KY57" s="244"/>
      <c r="KZ57" s="244"/>
      <c r="LA57" s="244"/>
      <c r="LB57" s="244"/>
      <c r="LC57" s="244"/>
      <c r="LD57" s="244"/>
      <c r="LE57" s="244"/>
      <c r="LF57" s="244"/>
      <c r="LG57" s="244"/>
      <c r="LH57" s="244"/>
      <c r="LI57" s="244"/>
      <c r="LJ57" s="244"/>
      <c r="LK57" s="244"/>
      <c r="LL57" s="244"/>
      <c r="LM57" s="244"/>
      <c r="LN57" s="244"/>
      <c r="LO57" s="244"/>
      <c r="LP57" s="244"/>
      <c r="LQ57" s="244"/>
      <c r="LR57" s="244"/>
      <c r="LS57" s="244"/>
      <c r="LT57" s="244"/>
      <c r="LU57" s="244"/>
      <c r="LV57" s="244"/>
      <c r="LW57" s="244"/>
      <c r="LX57" s="244"/>
      <c r="LY57" s="244"/>
      <c r="LZ57" s="244"/>
      <c r="MA57" s="244"/>
      <c r="MB57" s="244"/>
      <c r="MC57" s="244"/>
      <c r="MD57" s="244"/>
      <c r="ME57" s="244"/>
      <c r="MF57" s="244"/>
      <c r="MG57" s="244"/>
      <c r="MH57" s="244"/>
      <c r="MI57" s="244"/>
      <c r="MJ57" s="244"/>
      <c r="MK57" s="244"/>
      <c r="ML57" s="244"/>
      <c r="MM57" s="244"/>
      <c r="MN57" s="244"/>
      <c r="MO57" s="244"/>
      <c r="MP57" s="244"/>
      <c r="MQ57" s="244"/>
      <c r="MR57" s="244"/>
      <c r="MS57" s="244"/>
      <c r="MT57" s="244"/>
      <c r="MU57" s="244"/>
      <c r="MV57" s="244"/>
      <c r="MW57" s="244"/>
      <c r="MX57" s="244"/>
      <c r="MY57" s="244"/>
      <c r="MZ57" s="244"/>
      <c r="NA57" s="244"/>
      <c r="NB57" s="244"/>
      <c r="NC57" s="244"/>
      <c r="ND57" s="244"/>
      <c r="NE57" s="244"/>
      <c r="NF57" s="244"/>
      <c r="NG57" s="244"/>
      <c r="NH57" s="244"/>
      <c r="NI57" s="244"/>
      <c r="NJ57" s="244"/>
      <c r="NK57" s="244"/>
      <c r="NL57" s="244"/>
      <c r="NM57" s="244"/>
      <c r="NN57" s="244"/>
      <c r="NO57" s="244"/>
      <c r="NP57" s="244"/>
      <c r="NQ57" s="244"/>
      <c r="NR57" s="244"/>
      <c r="NS57" s="244"/>
      <c r="NT57" s="244"/>
      <c r="NU57" s="244"/>
      <c r="NV57" s="244"/>
      <c r="NW57" s="244"/>
      <c r="NX57" s="244"/>
      <c r="NY57" s="244"/>
      <c r="NZ57" s="244"/>
      <c r="OA57" s="244"/>
      <c r="OB57" s="244"/>
      <c r="OC57" s="244"/>
      <c r="OD57" s="244"/>
      <c r="OE57" s="244"/>
      <c r="OF57" s="244"/>
      <c r="OG57" s="244"/>
      <c r="OH57" s="244"/>
      <c r="OI57" s="244"/>
      <c r="OJ57" s="244"/>
      <c r="OK57" s="244"/>
      <c r="OL57" s="244"/>
      <c r="OM57" s="244"/>
      <c r="ON57" s="244"/>
      <c r="OO57" s="244"/>
      <c r="OP57" s="244"/>
      <c r="OQ57" s="244"/>
      <c r="OR57" s="244"/>
      <c r="OS57" s="244"/>
      <c r="OT57" s="244"/>
      <c r="OU57" s="244"/>
      <c r="OV57" s="244"/>
      <c r="OW57" s="244"/>
      <c r="OX57" s="244"/>
      <c r="OY57" s="244"/>
      <c r="OZ57" s="244"/>
      <c r="PA57" s="244"/>
      <c r="PB57" s="244"/>
      <c r="PC57" s="244"/>
      <c r="PD57" s="244"/>
      <c r="PE57" s="244"/>
      <c r="PF57" s="244"/>
      <c r="PG57" s="244"/>
      <c r="PH57" s="244"/>
      <c r="PI57" s="244"/>
      <c r="PJ57" s="244"/>
      <c r="PK57" s="244"/>
      <c r="PL57" s="244"/>
      <c r="PM57" s="244"/>
      <c r="PN57" s="244"/>
      <c r="PO57" s="244"/>
      <c r="PP57" s="244"/>
      <c r="PQ57" s="244"/>
      <c r="PR57" s="244"/>
      <c r="PS57" s="244"/>
      <c r="PT57" s="244"/>
      <c r="PU57" s="244"/>
      <c r="PV57" s="244"/>
      <c r="PW57" s="244"/>
      <c r="PX57" s="244"/>
      <c r="PY57" s="244"/>
      <c r="PZ57" s="244"/>
      <c r="QA57" s="244"/>
      <c r="QB57" s="244"/>
      <c r="QC57" s="244"/>
      <c r="QD57" s="244"/>
      <c r="QE57" s="244"/>
      <c r="QF57" s="244"/>
      <c r="QG57" s="244"/>
      <c r="QH57" s="244"/>
      <c r="QI57" s="244"/>
      <c r="QJ57" s="244"/>
      <c r="QK57" s="244"/>
      <c r="QL57" s="244"/>
      <c r="QM57" s="244"/>
      <c r="QN57" s="244"/>
      <c r="QO57" s="244"/>
      <c r="QP57" s="244"/>
      <c r="QQ57" s="244"/>
      <c r="QR57" s="244"/>
      <c r="QS57" s="244"/>
      <c r="QT57" s="244"/>
      <c r="QU57" s="244"/>
      <c r="QV57" s="244"/>
      <c r="QW57" s="244"/>
      <c r="QX57" s="244"/>
      <c r="QY57" s="244"/>
      <c r="QZ57" s="244"/>
      <c r="RA57" s="244"/>
      <c r="RB57" s="244"/>
      <c r="RC57" s="244"/>
      <c r="RD57" s="244"/>
      <c r="RE57" s="244"/>
      <c r="RF57" s="244"/>
      <c r="RG57" s="244"/>
      <c r="RH57" s="244"/>
      <c r="RI57" s="244"/>
      <c r="RJ57" s="244"/>
      <c r="RK57" s="244"/>
      <c r="RL57" s="244"/>
      <c r="RM57" s="244"/>
      <c r="RN57" s="244"/>
      <c r="RO57" s="244"/>
      <c r="RP57" s="244"/>
      <c r="RQ57" s="244"/>
      <c r="RR57" s="244"/>
      <c r="RS57" s="244"/>
      <c r="RT57" s="244"/>
      <c r="RU57" s="244"/>
      <c r="RV57" s="244"/>
      <c r="RW57" s="244"/>
      <c r="RX57" s="244"/>
      <c r="RY57" s="244"/>
      <c r="RZ57" s="244"/>
      <c r="SA57" s="244"/>
      <c r="SB57" s="244"/>
      <c r="SC57" s="244"/>
      <c r="SD57" s="244"/>
      <c r="SE57" s="244"/>
      <c r="SF57" s="244"/>
      <c r="SG57" s="244"/>
      <c r="SH57" s="244"/>
      <c r="SI57" s="244"/>
      <c r="SJ57" s="244"/>
      <c r="SK57" s="244"/>
      <c r="SL57" s="244"/>
      <c r="SM57" s="244"/>
      <c r="SN57" s="244"/>
      <c r="SO57" s="244"/>
      <c r="SP57" s="244"/>
      <c r="SQ57" s="244"/>
      <c r="SR57" s="244"/>
      <c r="SS57" s="244"/>
      <c r="ST57" s="244"/>
      <c r="SU57" s="244"/>
      <c r="SV57" s="244"/>
      <c r="SW57" s="244"/>
      <c r="SX57" s="244"/>
      <c r="SY57" s="244"/>
      <c r="SZ57" s="244"/>
      <c r="TA57" s="244"/>
      <c r="TB57" s="244"/>
      <c r="TC57" s="244"/>
      <c r="TD57" s="244"/>
      <c r="TE57" s="244"/>
      <c r="TF57" s="244"/>
      <c r="TG57" s="244"/>
      <c r="TH57" s="244"/>
      <c r="TI57" s="244"/>
      <c r="TJ57" s="244"/>
      <c r="TK57" s="244"/>
      <c r="TL57" s="244"/>
      <c r="TM57" s="244"/>
      <c r="TN57" s="244"/>
      <c r="TO57" s="244"/>
      <c r="TP57" s="244"/>
      <c r="TQ57" s="244"/>
      <c r="TR57" s="244"/>
      <c r="TS57" s="244"/>
      <c r="TT57" s="244"/>
      <c r="TU57" s="244"/>
      <c r="TV57" s="244"/>
      <c r="TW57" s="244"/>
      <c r="TX57" s="244"/>
      <c r="TY57" s="244"/>
      <c r="TZ57" s="244"/>
      <c r="UA57" s="244"/>
      <c r="UB57" s="244"/>
      <c r="UC57" s="244"/>
      <c r="UD57" s="244"/>
      <c r="UE57" s="244"/>
      <c r="UF57" s="244"/>
      <c r="UG57" s="244"/>
      <c r="UH57" s="244"/>
      <c r="UI57" s="244"/>
      <c r="UJ57" s="244"/>
      <c r="UK57" s="244"/>
      <c r="UL57" s="244"/>
      <c r="UM57" s="244"/>
      <c r="UN57" s="244"/>
      <c r="UO57" s="244"/>
      <c r="UP57" s="244"/>
      <c r="UQ57" s="244"/>
      <c r="UR57" s="244"/>
      <c r="US57" s="244"/>
      <c r="UT57" s="244"/>
      <c r="UU57" s="244"/>
      <c r="UV57" s="244"/>
      <c r="UW57" s="244"/>
      <c r="UX57" s="244"/>
      <c r="UY57" s="244"/>
      <c r="UZ57" s="244"/>
      <c r="VA57" s="244"/>
      <c r="VB57" s="244"/>
      <c r="VC57" s="244"/>
      <c r="VD57" s="244"/>
      <c r="VE57" s="244"/>
      <c r="VF57" s="244"/>
      <c r="VG57" s="244"/>
      <c r="VH57" s="244"/>
      <c r="VI57" s="244"/>
      <c r="VJ57" s="244"/>
      <c r="VK57" s="244"/>
      <c r="VL57" s="244"/>
      <c r="VM57" s="244"/>
      <c r="VN57" s="244"/>
      <c r="VO57" s="244"/>
      <c r="VP57" s="244"/>
      <c r="VQ57" s="244"/>
      <c r="VR57" s="244"/>
      <c r="VS57" s="244"/>
      <c r="VT57" s="244"/>
      <c r="VU57" s="244"/>
      <c r="VV57" s="244"/>
      <c r="VW57" s="244"/>
      <c r="VX57" s="244"/>
      <c r="VY57" s="244"/>
      <c r="VZ57" s="244"/>
      <c r="WA57" s="244"/>
      <c r="WB57" s="244"/>
      <c r="WC57" s="244"/>
      <c r="WD57" s="244"/>
      <c r="WE57" s="244"/>
      <c r="WF57" s="244"/>
      <c r="WG57" s="244"/>
      <c r="WH57" s="244"/>
      <c r="WI57" s="244"/>
      <c r="WJ57" s="244"/>
      <c r="WK57" s="244"/>
      <c r="WL57" s="244"/>
      <c r="WM57" s="244"/>
      <c r="WN57" s="244"/>
      <c r="WO57" s="244"/>
      <c r="WP57" s="244"/>
      <c r="WQ57" s="244"/>
      <c r="WR57" s="244"/>
      <c r="WS57" s="244"/>
      <c r="WT57" s="244"/>
      <c r="WU57" s="244"/>
      <c r="WV57" s="244"/>
      <c r="WW57" s="244"/>
      <c r="WX57" s="244"/>
      <c r="WY57" s="244"/>
      <c r="WZ57" s="244"/>
      <c r="XA57" s="244"/>
      <c r="XB57" s="244"/>
      <c r="XC57" s="244"/>
      <c r="XD57" s="244"/>
      <c r="XE57" s="244"/>
      <c r="XF57" s="244"/>
      <c r="XG57" s="244"/>
      <c r="XH57" s="244"/>
      <c r="XI57" s="244"/>
      <c r="XJ57" s="244"/>
      <c r="XK57" s="244"/>
      <c r="XL57" s="244"/>
      <c r="XM57" s="244"/>
      <c r="XN57" s="244"/>
      <c r="XO57" s="244"/>
      <c r="XP57" s="244"/>
      <c r="XQ57" s="244"/>
      <c r="XR57" s="244"/>
      <c r="XS57" s="244"/>
      <c r="XT57" s="244"/>
      <c r="XU57" s="244"/>
      <c r="XV57" s="244"/>
      <c r="XW57" s="244"/>
      <c r="XX57" s="244"/>
      <c r="XY57" s="244"/>
      <c r="XZ57" s="244"/>
      <c r="YA57" s="244"/>
      <c r="YB57" s="244"/>
      <c r="YC57" s="244"/>
      <c r="YD57" s="244"/>
      <c r="YE57" s="244"/>
      <c r="YF57" s="244"/>
      <c r="YG57" s="244"/>
      <c r="YH57" s="244"/>
      <c r="YI57" s="244"/>
      <c r="YJ57" s="244"/>
      <c r="YK57" s="244"/>
      <c r="YL57" s="244"/>
      <c r="YM57" s="244"/>
      <c r="YN57" s="244"/>
      <c r="YO57" s="244"/>
      <c r="YP57" s="244"/>
      <c r="YQ57" s="244"/>
      <c r="YR57" s="244"/>
      <c r="YS57" s="244"/>
      <c r="YT57" s="244"/>
      <c r="YU57" s="244"/>
      <c r="YV57" s="244"/>
      <c r="YW57" s="244"/>
      <c r="YX57" s="244"/>
      <c r="YY57" s="244"/>
      <c r="YZ57" s="244"/>
      <c r="ZA57" s="244"/>
      <c r="ZB57" s="244"/>
      <c r="ZC57" s="244"/>
      <c r="ZD57" s="244"/>
      <c r="ZE57" s="244"/>
      <c r="ZF57" s="244"/>
      <c r="ZG57" s="244"/>
      <c r="ZH57" s="244"/>
      <c r="ZI57" s="244"/>
      <c r="ZJ57" s="244"/>
      <c r="ZK57" s="244"/>
      <c r="ZL57" s="244"/>
      <c r="ZM57" s="244"/>
      <c r="ZN57" s="244"/>
      <c r="ZO57" s="244"/>
      <c r="ZP57" s="244"/>
      <c r="ZQ57" s="244"/>
      <c r="ZR57" s="244"/>
      <c r="ZS57" s="244"/>
      <c r="ZT57" s="244"/>
      <c r="ZU57" s="244"/>
      <c r="ZV57" s="244"/>
      <c r="ZW57" s="244"/>
      <c r="ZX57" s="244"/>
      <c r="ZY57" s="244"/>
      <c r="ZZ57" s="244"/>
      <c r="AAA57" s="244"/>
      <c r="AAB57" s="244"/>
      <c r="AAC57" s="244"/>
      <c r="AAD57" s="244"/>
      <c r="AAE57" s="244"/>
      <c r="AAF57" s="244"/>
      <c r="AAG57" s="244"/>
      <c r="AAH57" s="244"/>
      <c r="AAI57" s="244"/>
      <c r="AAJ57" s="244"/>
      <c r="AAK57" s="244"/>
      <c r="AAL57" s="244"/>
      <c r="AAM57" s="244"/>
      <c r="AAN57" s="244"/>
      <c r="AAO57" s="244"/>
      <c r="AAP57" s="244"/>
      <c r="AAQ57" s="244"/>
      <c r="AAR57" s="244"/>
      <c r="AAS57" s="244"/>
      <c r="AAT57" s="244"/>
      <c r="AAU57" s="244"/>
      <c r="AAV57" s="244"/>
      <c r="AAW57" s="244"/>
      <c r="AAX57" s="244"/>
      <c r="AAY57" s="244"/>
      <c r="AAZ57" s="244"/>
      <c r="ABA57" s="244"/>
      <c r="ABB57" s="244"/>
      <c r="ABC57" s="244"/>
      <c r="ABD57" s="244"/>
      <c r="ABE57" s="244"/>
      <c r="ABF57" s="244"/>
      <c r="ABG57" s="244"/>
      <c r="ABH57" s="244"/>
      <c r="ABI57" s="244"/>
      <c r="ABJ57" s="244"/>
      <c r="ABK57" s="244"/>
      <c r="ABL57" s="244"/>
      <c r="ABM57" s="244"/>
      <c r="ABN57" s="244"/>
      <c r="ABO57" s="244"/>
      <c r="ABP57" s="244"/>
      <c r="ABQ57" s="244"/>
      <c r="ABR57" s="244"/>
      <c r="ABS57" s="244"/>
      <c r="ABT57" s="244"/>
      <c r="ABU57" s="244"/>
      <c r="ABV57" s="244"/>
      <c r="ABW57" s="244"/>
      <c r="ABX57" s="244"/>
      <c r="ABY57" s="244"/>
      <c r="ABZ57" s="244"/>
      <c r="ACA57" s="244"/>
      <c r="ACB57" s="244"/>
      <c r="ACC57" s="244"/>
      <c r="ACD57" s="244"/>
      <c r="ACE57" s="244"/>
      <c r="ACF57" s="244"/>
      <c r="ACG57" s="244"/>
      <c r="ACH57" s="244"/>
      <c r="ACI57" s="244"/>
      <c r="ACJ57" s="244"/>
      <c r="ACK57" s="244"/>
      <c r="ACL57" s="244"/>
      <c r="ACM57" s="244"/>
      <c r="ACN57" s="244"/>
      <c r="ACO57" s="244"/>
      <c r="ACP57" s="244"/>
      <c r="ACQ57" s="244"/>
      <c r="ACR57" s="244"/>
      <c r="ACS57" s="244"/>
      <c r="ACT57" s="244"/>
      <c r="ACU57" s="244"/>
      <c r="ACV57" s="244"/>
      <c r="ACW57" s="244"/>
      <c r="ACX57" s="244"/>
      <c r="ACY57" s="244"/>
      <c r="ACZ57" s="244"/>
      <c r="ADA57" s="244"/>
      <c r="ADB57" s="244"/>
      <c r="ADC57" s="244"/>
      <c r="ADD57" s="244"/>
      <c r="ADE57" s="244"/>
      <c r="ADF57" s="244"/>
      <c r="ADG57" s="244"/>
      <c r="ADH57" s="244"/>
      <c r="ADI57" s="244"/>
      <c r="ADJ57" s="244"/>
      <c r="ADK57" s="244"/>
      <c r="ADL57" s="244"/>
      <c r="ADM57" s="244"/>
      <c r="ADN57" s="244"/>
      <c r="ADO57" s="244"/>
      <c r="ADP57" s="244"/>
      <c r="ADQ57" s="244"/>
      <c r="ADR57" s="244"/>
      <c r="ADS57" s="244"/>
      <c r="ADT57" s="244"/>
      <c r="ADU57" s="244"/>
      <c r="ADV57" s="244"/>
      <c r="ADW57" s="244"/>
      <c r="ADX57" s="244"/>
      <c r="ADY57" s="244"/>
      <c r="ADZ57" s="244"/>
      <c r="AEA57" s="244"/>
      <c r="AEB57" s="244"/>
      <c r="AEC57" s="244"/>
      <c r="AED57" s="244"/>
      <c r="AEE57" s="244"/>
      <c r="AEF57" s="244"/>
      <c r="AEG57" s="244"/>
      <c r="AEH57" s="244"/>
      <c r="AEI57" s="244"/>
      <c r="AEJ57" s="244"/>
      <c r="AEK57" s="244"/>
      <c r="AEL57" s="244"/>
      <c r="AEM57" s="244"/>
      <c r="AEN57" s="244"/>
      <c r="AEO57" s="244"/>
      <c r="AEP57" s="244"/>
      <c r="AEQ57" s="244"/>
      <c r="AER57" s="244"/>
      <c r="AES57" s="244"/>
      <c r="AET57" s="244"/>
      <c r="AEU57" s="244"/>
    </row>
    <row r="58" spans="1:827" s="191" customFormat="1" x14ac:dyDescent="0.15">
      <c r="A58" s="183" t="str">
        <f>'Tariffs July 2020'!K44</f>
        <v>1st Energy</v>
      </c>
      <c r="B58" s="183" t="str">
        <f>'Tariffs July 2020'!L44</f>
        <v>1st Saver</v>
      </c>
      <c r="C58" s="184">
        <f>IF('Tariffs July 2020'!BP44=0,91*'Tariffs July 2020'!M44/100,(91*'Tariffs July 2020'!M44/100)+'Tariffs July 2020'!BP44/4)</f>
        <v>108.29</v>
      </c>
      <c r="D58" s="184">
        <f>IF('Tariffs July 2020'!O44="",$C$39*$C$40*'Tariffs July 2020'!N44/100,IF($C$39*$C$40&gt;='Tariffs July 2020'!P44,('Tariffs July 2020'!P44*'Tariffs July 2020'!N44/100),($C$39*$C$40*'Tariffs July 2020'!N44/100)))</f>
        <v>277.85454545454542</v>
      </c>
      <c r="E58" s="184">
        <f>IF(AND('Tariffs July 2020'!R44&gt;0,'Tariffs July 2020'!T44&gt;0),IF(($C$39*$C$40&lt;'Tariffs July 2020'!T44),(0),($C$39*$C$40-'Tariffs July 2020'!T44)*'Tariffs July 2020'!U44/100),IF(AND('Tariffs July 2020'!R44&gt;0,'Tariffs July 2020'!T44=""),IF(($C$39*$C$40&lt;'Tariffs July 2020'!R44+'Tariffs July 2020'!P44),(0),(($C$39*$C$40-('Tariffs July 2020'!R44+'Tariffs July 2020'!P44))*'Tariffs July 2020'!S44/100)),IF(AND('Tariffs July 2020'!P44&gt;0,'Tariffs July 2020'!R44=""&gt;0),IF(($C$39*$C$40&lt;'Tariffs July 2020'!P44),(0),($C$39*$C$40-'Tariffs July 2020'!P44)*'Tariffs July 2020'!Q44/100),0)))</f>
        <v>83.204545454545439</v>
      </c>
      <c r="F58" s="184">
        <f>($C$39*$C$41)*'Tariffs July 2020'!AE44/100</f>
        <v>37.390909090909091</v>
      </c>
      <c r="G58" s="184">
        <f t="shared" si="92"/>
        <v>506.73999999999995</v>
      </c>
      <c r="H58" s="238">
        <f t="shared" si="93"/>
        <v>1593.7999999999997</v>
      </c>
      <c r="I58" s="238">
        <f t="shared" si="94"/>
        <v>2026.9599999999998</v>
      </c>
      <c r="J58" s="185">
        <f t="shared" si="91"/>
        <v>2229.6559999999999</v>
      </c>
      <c r="K58" s="183">
        <f>'Tariffs July 2020'!AZ44</f>
        <v>12</v>
      </c>
      <c r="L58" s="183">
        <f>'Tariffs July 2020'!BA44</f>
        <v>0</v>
      </c>
      <c r="M58" s="183">
        <f>'Tariffs July 2020'!BB44</f>
        <v>0</v>
      </c>
      <c r="N58" s="183">
        <f>'Tariffs July 2020'!BC44</f>
        <v>0</v>
      </c>
      <c r="O58" s="186" t="str">
        <f t="shared" si="95"/>
        <v>Guaranteed off bill</v>
      </c>
      <c r="P58" s="187" t="str">
        <f t="shared" si="96"/>
        <v>Exclusive</v>
      </c>
      <c r="Q58" s="241">
        <f t="shared" si="97"/>
        <v>1783.7248</v>
      </c>
      <c r="R58" s="238">
        <f t="shared" si="98"/>
        <v>1783.7248</v>
      </c>
      <c r="S58" s="247">
        <f t="shared" si="99"/>
        <v>1962.0972800000002</v>
      </c>
      <c r="T58" s="247">
        <f t="shared" si="99"/>
        <v>1962.0972800000002</v>
      </c>
      <c r="U58" s="188">
        <f>'Tariffs July 2020'!BL44</f>
        <v>0</v>
      </c>
      <c r="V58" s="189" t="str">
        <f>'Tariffs July 2020'!BM44</f>
        <v>n</v>
      </c>
      <c r="Y58" s="244"/>
      <c r="Z58" s="244"/>
      <c r="AA58" s="244"/>
      <c r="AB58" s="244"/>
      <c r="AC58" s="244"/>
      <c r="AD58" s="244"/>
      <c r="AE58" s="244"/>
      <c r="AF58" s="244"/>
      <c r="AG58" s="244"/>
      <c r="AH58" s="244"/>
      <c r="AI58" s="244"/>
      <c r="AJ58" s="244"/>
      <c r="AK58" s="244"/>
      <c r="AL58" s="244"/>
      <c r="AM58" s="244"/>
      <c r="AN58" s="244"/>
      <c r="AO58" s="244"/>
      <c r="AP58" s="244"/>
      <c r="AQ58" s="244"/>
      <c r="AR58" s="244"/>
      <c r="AS58" s="244"/>
      <c r="AT58" s="244"/>
      <c r="AU58" s="244"/>
      <c r="AV58" s="244"/>
      <c r="AW58" s="244"/>
      <c r="AX58" s="244"/>
      <c r="AY58" s="244"/>
      <c r="AZ58" s="244"/>
      <c r="BA58" s="244"/>
      <c r="BB58" s="244"/>
      <c r="BC58" s="244"/>
      <c r="BD58" s="244"/>
      <c r="BE58" s="244"/>
      <c r="BF58" s="244"/>
      <c r="BG58" s="244"/>
      <c r="BH58" s="244"/>
      <c r="BI58" s="244"/>
      <c r="BJ58" s="244"/>
      <c r="BK58" s="244"/>
      <c r="BL58" s="244"/>
      <c r="BM58" s="244"/>
      <c r="BN58" s="244"/>
      <c r="BO58" s="244"/>
      <c r="BP58" s="244"/>
      <c r="BQ58" s="244"/>
      <c r="BR58" s="244"/>
      <c r="BS58" s="244"/>
      <c r="BT58" s="244"/>
      <c r="BU58" s="244"/>
      <c r="BV58" s="244"/>
      <c r="BW58" s="244"/>
      <c r="BX58" s="244"/>
      <c r="BY58" s="244"/>
      <c r="BZ58" s="244"/>
      <c r="CA58" s="244"/>
      <c r="CB58" s="244"/>
      <c r="CC58" s="244"/>
      <c r="CD58" s="244"/>
      <c r="CE58" s="244"/>
      <c r="CF58" s="244"/>
      <c r="CG58" s="244"/>
      <c r="CH58" s="244"/>
      <c r="CI58" s="244"/>
      <c r="CJ58" s="244"/>
      <c r="CK58" s="244"/>
      <c r="CL58" s="244"/>
      <c r="CM58" s="244"/>
      <c r="CN58" s="244"/>
      <c r="CO58" s="244"/>
      <c r="CP58" s="244"/>
      <c r="CQ58" s="244"/>
      <c r="CR58" s="244"/>
      <c r="CS58" s="244"/>
      <c r="CT58" s="244"/>
      <c r="CU58" s="244"/>
      <c r="CV58" s="244"/>
      <c r="CW58" s="244"/>
      <c r="CX58" s="244"/>
      <c r="CY58" s="244"/>
      <c r="CZ58" s="244"/>
      <c r="DA58" s="244"/>
      <c r="DB58" s="244"/>
      <c r="DC58" s="244"/>
      <c r="DD58" s="244"/>
      <c r="DE58" s="244"/>
      <c r="DF58" s="244"/>
      <c r="DG58" s="244"/>
      <c r="DH58" s="244"/>
      <c r="DI58" s="244"/>
      <c r="DJ58" s="244"/>
      <c r="DK58" s="244"/>
      <c r="DL58" s="244"/>
      <c r="DM58" s="244"/>
      <c r="DN58" s="244"/>
      <c r="DO58" s="244"/>
      <c r="DP58" s="244"/>
      <c r="DQ58" s="244"/>
      <c r="DR58" s="244"/>
      <c r="DS58" s="244"/>
      <c r="DT58" s="244"/>
      <c r="DU58" s="244"/>
      <c r="DV58" s="244"/>
      <c r="DW58" s="244"/>
      <c r="DX58" s="244"/>
      <c r="DY58" s="244"/>
      <c r="DZ58" s="244"/>
      <c r="EA58" s="244"/>
      <c r="EB58" s="244"/>
      <c r="EC58" s="244"/>
      <c r="ED58" s="244"/>
      <c r="EE58" s="244"/>
      <c r="EF58" s="244"/>
      <c r="EG58" s="244"/>
      <c r="EH58" s="244"/>
      <c r="EI58" s="244"/>
      <c r="EJ58" s="244"/>
      <c r="EK58" s="244"/>
      <c r="EL58" s="244"/>
      <c r="EM58" s="244"/>
      <c r="EN58" s="244"/>
      <c r="EO58" s="244"/>
      <c r="EP58" s="244"/>
      <c r="EQ58" s="244"/>
      <c r="ER58" s="244"/>
      <c r="ES58" s="244"/>
      <c r="ET58" s="244"/>
      <c r="EU58" s="244"/>
      <c r="EV58" s="244"/>
      <c r="EW58" s="244"/>
      <c r="EX58" s="244"/>
      <c r="EY58" s="244"/>
      <c r="EZ58" s="244"/>
      <c r="FA58" s="244"/>
      <c r="FB58" s="244"/>
      <c r="FC58" s="244"/>
      <c r="FD58" s="244"/>
      <c r="FE58" s="244"/>
      <c r="FF58" s="244"/>
      <c r="FG58" s="244"/>
      <c r="FH58" s="244"/>
      <c r="FI58" s="244"/>
      <c r="FJ58" s="244"/>
      <c r="FK58" s="244"/>
      <c r="FL58" s="244"/>
      <c r="FM58" s="244"/>
      <c r="FN58" s="244"/>
      <c r="FO58" s="244"/>
      <c r="FP58" s="244"/>
      <c r="FQ58" s="244"/>
      <c r="FR58" s="244"/>
      <c r="FS58" s="244"/>
      <c r="FT58" s="244"/>
      <c r="FU58" s="244"/>
      <c r="FV58" s="244"/>
      <c r="FW58" s="244"/>
      <c r="FX58" s="244"/>
      <c r="FY58" s="244"/>
      <c r="FZ58" s="244"/>
      <c r="GA58" s="244"/>
      <c r="GB58" s="244"/>
      <c r="GC58" s="244"/>
      <c r="GD58" s="244"/>
      <c r="GE58" s="244"/>
      <c r="GF58" s="244"/>
      <c r="GG58" s="244"/>
      <c r="GH58" s="244"/>
      <c r="GI58" s="244"/>
      <c r="GJ58" s="244"/>
      <c r="GK58" s="244"/>
      <c r="GL58" s="244"/>
      <c r="GM58" s="244"/>
      <c r="GN58" s="244"/>
      <c r="GO58" s="244"/>
      <c r="GP58" s="244"/>
      <c r="GQ58" s="244"/>
      <c r="GR58" s="244"/>
      <c r="GS58" s="244"/>
      <c r="GT58" s="244"/>
      <c r="GU58" s="244"/>
      <c r="GV58" s="244"/>
      <c r="GW58" s="244"/>
      <c r="GX58" s="244"/>
      <c r="GY58" s="244"/>
      <c r="GZ58" s="244"/>
      <c r="HA58" s="244"/>
      <c r="HB58" s="244"/>
      <c r="HC58" s="244"/>
      <c r="HD58" s="244"/>
      <c r="HE58" s="244"/>
      <c r="HF58" s="244"/>
      <c r="HG58" s="244"/>
      <c r="HH58" s="244"/>
      <c r="HI58" s="244"/>
      <c r="HJ58" s="244"/>
      <c r="HK58" s="244"/>
      <c r="HL58" s="244"/>
      <c r="HM58" s="244"/>
      <c r="HN58" s="244"/>
      <c r="HO58" s="244"/>
      <c r="HP58" s="244"/>
      <c r="HQ58" s="244"/>
      <c r="HR58" s="244"/>
      <c r="HS58" s="244"/>
      <c r="HT58" s="244"/>
      <c r="HU58" s="244"/>
      <c r="HV58" s="244"/>
      <c r="HW58" s="244"/>
      <c r="HX58" s="244"/>
      <c r="HY58" s="244"/>
      <c r="HZ58" s="244"/>
      <c r="IA58" s="244"/>
      <c r="IB58" s="244"/>
      <c r="IC58" s="244"/>
      <c r="ID58" s="244"/>
      <c r="IE58" s="244"/>
      <c r="IF58" s="244"/>
      <c r="IG58" s="244"/>
      <c r="IH58" s="244"/>
      <c r="II58" s="244"/>
      <c r="IJ58" s="244"/>
      <c r="IK58" s="244"/>
      <c r="IL58" s="244"/>
      <c r="IM58" s="244"/>
      <c r="IN58" s="244"/>
      <c r="IO58" s="244"/>
      <c r="IP58" s="244"/>
      <c r="IQ58" s="244"/>
      <c r="IR58" s="244"/>
      <c r="IS58" s="244"/>
      <c r="IT58" s="244"/>
      <c r="IU58" s="244"/>
      <c r="IV58" s="244"/>
      <c r="IW58" s="244"/>
      <c r="IX58" s="244"/>
      <c r="IY58" s="244"/>
      <c r="IZ58" s="244"/>
      <c r="JA58" s="244"/>
      <c r="JB58" s="244"/>
      <c r="JC58" s="244"/>
      <c r="JD58" s="244"/>
      <c r="JE58" s="244"/>
      <c r="JF58" s="244"/>
      <c r="JG58" s="244"/>
      <c r="JH58" s="244"/>
      <c r="JI58" s="244"/>
      <c r="JJ58" s="244"/>
      <c r="JK58" s="244"/>
      <c r="JL58" s="244"/>
      <c r="JM58" s="244"/>
      <c r="JN58" s="244"/>
      <c r="JO58" s="244"/>
      <c r="JP58" s="244"/>
      <c r="JQ58" s="244"/>
      <c r="JR58" s="244"/>
      <c r="JS58" s="244"/>
      <c r="JT58" s="244"/>
      <c r="JU58" s="244"/>
      <c r="JV58" s="244"/>
      <c r="JW58" s="244"/>
      <c r="JX58" s="244"/>
      <c r="JY58" s="244"/>
      <c r="JZ58" s="244"/>
      <c r="KA58" s="244"/>
      <c r="KB58" s="244"/>
      <c r="KC58" s="244"/>
      <c r="KD58" s="244"/>
      <c r="KE58" s="244"/>
      <c r="KF58" s="244"/>
      <c r="KG58" s="244"/>
      <c r="KH58" s="244"/>
      <c r="KI58" s="244"/>
      <c r="KJ58" s="244"/>
      <c r="KK58" s="244"/>
      <c r="KL58" s="244"/>
      <c r="KM58" s="244"/>
      <c r="KN58" s="244"/>
      <c r="KO58" s="244"/>
      <c r="KP58" s="244"/>
      <c r="KQ58" s="244"/>
      <c r="KR58" s="244"/>
      <c r="KS58" s="244"/>
      <c r="KT58" s="244"/>
      <c r="KU58" s="244"/>
      <c r="KV58" s="244"/>
      <c r="KW58" s="244"/>
      <c r="KX58" s="244"/>
      <c r="KY58" s="244"/>
      <c r="KZ58" s="244"/>
      <c r="LA58" s="244"/>
      <c r="LB58" s="244"/>
      <c r="LC58" s="244"/>
      <c r="LD58" s="244"/>
      <c r="LE58" s="244"/>
      <c r="LF58" s="244"/>
      <c r="LG58" s="244"/>
      <c r="LH58" s="244"/>
      <c r="LI58" s="244"/>
      <c r="LJ58" s="244"/>
      <c r="LK58" s="244"/>
      <c r="LL58" s="244"/>
      <c r="LM58" s="244"/>
      <c r="LN58" s="244"/>
      <c r="LO58" s="244"/>
      <c r="LP58" s="244"/>
      <c r="LQ58" s="244"/>
      <c r="LR58" s="244"/>
      <c r="LS58" s="244"/>
      <c r="LT58" s="244"/>
      <c r="LU58" s="244"/>
      <c r="LV58" s="244"/>
      <c r="LW58" s="244"/>
      <c r="LX58" s="244"/>
      <c r="LY58" s="244"/>
      <c r="LZ58" s="244"/>
      <c r="MA58" s="244"/>
      <c r="MB58" s="244"/>
      <c r="MC58" s="244"/>
      <c r="MD58" s="244"/>
      <c r="ME58" s="244"/>
      <c r="MF58" s="244"/>
      <c r="MG58" s="244"/>
      <c r="MH58" s="244"/>
      <c r="MI58" s="244"/>
      <c r="MJ58" s="244"/>
      <c r="MK58" s="244"/>
      <c r="ML58" s="244"/>
      <c r="MM58" s="244"/>
      <c r="MN58" s="244"/>
      <c r="MO58" s="244"/>
      <c r="MP58" s="244"/>
      <c r="MQ58" s="244"/>
      <c r="MR58" s="244"/>
      <c r="MS58" s="244"/>
      <c r="MT58" s="244"/>
      <c r="MU58" s="244"/>
      <c r="MV58" s="244"/>
      <c r="MW58" s="244"/>
      <c r="MX58" s="244"/>
      <c r="MY58" s="244"/>
      <c r="MZ58" s="244"/>
      <c r="NA58" s="244"/>
      <c r="NB58" s="244"/>
      <c r="NC58" s="244"/>
      <c r="ND58" s="244"/>
      <c r="NE58" s="244"/>
      <c r="NF58" s="244"/>
      <c r="NG58" s="244"/>
      <c r="NH58" s="244"/>
      <c r="NI58" s="244"/>
      <c r="NJ58" s="244"/>
      <c r="NK58" s="244"/>
      <c r="NL58" s="244"/>
      <c r="NM58" s="244"/>
      <c r="NN58" s="244"/>
      <c r="NO58" s="244"/>
      <c r="NP58" s="244"/>
      <c r="NQ58" s="244"/>
      <c r="NR58" s="244"/>
      <c r="NS58" s="244"/>
      <c r="NT58" s="244"/>
      <c r="NU58" s="244"/>
      <c r="NV58" s="244"/>
      <c r="NW58" s="244"/>
      <c r="NX58" s="244"/>
      <c r="NY58" s="244"/>
      <c r="NZ58" s="244"/>
      <c r="OA58" s="244"/>
      <c r="OB58" s="244"/>
      <c r="OC58" s="244"/>
      <c r="OD58" s="244"/>
      <c r="OE58" s="244"/>
      <c r="OF58" s="244"/>
      <c r="OG58" s="244"/>
      <c r="OH58" s="244"/>
      <c r="OI58" s="244"/>
      <c r="OJ58" s="244"/>
      <c r="OK58" s="244"/>
      <c r="OL58" s="244"/>
      <c r="OM58" s="244"/>
      <c r="ON58" s="244"/>
      <c r="OO58" s="244"/>
      <c r="OP58" s="244"/>
      <c r="OQ58" s="244"/>
      <c r="OR58" s="244"/>
      <c r="OS58" s="244"/>
      <c r="OT58" s="244"/>
      <c r="OU58" s="244"/>
      <c r="OV58" s="244"/>
      <c r="OW58" s="244"/>
      <c r="OX58" s="244"/>
      <c r="OY58" s="244"/>
      <c r="OZ58" s="244"/>
      <c r="PA58" s="244"/>
      <c r="PB58" s="244"/>
      <c r="PC58" s="244"/>
      <c r="PD58" s="244"/>
      <c r="PE58" s="244"/>
      <c r="PF58" s="244"/>
      <c r="PG58" s="244"/>
      <c r="PH58" s="244"/>
      <c r="PI58" s="244"/>
      <c r="PJ58" s="244"/>
      <c r="PK58" s="244"/>
      <c r="PL58" s="244"/>
      <c r="PM58" s="244"/>
      <c r="PN58" s="244"/>
      <c r="PO58" s="244"/>
      <c r="PP58" s="244"/>
      <c r="PQ58" s="244"/>
      <c r="PR58" s="244"/>
      <c r="PS58" s="244"/>
      <c r="PT58" s="244"/>
      <c r="PU58" s="244"/>
      <c r="PV58" s="244"/>
      <c r="PW58" s="244"/>
      <c r="PX58" s="244"/>
      <c r="PY58" s="244"/>
      <c r="PZ58" s="244"/>
      <c r="QA58" s="244"/>
      <c r="QB58" s="244"/>
      <c r="QC58" s="244"/>
      <c r="QD58" s="244"/>
      <c r="QE58" s="244"/>
      <c r="QF58" s="244"/>
      <c r="QG58" s="244"/>
      <c r="QH58" s="244"/>
      <c r="QI58" s="244"/>
      <c r="QJ58" s="244"/>
      <c r="QK58" s="244"/>
      <c r="QL58" s="244"/>
      <c r="QM58" s="244"/>
      <c r="QN58" s="244"/>
      <c r="QO58" s="244"/>
      <c r="QP58" s="244"/>
      <c r="QQ58" s="244"/>
      <c r="QR58" s="244"/>
      <c r="QS58" s="244"/>
      <c r="QT58" s="244"/>
      <c r="QU58" s="244"/>
      <c r="QV58" s="244"/>
      <c r="QW58" s="244"/>
      <c r="QX58" s="244"/>
      <c r="QY58" s="244"/>
      <c r="QZ58" s="244"/>
      <c r="RA58" s="244"/>
      <c r="RB58" s="244"/>
      <c r="RC58" s="244"/>
      <c r="RD58" s="244"/>
      <c r="RE58" s="244"/>
      <c r="RF58" s="244"/>
      <c r="RG58" s="244"/>
      <c r="RH58" s="244"/>
      <c r="RI58" s="244"/>
      <c r="RJ58" s="244"/>
      <c r="RK58" s="244"/>
      <c r="RL58" s="244"/>
      <c r="RM58" s="244"/>
      <c r="RN58" s="244"/>
      <c r="RO58" s="244"/>
      <c r="RP58" s="244"/>
      <c r="RQ58" s="244"/>
      <c r="RR58" s="244"/>
      <c r="RS58" s="244"/>
      <c r="RT58" s="244"/>
      <c r="RU58" s="244"/>
      <c r="RV58" s="244"/>
      <c r="RW58" s="244"/>
      <c r="RX58" s="244"/>
      <c r="RY58" s="244"/>
      <c r="RZ58" s="244"/>
      <c r="SA58" s="244"/>
      <c r="SB58" s="244"/>
      <c r="SC58" s="244"/>
      <c r="SD58" s="244"/>
      <c r="SE58" s="244"/>
      <c r="SF58" s="244"/>
      <c r="SG58" s="244"/>
      <c r="SH58" s="244"/>
      <c r="SI58" s="244"/>
      <c r="SJ58" s="244"/>
      <c r="SK58" s="244"/>
      <c r="SL58" s="244"/>
      <c r="SM58" s="244"/>
      <c r="SN58" s="244"/>
      <c r="SO58" s="244"/>
      <c r="SP58" s="244"/>
      <c r="SQ58" s="244"/>
      <c r="SR58" s="244"/>
      <c r="SS58" s="244"/>
      <c r="ST58" s="244"/>
      <c r="SU58" s="244"/>
      <c r="SV58" s="244"/>
      <c r="SW58" s="244"/>
      <c r="SX58" s="244"/>
      <c r="SY58" s="244"/>
      <c r="SZ58" s="244"/>
      <c r="TA58" s="244"/>
      <c r="TB58" s="244"/>
      <c r="TC58" s="244"/>
      <c r="TD58" s="244"/>
      <c r="TE58" s="244"/>
      <c r="TF58" s="244"/>
      <c r="TG58" s="244"/>
      <c r="TH58" s="244"/>
      <c r="TI58" s="244"/>
      <c r="TJ58" s="244"/>
      <c r="TK58" s="244"/>
      <c r="TL58" s="244"/>
      <c r="TM58" s="244"/>
      <c r="TN58" s="244"/>
      <c r="TO58" s="244"/>
      <c r="TP58" s="244"/>
      <c r="TQ58" s="244"/>
      <c r="TR58" s="244"/>
      <c r="TS58" s="244"/>
      <c r="TT58" s="244"/>
      <c r="TU58" s="244"/>
      <c r="TV58" s="244"/>
      <c r="TW58" s="244"/>
      <c r="TX58" s="244"/>
      <c r="TY58" s="244"/>
      <c r="TZ58" s="244"/>
      <c r="UA58" s="244"/>
      <c r="UB58" s="244"/>
      <c r="UC58" s="244"/>
      <c r="UD58" s="244"/>
      <c r="UE58" s="244"/>
      <c r="UF58" s="244"/>
      <c r="UG58" s="244"/>
      <c r="UH58" s="244"/>
      <c r="UI58" s="244"/>
      <c r="UJ58" s="244"/>
      <c r="UK58" s="244"/>
      <c r="UL58" s="244"/>
      <c r="UM58" s="244"/>
      <c r="UN58" s="244"/>
      <c r="UO58" s="244"/>
      <c r="UP58" s="244"/>
      <c r="UQ58" s="244"/>
      <c r="UR58" s="244"/>
      <c r="US58" s="244"/>
      <c r="UT58" s="244"/>
      <c r="UU58" s="244"/>
      <c r="UV58" s="244"/>
      <c r="UW58" s="244"/>
      <c r="UX58" s="244"/>
      <c r="UY58" s="244"/>
      <c r="UZ58" s="244"/>
      <c r="VA58" s="244"/>
      <c r="VB58" s="244"/>
      <c r="VC58" s="244"/>
      <c r="VD58" s="244"/>
      <c r="VE58" s="244"/>
      <c r="VF58" s="244"/>
      <c r="VG58" s="244"/>
      <c r="VH58" s="244"/>
      <c r="VI58" s="244"/>
      <c r="VJ58" s="244"/>
      <c r="VK58" s="244"/>
      <c r="VL58" s="244"/>
      <c r="VM58" s="244"/>
      <c r="VN58" s="244"/>
      <c r="VO58" s="244"/>
      <c r="VP58" s="244"/>
      <c r="VQ58" s="244"/>
      <c r="VR58" s="244"/>
      <c r="VS58" s="244"/>
      <c r="VT58" s="244"/>
      <c r="VU58" s="244"/>
      <c r="VV58" s="244"/>
      <c r="VW58" s="244"/>
      <c r="VX58" s="244"/>
      <c r="VY58" s="244"/>
      <c r="VZ58" s="244"/>
      <c r="WA58" s="244"/>
      <c r="WB58" s="244"/>
      <c r="WC58" s="244"/>
      <c r="WD58" s="244"/>
      <c r="WE58" s="244"/>
      <c r="WF58" s="244"/>
      <c r="WG58" s="244"/>
      <c r="WH58" s="244"/>
      <c r="WI58" s="244"/>
      <c r="WJ58" s="244"/>
      <c r="WK58" s="244"/>
      <c r="WL58" s="244"/>
      <c r="WM58" s="244"/>
      <c r="WN58" s="244"/>
      <c r="WO58" s="244"/>
      <c r="WP58" s="244"/>
      <c r="WQ58" s="244"/>
      <c r="WR58" s="244"/>
      <c r="WS58" s="244"/>
      <c r="WT58" s="244"/>
      <c r="WU58" s="244"/>
      <c r="WV58" s="244"/>
      <c r="WW58" s="244"/>
      <c r="WX58" s="244"/>
      <c r="WY58" s="244"/>
      <c r="WZ58" s="244"/>
      <c r="XA58" s="244"/>
      <c r="XB58" s="244"/>
      <c r="XC58" s="244"/>
      <c r="XD58" s="244"/>
      <c r="XE58" s="244"/>
      <c r="XF58" s="244"/>
      <c r="XG58" s="244"/>
      <c r="XH58" s="244"/>
      <c r="XI58" s="244"/>
      <c r="XJ58" s="244"/>
      <c r="XK58" s="244"/>
      <c r="XL58" s="244"/>
      <c r="XM58" s="244"/>
      <c r="XN58" s="244"/>
      <c r="XO58" s="244"/>
      <c r="XP58" s="244"/>
      <c r="XQ58" s="244"/>
      <c r="XR58" s="244"/>
      <c r="XS58" s="244"/>
      <c r="XT58" s="244"/>
      <c r="XU58" s="244"/>
      <c r="XV58" s="244"/>
      <c r="XW58" s="244"/>
      <c r="XX58" s="244"/>
      <c r="XY58" s="244"/>
      <c r="XZ58" s="244"/>
      <c r="YA58" s="244"/>
      <c r="YB58" s="244"/>
      <c r="YC58" s="244"/>
      <c r="YD58" s="244"/>
      <c r="YE58" s="244"/>
      <c r="YF58" s="244"/>
      <c r="YG58" s="244"/>
      <c r="YH58" s="244"/>
      <c r="YI58" s="244"/>
      <c r="YJ58" s="244"/>
      <c r="YK58" s="244"/>
      <c r="YL58" s="244"/>
      <c r="YM58" s="244"/>
      <c r="YN58" s="244"/>
      <c r="YO58" s="244"/>
      <c r="YP58" s="244"/>
      <c r="YQ58" s="244"/>
      <c r="YR58" s="244"/>
      <c r="YS58" s="244"/>
      <c r="YT58" s="244"/>
      <c r="YU58" s="244"/>
      <c r="YV58" s="244"/>
      <c r="YW58" s="244"/>
      <c r="YX58" s="244"/>
      <c r="YY58" s="244"/>
      <c r="YZ58" s="244"/>
      <c r="ZA58" s="244"/>
      <c r="ZB58" s="244"/>
      <c r="ZC58" s="244"/>
      <c r="ZD58" s="244"/>
      <c r="ZE58" s="244"/>
      <c r="ZF58" s="244"/>
      <c r="ZG58" s="244"/>
      <c r="ZH58" s="244"/>
      <c r="ZI58" s="244"/>
      <c r="ZJ58" s="244"/>
      <c r="ZK58" s="244"/>
      <c r="ZL58" s="244"/>
      <c r="ZM58" s="244"/>
      <c r="ZN58" s="244"/>
      <c r="ZO58" s="244"/>
      <c r="ZP58" s="244"/>
      <c r="ZQ58" s="244"/>
      <c r="ZR58" s="244"/>
      <c r="ZS58" s="244"/>
      <c r="ZT58" s="244"/>
      <c r="ZU58" s="244"/>
      <c r="ZV58" s="244"/>
      <c r="ZW58" s="244"/>
      <c r="ZX58" s="244"/>
      <c r="ZY58" s="244"/>
      <c r="ZZ58" s="244"/>
      <c r="AAA58" s="244"/>
      <c r="AAB58" s="244"/>
      <c r="AAC58" s="244"/>
      <c r="AAD58" s="244"/>
      <c r="AAE58" s="244"/>
      <c r="AAF58" s="244"/>
      <c r="AAG58" s="244"/>
      <c r="AAH58" s="244"/>
      <c r="AAI58" s="244"/>
      <c r="AAJ58" s="244"/>
      <c r="AAK58" s="244"/>
      <c r="AAL58" s="244"/>
      <c r="AAM58" s="244"/>
      <c r="AAN58" s="244"/>
      <c r="AAO58" s="244"/>
      <c r="AAP58" s="244"/>
      <c r="AAQ58" s="244"/>
      <c r="AAR58" s="244"/>
      <c r="AAS58" s="244"/>
      <c r="AAT58" s="244"/>
      <c r="AAU58" s="244"/>
      <c r="AAV58" s="244"/>
      <c r="AAW58" s="244"/>
      <c r="AAX58" s="244"/>
      <c r="AAY58" s="244"/>
      <c r="AAZ58" s="244"/>
      <c r="ABA58" s="244"/>
      <c r="ABB58" s="244"/>
      <c r="ABC58" s="244"/>
      <c r="ABD58" s="244"/>
      <c r="ABE58" s="244"/>
      <c r="ABF58" s="244"/>
      <c r="ABG58" s="244"/>
      <c r="ABH58" s="244"/>
      <c r="ABI58" s="244"/>
      <c r="ABJ58" s="244"/>
      <c r="ABK58" s="244"/>
      <c r="ABL58" s="244"/>
      <c r="ABM58" s="244"/>
      <c r="ABN58" s="244"/>
      <c r="ABO58" s="244"/>
      <c r="ABP58" s="244"/>
      <c r="ABQ58" s="244"/>
      <c r="ABR58" s="244"/>
      <c r="ABS58" s="244"/>
      <c r="ABT58" s="244"/>
      <c r="ABU58" s="244"/>
      <c r="ABV58" s="244"/>
      <c r="ABW58" s="244"/>
      <c r="ABX58" s="244"/>
      <c r="ABY58" s="244"/>
      <c r="ABZ58" s="244"/>
      <c r="ACA58" s="244"/>
      <c r="ACB58" s="244"/>
      <c r="ACC58" s="244"/>
      <c r="ACD58" s="244"/>
      <c r="ACE58" s="244"/>
      <c r="ACF58" s="244"/>
      <c r="ACG58" s="244"/>
      <c r="ACH58" s="244"/>
      <c r="ACI58" s="244"/>
      <c r="ACJ58" s="244"/>
      <c r="ACK58" s="244"/>
      <c r="ACL58" s="244"/>
      <c r="ACM58" s="244"/>
      <c r="ACN58" s="244"/>
      <c r="ACO58" s="244"/>
      <c r="ACP58" s="244"/>
      <c r="ACQ58" s="244"/>
      <c r="ACR58" s="244"/>
      <c r="ACS58" s="244"/>
      <c r="ACT58" s="244"/>
      <c r="ACU58" s="244"/>
      <c r="ACV58" s="244"/>
      <c r="ACW58" s="244"/>
      <c r="ACX58" s="244"/>
      <c r="ACY58" s="244"/>
      <c r="ACZ58" s="244"/>
      <c r="ADA58" s="244"/>
      <c r="ADB58" s="244"/>
      <c r="ADC58" s="244"/>
      <c r="ADD58" s="244"/>
      <c r="ADE58" s="244"/>
      <c r="ADF58" s="244"/>
      <c r="ADG58" s="244"/>
      <c r="ADH58" s="244"/>
      <c r="ADI58" s="244"/>
      <c r="ADJ58" s="244"/>
      <c r="ADK58" s="244"/>
      <c r="ADL58" s="244"/>
      <c r="ADM58" s="244"/>
      <c r="ADN58" s="244"/>
      <c r="ADO58" s="244"/>
      <c r="ADP58" s="244"/>
      <c r="ADQ58" s="244"/>
      <c r="ADR58" s="244"/>
      <c r="ADS58" s="244"/>
      <c r="ADT58" s="244"/>
      <c r="ADU58" s="244"/>
      <c r="ADV58" s="244"/>
      <c r="ADW58" s="244"/>
      <c r="ADX58" s="244"/>
      <c r="ADY58" s="244"/>
      <c r="ADZ58" s="244"/>
      <c r="AEA58" s="244"/>
      <c r="AEB58" s="244"/>
      <c r="AEC58" s="244"/>
      <c r="AED58" s="244"/>
      <c r="AEE58" s="244"/>
      <c r="AEF58" s="244"/>
      <c r="AEG58" s="244"/>
      <c r="AEH58" s="244"/>
      <c r="AEI58" s="244"/>
      <c r="AEJ58" s="244"/>
      <c r="AEK58" s="244"/>
      <c r="AEL58" s="244"/>
      <c r="AEM58" s="244"/>
      <c r="AEN58" s="244"/>
      <c r="AEO58" s="244"/>
      <c r="AEP58" s="244"/>
      <c r="AEQ58" s="244"/>
      <c r="AER58" s="244"/>
      <c r="AES58" s="244"/>
      <c r="AET58" s="244"/>
      <c r="AEU58" s="244"/>
    </row>
    <row r="59" spans="1:827" s="191" customFormat="1" x14ac:dyDescent="0.15">
      <c r="A59" s="183" t="str">
        <f>'Tariffs July 2020'!K45</f>
        <v>DC Power Co</v>
      </c>
      <c r="B59" s="183" t="str">
        <f>'Tariffs July 2020'!L45</f>
        <v>Market offer</v>
      </c>
      <c r="C59" s="184">
        <f>IF('Tariffs July 2020'!BP45=0,91*'Tariffs July 2020'!M45/100,(91*'Tariffs July 2020'!M45/100)+'Tariffs July 2020'!BP45/4)</f>
        <v>116.26799999999999</v>
      </c>
      <c r="D59" s="184">
        <f>IF('Tariffs July 2020'!O45="",$C$39*$C$40*'Tariffs July 2020'!N45/100,IF($C$39*$C$40&gt;='Tariffs July 2020'!P45,('Tariffs July 2020'!P45*'Tariffs July 2020'!N45/100),($C$39*$C$40*'Tariffs July 2020'!N45/100)))</f>
        <v>471.82727272727271</v>
      </c>
      <c r="E59" s="184">
        <f>IF(AND('Tariffs July 2020'!R45&gt;0,'Tariffs July 2020'!T45&gt;0),IF(($C$39*$C$40&lt;'Tariffs July 2020'!T45),(0),($C$39*$C$40-'Tariffs July 2020'!T45)*'Tariffs July 2020'!U45/100),IF(AND('Tariffs July 2020'!R45&gt;0,'Tariffs July 2020'!T45=""),IF(($C$39*$C$40&lt;'Tariffs July 2020'!R45+'Tariffs July 2020'!P45),(0),(($C$39*$C$40-('Tariffs July 2020'!R45+'Tariffs July 2020'!P45))*'Tariffs July 2020'!S45/100)),IF(AND('Tariffs July 2020'!P45&gt;0,'Tariffs July 2020'!R45=""&gt;0),IF(($C$39*$C$40&lt;'Tariffs July 2020'!P45),(0),($C$39*$C$40-'Tariffs July 2020'!P45)*'Tariffs July 2020'!Q45/100),0)))</f>
        <v>0</v>
      </c>
      <c r="F59" s="184">
        <f>($C$39*$C$41)*'Tariffs July 2020'!AE45/100</f>
        <v>75.954545454545453</v>
      </c>
      <c r="G59" s="184">
        <f t="shared" si="92"/>
        <v>664.04981818181818</v>
      </c>
      <c r="H59" s="238">
        <f t="shared" si="93"/>
        <v>2191.1272727272726</v>
      </c>
      <c r="I59" s="238">
        <f t="shared" si="94"/>
        <v>2656.1992727272727</v>
      </c>
      <c r="J59" s="185">
        <f t="shared" si="91"/>
        <v>2921.8192000000004</v>
      </c>
      <c r="K59" s="183">
        <f>'Tariffs July 2020'!AZ45</f>
        <v>0</v>
      </c>
      <c r="L59" s="183">
        <f>'Tariffs July 2020'!BA45</f>
        <v>0</v>
      </c>
      <c r="M59" s="183">
        <f>'Tariffs July 2020'!BB45</f>
        <v>0</v>
      </c>
      <c r="N59" s="183">
        <f>'Tariffs July 2020'!BC45</f>
        <v>0</v>
      </c>
      <c r="O59" s="186" t="str">
        <f t="shared" si="95"/>
        <v>No discount</v>
      </c>
      <c r="P59" s="187" t="str">
        <f t="shared" si="96"/>
        <v>Exclusive</v>
      </c>
      <c r="Q59" s="241">
        <f t="shared" si="97"/>
        <v>2656.1992727272727</v>
      </c>
      <c r="R59" s="238">
        <f t="shared" si="98"/>
        <v>2656.1992727272727</v>
      </c>
      <c r="S59" s="247">
        <f t="shared" si="99"/>
        <v>2921.8192000000004</v>
      </c>
      <c r="T59" s="247">
        <f t="shared" si="99"/>
        <v>2921.8192000000004</v>
      </c>
      <c r="U59" s="188">
        <f>'Tariffs July 2020'!BL45</f>
        <v>0</v>
      </c>
      <c r="V59" s="189" t="str">
        <f>'Tariffs July 2020'!BM45</f>
        <v>n</v>
      </c>
      <c r="Y59" s="244"/>
      <c r="Z59" s="244"/>
      <c r="AA59" s="244"/>
      <c r="AB59" s="244"/>
      <c r="AC59" s="244"/>
      <c r="AD59" s="244"/>
      <c r="AE59" s="244"/>
      <c r="AF59" s="244"/>
      <c r="AG59" s="244"/>
      <c r="AH59" s="244"/>
      <c r="AI59" s="244"/>
      <c r="AJ59" s="244"/>
      <c r="AK59" s="244"/>
      <c r="AL59" s="244"/>
      <c r="AM59" s="244"/>
      <c r="AN59" s="244"/>
      <c r="AO59" s="244"/>
      <c r="AP59" s="244"/>
      <c r="AQ59" s="244"/>
      <c r="AR59" s="244"/>
      <c r="AS59" s="244"/>
      <c r="AT59" s="244"/>
      <c r="AU59" s="244"/>
      <c r="AV59" s="244"/>
      <c r="AW59" s="244"/>
      <c r="AX59" s="244"/>
      <c r="AY59" s="244"/>
      <c r="AZ59" s="244"/>
      <c r="BA59" s="244"/>
      <c r="BB59" s="244"/>
      <c r="BC59" s="244"/>
      <c r="BD59" s="244"/>
      <c r="BE59" s="244"/>
      <c r="BF59" s="244"/>
      <c r="BG59" s="244"/>
      <c r="BH59" s="244"/>
      <c r="BI59" s="244"/>
      <c r="BJ59" s="244"/>
      <c r="BK59" s="244"/>
      <c r="BL59" s="244"/>
      <c r="BM59" s="244"/>
      <c r="BN59" s="244"/>
      <c r="BO59" s="244"/>
      <c r="BP59" s="244"/>
      <c r="BQ59" s="244"/>
      <c r="BR59" s="244"/>
      <c r="BS59" s="244"/>
      <c r="BT59" s="244"/>
      <c r="BU59" s="244"/>
      <c r="BV59" s="244"/>
      <c r="BW59" s="244"/>
      <c r="BX59" s="244"/>
      <c r="BY59" s="244"/>
      <c r="BZ59" s="244"/>
      <c r="CA59" s="244"/>
      <c r="CB59" s="244"/>
      <c r="CC59" s="244"/>
      <c r="CD59" s="244"/>
      <c r="CE59" s="244"/>
      <c r="CF59" s="244"/>
      <c r="CG59" s="244"/>
      <c r="CH59" s="244"/>
      <c r="CI59" s="244"/>
      <c r="CJ59" s="244"/>
      <c r="CK59" s="244"/>
      <c r="CL59" s="244"/>
      <c r="CM59" s="244"/>
      <c r="CN59" s="244"/>
      <c r="CO59" s="244"/>
      <c r="CP59" s="244"/>
      <c r="CQ59" s="244"/>
      <c r="CR59" s="244"/>
      <c r="CS59" s="244"/>
      <c r="CT59" s="244"/>
      <c r="CU59" s="244"/>
      <c r="CV59" s="244"/>
      <c r="CW59" s="244"/>
      <c r="CX59" s="244"/>
      <c r="CY59" s="244"/>
      <c r="CZ59" s="244"/>
      <c r="DA59" s="244"/>
      <c r="DB59" s="244"/>
      <c r="DC59" s="244"/>
      <c r="DD59" s="244"/>
      <c r="DE59" s="244"/>
      <c r="DF59" s="244"/>
      <c r="DG59" s="244"/>
      <c r="DH59" s="244"/>
      <c r="DI59" s="244"/>
      <c r="DJ59" s="244"/>
      <c r="DK59" s="244"/>
      <c r="DL59" s="244"/>
      <c r="DM59" s="244"/>
      <c r="DN59" s="244"/>
      <c r="DO59" s="244"/>
      <c r="DP59" s="244"/>
      <c r="DQ59" s="244"/>
      <c r="DR59" s="244"/>
      <c r="DS59" s="244"/>
      <c r="DT59" s="244"/>
      <c r="DU59" s="244"/>
      <c r="DV59" s="244"/>
      <c r="DW59" s="244"/>
      <c r="DX59" s="244"/>
      <c r="DY59" s="244"/>
      <c r="DZ59" s="244"/>
      <c r="EA59" s="244"/>
      <c r="EB59" s="244"/>
      <c r="EC59" s="244"/>
      <c r="ED59" s="244"/>
      <c r="EE59" s="244"/>
      <c r="EF59" s="244"/>
      <c r="EG59" s="244"/>
      <c r="EH59" s="244"/>
      <c r="EI59" s="244"/>
      <c r="EJ59" s="244"/>
      <c r="EK59" s="244"/>
      <c r="EL59" s="244"/>
      <c r="EM59" s="244"/>
      <c r="EN59" s="244"/>
      <c r="EO59" s="244"/>
      <c r="EP59" s="244"/>
      <c r="EQ59" s="244"/>
      <c r="ER59" s="244"/>
      <c r="ES59" s="244"/>
      <c r="ET59" s="244"/>
      <c r="EU59" s="244"/>
      <c r="EV59" s="244"/>
      <c r="EW59" s="244"/>
      <c r="EX59" s="244"/>
      <c r="EY59" s="244"/>
      <c r="EZ59" s="244"/>
      <c r="FA59" s="244"/>
      <c r="FB59" s="244"/>
      <c r="FC59" s="244"/>
      <c r="FD59" s="244"/>
      <c r="FE59" s="244"/>
      <c r="FF59" s="244"/>
      <c r="FG59" s="244"/>
      <c r="FH59" s="244"/>
      <c r="FI59" s="244"/>
      <c r="FJ59" s="244"/>
      <c r="FK59" s="244"/>
      <c r="FL59" s="244"/>
      <c r="FM59" s="244"/>
      <c r="FN59" s="244"/>
      <c r="FO59" s="244"/>
      <c r="FP59" s="244"/>
      <c r="FQ59" s="244"/>
      <c r="FR59" s="244"/>
      <c r="FS59" s="244"/>
      <c r="FT59" s="244"/>
      <c r="FU59" s="244"/>
      <c r="FV59" s="244"/>
      <c r="FW59" s="244"/>
      <c r="FX59" s="244"/>
      <c r="FY59" s="244"/>
      <c r="FZ59" s="244"/>
      <c r="GA59" s="244"/>
      <c r="GB59" s="244"/>
      <c r="GC59" s="244"/>
      <c r="GD59" s="244"/>
      <c r="GE59" s="244"/>
      <c r="GF59" s="244"/>
      <c r="GG59" s="244"/>
      <c r="GH59" s="244"/>
      <c r="GI59" s="244"/>
      <c r="GJ59" s="244"/>
      <c r="GK59" s="244"/>
      <c r="GL59" s="244"/>
      <c r="GM59" s="244"/>
      <c r="GN59" s="244"/>
      <c r="GO59" s="244"/>
      <c r="GP59" s="244"/>
      <c r="GQ59" s="244"/>
      <c r="GR59" s="244"/>
      <c r="GS59" s="244"/>
      <c r="GT59" s="244"/>
      <c r="GU59" s="244"/>
      <c r="GV59" s="244"/>
      <c r="GW59" s="244"/>
      <c r="GX59" s="244"/>
      <c r="GY59" s="244"/>
      <c r="GZ59" s="244"/>
      <c r="HA59" s="244"/>
      <c r="HB59" s="244"/>
      <c r="HC59" s="244"/>
      <c r="HD59" s="244"/>
      <c r="HE59" s="244"/>
      <c r="HF59" s="244"/>
      <c r="HG59" s="244"/>
      <c r="HH59" s="244"/>
      <c r="HI59" s="244"/>
      <c r="HJ59" s="244"/>
      <c r="HK59" s="244"/>
      <c r="HL59" s="244"/>
      <c r="HM59" s="244"/>
      <c r="HN59" s="244"/>
      <c r="HO59" s="244"/>
      <c r="HP59" s="244"/>
      <c r="HQ59" s="244"/>
      <c r="HR59" s="244"/>
      <c r="HS59" s="244"/>
      <c r="HT59" s="244"/>
      <c r="HU59" s="244"/>
      <c r="HV59" s="244"/>
      <c r="HW59" s="244"/>
      <c r="HX59" s="244"/>
      <c r="HY59" s="244"/>
      <c r="HZ59" s="244"/>
      <c r="IA59" s="244"/>
      <c r="IB59" s="244"/>
      <c r="IC59" s="244"/>
      <c r="ID59" s="244"/>
      <c r="IE59" s="244"/>
      <c r="IF59" s="244"/>
      <c r="IG59" s="244"/>
      <c r="IH59" s="244"/>
      <c r="II59" s="244"/>
      <c r="IJ59" s="244"/>
      <c r="IK59" s="244"/>
      <c r="IL59" s="244"/>
      <c r="IM59" s="244"/>
      <c r="IN59" s="244"/>
      <c r="IO59" s="244"/>
      <c r="IP59" s="244"/>
      <c r="IQ59" s="244"/>
      <c r="IR59" s="244"/>
      <c r="IS59" s="244"/>
      <c r="IT59" s="244"/>
      <c r="IU59" s="244"/>
      <c r="IV59" s="244"/>
      <c r="IW59" s="244"/>
      <c r="IX59" s="244"/>
      <c r="IY59" s="244"/>
      <c r="IZ59" s="244"/>
      <c r="JA59" s="244"/>
      <c r="JB59" s="244"/>
      <c r="JC59" s="244"/>
      <c r="JD59" s="244"/>
      <c r="JE59" s="244"/>
      <c r="JF59" s="244"/>
      <c r="JG59" s="244"/>
      <c r="JH59" s="244"/>
      <c r="JI59" s="244"/>
      <c r="JJ59" s="244"/>
      <c r="JK59" s="244"/>
      <c r="JL59" s="244"/>
      <c r="JM59" s="244"/>
      <c r="JN59" s="244"/>
      <c r="JO59" s="244"/>
      <c r="JP59" s="244"/>
      <c r="JQ59" s="244"/>
      <c r="JR59" s="244"/>
      <c r="JS59" s="244"/>
      <c r="JT59" s="244"/>
      <c r="JU59" s="244"/>
      <c r="JV59" s="244"/>
      <c r="JW59" s="244"/>
      <c r="JX59" s="244"/>
      <c r="JY59" s="244"/>
      <c r="JZ59" s="244"/>
      <c r="KA59" s="244"/>
      <c r="KB59" s="244"/>
      <c r="KC59" s="244"/>
      <c r="KD59" s="244"/>
      <c r="KE59" s="244"/>
      <c r="KF59" s="244"/>
      <c r="KG59" s="244"/>
      <c r="KH59" s="244"/>
      <c r="KI59" s="244"/>
      <c r="KJ59" s="244"/>
      <c r="KK59" s="244"/>
      <c r="KL59" s="244"/>
      <c r="KM59" s="244"/>
      <c r="KN59" s="244"/>
      <c r="KO59" s="244"/>
      <c r="KP59" s="244"/>
      <c r="KQ59" s="244"/>
      <c r="KR59" s="244"/>
      <c r="KS59" s="244"/>
      <c r="KT59" s="244"/>
      <c r="KU59" s="244"/>
      <c r="KV59" s="244"/>
      <c r="KW59" s="244"/>
      <c r="KX59" s="244"/>
      <c r="KY59" s="244"/>
      <c r="KZ59" s="244"/>
      <c r="LA59" s="244"/>
      <c r="LB59" s="244"/>
      <c r="LC59" s="244"/>
      <c r="LD59" s="244"/>
      <c r="LE59" s="244"/>
      <c r="LF59" s="244"/>
      <c r="LG59" s="244"/>
      <c r="LH59" s="244"/>
      <c r="LI59" s="244"/>
      <c r="LJ59" s="244"/>
      <c r="LK59" s="244"/>
      <c r="LL59" s="244"/>
      <c r="LM59" s="244"/>
      <c r="LN59" s="244"/>
      <c r="LO59" s="244"/>
      <c r="LP59" s="244"/>
      <c r="LQ59" s="244"/>
      <c r="LR59" s="244"/>
      <c r="LS59" s="244"/>
      <c r="LT59" s="244"/>
      <c r="LU59" s="244"/>
      <c r="LV59" s="244"/>
      <c r="LW59" s="244"/>
      <c r="LX59" s="244"/>
      <c r="LY59" s="244"/>
      <c r="LZ59" s="244"/>
      <c r="MA59" s="244"/>
      <c r="MB59" s="244"/>
      <c r="MC59" s="244"/>
      <c r="MD59" s="244"/>
      <c r="ME59" s="244"/>
      <c r="MF59" s="244"/>
      <c r="MG59" s="244"/>
      <c r="MH59" s="244"/>
      <c r="MI59" s="244"/>
      <c r="MJ59" s="244"/>
      <c r="MK59" s="244"/>
      <c r="ML59" s="244"/>
      <c r="MM59" s="244"/>
      <c r="MN59" s="244"/>
      <c r="MO59" s="244"/>
      <c r="MP59" s="244"/>
      <c r="MQ59" s="244"/>
      <c r="MR59" s="244"/>
      <c r="MS59" s="244"/>
      <c r="MT59" s="244"/>
      <c r="MU59" s="244"/>
      <c r="MV59" s="244"/>
      <c r="MW59" s="244"/>
      <c r="MX59" s="244"/>
      <c r="MY59" s="244"/>
      <c r="MZ59" s="244"/>
      <c r="NA59" s="244"/>
      <c r="NB59" s="244"/>
      <c r="NC59" s="244"/>
      <c r="ND59" s="244"/>
      <c r="NE59" s="244"/>
      <c r="NF59" s="244"/>
      <c r="NG59" s="244"/>
      <c r="NH59" s="244"/>
      <c r="NI59" s="244"/>
      <c r="NJ59" s="244"/>
      <c r="NK59" s="244"/>
      <c r="NL59" s="244"/>
      <c r="NM59" s="244"/>
      <c r="NN59" s="244"/>
      <c r="NO59" s="244"/>
      <c r="NP59" s="244"/>
      <c r="NQ59" s="244"/>
      <c r="NR59" s="244"/>
      <c r="NS59" s="244"/>
      <c r="NT59" s="244"/>
      <c r="NU59" s="244"/>
      <c r="NV59" s="244"/>
      <c r="NW59" s="244"/>
      <c r="NX59" s="244"/>
      <c r="NY59" s="244"/>
      <c r="NZ59" s="244"/>
      <c r="OA59" s="244"/>
      <c r="OB59" s="244"/>
      <c r="OC59" s="244"/>
      <c r="OD59" s="244"/>
      <c r="OE59" s="244"/>
      <c r="OF59" s="244"/>
      <c r="OG59" s="244"/>
      <c r="OH59" s="244"/>
      <c r="OI59" s="244"/>
      <c r="OJ59" s="244"/>
      <c r="OK59" s="244"/>
      <c r="OL59" s="244"/>
      <c r="OM59" s="244"/>
      <c r="ON59" s="244"/>
      <c r="OO59" s="244"/>
      <c r="OP59" s="244"/>
      <c r="OQ59" s="244"/>
      <c r="OR59" s="244"/>
      <c r="OS59" s="244"/>
      <c r="OT59" s="244"/>
      <c r="OU59" s="244"/>
      <c r="OV59" s="244"/>
      <c r="OW59" s="244"/>
      <c r="OX59" s="244"/>
      <c r="OY59" s="244"/>
      <c r="OZ59" s="244"/>
      <c r="PA59" s="244"/>
      <c r="PB59" s="244"/>
      <c r="PC59" s="244"/>
      <c r="PD59" s="244"/>
      <c r="PE59" s="244"/>
      <c r="PF59" s="244"/>
      <c r="PG59" s="244"/>
      <c r="PH59" s="244"/>
      <c r="PI59" s="244"/>
      <c r="PJ59" s="244"/>
      <c r="PK59" s="244"/>
      <c r="PL59" s="244"/>
      <c r="PM59" s="244"/>
      <c r="PN59" s="244"/>
      <c r="PO59" s="244"/>
      <c r="PP59" s="244"/>
      <c r="PQ59" s="244"/>
      <c r="PR59" s="244"/>
      <c r="PS59" s="244"/>
      <c r="PT59" s="244"/>
      <c r="PU59" s="244"/>
      <c r="PV59" s="244"/>
      <c r="PW59" s="244"/>
      <c r="PX59" s="244"/>
      <c r="PY59" s="244"/>
      <c r="PZ59" s="244"/>
      <c r="QA59" s="244"/>
      <c r="QB59" s="244"/>
      <c r="QC59" s="244"/>
      <c r="QD59" s="244"/>
      <c r="QE59" s="244"/>
      <c r="QF59" s="244"/>
      <c r="QG59" s="244"/>
      <c r="QH59" s="244"/>
      <c r="QI59" s="244"/>
      <c r="QJ59" s="244"/>
      <c r="QK59" s="244"/>
      <c r="QL59" s="244"/>
      <c r="QM59" s="244"/>
      <c r="QN59" s="244"/>
      <c r="QO59" s="244"/>
      <c r="QP59" s="244"/>
      <c r="QQ59" s="244"/>
      <c r="QR59" s="244"/>
      <c r="QS59" s="244"/>
      <c r="QT59" s="244"/>
      <c r="QU59" s="244"/>
      <c r="QV59" s="244"/>
      <c r="QW59" s="244"/>
      <c r="QX59" s="244"/>
      <c r="QY59" s="244"/>
      <c r="QZ59" s="244"/>
      <c r="RA59" s="244"/>
      <c r="RB59" s="244"/>
      <c r="RC59" s="244"/>
      <c r="RD59" s="244"/>
      <c r="RE59" s="244"/>
      <c r="RF59" s="244"/>
      <c r="RG59" s="244"/>
      <c r="RH59" s="244"/>
      <c r="RI59" s="244"/>
      <c r="RJ59" s="244"/>
      <c r="RK59" s="244"/>
      <c r="RL59" s="244"/>
      <c r="RM59" s="244"/>
      <c r="RN59" s="244"/>
      <c r="RO59" s="244"/>
      <c r="RP59" s="244"/>
      <c r="RQ59" s="244"/>
      <c r="RR59" s="244"/>
      <c r="RS59" s="244"/>
      <c r="RT59" s="244"/>
      <c r="RU59" s="244"/>
      <c r="RV59" s="244"/>
      <c r="RW59" s="244"/>
      <c r="RX59" s="244"/>
      <c r="RY59" s="244"/>
      <c r="RZ59" s="244"/>
      <c r="SA59" s="244"/>
      <c r="SB59" s="244"/>
      <c r="SC59" s="244"/>
      <c r="SD59" s="244"/>
      <c r="SE59" s="244"/>
      <c r="SF59" s="244"/>
      <c r="SG59" s="244"/>
      <c r="SH59" s="244"/>
      <c r="SI59" s="244"/>
      <c r="SJ59" s="244"/>
      <c r="SK59" s="244"/>
      <c r="SL59" s="244"/>
      <c r="SM59" s="244"/>
      <c r="SN59" s="244"/>
      <c r="SO59" s="244"/>
      <c r="SP59" s="244"/>
      <c r="SQ59" s="244"/>
      <c r="SR59" s="244"/>
      <c r="SS59" s="244"/>
      <c r="ST59" s="244"/>
      <c r="SU59" s="244"/>
      <c r="SV59" s="244"/>
      <c r="SW59" s="244"/>
      <c r="SX59" s="244"/>
      <c r="SY59" s="244"/>
      <c r="SZ59" s="244"/>
      <c r="TA59" s="244"/>
      <c r="TB59" s="244"/>
      <c r="TC59" s="244"/>
      <c r="TD59" s="244"/>
      <c r="TE59" s="244"/>
      <c r="TF59" s="244"/>
      <c r="TG59" s="244"/>
      <c r="TH59" s="244"/>
      <c r="TI59" s="244"/>
      <c r="TJ59" s="244"/>
      <c r="TK59" s="244"/>
      <c r="TL59" s="244"/>
      <c r="TM59" s="244"/>
      <c r="TN59" s="244"/>
      <c r="TO59" s="244"/>
      <c r="TP59" s="244"/>
      <c r="TQ59" s="244"/>
      <c r="TR59" s="244"/>
      <c r="TS59" s="244"/>
      <c r="TT59" s="244"/>
      <c r="TU59" s="244"/>
      <c r="TV59" s="244"/>
      <c r="TW59" s="244"/>
      <c r="TX59" s="244"/>
      <c r="TY59" s="244"/>
      <c r="TZ59" s="244"/>
      <c r="UA59" s="244"/>
      <c r="UB59" s="244"/>
      <c r="UC59" s="244"/>
      <c r="UD59" s="244"/>
      <c r="UE59" s="244"/>
      <c r="UF59" s="244"/>
      <c r="UG59" s="244"/>
      <c r="UH59" s="244"/>
      <c r="UI59" s="244"/>
      <c r="UJ59" s="244"/>
      <c r="UK59" s="244"/>
      <c r="UL59" s="244"/>
      <c r="UM59" s="244"/>
      <c r="UN59" s="244"/>
      <c r="UO59" s="244"/>
      <c r="UP59" s="244"/>
      <c r="UQ59" s="244"/>
      <c r="UR59" s="244"/>
      <c r="US59" s="244"/>
      <c r="UT59" s="244"/>
      <c r="UU59" s="244"/>
      <c r="UV59" s="244"/>
      <c r="UW59" s="244"/>
      <c r="UX59" s="244"/>
      <c r="UY59" s="244"/>
      <c r="UZ59" s="244"/>
      <c r="VA59" s="244"/>
      <c r="VB59" s="244"/>
      <c r="VC59" s="244"/>
      <c r="VD59" s="244"/>
      <c r="VE59" s="244"/>
      <c r="VF59" s="244"/>
      <c r="VG59" s="244"/>
      <c r="VH59" s="244"/>
      <c r="VI59" s="244"/>
      <c r="VJ59" s="244"/>
      <c r="VK59" s="244"/>
      <c r="VL59" s="244"/>
      <c r="VM59" s="244"/>
      <c r="VN59" s="244"/>
      <c r="VO59" s="244"/>
      <c r="VP59" s="244"/>
      <c r="VQ59" s="244"/>
      <c r="VR59" s="244"/>
      <c r="VS59" s="244"/>
      <c r="VT59" s="244"/>
      <c r="VU59" s="244"/>
      <c r="VV59" s="244"/>
      <c r="VW59" s="244"/>
      <c r="VX59" s="244"/>
      <c r="VY59" s="244"/>
      <c r="VZ59" s="244"/>
      <c r="WA59" s="244"/>
      <c r="WB59" s="244"/>
      <c r="WC59" s="244"/>
      <c r="WD59" s="244"/>
      <c r="WE59" s="244"/>
      <c r="WF59" s="244"/>
      <c r="WG59" s="244"/>
      <c r="WH59" s="244"/>
      <c r="WI59" s="244"/>
      <c r="WJ59" s="244"/>
      <c r="WK59" s="244"/>
      <c r="WL59" s="244"/>
      <c r="WM59" s="244"/>
      <c r="WN59" s="244"/>
      <c r="WO59" s="244"/>
      <c r="WP59" s="244"/>
      <c r="WQ59" s="244"/>
      <c r="WR59" s="244"/>
      <c r="WS59" s="244"/>
      <c r="WT59" s="244"/>
      <c r="WU59" s="244"/>
      <c r="WV59" s="244"/>
      <c r="WW59" s="244"/>
      <c r="WX59" s="244"/>
      <c r="WY59" s="244"/>
      <c r="WZ59" s="244"/>
      <c r="XA59" s="244"/>
      <c r="XB59" s="244"/>
      <c r="XC59" s="244"/>
      <c r="XD59" s="244"/>
      <c r="XE59" s="244"/>
      <c r="XF59" s="244"/>
      <c r="XG59" s="244"/>
      <c r="XH59" s="244"/>
      <c r="XI59" s="244"/>
      <c r="XJ59" s="244"/>
      <c r="XK59" s="244"/>
      <c r="XL59" s="244"/>
      <c r="XM59" s="244"/>
      <c r="XN59" s="244"/>
      <c r="XO59" s="244"/>
      <c r="XP59" s="244"/>
      <c r="XQ59" s="244"/>
      <c r="XR59" s="244"/>
      <c r="XS59" s="244"/>
      <c r="XT59" s="244"/>
      <c r="XU59" s="244"/>
      <c r="XV59" s="244"/>
      <c r="XW59" s="244"/>
      <c r="XX59" s="244"/>
      <c r="XY59" s="244"/>
      <c r="XZ59" s="244"/>
      <c r="YA59" s="244"/>
      <c r="YB59" s="244"/>
      <c r="YC59" s="244"/>
      <c r="YD59" s="244"/>
      <c r="YE59" s="244"/>
      <c r="YF59" s="244"/>
      <c r="YG59" s="244"/>
      <c r="YH59" s="244"/>
      <c r="YI59" s="244"/>
      <c r="YJ59" s="244"/>
      <c r="YK59" s="244"/>
      <c r="YL59" s="244"/>
      <c r="YM59" s="244"/>
      <c r="YN59" s="244"/>
      <c r="YO59" s="244"/>
      <c r="YP59" s="244"/>
      <c r="YQ59" s="244"/>
      <c r="YR59" s="244"/>
      <c r="YS59" s="244"/>
      <c r="YT59" s="244"/>
      <c r="YU59" s="244"/>
      <c r="YV59" s="244"/>
      <c r="YW59" s="244"/>
      <c r="YX59" s="244"/>
      <c r="YY59" s="244"/>
      <c r="YZ59" s="244"/>
      <c r="ZA59" s="244"/>
      <c r="ZB59" s="244"/>
      <c r="ZC59" s="244"/>
      <c r="ZD59" s="244"/>
      <c r="ZE59" s="244"/>
      <c r="ZF59" s="244"/>
      <c r="ZG59" s="244"/>
      <c r="ZH59" s="244"/>
      <c r="ZI59" s="244"/>
      <c r="ZJ59" s="244"/>
      <c r="ZK59" s="244"/>
      <c r="ZL59" s="244"/>
      <c r="ZM59" s="244"/>
      <c r="ZN59" s="244"/>
      <c r="ZO59" s="244"/>
      <c r="ZP59" s="244"/>
      <c r="ZQ59" s="244"/>
      <c r="ZR59" s="244"/>
      <c r="ZS59" s="244"/>
      <c r="ZT59" s="244"/>
      <c r="ZU59" s="244"/>
      <c r="ZV59" s="244"/>
      <c r="ZW59" s="244"/>
      <c r="ZX59" s="244"/>
      <c r="ZY59" s="244"/>
      <c r="ZZ59" s="244"/>
      <c r="AAA59" s="244"/>
      <c r="AAB59" s="244"/>
      <c r="AAC59" s="244"/>
      <c r="AAD59" s="244"/>
      <c r="AAE59" s="244"/>
      <c r="AAF59" s="244"/>
      <c r="AAG59" s="244"/>
      <c r="AAH59" s="244"/>
      <c r="AAI59" s="244"/>
      <c r="AAJ59" s="244"/>
      <c r="AAK59" s="244"/>
      <c r="AAL59" s="244"/>
      <c r="AAM59" s="244"/>
      <c r="AAN59" s="244"/>
      <c r="AAO59" s="244"/>
      <c r="AAP59" s="244"/>
      <c r="AAQ59" s="244"/>
      <c r="AAR59" s="244"/>
      <c r="AAS59" s="244"/>
      <c r="AAT59" s="244"/>
      <c r="AAU59" s="244"/>
      <c r="AAV59" s="244"/>
      <c r="AAW59" s="244"/>
      <c r="AAX59" s="244"/>
      <c r="AAY59" s="244"/>
      <c r="AAZ59" s="244"/>
      <c r="ABA59" s="244"/>
      <c r="ABB59" s="244"/>
      <c r="ABC59" s="244"/>
      <c r="ABD59" s="244"/>
      <c r="ABE59" s="244"/>
      <c r="ABF59" s="244"/>
      <c r="ABG59" s="244"/>
      <c r="ABH59" s="244"/>
      <c r="ABI59" s="244"/>
      <c r="ABJ59" s="244"/>
      <c r="ABK59" s="244"/>
      <c r="ABL59" s="244"/>
      <c r="ABM59" s="244"/>
      <c r="ABN59" s="244"/>
      <c r="ABO59" s="244"/>
      <c r="ABP59" s="244"/>
      <c r="ABQ59" s="244"/>
      <c r="ABR59" s="244"/>
      <c r="ABS59" s="244"/>
      <c r="ABT59" s="244"/>
      <c r="ABU59" s="244"/>
      <c r="ABV59" s="244"/>
      <c r="ABW59" s="244"/>
      <c r="ABX59" s="244"/>
      <c r="ABY59" s="244"/>
      <c r="ABZ59" s="244"/>
      <c r="ACA59" s="244"/>
      <c r="ACB59" s="244"/>
      <c r="ACC59" s="244"/>
      <c r="ACD59" s="244"/>
      <c r="ACE59" s="244"/>
      <c r="ACF59" s="244"/>
      <c r="ACG59" s="244"/>
      <c r="ACH59" s="244"/>
      <c r="ACI59" s="244"/>
      <c r="ACJ59" s="244"/>
      <c r="ACK59" s="244"/>
      <c r="ACL59" s="244"/>
      <c r="ACM59" s="244"/>
      <c r="ACN59" s="244"/>
      <c r="ACO59" s="244"/>
      <c r="ACP59" s="244"/>
      <c r="ACQ59" s="244"/>
      <c r="ACR59" s="244"/>
      <c r="ACS59" s="244"/>
      <c r="ACT59" s="244"/>
      <c r="ACU59" s="244"/>
      <c r="ACV59" s="244"/>
      <c r="ACW59" s="244"/>
      <c r="ACX59" s="244"/>
      <c r="ACY59" s="244"/>
      <c r="ACZ59" s="244"/>
      <c r="ADA59" s="244"/>
      <c r="ADB59" s="244"/>
      <c r="ADC59" s="244"/>
      <c r="ADD59" s="244"/>
      <c r="ADE59" s="244"/>
      <c r="ADF59" s="244"/>
      <c r="ADG59" s="244"/>
      <c r="ADH59" s="244"/>
      <c r="ADI59" s="244"/>
      <c r="ADJ59" s="244"/>
      <c r="ADK59" s="244"/>
      <c r="ADL59" s="244"/>
      <c r="ADM59" s="244"/>
      <c r="ADN59" s="244"/>
      <c r="ADO59" s="244"/>
      <c r="ADP59" s="244"/>
      <c r="ADQ59" s="244"/>
      <c r="ADR59" s="244"/>
      <c r="ADS59" s="244"/>
      <c r="ADT59" s="244"/>
      <c r="ADU59" s="244"/>
      <c r="ADV59" s="244"/>
      <c r="ADW59" s="244"/>
      <c r="ADX59" s="244"/>
      <c r="ADY59" s="244"/>
      <c r="ADZ59" s="244"/>
      <c r="AEA59" s="244"/>
      <c r="AEB59" s="244"/>
      <c r="AEC59" s="244"/>
      <c r="AED59" s="244"/>
      <c r="AEE59" s="244"/>
      <c r="AEF59" s="244"/>
      <c r="AEG59" s="244"/>
      <c r="AEH59" s="244"/>
      <c r="AEI59" s="244"/>
      <c r="AEJ59" s="244"/>
      <c r="AEK59" s="244"/>
      <c r="AEL59" s="244"/>
      <c r="AEM59" s="244"/>
      <c r="AEN59" s="244"/>
      <c r="AEO59" s="244"/>
      <c r="AEP59" s="244"/>
      <c r="AEQ59" s="244"/>
      <c r="AER59" s="244"/>
      <c r="AES59" s="244"/>
      <c r="AET59" s="244"/>
      <c r="AEU59" s="244"/>
    </row>
    <row r="60" spans="1:827" s="191" customFormat="1" x14ac:dyDescent="0.15">
      <c r="A60" s="183" t="str">
        <f>'Tariffs July 2020'!K46</f>
        <v>ReAmped Energy</v>
      </c>
      <c r="B60" s="183" t="str">
        <f>'Tariffs July 2020'!L46</f>
        <v>Market offer</v>
      </c>
      <c r="C60" s="184">
        <f>IF('Tariffs July 2020'!BP46=0,91*'Tariffs July 2020'!M46/100,(91*'Tariffs July 2020'!M46/100)+'Tariffs July 2020'!BP46/4)</f>
        <v>99.975909090909084</v>
      </c>
      <c r="D60" s="184">
        <f>IF('Tariffs July 2020'!O46="",$C$39*$C$40*'Tariffs July 2020'!N46/100,IF($C$39*$C$40&gt;='Tariffs July 2020'!P46,('Tariffs July 2020'!P46*'Tariffs July 2020'!N46/100),($C$39*$C$40*'Tariffs July 2020'!N46/100)))</f>
        <v>318.5181818181818</v>
      </c>
      <c r="E60" s="184">
        <f>IF(AND('Tariffs July 2020'!R46&gt;0,'Tariffs July 2020'!T46&gt;0),IF(($C$39*$C$40&lt;'Tariffs July 2020'!T46),(0),($C$39*$C$40-'Tariffs July 2020'!T46)*'Tariffs July 2020'!U46/100),IF(AND('Tariffs July 2020'!R46&gt;0,'Tariffs July 2020'!T46=""),IF(($C$39*$C$40&lt;'Tariffs July 2020'!R46+'Tariffs July 2020'!P46),(0),(($C$39*$C$40-('Tariffs July 2020'!R46+'Tariffs July 2020'!P46))*'Tariffs July 2020'!S46/100)),IF(AND('Tariffs July 2020'!P46&gt;0,'Tariffs July 2020'!R46=""&gt;0),IF(($C$39*$C$40&lt;'Tariffs July 2020'!P46),(0),($C$39*$C$40-'Tariffs July 2020'!P46)*'Tariffs July 2020'!Q46/100),0)))</f>
        <v>0</v>
      </c>
      <c r="F60" s="184">
        <f>($C$39*$C$41)*'Tariffs July 2020'!AE46/100</f>
        <v>38.318181818181813</v>
      </c>
      <c r="G60" s="184">
        <f t="shared" si="92"/>
        <v>456.81227272727273</v>
      </c>
      <c r="H60" s="238">
        <f t="shared" si="93"/>
        <v>1427.3454545454547</v>
      </c>
      <c r="I60" s="238">
        <f t="shared" si="94"/>
        <v>1827.2490909090909</v>
      </c>
      <c r="J60" s="185">
        <f t="shared" si="91"/>
        <v>2009.9740000000002</v>
      </c>
      <c r="K60" s="183">
        <f>'Tariffs July 2020'!AZ46</f>
        <v>0</v>
      </c>
      <c r="L60" s="183">
        <f>'Tariffs July 2020'!BA46</f>
        <v>0</v>
      </c>
      <c r="M60" s="183">
        <f>'Tariffs July 2020'!BB46</f>
        <v>0</v>
      </c>
      <c r="N60" s="183">
        <f>'Tariffs July 2020'!BC46</f>
        <v>0</v>
      </c>
      <c r="O60" s="186" t="str">
        <f t="shared" si="95"/>
        <v>No discount</v>
      </c>
      <c r="P60" s="187" t="str">
        <f t="shared" si="96"/>
        <v>Exclusive</v>
      </c>
      <c r="Q60" s="241">
        <f t="shared" si="97"/>
        <v>1827.2490909090909</v>
      </c>
      <c r="R60" s="238">
        <f t="shared" si="98"/>
        <v>1827.2490909090909</v>
      </c>
      <c r="S60" s="247">
        <f t="shared" si="99"/>
        <v>2009.9740000000002</v>
      </c>
      <c r="T60" s="247">
        <f t="shared" si="99"/>
        <v>2009.9740000000002</v>
      </c>
      <c r="U60" s="188">
        <f>'Tariffs July 2020'!BL46</f>
        <v>0</v>
      </c>
      <c r="V60" s="189" t="str">
        <f>'Tariffs July 2020'!BM46</f>
        <v>n</v>
      </c>
      <c r="Y60" s="244"/>
      <c r="Z60" s="244"/>
      <c r="AA60" s="244"/>
      <c r="AB60" s="244"/>
      <c r="AC60" s="244"/>
      <c r="AD60" s="244"/>
      <c r="AE60" s="244"/>
      <c r="AF60" s="244"/>
      <c r="AG60" s="244"/>
      <c r="AH60" s="244"/>
      <c r="AI60" s="244"/>
      <c r="AJ60" s="244"/>
      <c r="AK60" s="244"/>
      <c r="AL60" s="244"/>
      <c r="AM60" s="244"/>
      <c r="AN60" s="244"/>
      <c r="AO60" s="244"/>
      <c r="AP60" s="244"/>
      <c r="AQ60" s="244"/>
      <c r="AR60" s="244"/>
      <c r="AS60" s="244"/>
      <c r="AT60" s="244"/>
      <c r="AU60" s="244"/>
      <c r="AV60" s="244"/>
      <c r="AW60" s="244"/>
      <c r="AX60" s="244"/>
      <c r="AY60" s="244"/>
      <c r="AZ60" s="244"/>
      <c r="BA60" s="244"/>
      <c r="BB60" s="244"/>
      <c r="BC60" s="244"/>
      <c r="BD60" s="244"/>
      <c r="BE60" s="244"/>
      <c r="BF60" s="244"/>
      <c r="BG60" s="244"/>
      <c r="BH60" s="244"/>
      <c r="BI60" s="244"/>
      <c r="BJ60" s="244"/>
      <c r="BK60" s="244"/>
      <c r="BL60" s="244"/>
      <c r="BM60" s="244"/>
      <c r="BN60" s="244"/>
      <c r="BO60" s="244"/>
      <c r="BP60" s="244"/>
      <c r="BQ60" s="244"/>
      <c r="BR60" s="244"/>
      <c r="BS60" s="244"/>
      <c r="BT60" s="244"/>
      <c r="BU60" s="244"/>
      <c r="BV60" s="244"/>
      <c r="BW60" s="244"/>
      <c r="BX60" s="244"/>
      <c r="BY60" s="244"/>
      <c r="BZ60" s="244"/>
      <c r="CA60" s="244"/>
      <c r="CB60" s="244"/>
      <c r="CC60" s="244"/>
      <c r="CD60" s="244"/>
      <c r="CE60" s="244"/>
      <c r="CF60" s="244"/>
      <c r="CG60" s="244"/>
      <c r="CH60" s="244"/>
      <c r="CI60" s="244"/>
      <c r="CJ60" s="244"/>
      <c r="CK60" s="244"/>
      <c r="CL60" s="244"/>
      <c r="CM60" s="244"/>
      <c r="CN60" s="244"/>
      <c r="CO60" s="244"/>
      <c r="CP60" s="244"/>
      <c r="CQ60" s="244"/>
      <c r="CR60" s="244"/>
      <c r="CS60" s="244"/>
      <c r="CT60" s="244"/>
      <c r="CU60" s="244"/>
      <c r="CV60" s="244"/>
      <c r="CW60" s="244"/>
      <c r="CX60" s="244"/>
      <c r="CY60" s="244"/>
      <c r="CZ60" s="244"/>
      <c r="DA60" s="244"/>
      <c r="DB60" s="244"/>
      <c r="DC60" s="244"/>
      <c r="DD60" s="244"/>
      <c r="DE60" s="244"/>
      <c r="DF60" s="244"/>
      <c r="DG60" s="244"/>
      <c r="DH60" s="244"/>
      <c r="DI60" s="244"/>
      <c r="DJ60" s="244"/>
      <c r="DK60" s="244"/>
      <c r="DL60" s="244"/>
      <c r="DM60" s="244"/>
      <c r="DN60" s="244"/>
      <c r="DO60" s="244"/>
      <c r="DP60" s="244"/>
      <c r="DQ60" s="244"/>
      <c r="DR60" s="244"/>
      <c r="DS60" s="244"/>
      <c r="DT60" s="244"/>
      <c r="DU60" s="244"/>
      <c r="DV60" s="244"/>
      <c r="DW60" s="244"/>
      <c r="DX60" s="244"/>
      <c r="DY60" s="244"/>
      <c r="DZ60" s="244"/>
      <c r="EA60" s="244"/>
      <c r="EB60" s="244"/>
      <c r="EC60" s="244"/>
      <c r="ED60" s="244"/>
      <c r="EE60" s="244"/>
      <c r="EF60" s="244"/>
      <c r="EG60" s="244"/>
      <c r="EH60" s="244"/>
      <c r="EI60" s="244"/>
      <c r="EJ60" s="244"/>
      <c r="EK60" s="244"/>
      <c r="EL60" s="244"/>
      <c r="EM60" s="244"/>
      <c r="EN60" s="244"/>
      <c r="EO60" s="244"/>
      <c r="EP60" s="244"/>
      <c r="EQ60" s="244"/>
      <c r="ER60" s="244"/>
      <c r="ES60" s="244"/>
      <c r="ET60" s="244"/>
      <c r="EU60" s="244"/>
      <c r="EV60" s="244"/>
      <c r="EW60" s="244"/>
      <c r="EX60" s="244"/>
      <c r="EY60" s="244"/>
      <c r="EZ60" s="244"/>
      <c r="FA60" s="244"/>
      <c r="FB60" s="244"/>
      <c r="FC60" s="244"/>
      <c r="FD60" s="244"/>
      <c r="FE60" s="244"/>
      <c r="FF60" s="244"/>
      <c r="FG60" s="244"/>
      <c r="FH60" s="244"/>
      <c r="FI60" s="244"/>
      <c r="FJ60" s="244"/>
      <c r="FK60" s="244"/>
      <c r="FL60" s="244"/>
      <c r="FM60" s="244"/>
      <c r="FN60" s="244"/>
      <c r="FO60" s="244"/>
      <c r="FP60" s="244"/>
      <c r="FQ60" s="244"/>
      <c r="FR60" s="244"/>
      <c r="FS60" s="244"/>
      <c r="FT60" s="244"/>
      <c r="FU60" s="244"/>
      <c r="FV60" s="244"/>
      <c r="FW60" s="244"/>
      <c r="FX60" s="244"/>
      <c r="FY60" s="244"/>
      <c r="FZ60" s="244"/>
      <c r="GA60" s="244"/>
      <c r="GB60" s="244"/>
      <c r="GC60" s="244"/>
      <c r="GD60" s="244"/>
      <c r="GE60" s="244"/>
      <c r="GF60" s="244"/>
      <c r="GG60" s="244"/>
      <c r="GH60" s="244"/>
      <c r="GI60" s="244"/>
      <c r="GJ60" s="244"/>
      <c r="GK60" s="244"/>
      <c r="GL60" s="244"/>
      <c r="GM60" s="244"/>
      <c r="GN60" s="244"/>
      <c r="GO60" s="244"/>
      <c r="GP60" s="244"/>
      <c r="GQ60" s="244"/>
      <c r="GR60" s="244"/>
      <c r="GS60" s="244"/>
      <c r="GT60" s="244"/>
      <c r="GU60" s="244"/>
      <c r="GV60" s="244"/>
      <c r="GW60" s="244"/>
      <c r="GX60" s="244"/>
      <c r="GY60" s="244"/>
      <c r="GZ60" s="244"/>
      <c r="HA60" s="244"/>
      <c r="HB60" s="244"/>
      <c r="HC60" s="244"/>
      <c r="HD60" s="244"/>
      <c r="HE60" s="244"/>
      <c r="HF60" s="244"/>
      <c r="HG60" s="244"/>
      <c r="HH60" s="244"/>
      <c r="HI60" s="244"/>
      <c r="HJ60" s="244"/>
      <c r="HK60" s="244"/>
      <c r="HL60" s="244"/>
      <c r="HM60" s="244"/>
      <c r="HN60" s="244"/>
      <c r="HO60" s="244"/>
      <c r="HP60" s="244"/>
      <c r="HQ60" s="244"/>
      <c r="HR60" s="244"/>
      <c r="HS60" s="244"/>
      <c r="HT60" s="244"/>
      <c r="HU60" s="244"/>
      <c r="HV60" s="244"/>
      <c r="HW60" s="244"/>
      <c r="HX60" s="244"/>
      <c r="HY60" s="244"/>
      <c r="HZ60" s="244"/>
      <c r="IA60" s="244"/>
      <c r="IB60" s="244"/>
      <c r="IC60" s="244"/>
      <c r="ID60" s="244"/>
      <c r="IE60" s="244"/>
      <c r="IF60" s="244"/>
      <c r="IG60" s="244"/>
      <c r="IH60" s="244"/>
      <c r="II60" s="244"/>
      <c r="IJ60" s="244"/>
      <c r="IK60" s="244"/>
      <c r="IL60" s="244"/>
      <c r="IM60" s="244"/>
      <c r="IN60" s="244"/>
      <c r="IO60" s="244"/>
      <c r="IP60" s="244"/>
      <c r="IQ60" s="244"/>
      <c r="IR60" s="244"/>
      <c r="IS60" s="244"/>
      <c r="IT60" s="244"/>
      <c r="IU60" s="244"/>
      <c r="IV60" s="244"/>
      <c r="IW60" s="244"/>
      <c r="IX60" s="244"/>
      <c r="IY60" s="244"/>
      <c r="IZ60" s="244"/>
      <c r="JA60" s="244"/>
      <c r="JB60" s="244"/>
      <c r="JC60" s="244"/>
      <c r="JD60" s="244"/>
      <c r="JE60" s="244"/>
      <c r="JF60" s="244"/>
      <c r="JG60" s="244"/>
      <c r="JH60" s="244"/>
      <c r="JI60" s="244"/>
      <c r="JJ60" s="244"/>
      <c r="JK60" s="244"/>
      <c r="JL60" s="244"/>
      <c r="JM60" s="244"/>
      <c r="JN60" s="244"/>
      <c r="JO60" s="244"/>
      <c r="JP60" s="244"/>
      <c r="JQ60" s="244"/>
      <c r="JR60" s="244"/>
      <c r="JS60" s="244"/>
      <c r="JT60" s="244"/>
      <c r="JU60" s="244"/>
      <c r="JV60" s="244"/>
      <c r="JW60" s="244"/>
      <c r="JX60" s="244"/>
      <c r="JY60" s="244"/>
      <c r="JZ60" s="244"/>
      <c r="KA60" s="244"/>
      <c r="KB60" s="244"/>
      <c r="KC60" s="244"/>
      <c r="KD60" s="244"/>
      <c r="KE60" s="244"/>
      <c r="KF60" s="244"/>
      <c r="KG60" s="244"/>
      <c r="KH60" s="244"/>
      <c r="KI60" s="244"/>
      <c r="KJ60" s="244"/>
      <c r="KK60" s="244"/>
      <c r="KL60" s="244"/>
      <c r="KM60" s="244"/>
      <c r="KN60" s="244"/>
      <c r="KO60" s="244"/>
      <c r="KP60" s="244"/>
      <c r="KQ60" s="244"/>
      <c r="KR60" s="244"/>
      <c r="KS60" s="244"/>
      <c r="KT60" s="244"/>
      <c r="KU60" s="244"/>
      <c r="KV60" s="244"/>
      <c r="KW60" s="244"/>
      <c r="KX60" s="244"/>
      <c r="KY60" s="244"/>
      <c r="KZ60" s="244"/>
      <c r="LA60" s="244"/>
      <c r="LB60" s="244"/>
      <c r="LC60" s="244"/>
      <c r="LD60" s="244"/>
      <c r="LE60" s="244"/>
      <c r="LF60" s="244"/>
      <c r="LG60" s="244"/>
      <c r="LH60" s="244"/>
      <c r="LI60" s="244"/>
      <c r="LJ60" s="244"/>
      <c r="LK60" s="244"/>
      <c r="LL60" s="244"/>
      <c r="LM60" s="244"/>
      <c r="LN60" s="244"/>
      <c r="LO60" s="244"/>
      <c r="LP60" s="244"/>
      <c r="LQ60" s="244"/>
      <c r="LR60" s="244"/>
      <c r="LS60" s="244"/>
      <c r="LT60" s="244"/>
      <c r="LU60" s="244"/>
      <c r="LV60" s="244"/>
      <c r="LW60" s="244"/>
      <c r="LX60" s="244"/>
      <c r="LY60" s="244"/>
      <c r="LZ60" s="244"/>
      <c r="MA60" s="244"/>
      <c r="MB60" s="244"/>
      <c r="MC60" s="244"/>
      <c r="MD60" s="244"/>
      <c r="ME60" s="244"/>
      <c r="MF60" s="244"/>
      <c r="MG60" s="244"/>
      <c r="MH60" s="244"/>
      <c r="MI60" s="244"/>
      <c r="MJ60" s="244"/>
      <c r="MK60" s="244"/>
      <c r="ML60" s="244"/>
      <c r="MM60" s="244"/>
      <c r="MN60" s="244"/>
      <c r="MO60" s="244"/>
      <c r="MP60" s="244"/>
      <c r="MQ60" s="244"/>
      <c r="MR60" s="244"/>
      <c r="MS60" s="244"/>
      <c r="MT60" s="244"/>
      <c r="MU60" s="244"/>
      <c r="MV60" s="244"/>
      <c r="MW60" s="244"/>
      <c r="MX60" s="244"/>
      <c r="MY60" s="244"/>
      <c r="MZ60" s="244"/>
      <c r="NA60" s="244"/>
      <c r="NB60" s="244"/>
      <c r="NC60" s="244"/>
      <c r="ND60" s="244"/>
      <c r="NE60" s="244"/>
      <c r="NF60" s="244"/>
      <c r="NG60" s="244"/>
      <c r="NH60" s="244"/>
      <c r="NI60" s="244"/>
      <c r="NJ60" s="244"/>
      <c r="NK60" s="244"/>
      <c r="NL60" s="244"/>
      <c r="NM60" s="244"/>
      <c r="NN60" s="244"/>
      <c r="NO60" s="244"/>
      <c r="NP60" s="244"/>
      <c r="NQ60" s="244"/>
      <c r="NR60" s="244"/>
      <c r="NS60" s="244"/>
      <c r="NT60" s="244"/>
      <c r="NU60" s="244"/>
      <c r="NV60" s="244"/>
      <c r="NW60" s="244"/>
      <c r="NX60" s="244"/>
      <c r="NY60" s="244"/>
      <c r="NZ60" s="244"/>
      <c r="OA60" s="244"/>
      <c r="OB60" s="244"/>
      <c r="OC60" s="244"/>
      <c r="OD60" s="244"/>
      <c r="OE60" s="244"/>
      <c r="OF60" s="244"/>
      <c r="OG60" s="244"/>
      <c r="OH60" s="244"/>
      <c r="OI60" s="244"/>
      <c r="OJ60" s="244"/>
      <c r="OK60" s="244"/>
      <c r="OL60" s="244"/>
      <c r="OM60" s="244"/>
      <c r="ON60" s="244"/>
      <c r="OO60" s="244"/>
      <c r="OP60" s="244"/>
      <c r="OQ60" s="244"/>
      <c r="OR60" s="244"/>
      <c r="OS60" s="244"/>
      <c r="OT60" s="244"/>
      <c r="OU60" s="244"/>
      <c r="OV60" s="244"/>
      <c r="OW60" s="244"/>
      <c r="OX60" s="244"/>
      <c r="OY60" s="244"/>
      <c r="OZ60" s="244"/>
      <c r="PA60" s="244"/>
      <c r="PB60" s="244"/>
      <c r="PC60" s="244"/>
      <c r="PD60" s="244"/>
      <c r="PE60" s="244"/>
      <c r="PF60" s="244"/>
      <c r="PG60" s="244"/>
      <c r="PH60" s="244"/>
      <c r="PI60" s="244"/>
      <c r="PJ60" s="244"/>
      <c r="PK60" s="244"/>
      <c r="PL60" s="244"/>
      <c r="PM60" s="244"/>
      <c r="PN60" s="244"/>
      <c r="PO60" s="244"/>
      <c r="PP60" s="244"/>
      <c r="PQ60" s="244"/>
      <c r="PR60" s="244"/>
      <c r="PS60" s="244"/>
      <c r="PT60" s="244"/>
      <c r="PU60" s="244"/>
      <c r="PV60" s="244"/>
      <c r="PW60" s="244"/>
      <c r="PX60" s="244"/>
      <c r="PY60" s="244"/>
      <c r="PZ60" s="244"/>
      <c r="QA60" s="244"/>
      <c r="QB60" s="244"/>
      <c r="QC60" s="244"/>
      <c r="QD60" s="244"/>
      <c r="QE60" s="244"/>
      <c r="QF60" s="244"/>
      <c r="QG60" s="244"/>
      <c r="QH60" s="244"/>
      <c r="QI60" s="244"/>
      <c r="QJ60" s="244"/>
      <c r="QK60" s="244"/>
      <c r="QL60" s="244"/>
      <c r="QM60" s="244"/>
      <c r="QN60" s="244"/>
      <c r="QO60" s="244"/>
      <c r="QP60" s="244"/>
      <c r="QQ60" s="244"/>
      <c r="QR60" s="244"/>
      <c r="QS60" s="244"/>
      <c r="QT60" s="244"/>
      <c r="QU60" s="244"/>
      <c r="QV60" s="244"/>
      <c r="QW60" s="244"/>
      <c r="QX60" s="244"/>
      <c r="QY60" s="244"/>
      <c r="QZ60" s="244"/>
      <c r="RA60" s="244"/>
      <c r="RB60" s="244"/>
      <c r="RC60" s="244"/>
      <c r="RD60" s="244"/>
      <c r="RE60" s="244"/>
      <c r="RF60" s="244"/>
      <c r="RG60" s="244"/>
      <c r="RH60" s="244"/>
      <c r="RI60" s="244"/>
      <c r="RJ60" s="244"/>
      <c r="RK60" s="244"/>
      <c r="RL60" s="244"/>
      <c r="RM60" s="244"/>
      <c r="RN60" s="244"/>
      <c r="RO60" s="244"/>
      <c r="RP60" s="244"/>
      <c r="RQ60" s="244"/>
      <c r="RR60" s="244"/>
      <c r="RS60" s="244"/>
      <c r="RT60" s="244"/>
      <c r="RU60" s="244"/>
      <c r="RV60" s="244"/>
      <c r="RW60" s="244"/>
      <c r="RX60" s="244"/>
      <c r="RY60" s="244"/>
      <c r="RZ60" s="244"/>
      <c r="SA60" s="244"/>
      <c r="SB60" s="244"/>
      <c r="SC60" s="244"/>
      <c r="SD60" s="244"/>
      <c r="SE60" s="244"/>
      <c r="SF60" s="244"/>
      <c r="SG60" s="244"/>
      <c r="SH60" s="244"/>
      <c r="SI60" s="244"/>
      <c r="SJ60" s="244"/>
      <c r="SK60" s="244"/>
      <c r="SL60" s="244"/>
      <c r="SM60" s="244"/>
      <c r="SN60" s="244"/>
      <c r="SO60" s="244"/>
      <c r="SP60" s="244"/>
      <c r="SQ60" s="244"/>
      <c r="SR60" s="244"/>
      <c r="SS60" s="244"/>
      <c r="ST60" s="244"/>
      <c r="SU60" s="244"/>
      <c r="SV60" s="244"/>
      <c r="SW60" s="244"/>
      <c r="SX60" s="244"/>
      <c r="SY60" s="244"/>
      <c r="SZ60" s="244"/>
      <c r="TA60" s="244"/>
      <c r="TB60" s="244"/>
      <c r="TC60" s="244"/>
      <c r="TD60" s="244"/>
      <c r="TE60" s="244"/>
      <c r="TF60" s="244"/>
      <c r="TG60" s="244"/>
      <c r="TH60" s="244"/>
      <c r="TI60" s="244"/>
      <c r="TJ60" s="244"/>
      <c r="TK60" s="244"/>
      <c r="TL60" s="244"/>
      <c r="TM60" s="244"/>
      <c r="TN60" s="244"/>
      <c r="TO60" s="244"/>
      <c r="TP60" s="244"/>
      <c r="TQ60" s="244"/>
      <c r="TR60" s="244"/>
      <c r="TS60" s="244"/>
      <c r="TT60" s="244"/>
      <c r="TU60" s="244"/>
      <c r="TV60" s="244"/>
      <c r="TW60" s="244"/>
      <c r="TX60" s="244"/>
      <c r="TY60" s="244"/>
      <c r="TZ60" s="244"/>
      <c r="UA60" s="244"/>
      <c r="UB60" s="244"/>
      <c r="UC60" s="244"/>
      <c r="UD60" s="244"/>
      <c r="UE60" s="244"/>
      <c r="UF60" s="244"/>
      <c r="UG60" s="244"/>
      <c r="UH60" s="244"/>
      <c r="UI60" s="244"/>
      <c r="UJ60" s="244"/>
      <c r="UK60" s="244"/>
      <c r="UL60" s="244"/>
      <c r="UM60" s="244"/>
      <c r="UN60" s="244"/>
      <c r="UO60" s="244"/>
      <c r="UP60" s="244"/>
      <c r="UQ60" s="244"/>
      <c r="UR60" s="244"/>
      <c r="US60" s="244"/>
      <c r="UT60" s="244"/>
      <c r="UU60" s="244"/>
      <c r="UV60" s="244"/>
      <c r="UW60" s="244"/>
      <c r="UX60" s="244"/>
      <c r="UY60" s="244"/>
      <c r="UZ60" s="244"/>
      <c r="VA60" s="244"/>
      <c r="VB60" s="244"/>
      <c r="VC60" s="244"/>
      <c r="VD60" s="244"/>
      <c r="VE60" s="244"/>
      <c r="VF60" s="244"/>
      <c r="VG60" s="244"/>
      <c r="VH60" s="244"/>
      <c r="VI60" s="244"/>
      <c r="VJ60" s="244"/>
      <c r="VK60" s="244"/>
      <c r="VL60" s="244"/>
      <c r="VM60" s="244"/>
      <c r="VN60" s="244"/>
      <c r="VO60" s="244"/>
      <c r="VP60" s="244"/>
      <c r="VQ60" s="244"/>
      <c r="VR60" s="244"/>
      <c r="VS60" s="244"/>
      <c r="VT60" s="244"/>
      <c r="VU60" s="244"/>
      <c r="VV60" s="244"/>
      <c r="VW60" s="244"/>
      <c r="VX60" s="244"/>
      <c r="VY60" s="244"/>
      <c r="VZ60" s="244"/>
      <c r="WA60" s="244"/>
      <c r="WB60" s="244"/>
      <c r="WC60" s="244"/>
      <c r="WD60" s="244"/>
      <c r="WE60" s="244"/>
      <c r="WF60" s="244"/>
      <c r="WG60" s="244"/>
      <c r="WH60" s="244"/>
      <c r="WI60" s="244"/>
      <c r="WJ60" s="244"/>
      <c r="WK60" s="244"/>
      <c r="WL60" s="244"/>
      <c r="WM60" s="244"/>
      <c r="WN60" s="244"/>
      <c r="WO60" s="244"/>
      <c r="WP60" s="244"/>
      <c r="WQ60" s="244"/>
      <c r="WR60" s="244"/>
      <c r="WS60" s="244"/>
      <c r="WT60" s="244"/>
      <c r="WU60" s="244"/>
      <c r="WV60" s="244"/>
      <c r="WW60" s="244"/>
      <c r="WX60" s="244"/>
      <c r="WY60" s="244"/>
      <c r="WZ60" s="244"/>
      <c r="XA60" s="244"/>
      <c r="XB60" s="244"/>
      <c r="XC60" s="244"/>
      <c r="XD60" s="244"/>
      <c r="XE60" s="244"/>
      <c r="XF60" s="244"/>
      <c r="XG60" s="244"/>
      <c r="XH60" s="244"/>
      <c r="XI60" s="244"/>
      <c r="XJ60" s="244"/>
      <c r="XK60" s="244"/>
      <c r="XL60" s="244"/>
      <c r="XM60" s="244"/>
      <c r="XN60" s="244"/>
      <c r="XO60" s="244"/>
      <c r="XP60" s="244"/>
      <c r="XQ60" s="244"/>
      <c r="XR60" s="244"/>
      <c r="XS60" s="244"/>
      <c r="XT60" s="244"/>
      <c r="XU60" s="244"/>
      <c r="XV60" s="244"/>
      <c r="XW60" s="244"/>
      <c r="XX60" s="244"/>
      <c r="XY60" s="244"/>
      <c r="XZ60" s="244"/>
      <c r="YA60" s="244"/>
      <c r="YB60" s="244"/>
      <c r="YC60" s="244"/>
      <c r="YD60" s="244"/>
      <c r="YE60" s="244"/>
      <c r="YF60" s="244"/>
      <c r="YG60" s="244"/>
      <c r="YH60" s="244"/>
      <c r="YI60" s="244"/>
      <c r="YJ60" s="244"/>
      <c r="YK60" s="244"/>
      <c r="YL60" s="244"/>
      <c r="YM60" s="244"/>
      <c r="YN60" s="244"/>
      <c r="YO60" s="244"/>
      <c r="YP60" s="244"/>
      <c r="YQ60" s="244"/>
      <c r="YR60" s="244"/>
      <c r="YS60" s="244"/>
      <c r="YT60" s="244"/>
      <c r="YU60" s="244"/>
      <c r="YV60" s="244"/>
      <c r="YW60" s="244"/>
      <c r="YX60" s="244"/>
      <c r="YY60" s="244"/>
      <c r="YZ60" s="244"/>
      <c r="ZA60" s="244"/>
      <c r="ZB60" s="244"/>
      <c r="ZC60" s="244"/>
      <c r="ZD60" s="244"/>
      <c r="ZE60" s="244"/>
      <c r="ZF60" s="244"/>
      <c r="ZG60" s="244"/>
      <c r="ZH60" s="244"/>
      <c r="ZI60" s="244"/>
      <c r="ZJ60" s="244"/>
      <c r="ZK60" s="244"/>
      <c r="ZL60" s="244"/>
      <c r="ZM60" s="244"/>
      <c r="ZN60" s="244"/>
      <c r="ZO60" s="244"/>
      <c r="ZP60" s="244"/>
      <c r="ZQ60" s="244"/>
      <c r="ZR60" s="244"/>
      <c r="ZS60" s="244"/>
      <c r="ZT60" s="244"/>
      <c r="ZU60" s="244"/>
      <c r="ZV60" s="244"/>
      <c r="ZW60" s="244"/>
      <c r="ZX60" s="244"/>
      <c r="ZY60" s="244"/>
      <c r="ZZ60" s="244"/>
      <c r="AAA60" s="244"/>
      <c r="AAB60" s="244"/>
      <c r="AAC60" s="244"/>
      <c r="AAD60" s="244"/>
      <c r="AAE60" s="244"/>
      <c r="AAF60" s="244"/>
      <c r="AAG60" s="244"/>
      <c r="AAH60" s="244"/>
      <c r="AAI60" s="244"/>
      <c r="AAJ60" s="244"/>
      <c r="AAK60" s="244"/>
      <c r="AAL60" s="244"/>
      <c r="AAM60" s="244"/>
      <c r="AAN60" s="244"/>
      <c r="AAO60" s="244"/>
      <c r="AAP60" s="244"/>
      <c r="AAQ60" s="244"/>
      <c r="AAR60" s="244"/>
      <c r="AAS60" s="244"/>
      <c r="AAT60" s="244"/>
      <c r="AAU60" s="244"/>
      <c r="AAV60" s="244"/>
      <c r="AAW60" s="244"/>
      <c r="AAX60" s="244"/>
      <c r="AAY60" s="244"/>
      <c r="AAZ60" s="244"/>
      <c r="ABA60" s="244"/>
      <c r="ABB60" s="244"/>
      <c r="ABC60" s="244"/>
      <c r="ABD60" s="244"/>
      <c r="ABE60" s="244"/>
      <c r="ABF60" s="244"/>
      <c r="ABG60" s="244"/>
      <c r="ABH60" s="244"/>
      <c r="ABI60" s="244"/>
      <c r="ABJ60" s="244"/>
      <c r="ABK60" s="244"/>
      <c r="ABL60" s="244"/>
      <c r="ABM60" s="244"/>
      <c r="ABN60" s="244"/>
      <c r="ABO60" s="244"/>
      <c r="ABP60" s="244"/>
      <c r="ABQ60" s="244"/>
      <c r="ABR60" s="244"/>
      <c r="ABS60" s="244"/>
      <c r="ABT60" s="244"/>
      <c r="ABU60" s="244"/>
      <c r="ABV60" s="244"/>
      <c r="ABW60" s="244"/>
      <c r="ABX60" s="244"/>
      <c r="ABY60" s="244"/>
      <c r="ABZ60" s="244"/>
      <c r="ACA60" s="244"/>
      <c r="ACB60" s="244"/>
      <c r="ACC60" s="244"/>
      <c r="ACD60" s="244"/>
      <c r="ACE60" s="244"/>
      <c r="ACF60" s="244"/>
      <c r="ACG60" s="244"/>
      <c r="ACH60" s="244"/>
      <c r="ACI60" s="244"/>
      <c r="ACJ60" s="244"/>
      <c r="ACK60" s="244"/>
      <c r="ACL60" s="244"/>
      <c r="ACM60" s="244"/>
      <c r="ACN60" s="244"/>
      <c r="ACO60" s="244"/>
      <c r="ACP60" s="244"/>
      <c r="ACQ60" s="244"/>
      <c r="ACR60" s="244"/>
      <c r="ACS60" s="244"/>
      <c r="ACT60" s="244"/>
      <c r="ACU60" s="244"/>
      <c r="ACV60" s="244"/>
      <c r="ACW60" s="244"/>
      <c r="ACX60" s="244"/>
      <c r="ACY60" s="244"/>
      <c r="ACZ60" s="244"/>
      <c r="ADA60" s="244"/>
      <c r="ADB60" s="244"/>
      <c r="ADC60" s="244"/>
      <c r="ADD60" s="244"/>
      <c r="ADE60" s="244"/>
      <c r="ADF60" s="244"/>
      <c r="ADG60" s="244"/>
      <c r="ADH60" s="244"/>
      <c r="ADI60" s="244"/>
      <c r="ADJ60" s="244"/>
      <c r="ADK60" s="244"/>
      <c r="ADL60" s="244"/>
      <c r="ADM60" s="244"/>
      <c r="ADN60" s="244"/>
      <c r="ADO60" s="244"/>
      <c r="ADP60" s="244"/>
      <c r="ADQ60" s="244"/>
      <c r="ADR60" s="244"/>
      <c r="ADS60" s="244"/>
      <c r="ADT60" s="244"/>
      <c r="ADU60" s="244"/>
      <c r="ADV60" s="244"/>
      <c r="ADW60" s="244"/>
      <c r="ADX60" s="244"/>
      <c r="ADY60" s="244"/>
      <c r="ADZ60" s="244"/>
      <c r="AEA60" s="244"/>
      <c r="AEB60" s="244"/>
      <c r="AEC60" s="244"/>
      <c r="AED60" s="244"/>
      <c r="AEE60" s="244"/>
      <c r="AEF60" s="244"/>
      <c r="AEG60" s="244"/>
      <c r="AEH60" s="244"/>
      <c r="AEI60" s="244"/>
      <c r="AEJ60" s="244"/>
      <c r="AEK60" s="244"/>
      <c r="AEL60" s="244"/>
      <c r="AEM60" s="244"/>
      <c r="AEN60" s="244"/>
      <c r="AEO60" s="244"/>
      <c r="AEP60" s="244"/>
      <c r="AEQ60" s="244"/>
      <c r="AER60" s="244"/>
      <c r="AES60" s="244"/>
      <c r="AET60" s="244"/>
      <c r="AEU60" s="244"/>
    </row>
    <row r="61" spans="1:827" s="191" customFormat="1" x14ac:dyDescent="0.15">
      <c r="A61" s="183" t="str">
        <f>'Tariffs July 2020'!K47</f>
        <v>CovaU</v>
      </c>
      <c r="B61" s="183" t="str">
        <f>'Tariffs July 2020'!L47</f>
        <v>Freedom Plus</v>
      </c>
      <c r="C61" s="184">
        <f>IF('Tariffs July 2020'!BP47=0,91*'Tariffs July 2020'!M47/100,(91*'Tariffs July 2020'!M47/100)+'Tariffs July 2020'!BP47/4)</f>
        <v>92.547000000000011</v>
      </c>
      <c r="D61" s="184">
        <f>IF('Tariffs July 2020'!O47="",$C$39*$C$40*'Tariffs July 2020'!N47/100,IF($C$39*$C$40&gt;='Tariffs July 2020'!P47,('Tariffs July 2020'!P47*'Tariffs July 2020'!N47/100),($C$39*$C$40*'Tariffs July 2020'!N47/100)))</f>
        <v>361.32727272727266</v>
      </c>
      <c r="E61" s="184">
        <f>IF(AND('Tariffs July 2020'!R47&gt;0,'Tariffs July 2020'!T47&gt;0),IF(($C$39*$C$40&lt;'Tariffs July 2020'!T47),(0),($C$39*$C$40-'Tariffs July 2020'!T47)*'Tariffs July 2020'!U47/100),IF(AND('Tariffs July 2020'!R47&gt;0,'Tariffs July 2020'!T47=""),IF(($C$39*$C$40&lt;'Tariffs July 2020'!R47+'Tariffs July 2020'!P47),(0),(($C$39*$C$40-('Tariffs July 2020'!R47+'Tariffs July 2020'!P47))*'Tariffs July 2020'!S47/100)),IF(AND('Tariffs July 2020'!P47&gt;0,'Tariffs July 2020'!R47=""&gt;0),IF(($C$39*$C$40&lt;'Tariffs July 2020'!P47),(0),($C$39*$C$40-'Tariffs July 2020'!P47)*'Tariffs July 2020'!Q47/100),0)))</f>
        <v>0</v>
      </c>
      <c r="F61" s="184">
        <f>($C$39*$C$41)*'Tariffs July 2020'!AE47/100</f>
        <v>46.5</v>
      </c>
      <c r="G61" s="184">
        <f t="shared" ref="G61" si="100">SUM(C61:F61)</f>
        <v>500.37427272727268</v>
      </c>
      <c r="H61" s="238">
        <f t="shared" ref="H61" si="101">(G61-C61)*4</f>
        <v>1631.3090909090906</v>
      </c>
      <c r="I61" s="238">
        <f t="shared" ref="I61" si="102">G61*4</f>
        <v>2001.4970909090907</v>
      </c>
      <c r="J61" s="185">
        <f t="shared" ref="J61" si="103">I61*1.1</f>
        <v>2201.6468</v>
      </c>
      <c r="K61" s="183">
        <f>'Tariffs July 2020'!AZ47</f>
        <v>15</v>
      </c>
      <c r="L61" s="183">
        <f>'Tariffs July 2020'!BA47</f>
        <v>0</v>
      </c>
      <c r="M61" s="183">
        <f>'Tariffs July 2020'!BB47</f>
        <v>0</v>
      </c>
      <c r="N61" s="183">
        <f>'Tariffs July 2020'!BC47</f>
        <v>0</v>
      </c>
      <c r="O61" s="186" t="str">
        <f t="shared" ref="O61" si="104">IF(SUM(K61:N61)=0,"No discount",IF(K61&gt;0,"Guaranteed off bill",IF(L61&gt;0,"Guaranteed off usage",IF(M61&gt;0,"Pay-on-time off bill","Pay-on-time off usage"))))</f>
        <v>Guaranteed off bill</v>
      </c>
      <c r="P61" s="187" t="str">
        <f t="shared" ref="P61" si="105">IF(OR(A61="Origin Energy",A61="Red Energy",A61="Powershop"),"Inclusive","Exclusive")</f>
        <v>Exclusive</v>
      </c>
      <c r="Q61" s="241">
        <f t="shared" ref="Q61" si="106">IF(AND(O61="Guaranteed off bill",P61="Inclusive"),((I61*1.1)-((I61*1.1)*K61/100))/1.1,IF(AND(O61="Guaranteed off usage",P61="Inclusive"),((I61*1.1)-((H61*1.1)*L61/100))/1.1,IF(AND(O61="Guaranteed off bill",P61="Exclusive"),I61-(I61*K61/100),IF(AND(O61="Guaranteed off usage",P61="Exclusive"),I61-(H61*L61/100),IF(P61="Inclusive",((I61*1.1))/1.1,I61)))))</f>
        <v>1701.2725272727271</v>
      </c>
      <c r="R61" s="238">
        <f t="shared" ref="R61" si="107">IF(AND(O61="Pay-on-time off bill",P61="Inclusive"),((Q61*1.1)-((Q61*1.1)*M61/100))/1.1,IF(AND(O61="Pay-on-time off usage",P61="Inclusive"),((Q61*1.1)-((H61*1.1)*N61/100))/1.1,IF(AND(O61="Pay-on-time off bill",P61="Exclusive"),Q61-(Q61*M61/100),IF(AND(O61="Pay-on-time off usage",P61="Exclusive"),Q61-(H61*N61/100),IF(P61="Inclusive",((Q61*1.1))/1.1,Q61)))))</f>
        <v>1701.2725272727271</v>
      </c>
      <c r="S61" s="247">
        <f t="shared" ref="S61" si="108">Q61*1.1</f>
        <v>1871.39978</v>
      </c>
      <c r="T61" s="247">
        <f t="shared" ref="T61" si="109">R61*1.1</f>
        <v>1871.39978</v>
      </c>
      <c r="U61" s="188">
        <f>'Tariffs July 2020'!BL47</f>
        <v>0</v>
      </c>
      <c r="V61" s="189" t="str">
        <f>'Tariffs July 2020'!BM47</f>
        <v>n</v>
      </c>
      <c r="Y61" s="244"/>
      <c r="Z61" s="244"/>
      <c r="AA61" s="244"/>
      <c r="AB61" s="244"/>
      <c r="AC61" s="244"/>
      <c r="AD61" s="244"/>
      <c r="AE61" s="244"/>
      <c r="AF61" s="244"/>
      <c r="AG61" s="244"/>
      <c r="AH61" s="244"/>
      <c r="AI61" s="244"/>
      <c r="AJ61" s="244"/>
      <c r="AK61" s="244"/>
      <c r="AL61" s="244"/>
      <c r="AM61" s="244"/>
      <c r="AN61" s="244"/>
      <c r="AO61" s="244"/>
      <c r="AP61" s="244"/>
      <c r="AQ61" s="244"/>
      <c r="AR61" s="244"/>
      <c r="AS61" s="244"/>
      <c r="AT61" s="244"/>
      <c r="AU61" s="244"/>
      <c r="AV61" s="244"/>
      <c r="AW61" s="244"/>
      <c r="AX61" s="244"/>
      <c r="AY61" s="244"/>
      <c r="AZ61" s="244"/>
      <c r="BA61" s="244"/>
      <c r="BB61" s="244"/>
      <c r="BC61" s="244"/>
      <c r="BD61" s="244"/>
      <c r="BE61" s="244"/>
      <c r="BF61" s="244"/>
      <c r="BG61" s="244"/>
      <c r="BH61" s="244"/>
      <c r="BI61" s="244"/>
      <c r="BJ61" s="244"/>
      <c r="BK61" s="244"/>
      <c r="BL61" s="244"/>
      <c r="BM61" s="244"/>
      <c r="BN61" s="244"/>
      <c r="BO61" s="244"/>
      <c r="BP61" s="244"/>
      <c r="BQ61" s="244"/>
      <c r="BR61" s="244"/>
      <c r="BS61" s="244"/>
      <c r="BT61" s="244"/>
      <c r="BU61" s="244"/>
      <c r="BV61" s="244"/>
      <c r="BW61" s="244"/>
      <c r="BX61" s="244"/>
      <c r="BY61" s="244"/>
      <c r="BZ61" s="244"/>
      <c r="CA61" s="244"/>
      <c r="CB61" s="244"/>
      <c r="CC61" s="244"/>
      <c r="CD61" s="244"/>
      <c r="CE61" s="244"/>
      <c r="CF61" s="244"/>
      <c r="CG61" s="244"/>
      <c r="CH61" s="244"/>
      <c r="CI61" s="244"/>
      <c r="CJ61" s="244"/>
      <c r="CK61" s="244"/>
      <c r="CL61" s="244"/>
      <c r="CM61" s="244"/>
      <c r="CN61" s="244"/>
      <c r="CO61" s="244"/>
      <c r="CP61" s="244"/>
      <c r="CQ61" s="244"/>
      <c r="CR61" s="244"/>
      <c r="CS61" s="244"/>
      <c r="CT61" s="244"/>
      <c r="CU61" s="244"/>
      <c r="CV61" s="244"/>
      <c r="CW61" s="244"/>
      <c r="CX61" s="244"/>
      <c r="CY61" s="244"/>
      <c r="CZ61" s="244"/>
      <c r="DA61" s="244"/>
      <c r="DB61" s="244"/>
      <c r="DC61" s="244"/>
      <c r="DD61" s="244"/>
      <c r="DE61" s="244"/>
      <c r="DF61" s="244"/>
      <c r="DG61" s="244"/>
      <c r="DH61" s="244"/>
      <c r="DI61" s="244"/>
      <c r="DJ61" s="244"/>
      <c r="DK61" s="244"/>
      <c r="DL61" s="244"/>
      <c r="DM61" s="244"/>
      <c r="DN61" s="244"/>
      <c r="DO61" s="244"/>
      <c r="DP61" s="244"/>
      <c r="DQ61" s="244"/>
      <c r="DR61" s="244"/>
      <c r="DS61" s="244"/>
      <c r="DT61" s="244"/>
      <c r="DU61" s="244"/>
      <c r="DV61" s="244"/>
      <c r="DW61" s="244"/>
      <c r="DX61" s="244"/>
      <c r="DY61" s="244"/>
      <c r="DZ61" s="244"/>
      <c r="EA61" s="244"/>
      <c r="EB61" s="244"/>
      <c r="EC61" s="244"/>
      <c r="ED61" s="244"/>
      <c r="EE61" s="244"/>
      <c r="EF61" s="244"/>
      <c r="EG61" s="244"/>
      <c r="EH61" s="244"/>
      <c r="EI61" s="244"/>
      <c r="EJ61" s="244"/>
      <c r="EK61" s="244"/>
      <c r="EL61" s="244"/>
      <c r="EM61" s="244"/>
      <c r="EN61" s="244"/>
      <c r="EO61" s="244"/>
      <c r="EP61" s="244"/>
      <c r="EQ61" s="244"/>
      <c r="ER61" s="244"/>
      <c r="ES61" s="244"/>
      <c r="ET61" s="244"/>
      <c r="EU61" s="244"/>
      <c r="EV61" s="244"/>
      <c r="EW61" s="244"/>
      <c r="EX61" s="244"/>
      <c r="EY61" s="244"/>
      <c r="EZ61" s="244"/>
      <c r="FA61" s="244"/>
      <c r="FB61" s="244"/>
      <c r="FC61" s="244"/>
      <c r="FD61" s="244"/>
      <c r="FE61" s="244"/>
      <c r="FF61" s="244"/>
      <c r="FG61" s="244"/>
      <c r="FH61" s="244"/>
      <c r="FI61" s="244"/>
      <c r="FJ61" s="244"/>
      <c r="FK61" s="244"/>
      <c r="FL61" s="244"/>
      <c r="FM61" s="244"/>
      <c r="FN61" s="244"/>
      <c r="FO61" s="244"/>
      <c r="FP61" s="244"/>
      <c r="FQ61" s="244"/>
      <c r="FR61" s="244"/>
      <c r="FS61" s="244"/>
      <c r="FT61" s="244"/>
      <c r="FU61" s="244"/>
      <c r="FV61" s="244"/>
      <c r="FW61" s="244"/>
      <c r="FX61" s="244"/>
      <c r="FY61" s="244"/>
      <c r="FZ61" s="244"/>
      <c r="GA61" s="244"/>
      <c r="GB61" s="244"/>
      <c r="GC61" s="244"/>
      <c r="GD61" s="244"/>
      <c r="GE61" s="244"/>
      <c r="GF61" s="244"/>
      <c r="GG61" s="244"/>
      <c r="GH61" s="244"/>
      <c r="GI61" s="244"/>
      <c r="GJ61" s="244"/>
      <c r="GK61" s="244"/>
      <c r="GL61" s="244"/>
      <c r="GM61" s="244"/>
      <c r="GN61" s="244"/>
      <c r="GO61" s="244"/>
      <c r="GP61" s="244"/>
      <c r="GQ61" s="244"/>
      <c r="GR61" s="244"/>
      <c r="GS61" s="244"/>
      <c r="GT61" s="244"/>
      <c r="GU61" s="244"/>
      <c r="GV61" s="244"/>
      <c r="GW61" s="244"/>
      <c r="GX61" s="244"/>
      <c r="GY61" s="244"/>
      <c r="GZ61" s="244"/>
      <c r="HA61" s="244"/>
      <c r="HB61" s="244"/>
      <c r="HC61" s="244"/>
      <c r="HD61" s="244"/>
      <c r="HE61" s="244"/>
      <c r="HF61" s="244"/>
      <c r="HG61" s="244"/>
      <c r="HH61" s="244"/>
      <c r="HI61" s="244"/>
      <c r="HJ61" s="244"/>
      <c r="HK61" s="244"/>
      <c r="HL61" s="244"/>
      <c r="HM61" s="244"/>
      <c r="HN61" s="244"/>
      <c r="HO61" s="244"/>
      <c r="HP61" s="244"/>
      <c r="HQ61" s="244"/>
      <c r="HR61" s="244"/>
      <c r="HS61" s="244"/>
      <c r="HT61" s="244"/>
      <c r="HU61" s="244"/>
      <c r="HV61" s="244"/>
      <c r="HW61" s="244"/>
      <c r="HX61" s="244"/>
      <c r="HY61" s="244"/>
      <c r="HZ61" s="244"/>
      <c r="IA61" s="244"/>
      <c r="IB61" s="244"/>
      <c r="IC61" s="244"/>
      <c r="ID61" s="244"/>
      <c r="IE61" s="244"/>
      <c r="IF61" s="244"/>
      <c r="IG61" s="244"/>
      <c r="IH61" s="244"/>
      <c r="II61" s="244"/>
      <c r="IJ61" s="244"/>
      <c r="IK61" s="244"/>
      <c r="IL61" s="244"/>
      <c r="IM61" s="244"/>
      <c r="IN61" s="244"/>
      <c r="IO61" s="244"/>
      <c r="IP61" s="244"/>
      <c r="IQ61" s="244"/>
      <c r="IR61" s="244"/>
      <c r="IS61" s="244"/>
      <c r="IT61" s="244"/>
      <c r="IU61" s="244"/>
      <c r="IV61" s="244"/>
      <c r="IW61" s="244"/>
      <c r="IX61" s="244"/>
      <c r="IY61" s="244"/>
      <c r="IZ61" s="244"/>
      <c r="JA61" s="244"/>
      <c r="JB61" s="244"/>
      <c r="JC61" s="244"/>
      <c r="JD61" s="244"/>
      <c r="JE61" s="244"/>
      <c r="JF61" s="244"/>
      <c r="JG61" s="244"/>
      <c r="JH61" s="244"/>
      <c r="JI61" s="244"/>
      <c r="JJ61" s="244"/>
      <c r="JK61" s="244"/>
      <c r="JL61" s="244"/>
      <c r="JM61" s="244"/>
      <c r="JN61" s="244"/>
      <c r="JO61" s="244"/>
      <c r="JP61" s="244"/>
      <c r="JQ61" s="244"/>
      <c r="JR61" s="244"/>
      <c r="JS61" s="244"/>
      <c r="JT61" s="244"/>
      <c r="JU61" s="244"/>
      <c r="JV61" s="244"/>
      <c r="JW61" s="244"/>
      <c r="JX61" s="244"/>
      <c r="JY61" s="244"/>
      <c r="JZ61" s="244"/>
      <c r="KA61" s="244"/>
      <c r="KB61" s="244"/>
      <c r="KC61" s="244"/>
      <c r="KD61" s="244"/>
      <c r="KE61" s="244"/>
      <c r="KF61" s="244"/>
      <c r="KG61" s="244"/>
      <c r="KH61" s="244"/>
      <c r="KI61" s="244"/>
      <c r="KJ61" s="244"/>
      <c r="KK61" s="244"/>
      <c r="KL61" s="244"/>
      <c r="KM61" s="244"/>
      <c r="KN61" s="244"/>
      <c r="KO61" s="244"/>
      <c r="KP61" s="244"/>
      <c r="KQ61" s="244"/>
      <c r="KR61" s="244"/>
      <c r="KS61" s="244"/>
      <c r="KT61" s="244"/>
      <c r="KU61" s="244"/>
      <c r="KV61" s="244"/>
      <c r="KW61" s="244"/>
      <c r="KX61" s="244"/>
      <c r="KY61" s="244"/>
      <c r="KZ61" s="244"/>
      <c r="LA61" s="244"/>
      <c r="LB61" s="244"/>
      <c r="LC61" s="244"/>
      <c r="LD61" s="244"/>
      <c r="LE61" s="244"/>
      <c r="LF61" s="244"/>
      <c r="LG61" s="244"/>
      <c r="LH61" s="244"/>
      <c r="LI61" s="244"/>
      <c r="LJ61" s="244"/>
      <c r="LK61" s="244"/>
      <c r="LL61" s="244"/>
      <c r="LM61" s="244"/>
      <c r="LN61" s="244"/>
      <c r="LO61" s="244"/>
      <c r="LP61" s="244"/>
      <c r="LQ61" s="244"/>
      <c r="LR61" s="244"/>
      <c r="LS61" s="244"/>
      <c r="LT61" s="244"/>
      <c r="LU61" s="244"/>
      <c r="LV61" s="244"/>
      <c r="LW61" s="244"/>
      <c r="LX61" s="244"/>
      <c r="LY61" s="244"/>
      <c r="LZ61" s="244"/>
      <c r="MA61" s="244"/>
      <c r="MB61" s="244"/>
      <c r="MC61" s="244"/>
      <c r="MD61" s="244"/>
      <c r="ME61" s="244"/>
      <c r="MF61" s="244"/>
      <c r="MG61" s="244"/>
      <c r="MH61" s="244"/>
      <c r="MI61" s="244"/>
      <c r="MJ61" s="244"/>
      <c r="MK61" s="244"/>
      <c r="ML61" s="244"/>
      <c r="MM61" s="244"/>
      <c r="MN61" s="244"/>
      <c r="MO61" s="244"/>
      <c r="MP61" s="244"/>
      <c r="MQ61" s="244"/>
      <c r="MR61" s="244"/>
      <c r="MS61" s="244"/>
      <c r="MT61" s="244"/>
      <c r="MU61" s="244"/>
      <c r="MV61" s="244"/>
      <c r="MW61" s="244"/>
      <c r="MX61" s="244"/>
      <c r="MY61" s="244"/>
      <c r="MZ61" s="244"/>
      <c r="NA61" s="244"/>
      <c r="NB61" s="244"/>
      <c r="NC61" s="244"/>
      <c r="ND61" s="244"/>
      <c r="NE61" s="244"/>
      <c r="NF61" s="244"/>
      <c r="NG61" s="244"/>
      <c r="NH61" s="244"/>
      <c r="NI61" s="244"/>
      <c r="NJ61" s="244"/>
      <c r="NK61" s="244"/>
      <c r="NL61" s="244"/>
      <c r="NM61" s="244"/>
      <c r="NN61" s="244"/>
      <c r="NO61" s="244"/>
      <c r="NP61" s="244"/>
      <c r="NQ61" s="244"/>
      <c r="NR61" s="244"/>
      <c r="NS61" s="244"/>
      <c r="NT61" s="244"/>
      <c r="NU61" s="244"/>
      <c r="NV61" s="244"/>
      <c r="NW61" s="244"/>
      <c r="NX61" s="244"/>
      <c r="NY61" s="244"/>
      <c r="NZ61" s="244"/>
      <c r="OA61" s="244"/>
      <c r="OB61" s="244"/>
      <c r="OC61" s="244"/>
      <c r="OD61" s="244"/>
      <c r="OE61" s="244"/>
      <c r="OF61" s="244"/>
      <c r="OG61" s="244"/>
      <c r="OH61" s="244"/>
      <c r="OI61" s="244"/>
      <c r="OJ61" s="244"/>
      <c r="OK61" s="244"/>
      <c r="OL61" s="244"/>
      <c r="OM61" s="244"/>
      <c r="ON61" s="244"/>
      <c r="OO61" s="244"/>
      <c r="OP61" s="244"/>
      <c r="OQ61" s="244"/>
      <c r="OR61" s="244"/>
      <c r="OS61" s="244"/>
      <c r="OT61" s="244"/>
      <c r="OU61" s="244"/>
      <c r="OV61" s="244"/>
      <c r="OW61" s="244"/>
      <c r="OX61" s="244"/>
      <c r="OY61" s="244"/>
      <c r="OZ61" s="244"/>
      <c r="PA61" s="244"/>
      <c r="PB61" s="244"/>
      <c r="PC61" s="244"/>
      <c r="PD61" s="244"/>
      <c r="PE61" s="244"/>
      <c r="PF61" s="244"/>
      <c r="PG61" s="244"/>
      <c r="PH61" s="244"/>
      <c r="PI61" s="244"/>
      <c r="PJ61" s="244"/>
      <c r="PK61" s="244"/>
      <c r="PL61" s="244"/>
      <c r="PM61" s="244"/>
      <c r="PN61" s="244"/>
      <c r="PO61" s="244"/>
      <c r="PP61" s="244"/>
      <c r="PQ61" s="244"/>
      <c r="PR61" s="244"/>
      <c r="PS61" s="244"/>
      <c r="PT61" s="244"/>
      <c r="PU61" s="244"/>
      <c r="PV61" s="244"/>
      <c r="PW61" s="244"/>
      <c r="PX61" s="244"/>
      <c r="PY61" s="244"/>
      <c r="PZ61" s="244"/>
      <c r="QA61" s="244"/>
      <c r="QB61" s="244"/>
      <c r="QC61" s="244"/>
      <c r="QD61" s="244"/>
      <c r="QE61" s="244"/>
      <c r="QF61" s="244"/>
      <c r="QG61" s="244"/>
      <c r="QH61" s="244"/>
      <c r="QI61" s="244"/>
      <c r="QJ61" s="244"/>
      <c r="QK61" s="244"/>
      <c r="QL61" s="244"/>
      <c r="QM61" s="244"/>
      <c r="QN61" s="244"/>
      <c r="QO61" s="244"/>
      <c r="QP61" s="244"/>
      <c r="QQ61" s="244"/>
      <c r="QR61" s="244"/>
      <c r="QS61" s="244"/>
      <c r="QT61" s="244"/>
      <c r="QU61" s="244"/>
      <c r="QV61" s="244"/>
      <c r="QW61" s="244"/>
      <c r="QX61" s="244"/>
      <c r="QY61" s="244"/>
      <c r="QZ61" s="244"/>
      <c r="RA61" s="244"/>
      <c r="RB61" s="244"/>
      <c r="RC61" s="244"/>
      <c r="RD61" s="244"/>
      <c r="RE61" s="244"/>
      <c r="RF61" s="244"/>
      <c r="RG61" s="244"/>
      <c r="RH61" s="244"/>
      <c r="RI61" s="244"/>
      <c r="RJ61" s="244"/>
      <c r="RK61" s="244"/>
      <c r="RL61" s="244"/>
      <c r="RM61" s="244"/>
      <c r="RN61" s="244"/>
      <c r="RO61" s="244"/>
      <c r="RP61" s="244"/>
      <c r="RQ61" s="244"/>
      <c r="RR61" s="244"/>
      <c r="RS61" s="244"/>
      <c r="RT61" s="244"/>
      <c r="RU61" s="244"/>
      <c r="RV61" s="244"/>
      <c r="RW61" s="244"/>
      <c r="RX61" s="244"/>
      <c r="RY61" s="244"/>
      <c r="RZ61" s="244"/>
      <c r="SA61" s="244"/>
      <c r="SB61" s="244"/>
      <c r="SC61" s="244"/>
      <c r="SD61" s="244"/>
      <c r="SE61" s="244"/>
      <c r="SF61" s="244"/>
      <c r="SG61" s="244"/>
      <c r="SH61" s="244"/>
      <c r="SI61" s="244"/>
      <c r="SJ61" s="244"/>
      <c r="SK61" s="244"/>
      <c r="SL61" s="244"/>
      <c r="SM61" s="244"/>
      <c r="SN61" s="244"/>
      <c r="SO61" s="244"/>
      <c r="SP61" s="244"/>
      <c r="SQ61" s="244"/>
      <c r="SR61" s="244"/>
      <c r="SS61" s="244"/>
      <c r="ST61" s="244"/>
      <c r="SU61" s="244"/>
      <c r="SV61" s="244"/>
      <c r="SW61" s="244"/>
      <c r="SX61" s="244"/>
      <c r="SY61" s="244"/>
      <c r="SZ61" s="244"/>
      <c r="TA61" s="244"/>
      <c r="TB61" s="244"/>
      <c r="TC61" s="244"/>
      <c r="TD61" s="244"/>
      <c r="TE61" s="244"/>
      <c r="TF61" s="244"/>
      <c r="TG61" s="244"/>
      <c r="TH61" s="244"/>
      <c r="TI61" s="244"/>
      <c r="TJ61" s="244"/>
      <c r="TK61" s="244"/>
      <c r="TL61" s="244"/>
      <c r="TM61" s="244"/>
      <c r="TN61" s="244"/>
      <c r="TO61" s="244"/>
      <c r="TP61" s="244"/>
      <c r="TQ61" s="244"/>
      <c r="TR61" s="244"/>
      <c r="TS61" s="244"/>
      <c r="TT61" s="244"/>
      <c r="TU61" s="244"/>
      <c r="TV61" s="244"/>
      <c r="TW61" s="244"/>
      <c r="TX61" s="244"/>
      <c r="TY61" s="244"/>
      <c r="TZ61" s="244"/>
      <c r="UA61" s="244"/>
      <c r="UB61" s="244"/>
      <c r="UC61" s="244"/>
      <c r="UD61" s="244"/>
      <c r="UE61" s="244"/>
      <c r="UF61" s="244"/>
      <c r="UG61" s="244"/>
      <c r="UH61" s="244"/>
      <c r="UI61" s="244"/>
      <c r="UJ61" s="244"/>
      <c r="UK61" s="244"/>
      <c r="UL61" s="244"/>
      <c r="UM61" s="244"/>
      <c r="UN61" s="244"/>
      <c r="UO61" s="244"/>
      <c r="UP61" s="244"/>
      <c r="UQ61" s="244"/>
      <c r="UR61" s="244"/>
      <c r="US61" s="244"/>
      <c r="UT61" s="244"/>
      <c r="UU61" s="244"/>
      <c r="UV61" s="244"/>
      <c r="UW61" s="244"/>
      <c r="UX61" s="244"/>
      <c r="UY61" s="244"/>
      <c r="UZ61" s="244"/>
      <c r="VA61" s="244"/>
      <c r="VB61" s="244"/>
      <c r="VC61" s="244"/>
      <c r="VD61" s="244"/>
      <c r="VE61" s="244"/>
      <c r="VF61" s="244"/>
      <c r="VG61" s="244"/>
      <c r="VH61" s="244"/>
      <c r="VI61" s="244"/>
      <c r="VJ61" s="244"/>
      <c r="VK61" s="244"/>
      <c r="VL61" s="244"/>
      <c r="VM61" s="244"/>
      <c r="VN61" s="244"/>
      <c r="VO61" s="244"/>
      <c r="VP61" s="244"/>
      <c r="VQ61" s="244"/>
      <c r="VR61" s="244"/>
      <c r="VS61" s="244"/>
      <c r="VT61" s="244"/>
      <c r="VU61" s="244"/>
      <c r="VV61" s="244"/>
      <c r="VW61" s="244"/>
      <c r="VX61" s="244"/>
      <c r="VY61" s="244"/>
      <c r="VZ61" s="244"/>
      <c r="WA61" s="244"/>
      <c r="WB61" s="244"/>
      <c r="WC61" s="244"/>
      <c r="WD61" s="244"/>
      <c r="WE61" s="244"/>
      <c r="WF61" s="244"/>
      <c r="WG61" s="244"/>
      <c r="WH61" s="244"/>
      <c r="WI61" s="244"/>
      <c r="WJ61" s="244"/>
      <c r="WK61" s="244"/>
      <c r="WL61" s="244"/>
      <c r="WM61" s="244"/>
      <c r="WN61" s="244"/>
      <c r="WO61" s="244"/>
      <c r="WP61" s="244"/>
      <c r="WQ61" s="244"/>
      <c r="WR61" s="244"/>
      <c r="WS61" s="244"/>
      <c r="WT61" s="244"/>
      <c r="WU61" s="244"/>
      <c r="WV61" s="244"/>
      <c r="WW61" s="244"/>
      <c r="WX61" s="244"/>
      <c r="WY61" s="244"/>
      <c r="WZ61" s="244"/>
      <c r="XA61" s="244"/>
      <c r="XB61" s="244"/>
      <c r="XC61" s="244"/>
      <c r="XD61" s="244"/>
      <c r="XE61" s="244"/>
      <c r="XF61" s="244"/>
      <c r="XG61" s="244"/>
      <c r="XH61" s="244"/>
      <c r="XI61" s="244"/>
      <c r="XJ61" s="244"/>
      <c r="XK61" s="244"/>
      <c r="XL61" s="244"/>
      <c r="XM61" s="244"/>
      <c r="XN61" s="244"/>
      <c r="XO61" s="244"/>
      <c r="XP61" s="244"/>
      <c r="XQ61" s="244"/>
      <c r="XR61" s="244"/>
      <c r="XS61" s="244"/>
      <c r="XT61" s="244"/>
      <c r="XU61" s="244"/>
      <c r="XV61" s="244"/>
      <c r="XW61" s="244"/>
      <c r="XX61" s="244"/>
      <c r="XY61" s="244"/>
      <c r="XZ61" s="244"/>
      <c r="YA61" s="244"/>
      <c r="YB61" s="244"/>
      <c r="YC61" s="244"/>
      <c r="YD61" s="244"/>
      <c r="YE61" s="244"/>
      <c r="YF61" s="244"/>
      <c r="YG61" s="244"/>
      <c r="YH61" s="244"/>
      <c r="YI61" s="244"/>
      <c r="YJ61" s="244"/>
      <c r="YK61" s="244"/>
      <c r="YL61" s="244"/>
      <c r="YM61" s="244"/>
      <c r="YN61" s="244"/>
      <c r="YO61" s="244"/>
      <c r="YP61" s="244"/>
      <c r="YQ61" s="244"/>
      <c r="YR61" s="244"/>
      <c r="YS61" s="244"/>
      <c r="YT61" s="244"/>
      <c r="YU61" s="244"/>
      <c r="YV61" s="244"/>
      <c r="YW61" s="244"/>
      <c r="YX61" s="244"/>
      <c r="YY61" s="244"/>
      <c r="YZ61" s="244"/>
      <c r="ZA61" s="244"/>
      <c r="ZB61" s="244"/>
      <c r="ZC61" s="244"/>
      <c r="ZD61" s="244"/>
      <c r="ZE61" s="244"/>
      <c r="ZF61" s="244"/>
      <c r="ZG61" s="244"/>
      <c r="ZH61" s="244"/>
      <c r="ZI61" s="244"/>
      <c r="ZJ61" s="244"/>
      <c r="ZK61" s="244"/>
      <c r="ZL61" s="244"/>
      <c r="ZM61" s="244"/>
      <c r="ZN61" s="244"/>
      <c r="ZO61" s="244"/>
      <c r="ZP61" s="244"/>
      <c r="ZQ61" s="244"/>
      <c r="ZR61" s="244"/>
      <c r="ZS61" s="244"/>
      <c r="ZT61" s="244"/>
      <c r="ZU61" s="244"/>
      <c r="ZV61" s="244"/>
      <c r="ZW61" s="244"/>
      <c r="ZX61" s="244"/>
      <c r="ZY61" s="244"/>
      <c r="ZZ61" s="244"/>
      <c r="AAA61" s="244"/>
      <c r="AAB61" s="244"/>
      <c r="AAC61" s="244"/>
      <c r="AAD61" s="244"/>
      <c r="AAE61" s="244"/>
      <c r="AAF61" s="244"/>
      <c r="AAG61" s="244"/>
      <c r="AAH61" s="244"/>
      <c r="AAI61" s="244"/>
      <c r="AAJ61" s="244"/>
      <c r="AAK61" s="244"/>
      <c r="AAL61" s="244"/>
      <c r="AAM61" s="244"/>
      <c r="AAN61" s="244"/>
      <c r="AAO61" s="244"/>
      <c r="AAP61" s="244"/>
      <c r="AAQ61" s="244"/>
      <c r="AAR61" s="244"/>
      <c r="AAS61" s="244"/>
      <c r="AAT61" s="244"/>
      <c r="AAU61" s="244"/>
      <c r="AAV61" s="244"/>
      <c r="AAW61" s="244"/>
      <c r="AAX61" s="244"/>
      <c r="AAY61" s="244"/>
      <c r="AAZ61" s="244"/>
      <c r="ABA61" s="244"/>
      <c r="ABB61" s="244"/>
      <c r="ABC61" s="244"/>
      <c r="ABD61" s="244"/>
      <c r="ABE61" s="244"/>
      <c r="ABF61" s="244"/>
      <c r="ABG61" s="244"/>
      <c r="ABH61" s="244"/>
      <c r="ABI61" s="244"/>
      <c r="ABJ61" s="244"/>
      <c r="ABK61" s="244"/>
      <c r="ABL61" s="244"/>
      <c r="ABM61" s="244"/>
      <c r="ABN61" s="244"/>
      <c r="ABO61" s="244"/>
      <c r="ABP61" s="244"/>
      <c r="ABQ61" s="244"/>
      <c r="ABR61" s="244"/>
      <c r="ABS61" s="244"/>
      <c r="ABT61" s="244"/>
      <c r="ABU61" s="244"/>
      <c r="ABV61" s="244"/>
      <c r="ABW61" s="244"/>
      <c r="ABX61" s="244"/>
      <c r="ABY61" s="244"/>
      <c r="ABZ61" s="244"/>
      <c r="ACA61" s="244"/>
      <c r="ACB61" s="244"/>
      <c r="ACC61" s="244"/>
      <c r="ACD61" s="244"/>
      <c r="ACE61" s="244"/>
      <c r="ACF61" s="244"/>
      <c r="ACG61" s="244"/>
      <c r="ACH61" s="244"/>
      <c r="ACI61" s="244"/>
      <c r="ACJ61" s="244"/>
      <c r="ACK61" s="244"/>
      <c r="ACL61" s="244"/>
      <c r="ACM61" s="244"/>
      <c r="ACN61" s="244"/>
      <c r="ACO61" s="244"/>
      <c r="ACP61" s="244"/>
      <c r="ACQ61" s="244"/>
      <c r="ACR61" s="244"/>
      <c r="ACS61" s="244"/>
      <c r="ACT61" s="244"/>
      <c r="ACU61" s="244"/>
      <c r="ACV61" s="244"/>
      <c r="ACW61" s="244"/>
      <c r="ACX61" s="244"/>
      <c r="ACY61" s="244"/>
      <c r="ACZ61" s="244"/>
      <c r="ADA61" s="244"/>
      <c r="ADB61" s="244"/>
      <c r="ADC61" s="244"/>
      <c r="ADD61" s="244"/>
      <c r="ADE61" s="244"/>
      <c r="ADF61" s="244"/>
      <c r="ADG61" s="244"/>
      <c r="ADH61" s="244"/>
      <c r="ADI61" s="244"/>
      <c r="ADJ61" s="244"/>
      <c r="ADK61" s="244"/>
      <c r="ADL61" s="244"/>
      <c r="ADM61" s="244"/>
      <c r="ADN61" s="244"/>
      <c r="ADO61" s="244"/>
      <c r="ADP61" s="244"/>
      <c r="ADQ61" s="244"/>
      <c r="ADR61" s="244"/>
      <c r="ADS61" s="244"/>
      <c r="ADT61" s="244"/>
      <c r="ADU61" s="244"/>
      <c r="ADV61" s="244"/>
      <c r="ADW61" s="244"/>
      <c r="ADX61" s="244"/>
      <c r="ADY61" s="244"/>
      <c r="ADZ61" s="244"/>
      <c r="AEA61" s="244"/>
      <c r="AEB61" s="244"/>
      <c r="AEC61" s="244"/>
      <c r="AED61" s="244"/>
      <c r="AEE61" s="244"/>
      <c r="AEF61" s="244"/>
      <c r="AEG61" s="244"/>
      <c r="AEH61" s="244"/>
      <c r="AEI61" s="244"/>
      <c r="AEJ61" s="244"/>
      <c r="AEK61" s="244"/>
      <c r="AEL61" s="244"/>
      <c r="AEM61" s="244"/>
      <c r="AEN61" s="244"/>
      <c r="AEO61" s="244"/>
      <c r="AEP61" s="244"/>
      <c r="AEQ61" s="244"/>
      <c r="AER61" s="244"/>
      <c r="AES61" s="244"/>
      <c r="AET61" s="244"/>
      <c r="AEU61" s="244"/>
    </row>
    <row r="62" spans="1:827" s="191" customFormat="1" x14ac:dyDescent="0.15">
      <c r="A62" s="183" t="str">
        <f>'Tariffs July 2020'!K48</f>
        <v>Discover Energy</v>
      </c>
      <c r="B62" s="183" t="str">
        <f>'Tariffs July 2020'!L48</f>
        <v>Economy Saver</v>
      </c>
      <c r="C62" s="184">
        <f>IF('Tariffs July 2020'!BP48=0,91*'Tariffs July 2020'!M48/100,(91*'Tariffs July 2020'!M48/100)+'Tariffs July 2020'!BP48/4)</f>
        <v>70.508454545454555</v>
      </c>
      <c r="D62" s="184">
        <f>IF('Tariffs July 2020'!O48="",$C$39*$C$40*'Tariffs July 2020'!N48/100,IF($C$39*$C$40&gt;='Tariffs July 2020'!P48,('Tariffs July 2020'!P48*'Tariffs July 2020'!N48/100),($C$39*$C$40*'Tariffs July 2020'!N48/100)))</f>
        <v>406.14545454545458</v>
      </c>
      <c r="E62" s="184">
        <f>IF(AND('Tariffs July 2020'!R48&gt;0,'Tariffs July 2020'!T48&gt;0),IF(($C$39*$C$40&lt;'Tariffs July 2020'!T48),(0),($C$39*$C$40-'Tariffs July 2020'!T48)*'Tariffs July 2020'!U48/100),IF(AND('Tariffs July 2020'!R48&gt;0,'Tariffs July 2020'!T48=""),IF(($C$39*$C$40&lt;'Tariffs July 2020'!R48+'Tariffs July 2020'!P48),(0),(($C$39*$C$40-('Tariffs July 2020'!R48+'Tariffs July 2020'!P48))*'Tariffs July 2020'!S48/100)),IF(AND('Tariffs July 2020'!P48&gt;0,'Tariffs July 2020'!R48=""&gt;0),IF(($C$39*$C$40&lt;'Tariffs July 2020'!P48),(0),($C$39*$C$40-'Tariffs July 2020'!P48)*'Tariffs July 2020'!Q48/100),0)))</f>
        <v>0</v>
      </c>
      <c r="F62" s="184">
        <f>($C$39*$C$41)*'Tariffs July 2020'!AE48/100</f>
        <v>49.472727272727262</v>
      </c>
      <c r="G62" s="184">
        <f t="shared" ref="G62" si="110">SUM(C62:F62)</f>
        <v>526.12663636363641</v>
      </c>
      <c r="H62" s="238">
        <f t="shared" ref="H62" si="111">(G62-C62)*4</f>
        <v>1822.4727272727273</v>
      </c>
      <c r="I62" s="238">
        <f t="shared" ref="I62" si="112">G62*4</f>
        <v>2104.5065454545456</v>
      </c>
      <c r="J62" s="185">
        <f t="shared" ref="J62" si="113">I62*1.1</f>
        <v>2314.9572000000003</v>
      </c>
      <c r="K62" s="183">
        <f>'Tariffs July 2020'!AZ48</f>
        <v>0</v>
      </c>
      <c r="L62" s="183">
        <f>'Tariffs July 2020'!BA48</f>
        <v>12</v>
      </c>
      <c r="M62" s="183">
        <f>'Tariffs July 2020'!BB48</f>
        <v>0</v>
      </c>
      <c r="N62" s="183">
        <f>'Tariffs July 2020'!BC48</f>
        <v>0</v>
      </c>
      <c r="O62" s="186" t="str">
        <f t="shared" ref="O62" si="114">IF(SUM(K62:N62)=0,"No discount",IF(K62&gt;0,"Guaranteed off bill",IF(L62&gt;0,"Guaranteed off usage",IF(M62&gt;0,"Pay-on-time off bill","Pay-on-time off usage"))))</f>
        <v>Guaranteed off usage</v>
      </c>
      <c r="P62" s="187" t="str">
        <f t="shared" ref="P62" si="115">IF(OR(A62="Origin Energy",A62="Red Energy",A62="Powershop"),"Inclusive","Exclusive")</f>
        <v>Exclusive</v>
      </c>
      <c r="Q62" s="241">
        <f t="shared" ref="Q62" si="116">IF(AND(O62="Guaranteed off bill",P62="Inclusive"),((I62*1.1)-((I62*1.1)*K62/100))/1.1,IF(AND(O62="Guaranteed off usage",P62="Inclusive"),((I62*1.1)-((H62*1.1)*L62/100))/1.1,IF(AND(O62="Guaranteed off bill",P62="Exclusive"),I62-(I62*K62/100),IF(AND(O62="Guaranteed off usage",P62="Exclusive"),I62-(H62*L62/100),IF(P62="Inclusive",((I62*1.1))/1.1,I62)))))</f>
        <v>1885.8098181818184</v>
      </c>
      <c r="R62" s="238">
        <f t="shared" ref="R62" si="117">IF(AND(O62="Pay-on-time off bill",P62="Inclusive"),((Q62*1.1)-((Q62*1.1)*M62/100))/1.1,IF(AND(O62="Pay-on-time off usage",P62="Inclusive"),((Q62*1.1)-((H62*1.1)*N62/100))/1.1,IF(AND(O62="Pay-on-time off bill",P62="Exclusive"),Q62-(Q62*M62/100),IF(AND(O62="Pay-on-time off usage",P62="Exclusive"),Q62-(H62*N62/100),IF(P62="Inclusive",((Q62*1.1))/1.1,Q62)))))</f>
        <v>1885.8098181818184</v>
      </c>
      <c r="S62" s="247">
        <f t="shared" ref="S62" si="118">Q62*1.1</f>
        <v>2074.3908000000006</v>
      </c>
      <c r="T62" s="247">
        <f t="shared" ref="T62" si="119">R62*1.1</f>
        <v>2074.3908000000006</v>
      </c>
      <c r="U62" s="188">
        <f>'Tariffs July 2020'!BL48</f>
        <v>0</v>
      </c>
      <c r="V62" s="189" t="str">
        <f>'Tariffs July 2020'!BM48</f>
        <v>n</v>
      </c>
      <c r="Y62" s="244"/>
      <c r="Z62" s="244"/>
      <c r="AA62" s="244"/>
      <c r="AB62" s="244"/>
      <c r="AC62" s="244"/>
      <c r="AD62" s="244"/>
      <c r="AE62" s="244"/>
      <c r="AF62" s="244"/>
      <c r="AG62" s="244"/>
      <c r="AH62" s="244"/>
      <c r="AI62" s="244"/>
      <c r="AJ62" s="244"/>
      <c r="AK62" s="244"/>
      <c r="AL62" s="244"/>
      <c r="AM62" s="244"/>
      <c r="AN62" s="244"/>
      <c r="AO62" s="244"/>
      <c r="AP62" s="244"/>
      <c r="AQ62" s="244"/>
      <c r="AR62" s="244"/>
      <c r="AS62" s="244"/>
      <c r="AT62" s="244"/>
      <c r="AU62" s="244"/>
      <c r="AV62" s="244"/>
      <c r="AW62" s="244"/>
      <c r="AX62" s="244"/>
      <c r="AY62" s="244"/>
      <c r="AZ62" s="244"/>
      <c r="BA62" s="244"/>
      <c r="BB62" s="244"/>
      <c r="BC62" s="244"/>
      <c r="BD62" s="244"/>
      <c r="BE62" s="244"/>
      <c r="BF62" s="244"/>
      <c r="BG62" s="244"/>
      <c r="BH62" s="244"/>
      <c r="BI62" s="244"/>
      <c r="BJ62" s="244"/>
      <c r="BK62" s="244"/>
      <c r="BL62" s="244"/>
      <c r="BM62" s="244"/>
      <c r="BN62" s="244"/>
      <c r="BO62" s="244"/>
      <c r="BP62" s="244"/>
      <c r="BQ62" s="244"/>
      <c r="BR62" s="244"/>
      <c r="BS62" s="244"/>
      <c r="BT62" s="244"/>
      <c r="BU62" s="244"/>
      <c r="BV62" s="244"/>
      <c r="BW62" s="244"/>
      <c r="BX62" s="244"/>
      <c r="BY62" s="244"/>
      <c r="BZ62" s="244"/>
      <c r="CA62" s="244"/>
      <c r="CB62" s="244"/>
      <c r="CC62" s="244"/>
      <c r="CD62" s="244"/>
      <c r="CE62" s="244"/>
      <c r="CF62" s="244"/>
      <c r="CG62" s="244"/>
      <c r="CH62" s="244"/>
      <c r="CI62" s="244"/>
      <c r="CJ62" s="244"/>
      <c r="CK62" s="244"/>
      <c r="CL62" s="244"/>
      <c r="CM62" s="244"/>
      <c r="CN62" s="244"/>
      <c r="CO62" s="244"/>
      <c r="CP62" s="244"/>
      <c r="CQ62" s="244"/>
      <c r="CR62" s="244"/>
      <c r="CS62" s="244"/>
      <c r="CT62" s="244"/>
      <c r="CU62" s="244"/>
      <c r="CV62" s="244"/>
      <c r="CW62" s="244"/>
      <c r="CX62" s="244"/>
      <c r="CY62" s="244"/>
      <c r="CZ62" s="244"/>
      <c r="DA62" s="244"/>
      <c r="DB62" s="244"/>
      <c r="DC62" s="244"/>
      <c r="DD62" s="244"/>
      <c r="DE62" s="244"/>
      <c r="DF62" s="244"/>
      <c r="DG62" s="244"/>
      <c r="DH62" s="244"/>
      <c r="DI62" s="244"/>
      <c r="DJ62" s="244"/>
      <c r="DK62" s="244"/>
      <c r="DL62" s="244"/>
      <c r="DM62" s="244"/>
      <c r="DN62" s="244"/>
      <c r="DO62" s="244"/>
      <c r="DP62" s="244"/>
      <c r="DQ62" s="244"/>
      <c r="DR62" s="244"/>
      <c r="DS62" s="244"/>
      <c r="DT62" s="244"/>
      <c r="DU62" s="244"/>
      <c r="DV62" s="244"/>
      <c r="DW62" s="244"/>
      <c r="DX62" s="244"/>
      <c r="DY62" s="244"/>
      <c r="DZ62" s="244"/>
      <c r="EA62" s="244"/>
      <c r="EB62" s="244"/>
      <c r="EC62" s="244"/>
      <c r="ED62" s="244"/>
      <c r="EE62" s="244"/>
      <c r="EF62" s="244"/>
      <c r="EG62" s="244"/>
      <c r="EH62" s="244"/>
      <c r="EI62" s="244"/>
      <c r="EJ62" s="244"/>
      <c r="EK62" s="244"/>
      <c r="EL62" s="244"/>
      <c r="EM62" s="244"/>
      <c r="EN62" s="244"/>
      <c r="EO62" s="244"/>
      <c r="EP62" s="244"/>
      <c r="EQ62" s="244"/>
      <c r="ER62" s="244"/>
      <c r="ES62" s="244"/>
      <c r="ET62" s="244"/>
      <c r="EU62" s="244"/>
      <c r="EV62" s="244"/>
      <c r="EW62" s="244"/>
      <c r="EX62" s="244"/>
      <c r="EY62" s="244"/>
      <c r="EZ62" s="244"/>
      <c r="FA62" s="244"/>
      <c r="FB62" s="244"/>
      <c r="FC62" s="244"/>
      <c r="FD62" s="244"/>
      <c r="FE62" s="244"/>
      <c r="FF62" s="244"/>
      <c r="FG62" s="244"/>
      <c r="FH62" s="244"/>
      <c r="FI62" s="244"/>
      <c r="FJ62" s="244"/>
      <c r="FK62" s="244"/>
      <c r="FL62" s="244"/>
      <c r="FM62" s="244"/>
      <c r="FN62" s="244"/>
      <c r="FO62" s="244"/>
      <c r="FP62" s="244"/>
      <c r="FQ62" s="244"/>
      <c r="FR62" s="244"/>
      <c r="FS62" s="244"/>
      <c r="FT62" s="244"/>
      <c r="FU62" s="244"/>
      <c r="FV62" s="244"/>
      <c r="FW62" s="244"/>
      <c r="FX62" s="244"/>
      <c r="FY62" s="244"/>
      <c r="FZ62" s="244"/>
      <c r="GA62" s="244"/>
      <c r="GB62" s="244"/>
      <c r="GC62" s="244"/>
      <c r="GD62" s="244"/>
      <c r="GE62" s="244"/>
      <c r="GF62" s="244"/>
      <c r="GG62" s="244"/>
      <c r="GH62" s="244"/>
      <c r="GI62" s="244"/>
      <c r="GJ62" s="244"/>
      <c r="GK62" s="244"/>
      <c r="GL62" s="244"/>
      <c r="GM62" s="244"/>
      <c r="GN62" s="244"/>
      <c r="GO62" s="244"/>
      <c r="GP62" s="244"/>
      <c r="GQ62" s="244"/>
      <c r="GR62" s="244"/>
      <c r="GS62" s="244"/>
      <c r="GT62" s="244"/>
      <c r="GU62" s="244"/>
      <c r="GV62" s="244"/>
      <c r="GW62" s="244"/>
      <c r="GX62" s="244"/>
      <c r="GY62" s="244"/>
      <c r="GZ62" s="244"/>
      <c r="HA62" s="244"/>
      <c r="HB62" s="244"/>
      <c r="HC62" s="244"/>
      <c r="HD62" s="244"/>
      <c r="HE62" s="244"/>
      <c r="HF62" s="244"/>
      <c r="HG62" s="244"/>
      <c r="HH62" s="244"/>
      <c r="HI62" s="244"/>
      <c r="HJ62" s="244"/>
      <c r="HK62" s="244"/>
      <c r="HL62" s="244"/>
      <c r="HM62" s="244"/>
      <c r="HN62" s="244"/>
      <c r="HO62" s="244"/>
      <c r="HP62" s="244"/>
      <c r="HQ62" s="244"/>
      <c r="HR62" s="244"/>
      <c r="HS62" s="244"/>
      <c r="HT62" s="244"/>
      <c r="HU62" s="244"/>
      <c r="HV62" s="244"/>
      <c r="HW62" s="244"/>
      <c r="HX62" s="244"/>
      <c r="HY62" s="244"/>
      <c r="HZ62" s="244"/>
      <c r="IA62" s="244"/>
      <c r="IB62" s="244"/>
      <c r="IC62" s="244"/>
      <c r="ID62" s="244"/>
      <c r="IE62" s="244"/>
      <c r="IF62" s="244"/>
      <c r="IG62" s="244"/>
      <c r="IH62" s="244"/>
      <c r="II62" s="244"/>
      <c r="IJ62" s="244"/>
      <c r="IK62" s="244"/>
      <c r="IL62" s="244"/>
      <c r="IM62" s="244"/>
      <c r="IN62" s="244"/>
      <c r="IO62" s="244"/>
      <c r="IP62" s="244"/>
      <c r="IQ62" s="244"/>
      <c r="IR62" s="244"/>
      <c r="IS62" s="244"/>
      <c r="IT62" s="244"/>
      <c r="IU62" s="244"/>
      <c r="IV62" s="244"/>
      <c r="IW62" s="244"/>
      <c r="IX62" s="244"/>
      <c r="IY62" s="244"/>
      <c r="IZ62" s="244"/>
      <c r="JA62" s="244"/>
      <c r="JB62" s="244"/>
      <c r="JC62" s="244"/>
      <c r="JD62" s="244"/>
      <c r="JE62" s="244"/>
      <c r="JF62" s="244"/>
      <c r="JG62" s="244"/>
      <c r="JH62" s="244"/>
      <c r="JI62" s="244"/>
      <c r="JJ62" s="244"/>
      <c r="JK62" s="244"/>
      <c r="JL62" s="244"/>
      <c r="JM62" s="244"/>
      <c r="JN62" s="244"/>
      <c r="JO62" s="244"/>
      <c r="JP62" s="244"/>
      <c r="JQ62" s="244"/>
      <c r="JR62" s="244"/>
      <c r="JS62" s="244"/>
      <c r="JT62" s="244"/>
      <c r="JU62" s="244"/>
      <c r="JV62" s="244"/>
      <c r="JW62" s="244"/>
      <c r="JX62" s="244"/>
      <c r="JY62" s="244"/>
      <c r="JZ62" s="244"/>
      <c r="KA62" s="244"/>
      <c r="KB62" s="244"/>
      <c r="KC62" s="244"/>
      <c r="KD62" s="244"/>
      <c r="KE62" s="244"/>
      <c r="KF62" s="244"/>
      <c r="KG62" s="244"/>
      <c r="KH62" s="244"/>
      <c r="KI62" s="244"/>
      <c r="KJ62" s="244"/>
      <c r="KK62" s="244"/>
      <c r="KL62" s="244"/>
      <c r="KM62" s="244"/>
      <c r="KN62" s="244"/>
      <c r="KO62" s="244"/>
      <c r="KP62" s="244"/>
      <c r="KQ62" s="244"/>
      <c r="KR62" s="244"/>
      <c r="KS62" s="244"/>
      <c r="KT62" s="244"/>
      <c r="KU62" s="244"/>
      <c r="KV62" s="244"/>
      <c r="KW62" s="244"/>
      <c r="KX62" s="244"/>
      <c r="KY62" s="244"/>
      <c r="KZ62" s="244"/>
      <c r="LA62" s="244"/>
      <c r="LB62" s="244"/>
      <c r="LC62" s="244"/>
      <c r="LD62" s="244"/>
      <c r="LE62" s="244"/>
      <c r="LF62" s="244"/>
      <c r="LG62" s="244"/>
      <c r="LH62" s="244"/>
      <c r="LI62" s="244"/>
      <c r="LJ62" s="244"/>
      <c r="LK62" s="244"/>
      <c r="LL62" s="244"/>
      <c r="LM62" s="244"/>
      <c r="LN62" s="244"/>
      <c r="LO62" s="244"/>
      <c r="LP62" s="244"/>
      <c r="LQ62" s="244"/>
      <c r="LR62" s="244"/>
      <c r="LS62" s="244"/>
      <c r="LT62" s="244"/>
      <c r="LU62" s="244"/>
      <c r="LV62" s="244"/>
      <c r="LW62" s="244"/>
      <c r="LX62" s="244"/>
      <c r="LY62" s="244"/>
      <c r="LZ62" s="244"/>
      <c r="MA62" s="244"/>
      <c r="MB62" s="244"/>
      <c r="MC62" s="244"/>
      <c r="MD62" s="244"/>
      <c r="ME62" s="244"/>
      <c r="MF62" s="244"/>
      <c r="MG62" s="244"/>
      <c r="MH62" s="244"/>
      <c r="MI62" s="244"/>
      <c r="MJ62" s="244"/>
      <c r="MK62" s="244"/>
      <c r="ML62" s="244"/>
      <c r="MM62" s="244"/>
      <c r="MN62" s="244"/>
      <c r="MO62" s="244"/>
      <c r="MP62" s="244"/>
      <c r="MQ62" s="244"/>
      <c r="MR62" s="244"/>
      <c r="MS62" s="244"/>
      <c r="MT62" s="244"/>
      <c r="MU62" s="244"/>
      <c r="MV62" s="244"/>
      <c r="MW62" s="244"/>
      <c r="MX62" s="244"/>
      <c r="MY62" s="244"/>
      <c r="MZ62" s="244"/>
      <c r="NA62" s="244"/>
      <c r="NB62" s="244"/>
      <c r="NC62" s="244"/>
      <c r="ND62" s="244"/>
      <c r="NE62" s="244"/>
      <c r="NF62" s="244"/>
      <c r="NG62" s="244"/>
      <c r="NH62" s="244"/>
      <c r="NI62" s="244"/>
      <c r="NJ62" s="244"/>
      <c r="NK62" s="244"/>
      <c r="NL62" s="244"/>
      <c r="NM62" s="244"/>
      <c r="NN62" s="244"/>
      <c r="NO62" s="244"/>
      <c r="NP62" s="244"/>
      <c r="NQ62" s="244"/>
      <c r="NR62" s="244"/>
      <c r="NS62" s="244"/>
      <c r="NT62" s="244"/>
      <c r="NU62" s="244"/>
      <c r="NV62" s="244"/>
      <c r="NW62" s="244"/>
      <c r="NX62" s="244"/>
      <c r="NY62" s="244"/>
      <c r="NZ62" s="244"/>
      <c r="OA62" s="244"/>
      <c r="OB62" s="244"/>
      <c r="OC62" s="244"/>
      <c r="OD62" s="244"/>
      <c r="OE62" s="244"/>
      <c r="OF62" s="244"/>
      <c r="OG62" s="244"/>
      <c r="OH62" s="244"/>
      <c r="OI62" s="244"/>
      <c r="OJ62" s="244"/>
      <c r="OK62" s="244"/>
      <c r="OL62" s="244"/>
      <c r="OM62" s="244"/>
      <c r="ON62" s="244"/>
      <c r="OO62" s="244"/>
      <c r="OP62" s="244"/>
      <c r="OQ62" s="244"/>
      <c r="OR62" s="244"/>
      <c r="OS62" s="244"/>
      <c r="OT62" s="244"/>
      <c r="OU62" s="244"/>
      <c r="OV62" s="244"/>
      <c r="OW62" s="244"/>
      <c r="OX62" s="244"/>
      <c r="OY62" s="244"/>
      <c r="OZ62" s="244"/>
      <c r="PA62" s="244"/>
      <c r="PB62" s="244"/>
      <c r="PC62" s="244"/>
      <c r="PD62" s="244"/>
      <c r="PE62" s="244"/>
      <c r="PF62" s="244"/>
      <c r="PG62" s="244"/>
      <c r="PH62" s="244"/>
      <c r="PI62" s="244"/>
      <c r="PJ62" s="244"/>
      <c r="PK62" s="244"/>
      <c r="PL62" s="244"/>
      <c r="PM62" s="244"/>
      <c r="PN62" s="244"/>
      <c r="PO62" s="244"/>
      <c r="PP62" s="244"/>
      <c r="PQ62" s="244"/>
      <c r="PR62" s="244"/>
      <c r="PS62" s="244"/>
      <c r="PT62" s="244"/>
      <c r="PU62" s="244"/>
      <c r="PV62" s="244"/>
      <c r="PW62" s="244"/>
      <c r="PX62" s="244"/>
      <c r="PY62" s="244"/>
      <c r="PZ62" s="244"/>
      <c r="QA62" s="244"/>
      <c r="QB62" s="244"/>
      <c r="QC62" s="244"/>
      <c r="QD62" s="244"/>
      <c r="QE62" s="244"/>
      <c r="QF62" s="244"/>
      <c r="QG62" s="244"/>
      <c r="QH62" s="244"/>
      <c r="QI62" s="244"/>
      <c r="QJ62" s="244"/>
      <c r="QK62" s="244"/>
      <c r="QL62" s="244"/>
      <c r="QM62" s="244"/>
      <c r="QN62" s="244"/>
      <c r="QO62" s="244"/>
      <c r="QP62" s="244"/>
      <c r="QQ62" s="244"/>
      <c r="QR62" s="244"/>
      <c r="QS62" s="244"/>
      <c r="QT62" s="244"/>
      <c r="QU62" s="244"/>
      <c r="QV62" s="244"/>
      <c r="QW62" s="244"/>
      <c r="QX62" s="244"/>
      <c r="QY62" s="244"/>
      <c r="QZ62" s="244"/>
      <c r="RA62" s="244"/>
      <c r="RB62" s="244"/>
      <c r="RC62" s="244"/>
      <c r="RD62" s="244"/>
      <c r="RE62" s="244"/>
      <c r="RF62" s="244"/>
      <c r="RG62" s="244"/>
      <c r="RH62" s="244"/>
      <c r="RI62" s="244"/>
      <c r="RJ62" s="244"/>
      <c r="RK62" s="244"/>
      <c r="RL62" s="244"/>
      <c r="RM62" s="244"/>
      <c r="RN62" s="244"/>
      <c r="RO62" s="244"/>
      <c r="RP62" s="244"/>
      <c r="RQ62" s="244"/>
      <c r="RR62" s="244"/>
      <c r="RS62" s="244"/>
      <c r="RT62" s="244"/>
      <c r="RU62" s="244"/>
      <c r="RV62" s="244"/>
      <c r="RW62" s="244"/>
      <c r="RX62" s="244"/>
      <c r="RY62" s="244"/>
      <c r="RZ62" s="244"/>
      <c r="SA62" s="244"/>
      <c r="SB62" s="244"/>
      <c r="SC62" s="244"/>
      <c r="SD62" s="244"/>
      <c r="SE62" s="244"/>
      <c r="SF62" s="244"/>
      <c r="SG62" s="244"/>
      <c r="SH62" s="244"/>
      <c r="SI62" s="244"/>
      <c r="SJ62" s="244"/>
      <c r="SK62" s="244"/>
      <c r="SL62" s="244"/>
      <c r="SM62" s="244"/>
      <c r="SN62" s="244"/>
      <c r="SO62" s="244"/>
      <c r="SP62" s="244"/>
      <c r="SQ62" s="244"/>
      <c r="SR62" s="244"/>
      <c r="SS62" s="244"/>
      <c r="ST62" s="244"/>
      <c r="SU62" s="244"/>
      <c r="SV62" s="244"/>
      <c r="SW62" s="244"/>
      <c r="SX62" s="244"/>
      <c r="SY62" s="244"/>
      <c r="SZ62" s="244"/>
      <c r="TA62" s="244"/>
      <c r="TB62" s="244"/>
      <c r="TC62" s="244"/>
      <c r="TD62" s="244"/>
      <c r="TE62" s="244"/>
      <c r="TF62" s="244"/>
      <c r="TG62" s="244"/>
      <c r="TH62" s="244"/>
      <c r="TI62" s="244"/>
      <c r="TJ62" s="244"/>
      <c r="TK62" s="244"/>
      <c r="TL62" s="244"/>
      <c r="TM62" s="244"/>
      <c r="TN62" s="244"/>
      <c r="TO62" s="244"/>
      <c r="TP62" s="244"/>
      <c r="TQ62" s="244"/>
      <c r="TR62" s="244"/>
      <c r="TS62" s="244"/>
      <c r="TT62" s="244"/>
      <c r="TU62" s="244"/>
      <c r="TV62" s="244"/>
      <c r="TW62" s="244"/>
      <c r="TX62" s="244"/>
      <c r="TY62" s="244"/>
      <c r="TZ62" s="244"/>
      <c r="UA62" s="244"/>
      <c r="UB62" s="244"/>
      <c r="UC62" s="244"/>
      <c r="UD62" s="244"/>
      <c r="UE62" s="244"/>
      <c r="UF62" s="244"/>
      <c r="UG62" s="244"/>
      <c r="UH62" s="244"/>
      <c r="UI62" s="244"/>
      <c r="UJ62" s="244"/>
      <c r="UK62" s="244"/>
      <c r="UL62" s="244"/>
      <c r="UM62" s="244"/>
      <c r="UN62" s="244"/>
      <c r="UO62" s="244"/>
      <c r="UP62" s="244"/>
      <c r="UQ62" s="244"/>
      <c r="UR62" s="244"/>
      <c r="US62" s="244"/>
      <c r="UT62" s="244"/>
      <c r="UU62" s="244"/>
      <c r="UV62" s="244"/>
      <c r="UW62" s="244"/>
      <c r="UX62" s="244"/>
      <c r="UY62" s="244"/>
      <c r="UZ62" s="244"/>
      <c r="VA62" s="244"/>
      <c r="VB62" s="244"/>
      <c r="VC62" s="244"/>
      <c r="VD62" s="244"/>
      <c r="VE62" s="244"/>
      <c r="VF62" s="244"/>
      <c r="VG62" s="244"/>
      <c r="VH62" s="244"/>
      <c r="VI62" s="244"/>
      <c r="VJ62" s="244"/>
      <c r="VK62" s="244"/>
      <c r="VL62" s="244"/>
      <c r="VM62" s="244"/>
      <c r="VN62" s="244"/>
      <c r="VO62" s="244"/>
      <c r="VP62" s="244"/>
      <c r="VQ62" s="244"/>
      <c r="VR62" s="244"/>
      <c r="VS62" s="244"/>
      <c r="VT62" s="244"/>
      <c r="VU62" s="244"/>
      <c r="VV62" s="244"/>
      <c r="VW62" s="244"/>
      <c r="VX62" s="244"/>
      <c r="VY62" s="244"/>
      <c r="VZ62" s="244"/>
      <c r="WA62" s="244"/>
      <c r="WB62" s="244"/>
      <c r="WC62" s="244"/>
      <c r="WD62" s="244"/>
      <c r="WE62" s="244"/>
      <c r="WF62" s="244"/>
      <c r="WG62" s="244"/>
      <c r="WH62" s="244"/>
      <c r="WI62" s="244"/>
      <c r="WJ62" s="244"/>
      <c r="WK62" s="244"/>
      <c r="WL62" s="244"/>
      <c r="WM62" s="244"/>
      <c r="WN62" s="244"/>
      <c r="WO62" s="244"/>
      <c r="WP62" s="244"/>
      <c r="WQ62" s="244"/>
      <c r="WR62" s="244"/>
      <c r="WS62" s="244"/>
      <c r="WT62" s="244"/>
      <c r="WU62" s="244"/>
      <c r="WV62" s="244"/>
      <c r="WW62" s="244"/>
      <c r="WX62" s="244"/>
      <c r="WY62" s="244"/>
      <c r="WZ62" s="244"/>
      <c r="XA62" s="244"/>
      <c r="XB62" s="244"/>
      <c r="XC62" s="244"/>
      <c r="XD62" s="244"/>
      <c r="XE62" s="244"/>
      <c r="XF62" s="244"/>
      <c r="XG62" s="244"/>
      <c r="XH62" s="244"/>
      <c r="XI62" s="244"/>
      <c r="XJ62" s="244"/>
      <c r="XK62" s="244"/>
      <c r="XL62" s="244"/>
      <c r="XM62" s="244"/>
      <c r="XN62" s="244"/>
      <c r="XO62" s="244"/>
      <c r="XP62" s="244"/>
      <c r="XQ62" s="244"/>
      <c r="XR62" s="244"/>
      <c r="XS62" s="244"/>
      <c r="XT62" s="244"/>
      <c r="XU62" s="244"/>
      <c r="XV62" s="244"/>
      <c r="XW62" s="244"/>
      <c r="XX62" s="244"/>
      <c r="XY62" s="244"/>
      <c r="XZ62" s="244"/>
      <c r="YA62" s="244"/>
      <c r="YB62" s="244"/>
      <c r="YC62" s="244"/>
      <c r="YD62" s="244"/>
      <c r="YE62" s="244"/>
      <c r="YF62" s="244"/>
      <c r="YG62" s="244"/>
      <c r="YH62" s="244"/>
      <c r="YI62" s="244"/>
      <c r="YJ62" s="244"/>
      <c r="YK62" s="244"/>
      <c r="YL62" s="244"/>
      <c r="YM62" s="244"/>
      <c r="YN62" s="244"/>
      <c r="YO62" s="244"/>
      <c r="YP62" s="244"/>
      <c r="YQ62" s="244"/>
      <c r="YR62" s="244"/>
      <c r="YS62" s="244"/>
      <c r="YT62" s="244"/>
      <c r="YU62" s="244"/>
      <c r="YV62" s="244"/>
      <c r="YW62" s="244"/>
      <c r="YX62" s="244"/>
      <c r="YY62" s="244"/>
      <c r="YZ62" s="244"/>
      <c r="ZA62" s="244"/>
      <c r="ZB62" s="244"/>
      <c r="ZC62" s="244"/>
      <c r="ZD62" s="244"/>
      <c r="ZE62" s="244"/>
      <c r="ZF62" s="244"/>
      <c r="ZG62" s="244"/>
      <c r="ZH62" s="244"/>
      <c r="ZI62" s="244"/>
      <c r="ZJ62" s="244"/>
      <c r="ZK62" s="244"/>
      <c r="ZL62" s="244"/>
      <c r="ZM62" s="244"/>
      <c r="ZN62" s="244"/>
      <c r="ZO62" s="244"/>
      <c r="ZP62" s="244"/>
      <c r="ZQ62" s="244"/>
      <c r="ZR62" s="244"/>
      <c r="ZS62" s="244"/>
      <c r="ZT62" s="244"/>
      <c r="ZU62" s="244"/>
      <c r="ZV62" s="244"/>
      <c r="ZW62" s="244"/>
      <c r="ZX62" s="244"/>
      <c r="ZY62" s="244"/>
      <c r="ZZ62" s="244"/>
      <c r="AAA62" s="244"/>
      <c r="AAB62" s="244"/>
      <c r="AAC62" s="244"/>
      <c r="AAD62" s="244"/>
      <c r="AAE62" s="244"/>
      <c r="AAF62" s="244"/>
      <c r="AAG62" s="244"/>
      <c r="AAH62" s="244"/>
      <c r="AAI62" s="244"/>
      <c r="AAJ62" s="244"/>
      <c r="AAK62" s="244"/>
      <c r="AAL62" s="244"/>
      <c r="AAM62" s="244"/>
      <c r="AAN62" s="244"/>
      <c r="AAO62" s="244"/>
      <c r="AAP62" s="244"/>
      <c r="AAQ62" s="244"/>
      <c r="AAR62" s="244"/>
      <c r="AAS62" s="244"/>
      <c r="AAT62" s="244"/>
      <c r="AAU62" s="244"/>
      <c r="AAV62" s="244"/>
      <c r="AAW62" s="244"/>
      <c r="AAX62" s="244"/>
      <c r="AAY62" s="244"/>
      <c r="AAZ62" s="244"/>
      <c r="ABA62" s="244"/>
      <c r="ABB62" s="244"/>
      <c r="ABC62" s="244"/>
      <c r="ABD62" s="244"/>
      <c r="ABE62" s="244"/>
      <c r="ABF62" s="244"/>
      <c r="ABG62" s="244"/>
      <c r="ABH62" s="244"/>
      <c r="ABI62" s="244"/>
      <c r="ABJ62" s="244"/>
      <c r="ABK62" s="244"/>
      <c r="ABL62" s="244"/>
      <c r="ABM62" s="244"/>
      <c r="ABN62" s="244"/>
      <c r="ABO62" s="244"/>
      <c r="ABP62" s="244"/>
      <c r="ABQ62" s="244"/>
      <c r="ABR62" s="244"/>
      <c r="ABS62" s="244"/>
      <c r="ABT62" s="244"/>
      <c r="ABU62" s="244"/>
      <c r="ABV62" s="244"/>
      <c r="ABW62" s="244"/>
      <c r="ABX62" s="244"/>
      <c r="ABY62" s="244"/>
      <c r="ABZ62" s="244"/>
      <c r="ACA62" s="244"/>
      <c r="ACB62" s="244"/>
      <c r="ACC62" s="244"/>
      <c r="ACD62" s="244"/>
      <c r="ACE62" s="244"/>
      <c r="ACF62" s="244"/>
      <c r="ACG62" s="244"/>
      <c r="ACH62" s="244"/>
      <c r="ACI62" s="244"/>
      <c r="ACJ62" s="244"/>
      <c r="ACK62" s="244"/>
      <c r="ACL62" s="244"/>
      <c r="ACM62" s="244"/>
      <c r="ACN62" s="244"/>
      <c r="ACO62" s="244"/>
      <c r="ACP62" s="244"/>
      <c r="ACQ62" s="244"/>
      <c r="ACR62" s="244"/>
      <c r="ACS62" s="244"/>
      <c r="ACT62" s="244"/>
      <c r="ACU62" s="244"/>
      <c r="ACV62" s="244"/>
      <c r="ACW62" s="244"/>
      <c r="ACX62" s="244"/>
      <c r="ACY62" s="244"/>
      <c r="ACZ62" s="244"/>
      <c r="ADA62" s="244"/>
      <c r="ADB62" s="244"/>
      <c r="ADC62" s="244"/>
      <c r="ADD62" s="244"/>
      <c r="ADE62" s="244"/>
      <c r="ADF62" s="244"/>
      <c r="ADG62" s="244"/>
      <c r="ADH62" s="244"/>
      <c r="ADI62" s="244"/>
      <c r="ADJ62" s="244"/>
      <c r="ADK62" s="244"/>
      <c r="ADL62" s="244"/>
      <c r="ADM62" s="244"/>
      <c r="ADN62" s="244"/>
      <c r="ADO62" s="244"/>
      <c r="ADP62" s="244"/>
      <c r="ADQ62" s="244"/>
      <c r="ADR62" s="244"/>
      <c r="ADS62" s="244"/>
      <c r="ADT62" s="244"/>
      <c r="ADU62" s="244"/>
      <c r="ADV62" s="244"/>
      <c r="ADW62" s="244"/>
      <c r="ADX62" s="244"/>
      <c r="ADY62" s="244"/>
      <c r="ADZ62" s="244"/>
      <c r="AEA62" s="244"/>
      <c r="AEB62" s="244"/>
      <c r="AEC62" s="244"/>
      <c r="AED62" s="244"/>
      <c r="AEE62" s="244"/>
      <c r="AEF62" s="244"/>
      <c r="AEG62" s="244"/>
      <c r="AEH62" s="244"/>
      <c r="AEI62" s="244"/>
      <c r="AEJ62" s="244"/>
      <c r="AEK62" s="244"/>
      <c r="AEL62" s="244"/>
      <c r="AEM62" s="244"/>
      <c r="AEN62" s="244"/>
      <c r="AEO62" s="244"/>
      <c r="AEP62" s="244"/>
      <c r="AEQ62" s="244"/>
      <c r="AER62" s="244"/>
      <c r="AES62" s="244"/>
      <c r="AET62" s="244"/>
      <c r="AEU62" s="244"/>
    </row>
    <row r="63" spans="1:827" s="191" customFormat="1" x14ac:dyDescent="0.15">
      <c r="A63" s="183" t="str">
        <f>'Tariffs July 2020'!K49</f>
        <v>Future X Power</v>
      </c>
      <c r="B63" s="183" t="str">
        <f>'Tariffs July 2020'!L49</f>
        <v>Flexi Saver</v>
      </c>
      <c r="C63" s="184">
        <f>IF('Tariffs July 2020'!BP49=0,91*'Tariffs July 2020'!M49/100,(91*'Tariffs July 2020'!M49/100)+'Tariffs July 2020'!BP49/4)</f>
        <v>92.911000000000001</v>
      </c>
      <c r="D63" s="184">
        <f>IF('Tariffs July 2020'!O49="",$C$39*$C$40*'Tariffs July 2020'!N49/100,IF($C$39*$C$40&gt;='Tariffs July 2020'!P49,('Tariffs July 2020'!P49*'Tariffs July 2020'!N49/100),($C$39*$C$40*'Tariffs July 2020'!N49/100)))</f>
        <v>393.62727272727273</v>
      </c>
      <c r="E63" s="184">
        <f>IF(AND('Tariffs July 2020'!R49&gt;0,'Tariffs July 2020'!T49&gt;0),IF(($C$39*$C$40&lt;'Tariffs July 2020'!T49),(0),($C$39*$C$40-'Tariffs July 2020'!T49)*'Tariffs July 2020'!U49/100),IF(AND('Tariffs July 2020'!R49&gt;0,'Tariffs July 2020'!T49=""),IF(($C$39*$C$40&lt;'Tariffs July 2020'!R49+'Tariffs July 2020'!P49),(0),(($C$39*$C$40-('Tariffs July 2020'!R49+'Tariffs July 2020'!P49))*'Tariffs July 2020'!S49/100)),IF(AND('Tariffs July 2020'!P49&gt;0,'Tariffs July 2020'!R49=""&gt;0),IF(($C$39*$C$40&lt;'Tariffs July 2020'!P49),(0),($C$39*$C$40-'Tariffs July 2020'!P49)*'Tariffs July 2020'!Q49/100),0)))</f>
        <v>0</v>
      </c>
      <c r="F63" s="184">
        <f>($C$39*$C$41)*'Tariffs July 2020'!AE49/100</f>
        <v>56.890909090909084</v>
      </c>
      <c r="G63" s="184">
        <f t="shared" ref="G63" si="120">SUM(C63:F63)</f>
        <v>543.42918181818186</v>
      </c>
      <c r="H63" s="238">
        <f t="shared" ref="H63" si="121">(G63-C63)*4</f>
        <v>1802.0727272727274</v>
      </c>
      <c r="I63" s="238">
        <f t="shared" ref="I63" si="122">G63*4</f>
        <v>2173.7167272727274</v>
      </c>
      <c r="J63" s="185">
        <f t="shared" ref="J63" si="123">I63*1.1</f>
        <v>2391.0884000000005</v>
      </c>
      <c r="K63" s="183">
        <f>'Tariffs July 2020'!AZ49</f>
        <v>0</v>
      </c>
      <c r="L63" s="183">
        <f>'Tariffs July 2020'!BA49</f>
        <v>0</v>
      </c>
      <c r="M63" s="183">
        <f>'Tariffs July 2020'!BB49</f>
        <v>0</v>
      </c>
      <c r="N63" s="183">
        <f>'Tariffs July 2020'!BC49</f>
        <v>20</v>
      </c>
      <c r="O63" s="186" t="str">
        <f t="shared" ref="O63" si="124">IF(SUM(K63:N63)=0,"No discount",IF(K63&gt;0,"Guaranteed off bill",IF(L63&gt;0,"Guaranteed off usage",IF(M63&gt;0,"Pay-on-time off bill","Pay-on-time off usage"))))</f>
        <v>Pay-on-time off usage</v>
      </c>
      <c r="P63" s="187" t="str">
        <f t="shared" ref="P63" si="125">IF(OR(A63="Origin Energy",A63="Red Energy",A63="Powershop"),"Inclusive","Exclusive")</f>
        <v>Exclusive</v>
      </c>
      <c r="Q63" s="241">
        <f t="shared" ref="Q63" si="126">IF(AND(O63="Guaranteed off bill",P63="Inclusive"),((I63*1.1)-((I63*1.1)*K63/100))/1.1,IF(AND(O63="Guaranteed off usage",P63="Inclusive"),((I63*1.1)-((H63*1.1)*L63/100))/1.1,IF(AND(O63="Guaranteed off bill",P63="Exclusive"),I63-(I63*K63/100),IF(AND(O63="Guaranteed off usage",P63="Exclusive"),I63-(H63*L63/100),IF(P63="Inclusive",((I63*1.1))/1.1,I63)))))</f>
        <v>2173.7167272727274</v>
      </c>
      <c r="R63" s="238">
        <f t="shared" ref="R63" si="127">IF(AND(O63="Pay-on-time off bill",P63="Inclusive"),((Q63*1.1)-((Q63*1.1)*M63/100))/1.1,IF(AND(O63="Pay-on-time off usage",P63="Inclusive"),((Q63*1.1)-((H63*1.1)*N63/100))/1.1,IF(AND(O63="Pay-on-time off bill",P63="Exclusive"),Q63-(Q63*M63/100),IF(AND(O63="Pay-on-time off usage",P63="Exclusive"),Q63-(H63*N63/100),IF(P63="Inclusive",((Q63*1.1))/1.1,Q63)))))</f>
        <v>1813.3021818181819</v>
      </c>
      <c r="S63" s="247">
        <f t="shared" ref="S63" si="128">Q63*1.1</f>
        <v>2391.0884000000005</v>
      </c>
      <c r="T63" s="247">
        <f t="shared" ref="T63" si="129">R63*1.1</f>
        <v>1994.6324000000002</v>
      </c>
      <c r="U63" s="188">
        <f>'Tariffs July 2020'!BL49</f>
        <v>0</v>
      </c>
      <c r="V63" s="189" t="str">
        <f>'Tariffs July 2020'!BM49</f>
        <v>n</v>
      </c>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244"/>
      <c r="AV63" s="244"/>
      <c r="AW63" s="244"/>
      <c r="AX63" s="244"/>
      <c r="AY63" s="244"/>
      <c r="AZ63" s="244"/>
      <c r="BA63" s="244"/>
      <c r="BB63" s="244"/>
      <c r="BC63" s="244"/>
      <c r="BD63" s="244"/>
      <c r="BE63" s="244"/>
      <c r="BF63" s="244"/>
      <c r="BG63" s="244"/>
      <c r="BH63" s="244"/>
      <c r="BI63" s="244"/>
      <c r="BJ63" s="244"/>
      <c r="BK63" s="244"/>
      <c r="BL63" s="244"/>
      <c r="BM63" s="244"/>
      <c r="BN63" s="244"/>
      <c r="BO63" s="244"/>
      <c r="BP63" s="244"/>
      <c r="BQ63" s="244"/>
      <c r="BR63" s="244"/>
      <c r="BS63" s="244"/>
      <c r="BT63" s="244"/>
      <c r="BU63" s="244"/>
      <c r="BV63" s="244"/>
      <c r="BW63" s="244"/>
      <c r="BX63" s="244"/>
      <c r="BY63" s="244"/>
      <c r="BZ63" s="244"/>
      <c r="CA63" s="244"/>
      <c r="CB63" s="244"/>
      <c r="CC63" s="244"/>
      <c r="CD63" s="244"/>
      <c r="CE63" s="244"/>
      <c r="CF63" s="244"/>
      <c r="CG63" s="244"/>
      <c r="CH63" s="244"/>
      <c r="CI63" s="244"/>
      <c r="CJ63" s="244"/>
      <c r="CK63" s="244"/>
      <c r="CL63" s="244"/>
      <c r="CM63" s="244"/>
      <c r="CN63" s="244"/>
      <c r="CO63" s="244"/>
      <c r="CP63" s="244"/>
      <c r="CQ63" s="244"/>
      <c r="CR63" s="244"/>
      <c r="CS63" s="244"/>
      <c r="CT63" s="244"/>
      <c r="CU63" s="244"/>
      <c r="CV63" s="244"/>
      <c r="CW63" s="244"/>
      <c r="CX63" s="244"/>
      <c r="CY63" s="244"/>
      <c r="CZ63" s="244"/>
      <c r="DA63" s="244"/>
      <c r="DB63" s="244"/>
      <c r="DC63" s="244"/>
      <c r="DD63" s="244"/>
      <c r="DE63" s="244"/>
      <c r="DF63" s="244"/>
      <c r="DG63" s="244"/>
      <c r="DH63" s="244"/>
      <c r="DI63" s="244"/>
      <c r="DJ63" s="244"/>
      <c r="DK63" s="244"/>
      <c r="DL63" s="244"/>
      <c r="DM63" s="244"/>
      <c r="DN63" s="244"/>
      <c r="DO63" s="244"/>
      <c r="DP63" s="244"/>
      <c r="DQ63" s="244"/>
      <c r="DR63" s="244"/>
      <c r="DS63" s="244"/>
      <c r="DT63" s="244"/>
      <c r="DU63" s="244"/>
      <c r="DV63" s="244"/>
      <c r="DW63" s="244"/>
      <c r="DX63" s="244"/>
      <c r="DY63" s="244"/>
      <c r="DZ63" s="244"/>
      <c r="EA63" s="244"/>
      <c r="EB63" s="244"/>
      <c r="EC63" s="244"/>
      <c r="ED63" s="244"/>
      <c r="EE63" s="244"/>
      <c r="EF63" s="244"/>
      <c r="EG63" s="244"/>
      <c r="EH63" s="244"/>
      <c r="EI63" s="244"/>
      <c r="EJ63" s="244"/>
      <c r="EK63" s="244"/>
      <c r="EL63" s="244"/>
      <c r="EM63" s="244"/>
      <c r="EN63" s="244"/>
      <c r="EO63" s="244"/>
      <c r="EP63" s="244"/>
      <c r="EQ63" s="244"/>
      <c r="ER63" s="244"/>
      <c r="ES63" s="244"/>
      <c r="ET63" s="244"/>
      <c r="EU63" s="244"/>
      <c r="EV63" s="244"/>
      <c r="EW63" s="244"/>
      <c r="EX63" s="244"/>
      <c r="EY63" s="244"/>
      <c r="EZ63" s="244"/>
      <c r="FA63" s="244"/>
      <c r="FB63" s="244"/>
      <c r="FC63" s="244"/>
      <c r="FD63" s="244"/>
      <c r="FE63" s="244"/>
      <c r="FF63" s="244"/>
      <c r="FG63" s="244"/>
      <c r="FH63" s="244"/>
      <c r="FI63" s="244"/>
      <c r="FJ63" s="244"/>
      <c r="FK63" s="244"/>
      <c r="FL63" s="244"/>
      <c r="FM63" s="244"/>
      <c r="FN63" s="244"/>
      <c r="FO63" s="244"/>
      <c r="FP63" s="244"/>
      <c r="FQ63" s="244"/>
      <c r="FR63" s="244"/>
      <c r="FS63" s="244"/>
      <c r="FT63" s="244"/>
      <c r="FU63" s="244"/>
      <c r="FV63" s="244"/>
      <c r="FW63" s="244"/>
      <c r="FX63" s="244"/>
      <c r="FY63" s="244"/>
      <c r="FZ63" s="244"/>
      <c r="GA63" s="244"/>
      <c r="GB63" s="244"/>
      <c r="GC63" s="244"/>
      <c r="GD63" s="244"/>
      <c r="GE63" s="244"/>
      <c r="GF63" s="244"/>
      <c r="GG63" s="244"/>
      <c r="GH63" s="244"/>
      <c r="GI63" s="244"/>
      <c r="GJ63" s="244"/>
      <c r="GK63" s="244"/>
      <c r="GL63" s="244"/>
      <c r="GM63" s="244"/>
      <c r="GN63" s="244"/>
      <c r="GO63" s="244"/>
      <c r="GP63" s="244"/>
      <c r="GQ63" s="244"/>
      <c r="GR63" s="244"/>
      <c r="GS63" s="244"/>
      <c r="GT63" s="244"/>
      <c r="GU63" s="244"/>
      <c r="GV63" s="244"/>
      <c r="GW63" s="244"/>
      <c r="GX63" s="244"/>
      <c r="GY63" s="244"/>
      <c r="GZ63" s="244"/>
      <c r="HA63" s="244"/>
      <c r="HB63" s="244"/>
      <c r="HC63" s="244"/>
      <c r="HD63" s="244"/>
      <c r="HE63" s="244"/>
      <c r="HF63" s="244"/>
      <c r="HG63" s="244"/>
      <c r="HH63" s="244"/>
      <c r="HI63" s="244"/>
      <c r="HJ63" s="244"/>
      <c r="HK63" s="244"/>
      <c r="HL63" s="244"/>
      <c r="HM63" s="244"/>
      <c r="HN63" s="244"/>
      <c r="HO63" s="244"/>
      <c r="HP63" s="244"/>
      <c r="HQ63" s="244"/>
      <c r="HR63" s="244"/>
      <c r="HS63" s="244"/>
      <c r="HT63" s="244"/>
      <c r="HU63" s="244"/>
      <c r="HV63" s="244"/>
      <c r="HW63" s="244"/>
      <c r="HX63" s="244"/>
      <c r="HY63" s="244"/>
      <c r="HZ63" s="244"/>
      <c r="IA63" s="244"/>
      <c r="IB63" s="244"/>
      <c r="IC63" s="244"/>
      <c r="ID63" s="244"/>
      <c r="IE63" s="244"/>
      <c r="IF63" s="244"/>
      <c r="IG63" s="244"/>
      <c r="IH63" s="244"/>
      <c r="II63" s="244"/>
      <c r="IJ63" s="244"/>
      <c r="IK63" s="244"/>
      <c r="IL63" s="244"/>
      <c r="IM63" s="244"/>
      <c r="IN63" s="244"/>
      <c r="IO63" s="244"/>
      <c r="IP63" s="244"/>
      <c r="IQ63" s="244"/>
      <c r="IR63" s="244"/>
      <c r="IS63" s="244"/>
      <c r="IT63" s="244"/>
      <c r="IU63" s="244"/>
      <c r="IV63" s="244"/>
      <c r="IW63" s="244"/>
      <c r="IX63" s="244"/>
      <c r="IY63" s="244"/>
      <c r="IZ63" s="244"/>
      <c r="JA63" s="244"/>
      <c r="JB63" s="244"/>
      <c r="JC63" s="244"/>
      <c r="JD63" s="244"/>
      <c r="JE63" s="244"/>
      <c r="JF63" s="244"/>
      <c r="JG63" s="244"/>
      <c r="JH63" s="244"/>
      <c r="JI63" s="244"/>
      <c r="JJ63" s="244"/>
      <c r="JK63" s="244"/>
      <c r="JL63" s="244"/>
      <c r="JM63" s="244"/>
      <c r="JN63" s="244"/>
      <c r="JO63" s="244"/>
      <c r="JP63" s="244"/>
      <c r="JQ63" s="244"/>
      <c r="JR63" s="244"/>
      <c r="JS63" s="244"/>
      <c r="JT63" s="244"/>
      <c r="JU63" s="244"/>
      <c r="JV63" s="244"/>
      <c r="JW63" s="244"/>
      <c r="JX63" s="244"/>
      <c r="JY63" s="244"/>
      <c r="JZ63" s="244"/>
      <c r="KA63" s="244"/>
      <c r="KB63" s="244"/>
      <c r="KC63" s="244"/>
      <c r="KD63" s="244"/>
      <c r="KE63" s="244"/>
      <c r="KF63" s="244"/>
      <c r="KG63" s="244"/>
      <c r="KH63" s="244"/>
      <c r="KI63" s="244"/>
      <c r="KJ63" s="244"/>
      <c r="KK63" s="244"/>
      <c r="KL63" s="244"/>
      <c r="KM63" s="244"/>
      <c r="KN63" s="244"/>
      <c r="KO63" s="244"/>
      <c r="KP63" s="244"/>
      <c r="KQ63" s="244"/>
      <c r="KR63" s="244"/>
      <c r="KS63" s="244"/>
      <c r="KT63" s="244"/>
      <c r="KU63" s="244"/>
      <c r="KV63" s="244"/>
      <c r="KW63" s="244"/>
      <c r="KX63" s="244"/>
      <c r="KY63" s="244"/>
      <c r="KZ63" s="244"/>
      <c r="LA63" s="244"/>
      <c r="LB63" s="244"/>
      <c r="LC63" s="244"/>
      <c r="LD63" s="244"/>
      <c r="LE63" s="244"/>
      <c r="LF63" s="244"/>
      <c r="LG63" s="244"/>
      <c r="LH63" s="244"/>
      <c r="LI63" s="244"/>
      <c r="LJ63" s="244"/>
      <c r="LK63" s="244"/>
      <c r="LL63" s="244"/>
      <c r="LM63" s="244"/>
      <c r="LN63" s="244"/>
      <c r="LO63" s="244"/>
      <c r="LP63" s="244"/>
      <c r="LQ63" s="244"/>
      <c r="LR63" s="244"/>
      <c r="LS63" s="244"/>
      <c r="LT63" s="244"/>
      <c r="LU63" s="244"/>
      <c r="LV63" s="244"/>
      <c r="LW63" s="244"/>
      <c r="LX63" s="244"/>
      <c r="LY63" s="244"/>
      <c r="LZ63" s="244"/>
      <c r="MA63" s="244"/>
      <c r="MB63" s="244"/>
      <c r="MC63" s="244"/>
      <c r="MD63" s="244"/>
      <c r="ME63" s="244"/>
      <c r="MF63" s="244"/>
      <c r="MG63" s="244"/>
      <c r="MH63" s="244"/>
      <c r="MI63" s="244"/>
      <c r="MJ63" s="244"/>
      <c r="MK63" s="244"/>
      <c r="ML63" s="244"/>
      <c r="MM63" s="244"/>
      <c r="MN63" s="244"/>
      <c r="MO63" s="244"/>
      <c r="MP63" s="244"/>
      <c r="MQ63" s="244"/>
      <c r="MR63" s="244"/>
      <c r="MS63" s="244"/>
      <c r="MT63" s="244"/>
      <c r="MU63" s="244"/>
      <c r="MV63" s="244"/>
      <c r="MW63" s="244"/>
      <c r="MX63" s="244"/>
      <c r="MY63" s="244"/>
      <c r="MZ63" s="244"/>
      <c r="NA63" s="244"/>
      <c r="NB63" s="244"/>
      <c r="NC63" s="244"/>
      <c r="ND63" s="244"/>
      <c r="NE63" s="244"/>
      <c r="NF63" s="244"/>
      <c r="NG63" s="244"/>
      <c r="NH63" s="244"/>
      <c r="NI63" s="244"/>
      <c r="NJ63" s="244"/>
      <c r="NK63" s="244"/>
      <c r="NL63" s="244"/>
      <c r="NM63" s="244"/>
      <c r="NN63" s="244"/>
      <c r="NO63" s="244"/>
      <c r="NP63" s="244"/>
      <c r="NQ63" s="244"/>
      <c r="NR63" s="244"/>
      <c r="NS63" s="244"/>
      <c r="NT63" s="244"/>
      <c r="NU63" s="244"/>
      <c r="NV63" s="244"/>
      <c r="NW63" s="244"/>
      <c r="NX63" s="244"/>
      <c r="NY63" s="244"/>
      <c r="NZ63" s="244"/>
      <c r="OA63" s="244"/>
      <c r="OB63" s="244"/>
      <c r="OC63" s="244"/>
      <c r="OD63" s="244"/>
      <c r="OE63" s="244"/>
      <c r="OF63" s="244"/>
      <c r="OG63" s="244"/>
      <c r="OH63" s="244"/>
      <c r="OI63" s="244"/>
      <c r="OJ63" s="244"/>
      <c r="OK63" s="244"/>
      <c r="OL63" s="244"/>
      <c r="OM63" s="244"/>
      <c r="ON63" s="244"/>
      <c r="OO63" s="244"/>
      <c r="OP63" s="244"/>
      <c r="OQ63" s="244"/>
      <c r="OR63" s="244"/>
      <c r="OS63" s="244"/>
      <c r="OT63" s="244"/>
      <c r="OU63" s="244"/>
      <c r="OV63" s="244"/>
      <c r="OW63" s="244"/>
      <c r="OX63" s="244"/>
      <c r="OY63" s="244"/>
      <c r="OZ63" s="244"/>
      <c r="PA63" s="244"/>
      <c r="PB63" s="244"/>
      <c r="PC63" s="244"/>
      <c r="PD63" s="244"/>
      <c r="PE63" s="244"/>
      <c r="PF63" s="244"/>
      <c r="PG63" s="244"/>
      <c r="PH63" s="244"/>
      <c r="PI63" s="244"/>
      <c r="PJ63" s="244"/>
      <c r="PK63" s="244"/>
      <c r="PL63" s="244"/>
      <c r="PM63" s="244"/>
      <c r="PN63" s="244"/>
      <c r="PO63" s="244"/>
      <c r="PP63" s="244"/>
      <c r="PQ63" s="244"/>
      <c r="PR63" s="244"/>
      <c r="PS63" s="244"/>
      <c r="PT63" s="244"/>
      <c r="PU63" s="244"/>
      <c r="PV63" s="244"/>
      <c r="PW63" s="244"/>
      <c r="PX63" s="244"/>
      <c r="PY63" s="244"/>
      <c r="PZ63" s="244"/>
      <c r="QA63" s="244"/>
      <c r="QB63" s="244"/>
      <c r="QC63" s="244"/>
      <c r="QD63" s="244"/>
      <c r="QE63" s="244"/>
      <c r="QF63" s="244"/>
      <c r="QG63" s="244"/>
      <c r="QH63" s="244"/>
      <c r="QI63" s="244"/>
      <c r="QJ63" s="244"/>
      <c r="QK63" s="244"/>
      <c r="QL63" s="244"/>
      <c r="QM63" s="244"/>
      <c r="QN63" s="244"/>
      <c r="QO63" s="244"/>
      <c r="QP63" s="244"/>
      <c r="QQ63" s="244"/>
      <c r="QR63" s="244"/>
      <c r="QS63" s="244"/>
      <c r="QT63" s="244"/>
      <c r="QU63" s="244"/>
      <c r="QV63" s="244"/>
      <c r="QW63" s="244"/>
      <c r="QX63" s="244"/>
      <c r="QY63" s="244"/>
      <c r="QZ63" s="244"/>
      <c r="RA63" s="244"/>
      <c r="RB63" s="244"/>
      <c r="RC63" s="244"/>
      <c r="RD63" s="244"/>
      <c r="RE63" s="244"/>
      <c r="RF63" s="244"/>
      <c r="RG63" s="244"/>
      <c r="RH63" s="244"/>
      <c r="RI63" s="244"/>
      <c r="RJ63" s="244"/>
      <c r="RK63" s="244"/>
      <c r="RL63" s="244"/>
      <c r="RM63" s="244"/>
      <c r="RN63" s="244"/>
      <c r="RO63" s="244"/>
      <c r="RP63" s="244"/>
      <c r="RQ63" s="244"/>
      <c r="RR63" s="244"/>
      <c r="RS63" s="244"/>
      <c r="RT63" s="244"/>
      <c r="RU63" s="244"/>
      <c r="RV63" s="244"/>
      <c r="RW63" s="244"/>
      <c r="RX63" s="244"/>
      <c r="RY63" s="244"/>
      <c r="RZ63" s="244"/>
      <c r="SA63" s="244"/>
      <c r="SB63" s="244"/>
      <c r="SC63" s="244"/>
      <c r="SD63" s="244"/>
      <c r="SE63" s="244"/>
      <c r="SF63" s="244"/>
      <c r="SG63" s="244"/>
      <c r="SH63" s="244"/>
      <c r="SI63" s="244"/>
      <c r="SJ63" s="244"/>
      <c r="SK63" s="244"/>
      <c r="SL63" s="244"/>
      <c r="SM63" s="244"/>
      <c r="SN63" s="244"/>
      <c r="SO63" s="244"/>
      <c r="SP63" s="244"/>
      <c r="SQ63" s="244"/>
      <c r="SR63" s="244"/>
      <c r="SS63" s="244"/>
      <c r="ST63" s="244"/>
      <c r="SU63" s="244"/>
      <c r="SV63" s="244"/>
      <c r="SW63" s="244"/>
      <c r="SX63" s="244"/>
      <c r="SY63" s="244"/>
      <c r="SZ63" s="244"/>
      <c r="TA63" s="244"/>
      <c r="TB63" s="244"/>
      <c r="TC63" s="244"/>
      <c r="TD63" s="244"/>
      <c r="TE63" s="244"/>
      <c r="TF63" s="244"/>
      <c r="TG63" s="244"/>
      <c r="TH63" s="244"/>
      <c r="TI63" s="244"/>
      <c r="TJ63" s="244"/>
      <c r="TK63" s="244"/>
      <c r="TL63" s="244"/>
      <c r="TM63" s="244"/>
      <c r="TN63" s="244"/>
      <c r="TO63" s="244"/>
      <c r="TP63" s="244"/>
      <c r="TQ63" s="244"/>
      <c r="TR63" s="244"/>
      <c r="TS63" s="244"/>
      <c r="TT63" s="244"/>
      <c r="TU63" s="244"/>
      <c r="TV63" s="244"/>
      <c r="TW63" s="244"/>
      <c r="TX63" s="244"/>
      <c r="TY63" s="244"/>
      <c r="TZ63" s="244"/>
      <c r="UA63" s="244"/>
      <c r="UB63" s="244"/>
      <c r="UC63" s="244"/>
      <c r="UD63" s="244"/>
      <c r="UE63" s="244"/>
      <c r="UF63" s="244"/>
      <c r="UG63" s="244"/>
      <c r="UH63" s="244"/>
      <c r="UI63" s="244"/>
      <c r="UJ63" s="244"/>
      <c r="UK63" s="244"/>
      <c r="UL63" s="244"/>
      <c r="UM63" s="244"/>
      <c r="UN63" s="244"/>
      <c r="UO63" s="244"/>
      <c r="UP63" s="244"/>
      <c r="UQ63" s="244"/>
      <c r="UR63" s="244"/>
      <c r="US63" s="244"/>
      <c r="UT63" s="244"/>
      <c r="UU63" s="244"/>
      <c r="UV63" s="244"/>
      <c r="UW63" s="244"/>
      <c r="UX63" s="244"/>
      <c r="UY63" s="244"/>
      <c r="UZ63" s="244"/>
      <c r="VA63" s="244"/>
      <c r="VB63" s="244"/>
      <c r="VC63" s="244"/>
      <c r="VD63" s="244"/>
      <c r="VE63" s="244"/>
      <c r="VF63" s="244"/>
      <c r="VG63" s="244"/>
      <c r="VH63" s="244"/>
      <c r="VI63" s="244"/>
      <c r="VJ63" s="244"/>
      <c r="VK63" s="244"/>
      <c r="VL63" s="244"/>
      <c r="VM63" s="244"/>
      <c r="VN63" s="244"/>
      <c r="VO63" s="244"/>
      <c r="VP63" s="244"/>
      <c r="VQ63" s="244"/>
      <c r="VR63" s="244"/>
      <c r="VS63" s="244"/>
      <c r="VT63" s="244"/>
      <c r="VU63" s="244"/>
      <c r="VV63" s="244"/>
      <c r="VW63" s="244"/>
      <c r="VX63" s="244"/>
      <c r="VY63" s="244"/>
      <c r="VZ63" s="244"/>
      <c r="WA63" s="244"/>
      <c r="WB63" s="244"/>
      <c r="WC63" s="244"/>
      <c r="WD63" s="244"/>
      <c r="WE63" s="244"/>
      <c r="WF63" s="244"/>
      <c r="WG63" s="244"/>
      <c r="WH63" s="244"/>
      <c r="WI63" s="244"/>
      <c r="WJ63" s="244"/>
      <c r="WK63" s="244"/>
      <c r="WL63" s="244"/>
      <c r="WM63" s="244"/>
      <c r="WN63" s="244"/>
      <c r="WO63" s="244"/>
      <c r="WP63" s="244"/>
      <c r="WQ63" s="244"/>
      <c r="WR63" s="244"/>
      <c r="WS63" s="244"/>
      <c r="WT63" s="244"/>
      <c r="WU63" s="244"/>
      <c r="WV63" s="244"/>
      <c r="WW63" s="244"/>
      <c r="WX63" s="244"/>
      <c r="WY63" s="244"/>
      <c r="WZ63" s="244"/>
      <c r="XA63" s="244"/>
      <c r="XB63" s="244"/>
      <c r="XC63" s="244"/>
      <c r="XD63" s="244"/>
      <c r="XE63" s="244"/>
      <c r="XF63" s="244"/>
      <c r="XG63" s="244"/>
      <c r="XH63" s="244"/>
      <c r="XI63" s="244"/>
      <c r="XJ63" s="244"/>
      <c r="XK63" s="244"/>
      <c r="XL63" s="244"/>
      <c r="XM63" s="244"/>
      <c r="XN63" s="244"/>
      <c r="XO63" s="244"/>
      <c r="XP63" s="244"/>
      <c r="XQ63" s="244"/>
      <c r="XR63" s="244"/>
      <c r="XS63" s="244"/>
      <c r="XT63" s="244"/>
      <c r="XU63" s="244"/>
      <c r="XV63" s="244"/>
      <c r="XW63" s="244"/>
      <c r="XX63" s="244"/>
      <c r="XY63" s="244"/>
      <c r="XZ63" s="244"/>
      <c r="YA63" s="244"/>
      <c r="YB63" s="244"/>
      <c r="YC63" s="244"/>
      <c r="YD63" s="244"/>
      <c r="YE63" s="244"/>
      <c r="YF63" s="244"/>
      <c r="YG63" s="244"/>
      <c r="YH63" s="244"/>
      <c r="YI63" s="244"/>
      <c r="YJ63" s="244"/>
      <c r="YK63" s="244"/>
      <c r="YL63" s="244"/>
      <c r="YM63" s="244"/>
      <c r="YN63" s="244"/>
      <c r="YO63" s="244"/>
      <c r="YP63" s="244"/>
      <c r="YQ63" s="244"/>
      <c r="YR63" s="244"/>
      <c r="YS63" s="244"/>
      <c r="YT63" s="244"/>
      <c r="YU63" s="244"/>
      <c r="YV63" s="244"/>
      <c r="YW63" s="244"/>
      <c r="YX63" s="244"/>
      <c r="YY63" s="244"/>
      <c r="YZ63" s="244"/>
      <c r="ZA63" s="244"/>
      <c r="ZB63" s="244"/>
      <c r="ZC63" s="244"/>
      <c r="ZD63" s="244"/>
      <c r="ZE63" s="244"/>
      <c r="ZF63" s="244"/>
      <c r="ZG63" s="244"/>
      <c r="ZH63" s="244"/>
      <c r="ZI63" s="244"/>
      <c r="ZJ63" s="244"/>
      <c r="ZK63" s="244"/>
      <c r="ZL63" s="244"/>
      <c r="ZM63" s="244"/>
      <c r="ZN63" s="244"/>
      <c r="ZO63" s="244"/>
      <c r="ZP63" s="244"/>
      <c r="ZQ63" s="244"/>
      <c r="ZR63" s="244"/>
      <c r="ZS63" s="244"/>
      <c r="ZT63" s="244"/>
      <c r="ZU63" s="244"/>
      <c r="ZV63" s="244"/>
      <c r="ZW63" s="244"/>
      <c r="ZX63" s="244"/>
      <c r="ZY63" s="244"/>
      <c r="ZZ63" s="244"/>
      <c r="AAA63" s="244"/>
      <c r="AAB63" s="244"/>
      <c r="AAC63" s="244"/>
      <c r="AAD63" s="244"/>
      <c r="AAE63" s="244"/>
      <c r="AAF63" s="244"/>
      <c r="AAG63" s="244"/>
      <c r="AAH63" s="244"/>
      <c r="AAI63" s="244"/>
      <c r="AAJ63" s="244"/>
      <c r="AAK63" s="244"/>
      <c r="AAL63" s="244"/>
      <c r="AAM63" s="244"/>
      <c r="AAN63" s="244"/>
      <c r="AAO63" s="244"/>
      <c r="AAP63" s="244"/>
      <c r="AAQ63" s="244"/>
      <c r="AAR63" s="244"/>
      <c r="AAS63" s="244"/>
      <c r="AAT63" s="244"/>
      <c r="AAU63" s="244"/>
      <c r="AAV63" s="244"/>
      <c r="AAW63" s="244"/>
      <c r="AAX63" s="244"/>
      <c r="AAY63" s="244"/>
      <c r="AAZ63" s="244"/>
      <c r="ABA63" s="244"/>
      <c r="ABB63" s="244"/>
      <c r="ABC63" s="244"/>
      <c r="ABD63" s="244"/>
      <c r="ABE63" s="244"/>
      <c r="ABF63" s="244"/>
      <c r="ABG63" s="244"/>
      <c r="ABH63" s="244"/>
      <c r="ABI63" s="244"/>
      <c r="ABJ63" s="244"/>
      <c r="ABK63" s="244"/>
      <c r="ABL63" s="244"/>
      <c r="ABM63" s="244"/>
      <c r="ABN63" s="244"/>
      <c r="ABO63" s="244"/>
      <c r="ABP63" s="244"/>
      <c r="ABQ63" s="244"/>
      <c r="ABR63" s="244"/>
      <c r="ABS63" s="244"/>
      <c r="ABT63" s="244"/>
      <c r="ABU63" s="244"/>
      <c r="ABV63" s="244"/>
      <c r="ABW63" s="244"/>
      <c r="ABX63" s="244"/>
      <c r="ABY63" s="244"/>
      <c r="ABZ63" s="244"/>
      <c r="ACA63" s="244"/>
      <c r="ACB63" s="244"/>
      <c r="ACC63" s="244"/>
      <c r="ACD63" s="244"/>
      <c r="ACE63" s="244"/>
      <c r="ACF63" s="244"/>
      <c r="ACG63" s="244"/>
      <c r="ACH63" s="244"/>
      <c r="ACI63" s="244"/>
      <c r="ACJ63" s="244"/>
      <c r="ACK63" s="244"/>
      <c r="ACL63" s="244"/>
      <c r="ACM63" s="244"/>
      <c r="ACN63" s="244"/>
      <c r="ACO63" s="244"/>
      <c r="ACP63" s="244"/>
      <c r="ACQ63" s="244"/>
      <c r="ACR63" s="244"/>
      <c r="ACS63" s="244"/>
      <c r="ACT63" s="244"/>
      <c r="ACU63" s="244"/>
      <c r="ACV63" s="244"/>
      <c r="ACW63" s="244"/>
      <c r="ACX63" s="244"/>
      <c r="ACY63" s="244"/>
      <c r="ACZ63" s="244"/>
      <c r="ADA63" s="244"/>
      <c r="ADB63" s="244"/>
      <c r="ADC63" s="244"/>
      <c r="ADD63" s="244"/>
      <c r="ADE63" s="244"/>
      <c r="ADF63" s="244"/>
      <c r="ADG63" s="244"/>
      <c r="ADH63" s="244"/>
      <c r="ADI63" s="244"/>
      <c r="ADJ63" s="244"/>
      <c r="ADK63" s="244"/>
      <c r="ADL63" s="244"/>
      <c r="ADM63" s="244"/>
      <c r="ADN63" s="244"/>
      <c r="ADO63" s="244"/>
      <c r="ADP63" s="244"/>
      <c r="ADQ63" s="244"/>
      <c r="ADR63" s="244"/>
      <c r="ADS63" s="244"/>
      <c r="ADT63" s="244"/>
      <c r="ADU63" s="244"/>
      <c r="ADV63" s="244"/>
      <c r="ADW63" s="244"/>
      <c r="ADX63" s="244"/>
      <c r="ADY63" s="244"/>
      <c r="ADZ63" s="244"/>
      <c r="AEA63" s="244"/>
      <c r="AEB63" s="244"/>
      <c r="AEC63" s="244"/>
      <c r="AED63" s="244"/>
      <c r="AEE63" s="244"/>
      <c r="AEF63" s="244"/>
      <c r="AEG63" s="244"/>
      <c r="AEH63" s="244"/>
      <c r="AEI63" s="244"/>
      <c r="AEJ63" s="244"/>
      <c r="AEK63" s="244"/>
      <c r="AEL63" s="244"/>
      <c r="AEM63" s="244"/>
      <c r="AEN63" s="244"/>
      <c r="AEO63" s="244"/>
      <c r="AEP63" s="244"/>
      <c r="AEQ63" s="244"/>
      <c r="AER63" s="244"/>
      <c r="AES63" s="244"/>
      <c r="AET63" s="244"/>
      <c r="AEU63" s="244"/>
    </row>
    <row r="64" spans="1:827" s="191" customFormat="1" x14ac:dyDescent="0.15">
      <c r="A64" s="183" t="str">
        <f>'Tariffs July 2020'!K50</f>
        <v>Kogan Energy</v>
      </c>
      <c r="B64" s="183" t="str">
        <f>'Tariffs July 2020'!L50</f>
        <v>Market offer</v>
      </c>
      <c r="C64" s="184">
        <f>IF('Tariffs July 2020'!BP50=0,91*'Tariffs July 2020'!M50/100,(91*'Tariffs July 2020'!M50/100)+'Tariffs July 2020'!BP50/4)</f>
        <v>99.065909090909088</v>
      </c>
      <c r="D64" s="184">
        <f>IF('Tariffs July 2020'!O50="",$C$39*$C$40*'Tariffs July 2020'!N50/100,IF($C$39*$C$40&gt;='Tariffs July 2020'!P50,('Tariffs July 2020'!P50*'Tariffs July 2020'!N50/100),($C$39*$C$40*'Tariffs July 2020'!N50/100)))</f>
        <v>241.09090909090904</v>
      </c>
      <c r="E64" s="184">
        <f>IF(AND('Tariffs July 2020'!R50&gt;0,'Tariffs July 2020'!T50&gt;0),IF(($C$39*$C$40&lt;'Tariffs July 2020'!T50),(0),($C$39*$C$40-'Tariffs July 2020'!T50)*'Tariffs July 2020'!U50/100),IF(AND('Tariffs July 2020'!R50&gt;0,'Tariffs July 2020'!T50=""),IF(($C$39*$C$40&lt;'Tariffs July 2020'!R50+'Tariffs July 2020'!P50),(0),(($C$39*$C$40-('Tariffs July 2020'!R50+'Tariffs July 2020'!P50))*'Tariffs July 2020'!S50/100)),IF(AND('Tariffs July 2020'!P50&gt;0,'Tariffs July 2020'!R50=""&gt;0),IF(($C$39*$C$40&lt;'Tariffs July 2020'!P50),(0),($C$39*$C$40-'Tariffs July 2020'!P50)*'Tariffs July 2020'!Q50/100),0)))</f>
        <v>0</v>
      </c>
      <c r="F64" s="184">
        <f>($C$39*$C$41)*'Tariffs July 2020'!AE50/100</f>
        <v>30.190909090909091</v>
      </c>
      <c r="G64" s="184">
        <f t="shared" ref="G64" si="130">SUM(C64:F64)</f>
        <v>370.34772727272724</v>
      </c>
      <c r="H64" s="238">
        <f t="shared" ref="H64" si="131">(G64-C64)*4</f>
        <v>1085.1272727272726</v>
      </c>
      <c r="I64" s="238">
        <f t="shared" ref="I64" si="132">G64*4</f>
        <v>1481.390909090909</v>
      </c>
      <c r="J64" s="185">
        <f t="shared" ref="J64" si="133">I64*1.1</f>
        <v>1629.53</v>
      </c>
      <c r="K64" s="183">
        <f>'Tariffs July 2020'!AZ50</f>
        <v>0</v>
      </c>
      <c r="L64" s="183">
        <f>'Tariffs July 2020'!BA50</f>
        <v>0</v>
      </c>
      <c r="M64" s="183">
        <f>'Tariffs July 2020'!BB50</f>
        <v>0</v>
      </c>
      <c r="N64" s="183">
        <f>'Tariffs July 2020'!BC50</f>
        <v>0</v>
      </c>
      <c r="O64" s="186" t="str">
        <f t="shared" ref="O64" si="134">IF(SUM(K64:N64)=0,"No discount",IF(K64&gt;0,"Guaranteed off bill",IF(L64&gt;0,"Guaranteed off usage",IF(M64&gt;0,"Pay-on-time off bill","Pay-on-time off usage"))))</f>
        <v>No discount</v>
      </c>
      <c r="P64" s="187" t="str">
        <f t="shared" ref="P64" si="135">IF(OR(A64="Origin Energy",A64="Red Energy",A64="Powershop"),"Inclusive","Exclusive")</f>
        <v>Exclusive</v>
      </c>
      <c r="Q64" s="241">
        <f t="shared" ref="Q64" si="136">IF(AND(O64="Guaranteed off bill",P64="Inclusive"),((I64*1.1)-((I64*1.1)*K64/100))/1.1,IF(AND(O64="Guaranteed off usage",P64="Inclusive"),((I64*1.1)-((H64*1.1)*L64/100))/1.1,IF(AND(O64="Guaranteed off bill",P64="Exclusive"),I64-(I64*K64/100),IF(AND(O64="Guaranteed off usage",P64="Exclusive"),I64-(H64*L64/100),IF(P64="Inclusive",((I64*1.1))/1.1,I64)))))</f>
        <v>1481.390909090909</v>
      </c>
      <c r="R64" s="238">
        <f t="shared" ref="R64" si="137">IF(AND(O64="Pay-on-time off bill",P64="Inclusive"),((Q64*1.1)-((Q64*1.1)*M64/100))/1.1,IF(AND(O64="Pay-on-time off usage",P64="Inclusive"),((Q64*1.1)-((H64*1.1)*N64/100))/1.1,IF(AND(O64="Pay-on-time off bill",P64="Exclusive"),Q64-(Q64*M64/100),IF(AND(O64="Pay-on-time off usage",P64="Exclusive"),Q64-(H64*N64/100),IF(P64="Inclusive",((Q64*1.1))/1.1,Q64)))))</f>
        <v>1481.390909090909</v>
      </c>
      <c r="S64" s="247">
        <f t="shared" ref="S64" si="138">Q64*1.1</f>
        <v>1629.53</v>
      </c>
      <c r="T64" s="247">
        <f t="shared" ref="T64" si="139">R64*1.1</f>
        <v>1629.53</v>
      </c>
      <c r="U64" s="188">
        <f>'Tariffs July 2020'!BL50</f>
        <v>0</v>
      </c>
      <c r="V64" s="189" t="str">
        <f>'Tariffs July 2020'!BM50</f>
        <v>n</v>
      </c>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244"/>
      <c r="AV64" s="244"/>
      <c r="AW64" s="244"/>
      <c r="AX64" s="244"/>
      <c r="AY64" s="244"/>
      <c r="AZ64" s="244"/>
      <c r="BA64" s="244"/>
      <c r="BB64" s="244"/>
      <c r="BC64" s="244"/>
      <c r="BD64" s="244"/>
      <c r="BE64" s="244"/>
      <c r="BF64" s="244"/>
      <c r="BG64" s="244"/>
      <c r="BH64" s="244"/>
      <c r="BI64" s="244"/>
      <c r="BJ64" s="244"/>
      <c r="BK64" s="244"/>
      <c r="BL64" s="244"/>
      <c r="BM64" s="244"/>
      <c r="BN64" s="244"/>
      <c r="BO64" s="244"/>
      <c r="BP64" s="244"/>
      <c r="BQ64" s="244"/>
      <c r="BR64" s="244"/>
      <c r="BS64" s="244"/>
      <c r="BT64" s="244"/>
      <c r="BU64" s="244"/>
      <c r="BV64" s="244"/>
      <c r="BW64" s="244"/>
      <c r="BX64" s="244"/>
      <c r="BY64" s="244"/>
      <c r="BZ64" s="244"/>
      <c r="CA64" s="244"/>
      <c r="CB64" s="244"/>
      <c r="CC64" s="244"/>
      <c r="CD64" s="244"/>
      <c r="CE64" s="244"/>
      <c r="CF64" s="244"/>
      <c r="CG64" s="244"/>
      <c r="CH64" s="244"/>
      <c r="CI64" s="244"/>
      <c r="CJ64" s="244"/>
      <c r="CK64" s="244"/>
      <c r="CL64" s="244"/>
      <c r="CM64" s="244"/>
      <c r="CN64" s="244"/>
      <c r="CO64" s="244"/>
      <c r="CP64" s="244"/>
      <c r="CQ64" s="244"/>
      <c r="CR64" s="244"/>
      <c r="CS64" s="244"/>
      <c r="CT64" s="244"/>
      <c r="CU64" s="244"/>
      <c r="CV64" s="244"/>
      <c r="CW64" s="244"/>
      <c r="CX64" s="244"/>
      <c r="CY64" s="244"/>
      <c r="CZ64" s="244"/>
      <c r="DA64" s="244"/>
      <c r="DB64" s="244"/>
      <c r="DC64" s="244"/>
      <c r="DD64" s="244"/>
      <c r="DE64" s="244"/>
      <c r="DF64" s="244"/>
      <c r="DG64" s="244"/>
      <c r="DH64" s="244"/>
      <c r="DI64" s="244"/>
      <c r="DJ64" s="244"/>
      <c r="DK64" s="244"/>
      <c r="DL64" s="244"/>
      <c r="DM64" s="244"/>
      <c r="DN64" s="244"/>
      <c r="DO64" s="244"/>
      <c r="DP64" s="244"/>
      <c r="DQ64" s="244"/>
      <c r="DR64" s="244"/>
      <c r="DS64" s="244"/>
      <c r="DT64" s="244"/>
      <c r="DU64" s="244"/>
      <c r="DV64" s="244"/>
      <c r="DW64" s="244"/>
      <c r="DX64" s="244"/>
      <c r="DY64" s="244"/>
      <c r="DZ64" s="244"/>
      <c r="EA64" s="244"/>
      <c r="EB64" s="244"/>
      <c r="EC64" s="244"/>
      <c r="ED64" s="244"/>
      <c r="EE64" s="244"/>
      <c r="EF64" s="244"/>
      <c r="EG64" s="244"/>
      <c r="EH64" s="244"/>
      <c r="EI64" s="244"/>
      <c r="EJ64" s="244"/>
      <c r="EK64" s="244"/>
      <c r="EL64" s="244"/>
      <c r="EM64" s="244"/>
      <c r="EN64" s="244"/>
      <c r="EO64" s="244"/>
      <c r="EP64" s="244"/>
      <c r="EQ64" s="244"/>
      <c r="ER64" s="244"/>
      <c r="ES64" s="244"/>
      <c r="ET64" s="244"/>
      <c r="EU64" s="244"/>
      <c r="EV64" s="244"/>
      <c r="EW64" s="244"/>
      <c r="EX64" s="244"/>
      <c r="EY64" s="244"/>
      <c r="EZ64" s="244"/>
      <c r="FA64" s="244"/>
      <c r="FB64" s="244"/>
      <c r="FC64" s="244"/>
      <c r="FD64" s="244"/>
      <c r="FE64" s="244"/>
      <c r="FF64" s="244"/>
      <c r="FG64" s="244"/>
      <c r="FH64" s="244"/>
      <c r="FI64" s="244"/>
      <c r="FJ64" s="244"/>
      <c r="FK64" s="244"/>
      <c r="FL64" s="244"/>
      <c r="FM64" s="244"/>
      <c r="FN64" s="244"/>
      <c r="FO64" s="244"/>
      <c r="FP64" s="244"/>
      <c r="FQ64" s="244"/>
      <c r="FR64" s="244"/>
      <c r="FS64" s="244"/>
      <c r="FT64" s="244"/>
      <c r="FU64" s="244"/>
      <c r="FV64" s="244"/>
      <c r="FW64" s="244"/>
      <c r="FX64" s="244"/>
      <c r="FY64" s="244"/>
      <c r="FZ64" s="244"/>
      <c r="GA64" s="244"/>
      <c r="GB64" s="244"/>
      <c r="GC64" s="244"/>
      <c r="GD64" s="244"/>
      <c r="GE64" s="244"/>
      <c r="GF64" s="244"/>
      <c r="GG64" s="244"/>
      <c r="GH64" s="244"/>
      <c r="GI64" s="244"/>
      <c r="GJ64" s="244"/>
      <c r="GK64" s="244"/>
      <c r="GL64" s="244"/>
      <c r="GM64" s="244"/>
      <c r="GN64" s="244"/>
      <c r="GO64" s="244"/>
      <c r="GP64" s="244"/>
      <c r="GQ64" s="244"/>
      <c r="GR64" s="244"/>
      <c r="GS64" s="244"/>
      <c r="GT64" s="244"/>
      <c r="GU64" s="244"/>
      <c r="GV64" s="244"/>
      <c r="GW64" s="244"/>
      <c r="GX64" s="244"/>
      <c r="GY64" s="244"/>
      <c r="GZ64" s="244"/>
      <c r="HA64" s="244"/>
      <c r="HB64" s="244"/>
      <c r="HC64" s="244"/>
      <c r="HD64" s="244"/>
      <c r="HE64" s="244"/>
      <c r="HF64" s="244"/>
      <c r="HG64" s="244"/>
      <c r="HH64" s="244"/>
      <c r="HI64" s="244"/>
      <c r="HJ64" s="244"/>
      <c r="HK64" s="244"/>
      <c r="HL64" s="244"/>
      <c r="HM64" s="244"/>
      <c r="HN64" s="244"/>
      <c r="HO64" s="244"/>
      <c r="HP64" s="244"/>
      <c r="HQ64" s="244"/>
      <c r="HR64" s="244"/>
      <c r="HS64" s="244"/>
      <c r="HT64" s="244"/>
      <c r="HU64" s="244"/>
      <c r="HV64" s="244"/>
      <c r="HW64" s="244"/>
      <c r="HX64" s="244"/>
      <c r="HY64" s="244"/>
      <c r="HZ64" s="244"/>
      <c r="IA64" s="244"/>
      <c r="IB64" s="244"/>
      <c r="IC64" s="244"/>
      <c r="ID64" s="244"/>
      <c r="IE64" s="244"/>
      <c r="IF64" s="244"/>
      <c r="IG64" s="244"/>
      <c r="IH64" s="244"/>
      <c r="II64" s="244"/>
      <c r="IJ64" s="244"/>
      <c r="IK64" s="244"/>
      <c r="IL64" s="244"/>
      <c r="IM64" s="244"/>
      <c r="IN64" s="244"/>
      <c r="IO64" s="244"/>
      <c r="IP64" s="244"/>
      <c r="IQ64" s="244"/>
      <c r="IR64" s="244"/>
      <c r="IS64" s="244"/>
      <c r="IT64" s="244"/>
      <c r="IU64" s="244"/>
      <c r="IV64" s="244"/>
      <c r="IW64" s="244"/>
      <c r="IX64" s="244"/>
      <c r="IY64" s="244"/>
      <c r="IZ64" s="244"/>
      <c r="JA64" s="244"/>
      <c r="JB64" s="244"/>
      <c r="JC64" s="244"/>
      <c r="JD64" s="244"/>
      <c r="JE64" s="244"/>
      <c r="JF64" s="244"/>
      <c r="JG64" s="244"/>
      <c r="JH64" s="244"/>
      <c r="JI64" s="244"/>
      <c r="JJ64" s="244"/>
      <c r="JK64" s="244"/>
      <c r="JL64" s="244"/>
      <c r="JM64" s="244"/>
      <c r="JN64" s="244"/>
      <c r="JO64" s="244"/>
      <c r="JP64" s="244"/>
      <c r="JQ64" s="244"/>
      <c r="JR64" s="244"/>
      <c r="JS64" s="244"/>
      <c r="JT64" s="244"/>
      <c r="JU64" s="244"/>
      <c r="JV64" s="244"/>
      <c r="JW64" s="244"/>
      <c r="JX64" s="244"/>
      <c r="JY64" s="244"/>
      <c r="JZ64" s="244"/>
      <c r="KA64" s="244"/>
      <c r="KB64" s="244"/>
      <c r="KC64" s="244"/>
      <c r="KD64" s="244"/>
      <c r="KE64" s="244"/>
      <c r="KF64" s="244"/>
      <c r="KG64" s="244"/>
      <c r="KH64" s="244"/>
      <c r="KI64" s="244"/>
      <c r="KJ64" s="244"/>
      <c r="KK64" s="244"/>
      <c r="KL64" s="244"/>
      <c r="KM64" s="244"/>
      <c r="KN64" s="244"/>
      <c r="KO64" s="244"/>
      <c r="KP64" s="244"/>
      <c r="KQ64" s="244"/>
      <c r="KR64" s="244"/>
      <c r="KS64" s="244"/>
      <c r="KT64" s="244"/>
      <c r="KU64" s="244"/>
      <c r="KV64" s="244"/>
      <c r="KW64" s="244"/>
      <c r="KX64" s="244"/>
      <c r="KY64" s="244"/>
      <c r="KZ64" s="244"/>
      <c r="LA64" s="244"/>
      <c r="LB64" s="244"/>
      <c r="LC64" s="244"/>
      <c r="LD64" s="244"/>
      <c r="LE64" s="244"/>
      <c r="LF64" s="244"/>
      <c r="LG64" s="244"/>
      <c r="LH64" s="244"/>
      <c r="LI64" s="244"/>
      <c r="LJ64" s="244"/>
      <c r="LK64" s="244"/>
      <c r="LL64" s="244"/>
      <c r="LM64" s="244"/>
      <c r="LN64" s="244"/>
      <c r="LO64" s="244"/>
      <c r="LP64" s="244"/>
      <c r="LQ64" s="244"/>
      <c r="LR64" s="244"/>
      <c r="LS64" s="244"/>
      <c r="LT64" s="244"/>
      <c r="LU64" s="244"/>
      <c r="LV64" s="244"/>
      <c r="LW64" s="244"/>
      <c r="LX64" s="244"/>
      <c r="LY64" s="244"/>
      <c r="LZ64" s="244"/>
      <c r="MA64" s="244"/>
      <c r="MB64" s="244"/>
      <c r="MC64" s="244"/>
      <c r="MD64" s="244"/>
      <c r="ME64" s="244"/>
      <c r="MF64" s="244"/>
      <c r="MG64" s="244"/>
      <c r="MH64" s="244"/>
      <c r="MI64" s="244"/>
      <c r="MJ64" s="244"/>
      <c r="MK64" s="244"/>
      <c r="ML64" s="244"/>
      <c r="MM64" s="244"/>
      <c r="MN64" s="244"/>
      <c r="MO64" s="244"/>
      <c r="MP64" s="244"/>
      <c r="MQ64" s="244"/>
      <c r="MR64" s="244"/>
      <c r="MS64" s="244"/>
      <c r="MT64" s="244"/>
      <c r="MU64" s="244"/>
      <c r="MV64" s="244"/>
      <c r="MW64" s="244"/>
      <c r="MX64" s="244"/>
      <c r="MY64" s="244"/>
      <c r="MZ64" s="244"/>
      <c r="NA64" s="244"/>
      <c r="NB64" s="244"/>
      <c r="NC64" s="244"/>
      <c r="ND64" s="244"/>
      <c r="NE64" s="244"/>
      <c r="NF64" s="244"/>
      <c r="NG64" s="244"/>
      <c r="NH64" s="244"/>
      <c r="NI64" s="244"/>
      <c r="NJ64" s="244"/>
      <c r="NK64" s="244"/>
      <c r="NL64" s="244"/>
      <c r="NM64" s="244"/>
      <c r="NN64" s="244"/>
      <c r="NO64" s="244"/>
      <c r="NP64" s="244"/>
      <c r="NQ64" s="244"/>
      <c r="NR64" s="244"/>
      <c r="NS64" s="244"/>
      <c r="NT64" s="244"/>
      <c r="NU64" s="244"/>
      <c r="NV64" s="244"/>
      <c r="NW64" s="244"/>
      <c r="NX64" s="244"/>
      <c r="NY64" s="244"/>
      <c r="NZ64" s="244"/>
      <c r="OA64" s="244"/>
      <c r="OB64" s="244"/>
      <c r="OC64" s="244"/>
      <c r="OD64" s="244"/>
      <c r="OE64" s="244"/>
      <c r="OF64" s="244"/>
      <c r="OG64" s="244"/>
      <c r="OH64" s="244"/>
      <c r="OI64" s="244"/>
      <c r="OJ64" s="244"/>
      <c r="OK64" s="244"/>
      <c r="OL64" s="244"/>
      <c r="OM64" s="244"/>
      <c r="ON64" s="244"/>
      <c r="OO64" s="244"/>
      <c r="OP64" s="244"/>
      <c r="OQ64" s="244"/>
      <c r="OR64" s="244"/>
      <c r="OS64" s="244"/>
      <c r="OT64" s="244"/>
      <c r="OU64" s="244"/>
      <c r="OV64" s="244"/>
      <c r="OW64" s="244"/>
      <c r="OX64" s="244"/>
      <c r="OY64" s="244"/>
      <c r="OZ64" s="244"/>
      <c r="PA64" s="244"/>
      <c r="PB64" s="244"/>
      <c r="PC64" s="244"/>
      <c r="PD64" s="244"/>
      <c r="PE64" s="244"/>
      <c r="PF64" s="244"/>
      <c r="PG64" s="244"/>
      <c r="PH64" s="244"/>
      <c r="PI64" s="244"/>
      <c r="PJ64" s="244"/>
      <c r="PK64" s="244"/>
      <c r="PL64" s="244"/>
      <c r="PM64" s="244"/>
      <c r="PN64" s="244"/>
      <c r="PO64" s="244"/>
      <c r="PP64" s="244"/>
      <c r="PQ64" s="244"/>
      <c r="PR64" s="244"/>
      <c r="PS64" s="244"/>
      <c r="PT64" s="244"/>
      <c r="PU64" s="244"/>
      <c r="PV64" s="244"/>
      <c r="PW64" s="244"/>
      <c r="PX64" s="244"/>
      <c r="PY64" s="244"/>
      <c r="PZ64" s="244"/>
      <c r="QA64" s="244"/>
      <c r="QB64" s="244"/>
      <c r="QC64" s="244"/>
      <c r="QD64" s="244"/>
      <c r="QE64" s="244"/>
      <c r="QF64" s="244"/>
      <c r="QG64" s="244"/>
      <c r="QH64" s="244"/>
      <c r="QI64" s="244"/>
      <c r="QJ64" s="244"/>
      <c r="QK64" s="244"/>
      <c r="QL64" s="244"/>
      <c r="QM64" s="244"/>
      <c r="QN64" s="244"/>
      <c r="QO64" s="244"/>
      <c r="QP64" s="244"/>
      <c r="QQ64" s="244"/>
      <c r="QR64" s="244"/>
      <c r="QS64" s="244"/>
      <c r="QT64" s="244"/>
      <c r="QU64" s="244"/>
      <c r="QV64" s="244"/>
      <c r="QW64" s="244"/>
      <c r="QX64" s="244"/>
      <c r="QY64" s="244"/>
      <c r="QZ64" s="244"/>
      <c r="RA64" s="244"/>
      <c r="RB64" s="244"/>
      <c r="RC64" s="244"/>
      <c r="RD64" s="244"/>
      <c r="RE64" s="244"/>
      <c r="RF64" s="244"/>
      <c r="RG64" s="244"/>
      <c r="RH64" s="244"/>
      <c r="RI64" s="244"/>
      <c r="RJ64" s="244"/>
      <c r="RK64" s="244"/>
      <c r="RL64" s="244"/>
      <c r="RM64" s="244"/>
      <c r="RN64" s="244"/>
      <c r="RO64" s="244"/>
      <c r="RP64" s="244"/>
      <c r="RQ64" s="244"/>
      <c r="RR64" s="244"/>
      <c r="RS64" s="244"/>
      <c r="RT64" s="244"/>
      <c r="RU64" s="244"/>
      <c r="RV64" s="244"/>
      <c r="RW64" s="244"/>
      <c r="RX64" s="244"/>
      <c r="RY64" s="244"/>
      <c r="RZ64" s="244"/>
      <c r="SA64" s="244"/>
      <c r="SB64" s="244"/>
      <c r="SC64" s="244"/>
      <c r="SD64" s="244"/>
      <c r="SE64" s="244"/>
      <c r="SF64" s="244"/>
      <c r="SG64" s="244"/>
      <c r="SH64" s="244"/>
      <c r="SI64" s="244"/>
      <c r="SJ64" s="244"/>
      <c r="SK64" s="244"/>
      <c r="SL64" s="244"/>
      <c r="SM64" s="244"/>
      <c r="SN64" s="244"/>
      <c r="SO64" s="244"/>
      <c r="SP64" s="244"/>
      <c r="SQ64" s="244"/>
      <c r="SR64" s="244"/>
      <c r="SS64" s="244"/>
      <c r="ST64" s="244"/>
      <c r="SU64" s="244"/>
      <c r="SV64" s="244"/>
      <c r="SW64" s="244"/>
      <c r="SX64" s="244"/>
      <c r="SY64" s="244"/>
      <c r="SZ64" s="244"/>
      <c r="TA64" s="244"/>
      <c r="TB64" s="244"/>
      <c r="TC64" s="244"/>
      <c r="TD64" s="244"/>
      <c r="TE64" s="244"/>
      <c r="TF64" s="244"/>
      <c r="TG64" s="244"/>
      <c r="TH64" s="244"/>
      <c r="TI64" s="244"/>
      <c r="TJ64" s="244"/>
      <c r="TK64" s="244"/>
      <c r="TL64" s="244"/>
      <c r="TM64" s="244"/>
      <c r="TN64" s="244"/>
      <c r="TO64" s="244"/>
      <c r="TP64" s="244"/>
      <c r="TQ64" s="244"/>
      <c r="TR64" s="244"/>
      <c r="TS64" s="244"/>
      <c r="TT64" s="244"/>
      <c r="TU64" s="244"/>
      <c r="TV64" s="244"/>
      <c r="TW64" s="244"/>
      <c r="TX64" s="244"/>
      <c r="TY64" s="244"/>
      <c r="TZ64" s="244"/>
      <c r="UA64" s="244"/>
      <c r="UB64" s="244"/>
      <c r="UC64" s="244"/>
      <c r="UD64" s="244"/>
      <c r="UE64" s="244"/>
      <c r="UF64" s="244"/>
      <c r="UG64" s="244"/>
      <c r="UH64" s="244"/>
      <c r="UI64" s="244"/>
      <c r="UJ64" s="244"/>
      <c r="UK64" s="244"/>
      <c r="UL64" s="244"/>
      <c r="UM64" s="244"/>
      <c r="UN64" s="244"/>
      <c r="UO64" s="244"/>
      <c r="UP64" s="244"/>
      <c r="UQ64" s="244"/>
      <c r="UR64" s="244"/>
      <c r="US64" s="244"/>
      <c r="UT64" s="244"/>
      <c r="UU64" s="244"/>
      <c r="UV64" s="244"/>
      <c r="UW64" s="244"/>
      <c r="UX64" s="244"/>
      <c r="UY64" s="244"/>
      <c r="UZ64" s="244"/>
      <c r="VA64" s="244"/>
      <c r="VB64" s="244"/>
      <c r="VC64" s="244"/>
      <c r="VD64" s="244"/>
      <c r="VE64" s="244"/>
      <c r="VF64" s="244"/>
      <c r="VG64" s="244"/>
      <c r="VH64" s="244"/>
      <c r="VI64" s="244"/>
      <c r="VJ64" s="244"/>
      <c r="VK64" s="244"/>
      <c r="VL64" s="244"/>
      <c r="VM64" s="244"/>
      <c r="VN64" s="244"/>
      <c r="VO64" s="244"/>
      <c r="VP64" s="244"/>
      <c r="VQ64" s="244"/>
      <c r="VR64" s="244"/>
      <c r="VS64" s="244"/>
      <c r="VT64" s="244"/>
      <c r="VU64" s="244"/>
      <c r="VV64" s="244"/>
      <c r="VW64" s="244"/>
      <c r="VX64" s="244"/>
      <c r="VY64" s="244"/>
      <c r="VZ64" s="244"/>
      <c r="WA64" s="244"/>
      <c r="WB64" s="244"/>
      <c r="WC64" s="244"/>
      <c r="WD64" s="244"/>
      <c r="WE64" s="244"/>
      <c r="WF64" s="244"/>
      <c r="WG64" s="244"/>
      <c r="WH64" s="244"/>
      <c r="WI64" s="244"/>
      <c r="WJ64" s="244"/>
      <c r="WK64" s="244"/>
      <c r="WL64" s="244"/>
      <c r="WM64" s="244"/>
      <c r="WN64" s="244"/>
      <c r="WO64" s="244"/>
      <c r="WP64" s="244"/>
      <c r="WQ64" s="244"/>
      <c r="WR64" s="244"/>
      <c r="WS64" s="244"/>
      <c r="WT64" s="244"/>
      <c r="WU64" s="244"/>
      <c r="WV64" s="244"/>
      <c r="WW64" s="244"/>
      <c r="WX64" s="244"/>
      <c r="WY64" s="244"/>
      <c r="WZ64" s="244"/>
      <c r="XA64" s="244"/>
      <c r="XB64" s="244"/>
      <c r="XC64" s="244"/>
      <c r="XD64" s="244"/>
      <c r="XE64" s="244"/>
      <c r="XF64" s="244"/>
      <c r="XG64" s="244"/>
      <c r="XH64" s="244"/>
      <c r="XI64" s="244"/>
      <c r="XJ64" s="244"/>
      <c r="XK64" s="244"/>
      <c r="XL64" s="244"/>
      <c r="XM64" s="244"/>
      <c r="XN64" s="244"/>
      <c r="XO64" s="244"/>
      <c r="XP64" s="244"/>
      <c r="XQ64" s="244"/>
      <c r="XR64" s="244"/>
      <c r="XS64" s="244"/>
      <c r="XT64" s="244"/>
      <c r="XU64" s="244"/>
      <c r="XV64" s="244"/>
      <c r="XW64" s="244"/>
      <c r="XX64" s="244"/>
      <c r="XY64" s="244"/>
      <c r="XZ64" s="244"/>
      <c r="YA64" s="244"/>
      <c r="YB64" s="244"/>
      <c r="YC64" s="244"/>
      <c r="YD64" s="244"/>
      <c r="YE64" s="244"/>
      <c r="YF64" s="244"/>
      <c r="YG64" s="244"/>
      <c r="YH64" s="244"/>
      <c r="YI64" s="244"/>
      <c r="YJ64" s="244"/>
      <c r="YK64" s="244"/>
      <c r="YL64" s="244"/>
      <c r="YM64" s="244"/>
      <c r="YN64" s="244"/>
      <c r="YO64" s="244"/>
      <c r="YP64" s="244"/>
      <c r="YQ64" s="244"/>
      <c r="YR64" s="244"/>
      <c r="YS64" s="244"/>
      <c r="YT64" s="244"/>
      <c r="YU64" s="244"/>
      <c r="YV64" s="244"/>
      <c r="YW64" s="244"/>
      <c r="YX64" s="244"/>
      <c r="YY64" s="244"/>
      <c r="YZ64" s="244"/>
      <c r="ZA64" s="244"/>
      <c r="ZB64" s="244"/>
      <c r="ZC64" s="244"/>
      <c r="ZD64" s="244"/>
      <c r="ZE64" s="244"/>
      <c r="ZF64" s="244"/>
      <c r="ZG64" s="244"/>
      <c r="ZH64" s="244"/>
      <c r="ZI64" s="244"/>
      <c r="ZJ64" s="244"/>
      <c r="ZK64" s="244"/>
      <c r="ZL64" s="244"/>
      <c r="ZM64" s="244"/>
      <c r="ZN64" s="244"/>
      <c r="ZO64" s="244"/>
      <c r="ZP64" s="244"/>
      <c r="ZQ64" s="244"/>
      <c r="ZR64" s="244"/>
      <c r="ZS64" s="244"/>
      <c r="ZT64" s="244"/>
      <c r="ZU64" s="244"/>
      <c r="ZV64" s="244"/>
      <c r="ZW64" s="244"/>
      <c r="ZX64" s="244"/>
      <c r="ZY64" s="244"/>
      <c r="ZZ64" s="244"/>
      <c r="AAA64" s="244"/>
      <c r="AAB64" s="244"/>
      <c r="AAC64" s="244"/>
      <c r="AAD64" s="244"/>
      <c r="AAE64" s="244"/>
      <c r="AAF64" s="244"/>
      <c r="AAG64" s="244"/>
      <c r="AAH64" s="244"/>
      <c r="AAI64" s="244"/>
      <c r="AAJ64" s="244"/>
      <c r="AAK64" s="244"/>
      <c r="AAL64" s="244"/>
      <c r="AAM64" s="244"/>
      <c r="AAN64" s="244"/>
      <c r="AAO64" s="244"/>
      <c r="AAP64" s="244"/>
      <c r="AAQ64" s="244"/>
      <c r="AAR64" s="244"/>
      <c r="AAS64" s="244"/>
      <c r="AAT64" s="244"/>
      <c r="AAU64" s="244"/>
      <c r="AAV64" s="244"/>
      <c r="AAW64" s="244"/>
      <c r="AAX64" s="244"/>
      <c r="AAY64" s="244"/>
      <c r="AAZ64" s="244"/>
      <c r="ABA64" s="244"/>
      <c r="ABB64" s="244"/>
      <c r="ABC64" s="244"/>
      <c r="ABD64" s="244"/>
      <c r="ABE64" s="244"/>
      <c r="ABF64" s="244"/>
      <c r="ABG64" s="244"/>
      <c r="ABH64" s="244"/>
      <c r="ABI64" s="244"/>
      <c r="ABJ64" s="244"/>
      <c r="ABK64" s="244"/>
      <c r="ABL64" s="244"/>
      <c r="ABM64" s="244"/>
      <c r="ABN64" s="244"/>
      <c r="ABO64" s="244"/>
      <c r="ABP64" s="244"/>
      <c r="ABQ64" s="244"/>
      <c r="ABR64" s="244"/>
      <c r="ABS64" s="244"/>
      <c r="ABT64" s="244"/>
      <c r="ABU64" s="244"/>
      <c r="ABV64" s="244"/>
      <c r="ABW64" s="244"/>
      <c r="ABX64" s="244"/>
      <c r="ABY64" s="244"/>
      <c r="ABZ64" s="244"/>
      <c r="ACA64" s="244"/>
      <c r="ACB64" s="244"/>
      <c r="ACC64" s="244"/>
      <c r="ACD64" s="244"/>
      <c r="ACE64" s="244"/>
      <c r="ACF64" s="244"/>
      <c r="ACG64" s="244"/>
      <c r="ACH64" s="244"/>
      <c r="ACI64" s="244"/>
      <c r="ACJ64" s="244"/>
      <c r="ACK64" s="244"/>
      <c r="ACL64" s="244"/>
      <c r="ACM64" s="244"/>
      <c r="ACN64" s="244"/>
      <c r="ACO64" s="244"/>
      <c r="ACP64" s="244"/>
      <c r="ACQ64" s="244"/>
      <c r="ACR64" s="244"/>
      <c r="ACS64" s="244"/>
      <c r="ACT64" s="244"/>
      <c r="ACU64" s="244"/>
      <c r="ACV64" s="244"/>
      <c r="ACW64" s="244"/>
      <c r="ACX64" s="244"/>
      <c r="ACY64" s="244"/>
      <c r="ACZ64" s="244"/>
      <c r="ADA64" s="244"/>
      <c r="ADB64" s="244"/>
      <c r="ADC64" s="244"/>
      <c r="ADD64" s="244"/>
      <c r="ADE64" s="244"/>
      <c r="ADF64" s="244"/>
      <c r="ADG64" s="244"/>
      <c r="ADH64" s="244"/>
      <c r="ADI64" s="244"/>
      <c r="ADJ64" s="244"/>
      <c r="ADK64" s="244"/>
      <c r="ADL64" s="244"/>
      <c r="ADM64" s="244"/>
      <c r="ADN64" s="244"/>
      <c r="ADO64" s="244"/>
      <c r="ADP64" s="244"/>
      <c r="ADQ64" s="244"/>
      <c r="ADR64" s="244"/>
      <c r="ADS64" s="244"/>
      <c r="ADT64" s="244"/>
      <c r="ADU64" s="244"/>
      <c r="ADV64" s="244"/>
      <c r="ADW64" s="244"/>
      <c r="ADX64" s="244"/>
      <c r="ADY64" s="244"/>
      <c r="ADZ64" s="244"/>
      <c r="AEA64" s="244"/>
      <c r="AEB64" s="244"/>
      <c r="AEC64" s="244"/>
      <c r="AED64" s="244"/>
      <c r="AEE64" s="244"/>
      <c r="AEF64" s="244"/>
      <c r="AEG64" s="244"/>
      <c r="AEH64" s="244"/>
      <c r="AEI64" s="244"/>
      <c r="AEJ64" s="244"/>
      <c r="AEK64" s="244"/>
      <c r="AEL64" s="244"/>
      <c r="AEM64" s="244"/>
      <c r="AEN64" s="244"/>
      <c r="AEO64" s="244"/>
      <c r="AEP64" s="244"/>
      <c r="AEQ64" s="244"/>
      <c r="AER64" s="244"/>
      <c r="AES64" s="244"/>
      <c r="AET64" s="244"/>
      <c r="AEU64" s="244"/>
    </row>
    <row r="65" spans="1:22" x14ac:dyDescent="0.15">
      <c r="A65" s="183" t="str">
        <f>'Tariffs July 2020'!K51</f>
        <v>Locality Planning Energy</v>
      </c>
      <c r="B65" s="183" t="str">
        <f>'Tariffs July 2020'!L51</f>
        <v>LPE Mates Rates</v>
      </c>
      <c r="C65" s="184">
        <f>IF('Tariffs July 2020'!BP51=0,91*'Tariffs July 2020'!M51/100,(91*'Tariffs July 2020'!M51/100)+'Tariffs July 2020'!BP51/4)</f>
        <v>95.657545454545456</v>
      </c>
      <c r="D65" s="184">
        <f>IF('Tariffs July 2020'!O51="",$C$39*$C$40*'Tariffs July 2020'!N51/100,IF($C$39*$C$40&gt;='Tariffs July 2020'!P51,('Tariffs July 2020'!P51*'Tariffs July 2020'!N51/100),($C$39*$C$40*'Tariffs July 2020'!N51/100)))</f>
        <v>293.0181818181818</v>
      </c>
      <c r="E65" s="184">
        <f>IF(AND('Tariffs July 2020'!R51&gt;0,'Tariffs July 2020'!T51&gt;0),IF(($C$39*$C$40&lt;'Tariffs July 2020'!T51),(0),($C$39*$C$40-'Tariffs July 2020'!T51)*'Tariffs July 2020'!U51/100),IF(AND('Tariffs July 2020'!R51&gt;0,'Tariffs July 2020'!T51=""),IF(($C$39*$C$40&lt;'Tariffs July 2020'!R51+'Tariffs July 2020'!P51),(0),(($C$39*$C$40-('Tariffs July 2020'!R51+'Tariffs July 2020'!P51))*'Tariffs July 2020'!S51/100)),IF(AND('Tariffs July 2020'!P51&gt;0,'Tariffs July 2020'!R51=""&gt;0),IF(($C$39*$C$40&lt;'Tariffs July 2020'!P51),(0),($C$39*$C$40-'Tariffs July 2020'!P51)*'Tariffs July 2020'!Q51/100),0)))</f>
        <v>0</v>
      </c>
      <c r="F65" s="184">
        <f>($C$39*$C$41)*'Tariffs July 2020'!AE51/100</f>
        <v>48.845454545454544</v>
      </c>
      <c r="G65" s="184">
        <f t="shared" ref="G65" si="140">SUM(C65:F65)</f>
        <v>437.52118181818184</v>
      </c>
      <c r="H65" s="238">
        <f t="shared" ref="H65" si="141">(G65-C65)*4</f>
        <v>1367.4545454545455</v>
      </c>
      <c r="I65" s="238">
        <f t="shared" ref="I65" si="142">G65*4</f>
        <v>1750.0847272727274</v>
      </c>
      <c r="J65" s="185">
        <f t="shared" ref="J65" si="143">I65*1.1</f>
        <v>1925.0932000000003</v>
      </c>
      <c r="K65" s="183">
        <f>'Tariffs July 2020'!AZ51</f>
        <v>0</v>
      </c>
      <c r="L65" s="183">
        <f>'Tariffs July 2020'!BA51</f>
        <v>0</v>
      </c>
      <c r="M65" s="183">
        <f>'Tariffs July 2020'!BB51</f>
        <v>0</v>
      </c>
      <c r="N65" s="183">
        <f>'Tariffs July 2020'!BC51</f>
        <v>0</v>
      </c>
      <c r="O65" s="186" t="str">
        <f t="shared" ref="O65" si="144">IF(SUM(K65:N65)=0,"No discount",IF(K65&gt;0,"Guaranteed off bill",IF(L65&gt;0,"Guaranteed off usage",IF(M65&gt;0,"Pay-on-time off bill","Pay-on-time off usage"))))</f>
        <v>No discount</v>
      </c>
      <c r="P65" s="187" t="str">
        <f t="shared" ref="P65" si="145">IF(OR(A65="Origin Energy",A65="Red Energy",A65="Powershop"),"Inclusive","Exclusive")</f>
        <v>Exclusive</v>
      </c>
      <c r="Q65" s="241">
        <f t="shared" ref="Q65" si="146">IF(AND(O65="Guaranteed off bill",P65="Inclusive"),((I65*1.1)-((I65*1.1)*K65/100))/1.1,IF(AND(O65="Guaranteed off usage",P65="Inclusive"),((I65*1.1)-((H65*1.1)*L65/100))/1.1,IF(AND(O65="Guaranteed off bill",P65="Exclusive"),I65-(I65*K65/100),IF(AND(O65="Guaranteed off usage",P65="Exclusive"),I65-(H65*L65/100),IF(P65="Inclusive",((I65*1.1))/1.1,I65)))))</f>
        <v>1750.0847272727274</v>
      </c>
      <c r="R65" s="238">
        <f t="shared" ref="R65" si="147">IF(AND(O65="Pay-on-time off bill",P65="Inclusive"),((Q65*1.1)-((Q65*1.1)*M65/100))/1.1,IF(AND(O65="Pay-on-time off usage",P65="Inclusive"),((Q65*1.1)-((H65*1.1)*N65/100))/1.1,IF(AND(O65="Pay-on-time off bill",P65="Exclusive"),Q65-(Q65*M65/100),IF(AND(O65="Pay-on-time off usage",P65="Exclusive"),Q65-(H65*N65/100),IF(P65="Inclusive",((Q65*1.1))/1.1,Q65)))))</f>
        <v>1750.0847272727274</v>
      </c>
      <c r="S65" s="247">
        <f t="shared" ref="S65" si="148">Q65*1.1</f>
        <v>1925.0932000000003</v>
      </c>
      <c r="T65" s="247">
        <f t="shared" ref="T65" si="149">R65*1.1</f>
        <v>1925.0932000000003</v>
      </c>
      <c r="U65" s="188">
        <f>'Tariffs July 2020'!BL51</f>
        <v>0</v>
      </c>
      <c r="V65" s="189" t="str">
        <f>'Tariffs July 2020'!BM51</f>
        <v>n</v>
      </c>
    </row>
    <row r="66" spans="1:22" x14ac:dyDescent="0.15">
      <c r="A66" s="183" t="str">
        <f>'Tariffs July 2020'!K52</f>
        <v>OVO Energy</v>
      </c>
      <c r="B66" s="183" t="str">
        <f>'Tariffs July 2020'!L52</f>
        <v>The One Plan</v>
      </c>
      <c r="C66" s="184">
        <f>IF('Tariffs July 2020'!BP52=0,91*'Tariffs July 2020'!M52/100,(91*'Tariffs July 2020'!M52/100)+'Tariffs July 2020'!BP52/4)</f>
        <v>83.860636363636374</v>
      </c>
      <c r="D66" s="184">
        <f>IF('Tariffs July 2020'!O52="",$C$39*$C$40*'Tariffs July 2020'!N52/100,IF($C$39*$C$40&gt;='Tariffs July 2020'!P52,('Tariffs July 2020'!P52*'Tariffs July 2020'!N52/100),($C$39*$C$40*'Tariffs July 2020'!N52/100)))</f>
        <v>300.43636363636364</v>
      </c>
      <c r="E66" s="184">
        <f>IF(AND('Tariffs July 2020'!R52&gt;0,'Tariffs July 2020'!T52&gt;0),IF(($C$39*$C$40&lt;'Tariffs July 2020'!T52),(0),($C$39*$C$40-'Tariffs July 2020'!T52)*'Tariffs July 2020'!U52/100),IF(AND('Tariffs July 2020'!R52&gt;0,'Tariffs July 2020'!T52=""),IF(($C$39*$C$40&lt;'Tariffs July 2020'!R52+'Tariffs July 2020'!P52),(0),(($C$39*$C$40-('Tariffs July 2020'!R52+'Tariffs July 2020'!P52))*'Tariffs July 2020'!S52/100)),IF(AND('Tariffs July 2020'!P52&gt;0,'Tariffs July 2020'!R52=""&gt;0),IF(($C$39*$C$40&lt;'Tariffs July 2020'!P52),(0),($C$39*$C$40-'Tariffs July 2020'!P52)*'Tariffs July 2020'!Q52/100),0)))</f>
        <v>0</v>
      </c>
      <c r="F66" s="184">
        <f>($C$39*$C$41)*'Tariffs July 2020'!AE52/100</f>
        <v>49.499999999999993</v>
      </c>
      <c r="G66" s="184">
        <f t="shared" ref="G66" si="150">SUM(C66:F66)</f>
        <v>433.79700000000003</v>
      </c>
      <c r="H66" s="238">
        <f t="shared" ref="H66" si="151">(G66-C66)*4</f>
        <v>1399.7454545454545</v>
      </c>
      <c r="I66" s="238">
        <f t="shared" ref="I66" si="152">G66*4</f>
        <v>1735.1880000000001</v>
      </c>
      <c r="J66" s="185">
        <f t="shared" ref="J66" si="153">I66*1.1</f>
        <v>1908.7068000000002</v>
      </c>
      <c r="K66" s="183">
        <f>'Tariffs July 2020'!AZ52</f>
        <v>0</v>
      </c>
      <c r="L66" s="183">
        <f>'Tariffs July 2020'!BA52</f>
        <v>0</v>
      </c>
      <c r="M66" s="183">
        <f>'Tariffs July 2020'!BB52</f>
        <v>0</v>
      </c>
      <c r="N66" s="183">
        <f>'Tariffs July 2020'!BC52</f>
        <v>0</v>
      </c>
      <c r="O66" s="186" t="str">
        <f t="shared" ref="O66" si="154">IF(SUM(K66:N66)=0,"No discount",IF(K66&gt;0,"Guaranteed off bill",IF(L66&gt;0,"Guaranteed off usage",IF(M66&gt;0,"Pay-on-time off bill","Pay-on-time off usage"))))</f>
        <v>No discount</v>
      </c>
      <c r="P66" s="187" t="str">
        <f t="shared" ref="P66" si="155">IF(OR(A66="Origin Energy",A66="Red Energy",A66="Powershop"),"Inclusive","Exclusive")</f>
        <v>Exclusive</v>
      </c>
      <c r="Q66" s="241">
        <f t="shared" ref="Q66" si="156">IF(AND(O66="Guaranteed off bill",P66="Inclusive"),((I66*1.1)-((I66*1.1)*K66/100))/1.1,IF(AND(O66="Guaranteed off usage",P66="Inclusive"),((I66*1.1)-((H66*1.1)*L66/100))/1.1,IF(AND(O66="Guaranteed off bill",P66="Exclusive"),I66-(I66*K66/100),IF(AND(O66="Guaranteed off usage",P66="Exclusive"),I66-(H66*L66/100),IF(P66="Inclusive",((I66*1.1))/1.1,I66)))))</f>
        <v>1735.1880000000001</v>
      </c>
      <c r="R66" s="238">
        <f t="shared" ref="R66" si="157">IF(AND(O66="Pay-on-time off bill",P66="Inclusive"),((Q66*1.1)-((Q66*1.1)*M66/100))/1.1,IF(AND(O66="Pay-on-time off usage",P66="Inclusive"),((Q66*1.1)-((H66*1.1)*N66/100))/1.1,IF(AND(O66="Pay-on-time off bill",P66="Exclusive"),Q66-(Q66*M66/100),IF(AND(O66="Pay-on-time off usage",P66="Exclusive"),Q66-(H66*N66/100),IF(P66="Inclusive",((Q66*1.1))/1.1,Q66)))))</f>
        <v>1735.1880000000001</v>
      </c>
      <c r="S66" s="247">
        <f t="shared" ref="S66" si="158">Q66*1.1</f>
        <v>1908.7068000000002</v>
      </c>
      <c r="T66" s="247">
        <f t="shared" ref="T66" si="159">R66*1.1</f>
        <v>1908.7068000000002</v>
      </c>
      <c r="U66" s="188">
        <f>'Tariffs July 2020'!BL52</f>
        <v>0</v>
      </c>
      <c r="V66" s="189" t="str">
        <f>'Tariffs July 2020'!BM52</f>
        <v>n</v>
      </c>
    </row>
    <row r="67" spans="1:22" x14ac:dyDescent="0.15">
      <c r="A67" s="183" t="str">
        <f>'Tariffs July 2020'!K53</f>
        <v>Amber Electric</v>
      </c>
      <c r="B67" s="183" t="str">
        <f>'Tariffs July 2020'!L53</f>
        <v>Market offer</v>
      </c>
      <c r="C67" s="184">
        <f>IF('Tariffs July 2020'!BP53=0,91*'Tariffs July 2020'!M53/100,(91*'Tariffs July 2020'!M53/100)+'Tariffs July 2020'!BP53/4)</f>
        <v>103.24363636363634</v>
      </c>
      <c r="D67" s="184">
        <f>IF('Tariffs July 2020'!O53="",$C$39*$C$40*'Tariffs July 2020'!N53/100,IF($C$39*$C$40&gt;='Tariffs July 2020'!P53,('Tariffs July 2020'!P53*'Tariffs July 2020'!N53/100),($C$39*$C$40*'Tariffs July 2020'!N53/100)))</f>
        <v>374.4636363636364</v>
      </c>
      <c r="E67" s="184">
        <f>IF(AND('Tariffs July 2020'!R53&gt;0,'Tariffs July 2020'!T53&gt;0),IF(($C$39*$C$40&lt;'Tariffs July 2020'!T53),(0),($C$39*$C$40-'Tariffs July 2020'!T53)*'Tariffs July 2020'!U53/100),IF(AND('Tariffs July 2020'!R53&gt;0,'Tariffs July 2020'!T53=""),IF(($C$39*$C$40&lt;'Tariffs July 2020'!R53+'Tariffs July 2020'!P53),(0),(($C$39*$C$40-('Tariffs July 2020'!R53+'Tariffs July 2020'!P53))*'Tariffs July 2020'!S53/100)),IF(AND('Tariffs July 2020'!P53&gt;0,'Tariffs July 2020'!R53=""&gt;0),IF(($C$39*$C$40&lt;'Tariffs July 2020'!P53),(0),($C$39*$C$40-'Tariffs July 2020'!P53)*'Tariffs July 2020'!Q53/100),0)))</f>
        <v>0</v>
      </c>
      <c r="F67" s="184">
        <f>($C$39*$C$41)*'Tariffs July 2020'!AE53/100</f>
        <v>58.2</v>
      </c>
      <c r="G67" s="184">
        <f t="shared" ref="G67:G69" si="160">SUM(C67:F67)</f>
        <v>535.90727272727281</v>
      </c>
      <c r="H67" s="238">
        <f t="shared" ref="H67:H69" si="161">(G67-C67)*4</f>
        <v>1730.6545454545458</v>
      </c>
      <c r="I67" s="238">
        <f t="shared" ref="I67:I69" si="162">G67*4</f>
        <v>2143.6290909090912</v>
      </c>
      <c r="J67" s="185">
        <f t="shared" ref="J67:J69" si="163">I67*1.1</f>
        <v>2357.9920000000006</v>
      </c>
      <c r="K67" s="183">
        <f>'Tariffs July 2020'!AZ53</f>
        <v>0</v>
      </c>
      <c r="L67" s="183">
        <f>'Tariffs July 2020'!BA53</f>
        <v>0</v>
      </c>
      <c r="M67" s="183">
        <f>'Tariffs July 2020'!BB53</f>
        <v>0</v>
      </c>
      <c r="N67" s="183">
        <f>'Tariffs July 2020'!BC53</f>
        <v>0</v>
      </c>
      <c r="O67" s="186" t="str">
        <f t="shared" ref="O67:O69" si="164">IF(SUM(K67:N67)=0,"No discount",IF(K67&gt;0,"Guaranteed off bill",IF(L67&gt;0,"Guaranteed off usage",IF(M67&gt;0,"Pay-on-time off bill","Pay-on-time off usage"))))</f>
        <v>No discount</v>
      </c>
      <c r="P67" s="187" t="str">
        <f t="shared" ref="P67:P69" si="165">IF(OR(A67="Origin Energy",A67="Red Energy",A67="Powershop"),"Inclusive","Exclusive")</f>
        <v>Exclusive</v>
      </c>
      <c r="Q67" s="241">
        <f t="shared" ref="Q67:Q69" si="166">IF(AND(O67="Guaranteed off bill",P67="Inclusive"),((I67*1.1)-((I67*1.1)*K67/100))/1.1,IF(AND(O67="Guaranteed off usage",P67="Inclusive"),((I67*1.1)-((H67*1.1)*L67/100))/1.1,IF(AND(O67="Guaranteed off bill",P67="Exclusive"),I67-(I67*K67/100),IF(AND(O67="Guaranteed off usage",P67="Exclusive"),I67-(H67*L67/100),IF(P67="Inclusive",((I67*1.1))/1.1,I67)))))</f>
        <v>2143.6290909090912</v>
      </c>
      <c r="R67" s="238">
        <f t="shared" ref="R67:R69" si="167">IF(AND(O67="Pay-on-time off bill",P67="Inclusive"),((Q67*1.1)-((Q67*1.1)*M67/100))/1.1,IF(AND(O67="Pay-on-time off usage",P67="Inclusive"),((Q67*1.1)-((H67*1.1)*N67/100))/1.1,IF(AND(O67="Pay-on-time off bill",P67="Exclusive"),Q67-(Q67*M67/100),IF(AND(O67="Pay-on-time off usage",P67="Exclusive"),Q67-(H67*N67/100),IF(P67="Inclusive",((Q67*1.1))/1.1,Q67)))))</f>
        <v>2143.6290909090912</v>
      </c>
      <c r="S67" s="247">
        <f t="shared" ref="S67:S69" si="168">Q67*1.1</f>
        <v>2357.9920000000006</v>
      </c>
      <c r="T67" s="247">
        <f t="shared" ref="T67:T69" si="169">R67*1.1</f>
        <v>2357.9920000000006</v>
      </c>
      <c r="U67" s="188">
        <f>'Tariffs July 2020'!BL53</f>
        <v>0</v>
      </c>
      <c r="V67" s="189" t="str">
        <f>'Tariffs July 2020'!BM53</f>
        <v>n</v>
      </c>
    </row>
    <row r="68" spans="1:22" x14ac:dyDescent="0.15">
      <c r="A68" s="183" t="str">
        <f>'Tariffs July 2020'!K54</f>
        <v>GloBird Energy</v>
      </c>
      <c r="B68" s="183" t="str">
        <f>'Tariffs July 2020'!L54</f>
        <v>GloSave</v>
      </c>
      <c r="C68" s="184">
        <f>IF('Tariffs July 2020'!BP54=0,91*'Tariffs July 2020'!M54/100,(91*'Tariffs July 2020'!M54/100)+'Tariffs July 2020'!BP54/4)</f>
        <v>90.999999999999986</v>
      </c>
      <c r="D68" s="184">
        <f>IF('Tariffs July 2020'!O54="",$C$39*$C$40*'Tariffs July 2020'!N54/100,IF($C$39*$C$40&gt;='Tariffs July 2020'!P54,('Tariffs July 2020'!P54*'Tariffs July 2020'!N54/100),($C$39*$C$40*'Tariffs July 2020'!N54/100)))</f>
        <v>322.99999999999994</v>
      </c>
      <c r="E68" s="184">
        <f>IF(AND('Tariffs July 2020'!R54&gt;0,'Tariffs July 2020'!T54&gt;0),IF(($C$39*$C$40&lt;'Tariffs July 2020'!T54),(0),($C$39*$C$40-'Tariffs July 2020'!T54)*'Tariffs July 2020'!U54/100),IF(AND('Tariffs July 2020'!R54&gt;0,'Tariffs July 2020'!T54=""),IF(($C$39*$C$40&lt;'Tariffs July 2020'!R54+'Tariffs July 2020'!P54),(0),(($C$39*$C$40-('Tariffs July 2020'!R54+'Tariffs July 2020'!P54))*'Tariffs July 2020'!S54/100)),IF(AND('Tariffs July 2020'!P54&gt;0,'Tariffs July 2020'!R54=""&gt;0),IF(($C$39*$C$40&lt;'Tariffs July 2020'!P54),(0),($C$39*$C$40-'Tariffs July 2020'!P54)*'Tariffs July 2020'!Q54/100),0)))</f>
        <v>0</v>
      </c>
      <c r="F68" s="184">
        <f>($C$39*$C$41)*'Tariffs July 2020'!AE54/100</f>
        <v>44.999999999999993</v>
      </c>
      <c r="G68" s="184">
        <f t="shared" si="160"/>
        <v>458.99999999999994</v>
      </c>
      <c r="H68" s="238">
        <f t="shared" si="161"/>
        <v>1471.9999999999998</v>
      </c>
      <c r="I68" s="238">
        <f t="shared" si="162"/>
        <v>1835.9999999999998</v>
      </c>
      <c r="J68" s="185">
        <f t="shared" si="163"/>
        <v>2019.6</v>
      </c>
      <c r="K68" s="183">
        <f>'Tariffs July 2020'!AZ54</f>
        <v>0</v>
      </c>
      <c r="L68" s="183">
        <f>'Tariffs July 2020'!BA54</f>
        <v>0</v>
      </c>
      <c r="M68" s="183">
        <f>'Tariffs July 2020'!BB54</f>
        <v>7</v>
      </c>
      <c r="N68" s="183">
        <f>'Tariffs July 2020'!BC54</f>
        <v>0</v>
      </c>
      <c r="O68" s="186" t="str">
        <f t="shared" si="164"/>
        <v>Pay-on-time off bill</v>
      </c>
      <c r="P68" s="187" t="str">
        <f t="shared" si="165"/>
        <v>Exclusive</v>
      </c>
      <c r="Q68" s="241">
        <f t="shared" si="166"/>
        <v>1835.9999999999998</v>
      </c>
      <c r="R68" s="238">
        <f t="shared" si="167"/>
        <v>1707.4799999999998</v>
      </c>
      <c r="S68" s="247">
        <f t="shared" si="168"/>
        <v>2019.6</v>
      </c>
      <c r="T68" s="247">
        <f t="shared" si="169"/>
        <v>1878.2279999999998</v>
      </c>
      <c r="U68" s="188">
        <f>'Tariffs July 2020'!BL54</f>
        <v>0</v>
      </c>
      <c r="V68" s="189" t="str">
        <f>'Tariffs July 2020'!BM54</f>
        <v>n</v>
      </c>
    </row>
    <row r="69" spans="1:22" ht="15" thickBot="1" x14ac:dyDescent="0.2">
      <c r="A69" s="183" t="str">
        <f>'Tariffs July 2020'!K55</f>
        <v>Nectr</v>
      </c>
      <c r="B69" s="183" t="str">
        <f>'Tariffs July 2020'!L55</f>
        <v>Nectr Friends Clean</v>
      </c>
      <c r="C69" s="184">
        <f>IF('Tariffs July 2020'!BP55=0,91*'Tariffs July 2020'!M55/100,(91*'Tariffs July 2020'!M55/100)+'Tariffs July 2020'!BP55/4)</f>
        <v>79.98899999999999</v>
      </c>
      <c r="D69" s="184">
        <f>IF('Tariffs July 2020'!O55="",$C$39*$C$40*'Tariffs July 2020'!N55/100,IF($C$39*$C$40&gt;='Tariffs July 2020'!P55,('Tariffs July 2020'!P55*'Tariffs July 2020'!N55/100),($C$39*$C$40*'Tariffs July 2020'!N55/100)))</f>
        <v>300.89999999999998</v>
      </c>
      <c r="E69" s="184">
        <f>IF(AND('Tariffs July 2020'!R55&gt;0,'Tariffs July 2020'!T55&gt;0),IF(($C$39*$C$40&lt;'Tariffs July 2020'!T55),(0),($C$39*$C$40-'Tariffs July 2020'!T55)*'Tariffs July 2020'!U55/100),IF(AND('Tariffs July 2020'!R55&gt;0,'Tariffs July 2020'!T55=""),IF(($C$39*$C$40&lt;'Tariffs July 2020'!R55+'Tariffs July 2020'!P55),(0),(($C$39*$C$40-('Tariffs July 2020'!R55+'Tariffs July 2020'!P55))*'Tariffs July 2020'!S55/100)),IF(AND('Tariffs July 2020'!P55&gt;0,'Tariffs July 2020'!R55=""&gt;0),IF(($C$39*$C$40&lt;'Tariffs July 2020'!P55),(0),($C$39*$C$40-'Tariffs July 2020'!P55)*'Tariffs July 2020'!Q55/100),0)))</f>
        <v>0</v>
      </c>
      <c r="F69" s="184">
        <f>($C$39*$C$41)*'Tariffs July 2020'!AE55/100</f>
        <v>43.79999999999999</v>
      </c>
      <c r="G69" s="184">
        <f t="shared" si="160"/>
        <v>424.68899999999996</v>
      </c>
      <c r="H69" s="238">
        <f t="shared" si="161"/>
        <v>1378.8</v>
      </c>
      <c r="I69" s="238">
        <f t="shared" si="162"/>
        <v>1698.7559999999999</v>
      </c>
      <c r="J69" s="185">
        <f t="shared" si="163"/>
        <v>1868.6315999999999</v>
      </c>
      <c r="K69" s="183">
        <f>'Tariffs July 2020'!AZ55</f>
        <v>0</v>
      </c>
      <c r="L69" s="183">
        <f>'Tariffs July 2020'!BA55</f>
        <v>0</v>
      </c>
      <c r="M69" s="183">
        <f>'Tariffs July 2020'!BB55</f>
        <v>0</v>
      </c>
      <c r="N69" s="183">
        <f>'Tariffs July 2020'!BC55</f>
        <v>0</v>
      </c>
      <c r="O69" s="186" t="str">
        <f t="shared" si="164"/>
        <v>No discount</v>
      </c>
      <c r="P69" s="187" t="str">
        <f t="shared" si="165"/>
        <v>Exclusive</v>
      </c>
      <c r="Q69" s="241">
        <f t="shared" si="166"/>
        <v>1698.7559999999999</v>
      </c>
      <c r="R69" s="238">
        <f t="shared" si="167"/>
        <v>1698.7559999999999</v>
      </c>
      <c r="S69" s="247">
        <f t="shared" si="168"/>
        <v>1868.6315999999999</v>
      </c>
      <c r="T69" s="247">
        <f t="shared" si="169"/>
        <v>1868.6315999999999</v>
      </c>
      <c r="U69" s="188">
        <f>'Tariffs July 2020'!BL55</f>
        <v>0</v>
      </c>
      <c r="V69" s="189" t="str">
        <f>'Tariffs July 2020'!BM55</f>
        <v>n</v>
      </c>
    </row>
    <row r="70" spans="1:22" ht="15" thickBot="1" x14ac:dyDescent="0.2">
      <c r="A70" s="214" t="str">
        <f>'Tariffs July 2020'!K56</f>
        <v>Sumo Power</v>
      </c>
      <c r="B70" s="214" t="str">
        <f>'Tariffs July 2020'!L56</f>
        <v>Assure Advantage</v>
      </c>
      <c r="C70" s="215">
        <f>IF('Tariffs July 2020'!BP56=0,91*'Tariffs July 2020'!M56/100,(91*'Tariffs July 2020'!M56/100)+'Tariffs July 2020'!BP56/4)</f>
        <v>81.899999999999991</v>
      </c>
      <c r="D70" s="215">
        <f>IF('Tariffs July 2020'!O56="",$C$39*$C$40*'Tariffs July 2020'!N56/100,IF($C$39*$C$40&gt;='Tariffs July 2020'!P56,('Tariffs July 2020'!P56*'Tariffs July 2020'!N56/100),($C$39*$C$40*'Tariffs July 2020'!N56/100)))</f>
        <v>288.99999999999994</v>
      </c>
      <c r="E70" s="215">
        <f>IF(AND('Tariffs July 2020'!R56&gt;0,'Tariffs July 2020'!T56&gt;0),IF(($C$39*$C$40&lt;'Tariffs July 2020'!T56),(0),($C$39*$C$40-'Tariffs July 2020'!T56)*'Tariffs July 2020'!U56/100),IF(AND('Tariffs July 2020'!R56&gt;0,'Tariffs July 2020'!T56=""),IF(($C$39*$C$40&lt;'Tariffs July 2020'!R56+'Tariffs July 2020'!P56),(0),(($C$39*$C$40-('Tariffs July 2020'!R56+'Tariffs July 2020'!P56))*'Tariffs July 2020'!S56/100)),IF(AND('Tariffs July 2020'!P56&gt;0,'Tariffs July 2020'!R56=""&gt;0),IF(($C$39*$C$40&lt;'Tariffs July 2020'!P56),(0),($C$39*$C$40-'Tariffs July 2020'!P56)*'Tariffs July 2020'!Q56/100),0)))</f>
        <v>0</v>
      </c>
      <c r="F70" s="215">
        <f>($C$39*$C$41)*'Tariffs July 2020'!AE56/100</f>
        <v>40.499999999999993</v>
      </c>
      <c r="G70" s="215">
        <f t="shared" ref="G70" si="170">SUM(C70:F70)</f>
        <v>411.39999999999992</v>
      </c>
      <c r="H70" s="239">
        <f t="shared" ref="H70" si="171">(G70-C70)*4</f>
        <v>1317.9999999999998</v>
      </c>
      <c r="I70" s="239">
        <f t="shared" ref="I70" si="172">G70*4</f>
        <v>1645.5999999999997</v>
      </c>
      <c r="J70" s="216">
        <f t="shared" ref="J70" si="173">I70*1.1</f>
        <v>1810.1599999999999</v>
      </c>
      <c r="K70" s="214">
        <f>'Tariffs July 2020'!AZ56</f>
        <v>0</v>
      </c>
      <c r="L70" s="214">
        <f>'Tariffs July 2020'!BA56</f>
        <v>0</v>
      </c>
      <c r="M70" s="214">
        <f>'Tariffs July 2020'!BB56</f>
        <v>0</v>
      </c>
      <c r="N70" s="214">
        <f>'Tariffs July 2020'!BC56</f>
        <v>0</v>
      </c>
      <c r="O70" s="217" t="str">
        <f t="shared" ref="O70" si="174">IF(SUM(K70:N70)=0,"No discount",IF(K70&gt;0,"Guaranteed off bill",IF(L70&gt;0,"Guaranteed off usage",IF(M70&gt;0,"Pay-on-time off bill","Pay-on-time off usage"))))</f>
        <v>No discount</v>
      </c>
      <c r="P70" s="218" t="str">
        <f t="shared" ref="P70" si="175">IF(OR(A70="Origin Energy",A70="Red Energy",A70="Powershop"),"Inclusive","Exclusive")</f>
        <v>Exclusive</v>
      </c>
      <c r="Q70" s="242">
        <f t="shared" ref="Q70" si="176">IF(AND(O70="Guaranteed off bill",P70="Inclusive"),((I70*1.1)-((I70*1.1)*K70/100))/1.1,IF(AND(O70="Guaranteed off usage",P70="Inclusive"),((I70*1.1)-((H70*1.1)*L70/100))/1.1,IF(AND(O70="Guaranteed off bill",P70="Exclusive"),I70-(I70*K70/100),IF(AND(O70="Guaranteed off usage",P70="Exclusive"),I70-(H70*L70/100),IF(P70="Inclusive",((I70*1.1))/1.1,I70)))))</f>
        <v>1645.5999999999997</v>
      </c>
      <c r="R70" s="239">
        <f t="shared" ref="R70" si="177">IF(AND(O70="Pay-on-time off bill",P70="Inclusive"),((Q70*1.1)-((Q70*1.1)*M70/100))/1.1,IF(AND(O70="Pay-on-time off usage",P70="Inclusive"),((Q70*1.1)-((H70*1.1)*N70/100))/1.1,IF(AND(O70="Pay-on-time off bill",P70="Exclusive"),Q70-(Q70*M70/100),IF(AND(O70="Pay-on-time off usage",P70="Exclusive"),Q70-(H70*N70/100),IF(P70="Inclusive",((Q70*1.1))/1.1,Q70)))))</f>
        <v>1645.5999999999997</v>
      </c>
      <c r="S70" s="248">
        <f t="shared" ref="S70" si="178">Q70*1.1</f>
        <v>1810.1599999999999</v>
      </c>
      <c r="T70" s="248">
        <f t="shared" ref="T70" si="179">R70*1.1</f>
        <v>1810.1599999999999</v>
      </c>
      <c r="U70" s="219">
        <f>'Tariffs July 2020'!BL56</f>
        <v>0</v>
      </c>
      <c r="V70" s="220" t="str">
        <f>'Tariffs July 2020'!BM56</f>
        <v>n</v>
      </c>
    </row>
    <row r="72" spans="1:22" ht="15" thickBot="1" x14ac:dyDescent="0.2"/>
    <row r="73" spans="1:22" x14ac:dyDescent="0.15">
      <c r="A73" s="120" t="s">
        <v>798</v>
      </c>
      <c r="B73" s="121"/>
      <c r="C73" s="121"/>
      <c r="D73" s="142"/>
      <c r="E73" s="142"/>
      <c r="F73" s="142"/>
      <c r="G73" s="143"/>
      <c r="H73" s="143"/>
      <c r="I73" s="121"/>
      <c r="J73" s="121"/>
      <c r="K73" s="121"/>
      <c r="L73" s="121"/>
      <c r="M73" s="121"/>
      <c r="N73" s="121"/>
      <c r="O73" s="121"/>
      <c r="P73" s="121"/>
      <c r="Q73" s="121"/>
      <c r="R73" s="121"/>
      <c r="S73" s="121"/>
      <c r="T73" s="121"/>
      <c r="U73" s="121"/>
      <c r="V73" s="122"/>
    </row>
    <row r="74" spans="1:22" x14ac:dyDescent="0.15">
      <c r="A74" s="123" t="s">
        <v>121</v>
      </c>
      <c r="B74" s="110"/>
      <c r="C74" s="147">
        <v>2000</v>
      </c>
      <c r="D74" s="144"/>
      <c r="E74" s="144"/>
      <c r="F74" s="144"/>
      <c r="G74" s="145"/>
      <c r="H74" s="145"/>
      <c r="I74" s="110"/>
      <c r="J74" s="110"/>
      <c r="K74" s="110"/>
      <c r="L74" s="110"/>
      <c r="M74" s="110"/>
      <c r="N74" s="110"/>
      <c r="O74" s="110"/>
      <c r="P74" s="110"/>
      <c r="Q74" s="110"/>
      <c r="R74" s="110"/>
      <c r="S74" s="110"/>
      <c r="T74" s="110"/>
      <c r="U74" s="110"/>
      <c r="V74" s="124"/>
    </row>
    <row r="75" spans="1:22" x14ac:dyDescent="0.15">
      <c r="A75" s="123" t="s">
        <v>262</v>
      </c>
      <c r="B75" s="110"/>
      <c r="C75" s="148">
        <v>0.85</v>
      </c>
      <c r="D75" s="144"/>
      <c r="E75" s="144"/>
      <c r="F75" s="144"/>
      <c r="G75" s="145"/>
      <c r="H75" s="145"/>
      <c r="I75" s="110"/>
      <c r="J75" s="110"/>
      <c r="K75" s="110"/>
      <c r="L75" s="110"/>
      <c r="M75" s="110"/>
      <c r="N75" s="110"/>
      <c r="O75" s="110"/>
      <c r="P75" s="110"/>
      <c r="Q75" s="110"/>
      <c r="R75" s="110"/>
      <c r="S75" s="110"/>
      <c r="T75" s="110"/>
      <c r="U75" s="110"/>
      <c r="V75" s="124"/>
    </row>
    <row r="76" spans="1:22" x14ac:dyDescent="0.15">
      <c r="A76" s="123" t="s">
        <v>52</v>
      </c>
      <c r="B76" s="110"/>
      <c r="C76" s="148">
        <v>0.15</v>
      </c>
      <c r="D76" s="144"/>
      <c r="E76" s="144"/>
      <c r="F76" s="144"/>
      <c r="G76" s="145"/>
      <c r="H76" s="145"/>
      <c r="I76" s="110"/>
      <c r="J76" s="110"/>
      <c r="K76" s="110"/>
      <c r="L76" s="110"/>
      <c r="M76" s="110"/>
      <c r="N76" s="110"/>
      <c r="O76" s="110"/>
      <c r="P76" s="110"/>
      <c r="Q76" s="110"/>
      <c r="R76" s="110"/>
      <c r="S76" s="110"/>
      <c r="T76" s="110"/>
      <c r="U76" s="110"/>
      <c r="V76" s="124"/>
    </row>
    <row r="77" spans="1:22" x14ac:dyDescent="0.15">
      <c r="A77" s="123"/>
      <c r="B77" s="110"/>
      <c r="C77" s="144"/>
      <c r="D77" s="144"/>
      <c r="E77" s="144"/>
      <c r="F77" s="144"/>
      <c r="G77" s="145"/>
      <c r="H77" s="145"/>
      <c r="I77" s="110"/>
      <c r="J77" s="110"/>
      <c r="K77" s="110"/>
      <c r="L77" s="110"/>
      <c r="M77" s="110"/>
      <c r="N77" s="110"/>
      <c r="O77" s="110"/>
      <c r="P77" s="110"/>
      <c r="Q77" s="110"/>
      <c r="R77" s="110"/>
      <c r="S77" s="110"/>
      <c r="T77" s="110"/>
      <c r="U77" s="110"/>
      <c r="V77" s="124"/>
    </row>
    <row r="78" spans="1:22" ht="71" customHeight="1" x14ac:dyDescent="0.15">
      <c r="A78" s="225" t="s">
        <v>168</v>
      </c>
      <c r="B78" s="226" t="s">
        <v>122</v>
      </c>
      <c r="C78" s="227" t="s">
        <v>3</v>
      </c>
      <c r="D78" s="227" t="s">
        <v>787</v>
      </c>
      <c r="E78" s="227" t="s">
        <v>5</v>
      </c>
      <c r="F78" s="227" t="s">
        <v>51</v>
      </c>
      <c r="G78" s="227" t="s">
        <v>298</v>
      </c>
      <c r="H78" s="234" t="s">
        <v>789</v>
      </c>
      <c r="I78" s="235" t="s">
        <v>6</v>
      </c>
      <c r="J78" s="228" t="s">
        <v>790</v>
      </c>
      <c r="K78" s="229" t="s">
        <v>7</v>
      </c>
      <c r="L78" s="229" t="s">
        <v>8</v>
      </c>
      <c r="M78" s="229" t="s">
        <v>9</v>
      </c>
      <c r="N78" s="229" t="s">
        <v>10</v>
      </c>
      <c r="O78" s="236" t="s">
        <v>791</v>
      </c>
      <c r="P78" s="236" t="s">
        <v>792</v>
      </c>
      <c r="Q78" s="237" t="s">
        <v>793</v>
      </c>
      <c r="R78" s="237" t="s">
        <v>794</v>
      </c>
      <c r="S78" s="232" t="s">
        <v>133</v>
      </c>
      <c r="T78" s="230" t="s">
        <v>134</v>
      </c>
      <c r="U78" s="233" t="s">
        <v>135</v>
      </c>
      <c r="V78" s="231" t="s">
        <v>136</v>
      </c>
    </row>
    <row r="79" spans="1:22" x14ac:dyDescent="0.15">
      <c r="A79" s="182" t="str">
        <f>'Tariffs July 2020'!K57</f>
        <v>AGL</v>
      </c>
      <c r="B79" s="183" t="str">
        <f>'Tariffs July 2020'!L57</f>
        <v>Essentials</v>
      </c>
      <c r="C79" s="184">
        <f>IF('Tariffs July 2020'!BP57=0,91*'Tariffs July 2020'!M57/100,(91*'Tariffs July 2020'!M57/100)+'Tariffs July 2020'!BP57/4)</f>
        <v>82.636272727272711</v>
      </c>
      <c r="D79" s="184">
        <f>IF('Tariffs July 2020'!O57="",$C$74*$C$75*'Tariffs July 2020'!N57/100,IF($C$74*$C$75&gt;='Tariffs July 2020'!P57,('Tariffs July 2020'!P57*'Tariffs July 2020'!N57/100),($C$74*$C$75*'Tariffs July 2020'!N57/100)))</f>
        <v>326.70909090909095</v>
      </c>
      <c r="E79" s="184">
        <f>IF(AND('Tariffs July 2020'!R57&gt;0,'Tariffs July 2020'!T57&gt;0),IF(($C$74*$C$75&lt;'Tariffs July 2020'!T57),(0),($C$74*$C$75-'Tariffs July 2020'!T57)*'Tariffs July 2020'!U57/100),IF(AND('Tariffs July 2020'!R57&gt;0,'Tariffs July 2020'!T57=""),IF(($C$74*$C$75&lt;'Tariffs July 2020'!R57+'Tariffs July 2020'!P57),(0),(($C$74*$C$75-('Tariffs July 2020'!R57+'Tariffs July 2020'!P57))*'Tariffs July 2020'!S57/100)),IF(AND('Tariffs July 2020'!P57&gt;0,'Tariffs July 2020'!R57=""&gt;0),IF(($C$74*$C$75&lt;'Tariffs July 2020'!P57),(0),($C$74*$C$75-'Tariffs July 2020'!P57)*'Tariffs July 2020'!Q57/100),0)))</f>
        <v>0</v>
      </c>
      <c r="F79" s="184">
        <f>($C$74*$C$76)*'Tariffs July 2020'!AE57/100</f>
        <v>42.9</v>
      </c>
      <c r="G79" s="184">
        <f>SUM(C79:F79)</f>
        <v>452.24536363636366</v>
      </c>
      <c r="H79" s="238">
        <f>(G79-C79)*4</f>
        <v>1478.4363636363637</v>
      </c>
      <c r="I79" s="238">
        <f>G79*4</f>
        <v>1808.9814545454547</v>
      </c>
      <c r="J79" s="185">
        <f t="shared" ref="J79:J94" si="180">I79*1.1</f>
        <v>1989.8796000000002</v>
      </c>
      <c r="K79" s="183">
        <f>'Tariffs July 2020'!AZ57</f>
        <v>0</v>
      </c>
      <c r="L79" s="183">
        <f>'Tariffs July 2020'!BA57</f>
        <v>0</v>
      </c>
      <c r="M79" s="183">
        <f>'Tariffs July 2020'!BB57</f>
        <v>0</v>
      </c>
      <c r="N79" s="183">
        <f>'Tariffs July 2020'!BC57</f>
        <v>0</v>
      </c>
      <c r="O79" s="186" t="str">
        <f>IF(SUM(K79:N79)=0,"No discount",IF(K79&gt;0,"Guaranteed off bill",IF(L79&gt;0,"Guaranteed off usage",IF(M79&gt;0,"Pay-on-time off bill","Pay-on-time off usage"))))</f>
        <v>No discount</v>
      </c>
      <c r="P79" s="187" t="str">
        <f>IF(OR(A79="Origin Energy",A79="Red Energy",A79="Powershop"),"Inclusive","Exclusive")</f>
        <v>Exclusive</v>
      </c>
      <c r="Q79" s="240">
        <f>IF(AND(O79="Guaranteed off bill",P79="Inclusive"),((I79*1.1)-((I79*1.1)*K79/100))/1.1,IF(AND(O79="Guaranteed off usage",P79="Inclusive"),((I79*1.1)-((H79*1.1)*L79/100))/1.1,IF(AND(O79="Guaranteed off bill",P79="Exclusive"),I79-(I79*K79/100),IF(AND(O79="Guaranteed off usage",P79="Exclusive"),I79-(H79*L79/100),IF(P79="Inclusive",((I79*1.1))/1.1,I79)))))</f>
        <v>1808.9814545454547</v>
      </c>
      <c r="R79" s="245">
        <f>IF(AND(O79="Pay-on-time off bill",P79="Inclusive"),((Q79*1.1)-((Q79*1.1)*M79/100))/1.1,IF(AND(O79="Pay-on-time off usage",P79="Inclusive"),((Q79*1.1)-((H79*1.1)*N79/100))/1.1,IF(AND(O79="Pay-on-time off bill",P79="Exclusive"),Q79-(Q79*M79/100),IF(AND(O79="Pay-on-time off usage",P79="Exclusive"),Q79-(H79*N79/100),IF(P79="Inclusive",((Q79*1.1))/1.1,Q79)))))</f>
        <v>1808.9814545454547</v>
      </c>
      <c r="S79" s="246">
        <f>Q79*1.1</f>
        <v>1989.8796000000002</v>
      </c>
      <c r="T79" s="246">
        <f>R79*1.1</f>
        <v>1989.8796000000002</v>
      </c>
      <c r="U79" s="188">
        <f>'Tariffs July 2020'!BL57</f>
        <v>0</v>
      </c>
      <c r="V79" s="189" t="str">
        <f>'Tariffs July 2020'!BM57</f>
        <v>n</v>
      </c>
    </row>
    <row r="80" spans="1:22" x14ac:dyDescent="0.15">
      <c r="A80" s="182" t="str">
        <f>'Tariffs July 2020'!K58</f>
        <v>Click Energy</v>
      </c>
      <c r="B80" s="183" t="str">
        <f>'Tariffs July 2020'!L58</f>
        <v>Flora</v>
      </c>
      <c r="C80" s="184">
        <f>IF('Tariffs July 2020'!BP58=0,91*'Tariffs July 2020'!M58/100,(91*'Tariffs July 2020'!M58/100)+'Tariffs July 2020'!BP58/4)</f>
        <v>82.843090909090904</v>
      </c>
      <c r="D80" s="184">
        <f>IF('Tariffs July 2020'!O58="",$C$74*$C$75*'Tariffs July 2020'!N58/100,IF($C$74*$C$75&gt;='Tariffs July 2020'!P58,('Tariffs July 2020'!P58*'Tariffs July 2020'!N58/100),($C$74*$C$75*'Tariffs July 2020'!N58/100)))</f>
        <v>307.85454545454542</v>
      </c>
      <c r="E80" s="184">
        <f>IF(AND('Tariffs July 2020'!R58&gt;0,'Tariffs July 2020'!T58&gt;0),IF(($C$74*$C$75&lt;'Tariffs July 2020'!T58),(0),($C$74*$C$75-'Tariffs July 2020'!T58)*'Tariffs July 2020'!U58/100),IF(AND('Tariffs July 2020'!R58&gt;0,'Tariffs July 2020'!T58=""),IF(($C$74*$C$75&lt;'Tariffs July 2020'!R58+'Tariffs July 2020'!P58),(0),(($C$74*$C$75-('Tariffs July 2020'!R58+'Tariffs July 2020'!P58))*'Tariffs July 2020'!S58/100)),IF(AND('Tariffs July 2020'!P58&gt;0,'Tariffs July 2020'!R58=""&gt;0),IF(($C$74*$C$75&lt;'Tariffs July 2020'!P58),(0),($C$74*$C$75-'Tariffs July 2020'!P58)*'Tariffs July 2020'!Q58/100),0)))</f>
        <v>0</v>
      </c>
      <c r="F80" s="184">
        <f>($C$74*$C$76)*'Tariffs July 2020'!AE58/100</f>
        <v>42.818181818181813</v>
      </c>
      <c r="G80" s="184">
        <f t="shared" ref="G80:G94" si="181">SUM(C80:F80)</f>
        <v>433.51581818181813</v>
      </c>
      <c r="H80" s="238">
        <f t="shared" ref="H80:H94" si="182">(G80-C80)*4</f>
        <v>1402.6909090909089</v>
      </c>
      <c r="I80" s="238">
        <f t="shared" ref="I80:I94" si="183">G80*4</f>
        <v>1734.0632727272725</v>
      </c>
      <c r="J80" s="185">
        <f t="shared" si="180"/>
        <v>1907.4695999999999</v>
      </c>
      <c r="K80" s="183">
        <f>'Tariffs July 2020'!AZ58</f>
        <v>0</v>
      </c>
      <c r="L80" s="183">
        <f>'Tariffs July 2020'!BA58</f>
        <v>0</v>
      </c>
      <c r="M80" s="183">
        <f>'Tariffs July 2020'!BB58</f>
        <v>0</v>
      </c>
      <c r="N80" s="183">
        <f>'Tariffs July 2020'!BC58</f>
        <v>0</v>
      </c>
      <c r="O80" s="186" t="str">
        <f>IF(SUM(K80:N80)=0,"No discount",IF(K80&gt;0,"Guaranteed off bill",IF(L80&gt;0,"Guaranteed off usage",IF(M80&gt;0,"Pay-on-time off bill","Pay-on-time off usage"))))</f>
        <v>No discount</v>
      </c>
      <c r="P80" s="187" t="str">
        <f>IF(OR(A80="Origin Energy",A80="Red Energy",A80="Powershop"),"Inclusive","Exclusive")</f>
        <v>Exclusive</v>
      </c>
      <c r="Q80" s="241">
        <f t="shared" ref="Q80:Q94" si="184">IF(AND(O80="Guaranteed off bill",P80="Inclusive"),((I80*1.1)-((I80*1.1)*K80/100))/1.1,IF(AND(O80="Guaranteed off usage",P80="Inclusive"),((I80*1.1)-((H80*1.1)*L80/100))/1.1,IF(AND(O80="Guaranteed off bill",P80="Exclusive"),I80-(I80*K80/100),IF(AND(O80="Guaranteed off usage",P80="Exclusive"),I80-(H80*L80/100),IF(P80="Inclusive",((I80*1.1))/1.1,I80)))))</f>
        <v>1734.0632727272725</v>
      </c>
      <c r="R80" s="238">
        <f t="shared" ref="R80:R94" si="185">IF(AND(O80="Pay-on-time off bill",P80="Inclusive"),((Q80*1.1)-((Q80*1.1)*M80/100))/1.1,IF(AND(O80="Pay-on-time off usage",P80="Inclusive"),((Q80*1.1)-((H80*1.1)*N80/100))/1.1,IF(AND(O80="Pay-on-time off bill",P80="Exclusive"),Q80-(Q80*M80/100),IF(AND(O80="Pay-on-time off usage",P80="Exclusive"),Q80-(H80*N80/100),IF(P80="Inclusive",((Q80*1.1))/1.1,Q80)))))</f>
        <v>1734.0632727272725</v>
      </c>
      <c r="S80" s="247">
        <f t="shared" ref="S80:T94" si="186">Q80*1.1</f>
        <v>1907.4695999999999</v>
      </c>
      <c r="T80" s="247">
        <f t="shared" si="186"/>
        <v>1907.4695999999999</v>
      </c>
      <c r="U80" s="188">
        <f>'Tariffs July 2020'!BL58</f>
        <v>0</v>
      </c>
      <c r="V80" s="189" t="str">
        <f>'Tariffs July 2020'!BM58</f>
        <v>n</v>
      </c>
    </row>
    <row r="81" spans="1:827" s="191" customFormat="1" x14ac:dyDescent="0.15">
      <c r="A81" s="182" t="str">
        <f>'Tariffs July 2020'!K59</f>
        <v>Diamond Energy</v>
      </c>
      <c r="B81" s="183" t="str">
        <f>'Tariffs July 2020'!L59</f>
        <v>Renewable Saver POT</v>
      </c>
      <c r="C81" s="184">
        <f>IF('Tariffs July 2020'!BP59=0,91*'Tariffs July 2020'!M59/100,(91*'Tariffs July 2020'!M59/100)+'Tariffs July 2020'!BP59/4)</f>
        <v>90.363</v>
      </c>
      <c r="D81" s="184">
        <f>IF('Tariffs July 2020'!O59="",$C$74*$C$75*'Tariffs July 2020'!N59/100,IF($C$74*$C$75&gt;='Tariffs July 2020'!P59,('Tariffs July 2020'!P59*'Tariffs July 2020'!N59/100),($C$74*$C$75*'Tariffs July 2020'!N59/100)))</f>
        <v>228.01636363636359</v>
      </c>
      <c r="E81" s="184">
        <f>IF(AND('Tariffs July 2020'!R59&gt;0,'Tariffs July 2020'!T59&gt;0),IF(($C$74*$C$75&lt;'Tariffs July 2020'!T59),(0),($C$74*$C$75-'Tariffs July 2020'!T59)*'Tariffs July 2020'!U59/100),IF(AND('Tariffs July 2020'!R59&gt;0,'Tariffs July 2020'!T59=""),IF(($C$74*$C$75&lt;'Tariffs July 2020'!R59+'Tariffs July 2020'!P59),(0),(($C$74*$C$75-('Tariffs July 2020'!R59+'Tariffs July 2020'!P59))*'Tariffs July 2020'!S59/100)),IF(AND('Tariffs July 2020'!P59&gt;0,'Tariffs July 2020'!R59=""&gt;0),IF(($C$74*$C$75&lt;'Tariffs July 2020'!P59),(0),($C$74*$C$75-'Tariffs July 2020'!P59)*'Tariffs July 2020'!Q59/100),0)))</f>
        <v>176.49090909090907</v>
      </c>
      <c r="F81" s="184">
        <f>($C$74*$C$76)*'Tariffs July 2020'!AE59/100</f>
        <v>53.86363636363636</v>
      </c>
      <c r="G81" s="184">
        <f t="shared" si="181"/>
        <v>548.73390909090904</v>
      </c>
      <c r="H81" s="238">
        <f t="shared" si="182"/>
        <v>1833.4836363636362</v>
      </c>
      <c r="I81" s="238">
        <f t="shared" si="183"/>
        <v>2194.9356363636361</v>
      </c>
      <c r="J81" s="185">
        <f t="shared" si="180"/>
        <v>2414.4292</v>
      </c>
      <c r="K81" s="183">
        <f>'Tariffs July 2020'!AZ59</f>
        <v>0</v>
      </c>
      <c r="L81" s="183">
        <f>'Tariffs July 2020'!BA59</f>
        <v>0</v>
      </c>
      <c r="M81" s="183">
        <f>'Tariffs July 2020'!BB59</f>
        <v>7</v>
      </c>
      <c r="N81" s="183">
        <f>'Tariffs July 2020'!BC59</f>
        <v>0</v>
      </c>
      <c r="O81" s="186" t="str">
        <f t="shared" ref="O81:O94" si="187">IF(SUM(K81:N81)=0,"No discount",IF(K81&gt;0,"Guaranteed off bill",IF(L81&gt;0,"Guaranteed off usage",IF(M81&gt;0,"Pay-on-time off bill","Pay-on-time off usage"))))</f>
        <v>Pay-on-time off bill</v>
      </c>
      <c r="P81" s="187" t="str">
        <f t="shared" ref="P81:P94" si="188">IF(OR(A81="Origin Energy",A81="Red Energy",A81="Powershop"),"Inclusive","Exclusive")</f>
        <v>Exclusive</v>
      </c>
      <c r="Q81" s="241">
        <f t="shared" si="184"/>
        <v>2194.9356363636361</v>
      </c>
      <c r="R81" s="238">
        <f t="shared" si="185"/>
        <v>2041.2901418181816</v>
      </c>
      <c r="S81" s="247">
        <f t="shared" si="186"/>
        <v>2414.4292</v>
      </c>
      <c r="T81" s="247">
        <f t="shared" si="186"/>
        <v>2245.4191559999999</v>
      </c>
      <c r="U81" s="188">
        <f>'Tariffs July 2020'!BL59</f>
        <v>0</v>
      </c>
      <c r="V81" s="189" t="str">
        <f>'Tariffs July 2020'!BM59</f>
        <v>n</v>
      </c>
      <c r="Y81" s="244"/>
      <c r="Z81" s="244"/>
      <c r="AA81" s="244"/>
      <c r="AB81" s="244"/>
      <c r="AC81" s="244"/>
      <c r="AD81" s="244"/>
      <c r="AE81" s="244"/>
      <c r="AF81" s="244"/>
      <c r="AG81" s="244"/>
      <c r="AH81" s="244"/>
      <c r="AI81" s="244"/>
      <c r="AJ81" s="244"/>
      <c r="AK81" s="244"/>
      <c r="AL81" s="244"/>
      <c r="AM81" s="244"/>
      <c r="AN81" s="244"/>
      <c r="AO81" s="244"/>
      <c r="AP81" s="244"/>
      <c r="AQ81" s="244"/>
      <c r="AR81" s="244"/>
      <c r="AS81" s="244"/>
      <c r="AT81" s="244"/>
      <c r="AU81" s="244"/>
      <c r="AV81" s="244"/>
      <c r="AW81" s="244"/>
      <c r="AX81" s="244"/>
      <c r="AY81" s="244"/>
      <c r="AZ81" s="244"/>
      <c r="BA81" s="244"/>
      <c r="BB81" s="244"/>
      <c r="BC81" s="244"/>
      <c r="BD81" s="244"/>
      <c r="BE81" s="244"/>
      <c r="BF81" s="244"/>
      <c r="BG81" s="244"/>
      <c r="BH81" s="244"/>
      <c r="BI81" s="244"/>
      <c r="BJ81" s="244"/>
      <c r="BK81" s="244"/>
      <c r="BL81" s="244"/>
      <c r="BM81" s="244"/>
      <c r="BN81" s="244"/>
      <c r="BO81" s="244"/>
      <c r="BP81" s="244"/>
      <c r="BQ81" s="244"/>
      <c r="BR81" s="244"/>
      <c r="BS81" s="244"/>
      <c r="BT81" s="244"/>
      <c r="BU81" s="244"/>
      <c r="BV81" s="244"/>
      <c r="BW81" s="244"/>
      <c r="BX81" s="244"/>
      <c r="BY81" s="244"/>
      <c r="BZ81" s="244"/>
      <c r="CA81" s="244"/>
      <c r="CB81" s="244"/>
      <c r="CC81" s="244"/>
      <c r="CD81" s="244"/>
      <c r="CE81" s="244"/>
      <c r="CF81" s="244"/>
      <c r="CG81" s="244"/>
      <c r="CH81" s="244"/>
      <c r="CI81" s="244"/>
      <c r="CJ81" s="244"/>
      <c r="CK81" s="244"/>
      <c r="CL81" s="244"/>
      <c r="CM81" s="244"/>
      <c r="CN81" s="244"/>
      <c r="CO81" s="244"/>
      <c r="CP81" s="244"/>
      <c r="CQ81" s="244"/>
      <c r="CR81" s="244"/>
      <c r="CS81" s="244"/>
      <c r="CT81" s="244"/>
      <c r="CU81" s="244"/>
      <c r="CV81" s="244"/>
      <c r="CW81" s="244"/>
      <c r="CX81" s="244"/>
      <c r="CY81" s="244"/>
      <c r="CZ81" s="244"/>
      <c r="DA81" s="244"/>
      <c r="DB81" s="244"/>
      <c r="DC81" s="244"/>
      <c r="DD81" s="244"/>
      <c r="DE81" s="244"/>
      <c r="DF81" s="244"/>
      <c r="DG81" s="244"/>
      <c r="DH81" s="244"/>
      <c r="DI81" s="244"/>
      <c r="DJ81" s="244"/>
      <c r="DK81" s="244"/>
      <c r="DL81" s="244"/>
      <c r="DM81" s="244"/>
      <c r="DN81" s="244"/>
      <c r="DO81" s="244"/>
      <c r="DP81" s="244"/>
      <c r="DQ81" s="244"/>
      <c r="DR81" s="244"/>
      <c r="DS81" s="244"/>
      <c r="DT81" s="244"/>
      <c r="DU81" s="244"/>
      <c r="DV81" s="244"/>
      <c r="DW81" s="244"/>
      <c r="DX81" s="244"/>
      <c r="DY81" s="244"/>
      <c r="DZ81" s="244"/>
      <c r="EA81" s="244"/>
      <c r="EB81" s="244"/>
      <c r="EC81" s="244"/>
      <c r="ED81" s="244"/>
      <c r="EE81" s="244"/>
      <c r="EF81" s="244"/>
      <c r="EG81" s="244"/>
      <c r="EH81" s="244"/>
      <c r="EI81" s="244"/>
      <c r="EJ81" s="244"/>
      <c r="EK81" s="244"/>
      <c r="EL81" s="244"/>
      <c r="EM81" s="244"/>
      <c r="EN81" s="244"/>
      <c r="EO81" s="244"/>
      <c r="EP81" s="244"/>
      <c r="EQ81" s="244"/>
      <c r="ER81" s="244"/>
      <c r="ES81" s="244"/>
      <c r="ET81" s="244"/>
      <c r="EU81" s="244"/>
      <c r="EV81" s="244"/>
      <c r="EW81" s="244"/>
      <c r="EX81" s="244"/>
      <c r="EY81" s="244"/>
      <c r="EZ81" s="244"/>
      <c r="FA81" s="244"/>
      <c r="FB81" s="244"/>
      <c r="FC81" s="244"/>
      <c r="FD81" s="244"/>
      <c r="FE81" s="244"/>
      <c r="FF81" s="244"/>
      <c r="FG81" s="244"/>
      <c r="FH81" s="244"/>
      <c r="FI81" s="244"/>
      <c r="FJ81" s="244"/>
      <c r="FK81" s="244"/>
      <c r="FL81" s="244"/>
      <c r="FM81" s="244"/>
      <c r="FN81" s="244"/>
      <c r="FO81" s="244"/>
      <c r="FP81" s="244"/>
      <c r="FQ81" s="244"/>
      <c r="FR81" s="244"/>
      <c r="FS81" s="244"/>
      <c r="FT81" s="244"/>
      <c r="FU81" s="244"/>
      <c r="FV81" s="244"/>
      <c r="FW81" s="244"/>
      <c r="FX81" s="244"/>
      <c r="FY81" s="244"/>
      <c r="FZ81" s="244"/>
      <c r="GA81" s="244"/>
      <c r="GB81" s="244"/>
      <c r="GC81" s="244"/>
      <c r="GD81" s="244"/>
      <c r="GE81" s="244"/>
      <c r="GF81" s="244"/>
      <c r="GG81" s="244"/>
      <c r="GH81" s="244"/>
      <c r="GI81" s="244"/>
      <c r="GJ81" s="244"/>
      <c r="GK81" s="244"/>
      <c r="GL81" s="244"/>
      <c r="GM81" s="244"/>
      <c r="GN81" s="244"/>
      <c r="GO81" s="244"/>
      <c r="GP81" s="244"/>
      <c r="GQ81" s="244"/>
      <c r="GR81" s="244"/>
      <c r="GS81" s="244"/>
      <c r="GT81" s="244"/>
      <c r="GU81" s="244"/>
      <c r="GV81" s="244"/>
      <c r="GW81" s="244"/>
      <c r="GX81" s="244"/>
      <c r="GY81" s="244"/>
      <c r="GZ81" s="244"/>
      <c r="HA81" s="244"/>
      <c r="HB81" s="244"/>
      <c r="HC81" s="244"/>
      <c r="HD81" s="244"/>
      <c r="HE81" s="244"/>
      <c r="HF81" s="244"/>
      <c r="HG81" s="244"/>
      <c r="HH81" s="244"/>
      <c r="HI81" s="244"/>
      <c r="HJ81" s="244"/>
      <c r="HK81" s="244"/>
      <c r="HL81" s="244"/>
      <c r="HM81" s="244"/>
      <c r="HN81" s="244"/>
      <c r="HO81" s="244"/>
      <c r="HP81" s="244"/>
      <c r="HQ81" s="244"/>
      <c r="HR81" s="244"/>
      <c r="HS81" s="244"/>
      <c r="HT81" s="244"/>
      <c r="HU81" s="244"/>
      <c r="HV81" s="244"/>
      <c r="HW81" s="244"/>
      <c r="HX81" s="244"/>
      <c r="HY81" s="244"/>
      <c r="HZ81" s="244"/>
      <c r="IA81" s="244"/>
      <c r="IB81" s="244"/>
      <c r="IC81" s="244"/>
      <c r="ID81" s="244"/>
      <c r="IE81" s="244"/>
      <c r="IF81" s="244"/>
      <c r="IG81" s="244"/>
      <c r="IH81" s="244"/>
      <c r="II81" s="244"/>
      <c r="IJ81" s="244"/>
      <c r="IK81" s="244"/>
      <c r="IL81" s="244"/>
      <c r="IM81" s="244"/>
      <c r="IN81" s="244"/>
      <c r="IO81" s="244"/>
      <c r="IP81" s="244"/>
      <c r="IQ81" s="244"/>
      <c r="IR81" s="244"/>
      <c r="IS81" s="244"/>
      <c r="IT81" s="244"/>
      <c r="IU81" s="244"/>
      <c r="IV81" s="244"/>
      <c r="IW81" s="244"/>
      <c r="IX81" s="244"/>
      <c r="IY81" s="244"/>
      <c r="IZ81" s="244"/>
      <c r="JA81" s="244"/>
      <c r="JB81" s="244"/>
      <c r="JC81" s="244"/>
      <c r="JD81" s="244"/>
      <c r="JE81" s="244"/>
      <c r="JF81" s="244"/>
      <c r="JG81" s="244"/>
      <c r="JH81" s="244"/>
      <c r="JI81" s="244"/>
      <c r="JJ81" s="244"/>
      <c r="JK81" s="244"/>
      <c r="JL81" s="244"/>
      <c r="JM81" s="244"/>
      <c r="JN81" s="244"/>
      <c r="JO81" s="244"/>
      <c r="JP81" s="244"/>
      <c r="JQ81" s="244"/>
      <c r="JR81" s="244"/>
      <c r="JS81" s="244"/>
      <c r="JT81" s="244"/>
      <c r="JU81" s="244"/>
      <c r="JV81" s="244"/>
      <c r="JW81" s="244"/>
      <c r="JX81" s="244"/>
      <c r="JY81" s="244"/>
      <c r="JZ81" s="244"/>
      <c r="KA81" s="244"/>
      <c r="KB81" s="244"/>
      <c r="KC81" s="244"/>
      <c r="KD81" s="244"/>
      <c r="KE81" s="244"/>
      <c r="KF81" s="244"/>
      <c r="KG81" s="244"/>
      <c r="KH81" s="244"/>
      <c r="KI81" s="244"/>
      <c r="KJ81" s="244"/>
      <c r="KK81" s="244"/>
      <c r="KL81" s="244"/>
      <c r="KM81" s="244"/>
      <c r="KN81" s="244"/>
      <c r="KO81" s="244"/>
      <c r="KP81" s="244"/>
      <c r="KQ81" s="244"/>
      <c r="KR81" s="244"/>
      <c r="KS81" s="244"/>
      <c r="KT81" s="244"/>
      <c r="KU81" s="244"/>
      <c r="KV81" s="244"/>
      <c r="KW81" s="244"/>
      <c r="KX81" s="244"/>
      <c r="KY81" s="244"/>
      <c r="KZ81" s="244"/>
      <c r="LA81" s="244"/>
      <c r="LB81" s="244"/>
      <c r="LC81" s="244"/>
      <c r="LD81" s="244"/>
      <c r="LE81" s="244"/>
      <c r="LF81" s="244"/>
      <c r="LG81" s="244"/>
      <c r="LH81" s="244"/>
      <c r="LI81" s="244"/>
      <c r="LJ81" s="244"/>
      <c r="LK81" s="244"/>
      <c r="LL81" s="244"/>
      <c r="LM81" s="244"/>
      <c r="LN81" s="244"/>
      <c r="LO81" s="244"/>
      <c r="LP81" s="244"/>
      <c r="LQ81" s="244"/>
      <c r="LR81" s="244"/>
      <c r="LS81" s="244"/>
      <c r="LT81" s="244"/>
      <c r="LU81" s="244"/>
      <c r="LV81" s="244"/>
      <c r="LW81" s="244"/>
      <c r="LX81" s="244"/>
      <c r="LY81" s="244"/>
      <c r="LZ81" s="244"/>
      <c r="MA81" s="244"/>
      <c r="MB81" s="244"/>
      <c r="MC81" s="244"/>
      <c r="MD81" s="244"/>
      <c r="ME81" s="244"/>
      <c r="MF81" s="244"/>
      <c r="MG81" s="244"/>
      <c r="MH81" s="244"/>
      <c r="MI81" s="244"/>
      <c r="MJ81" s="244"/>
      <c r="MK81" s="244"/>
      <c r="ML81" s="244"/>
      <c r="MM81" s="244"/>
      <c r="MN81" s="244"/>
      <c r="MO81" s="244"/>
      <c r="MP81" s="244"/>
      <c r="MQ81" s="244"/>
      <c r="MR81" s="244"/>
      <c r="MS81" s="244"/>
      <c r="MT81" s="244"/>
      <c r="MU81" s="244"/>
      <c r="MV81" s="244"/>
      <c r="MW81" s="244"/>
      <c r="MX81" s="244"/>
      <c r="MY81" s="244"/>
      <c r="MZ81" s="244"/>
      <c r="NA81" s="244"/>
      <c r="NB81" s="244"/>
      <c r="NC81" s="244"/>
      <c r="ND81" s="244"/>
      <c r="NE81" s="244"/>
      <c r="NF81" s="244"/>
      <c r="NG81" s="244"/>
      <c r="NH81" s="244"/>
      <c r="NI81" s="244"/>
      <c r="NJ81" s="244"/>
      <c r="NK81" s="244"/>
      <c r="NL81" s="244"/>
      <c r="NM81" s="244"/>
      <c r="NN81" s="244"/>
      <c r="NO81" s="244"/>
      <c r="NP81" s="244"/>
      <c r="NQ81" s="244"/>
      <c r="NR81" s="244"/>
      <c r="NS81" s="244"/>
      <c r="NT81" s="244"/>
      <c r="NU81" s="244"/>
      <c r="NV81" s="244"/>
      <c r="NW81" s="244"/>
      <c r="NX81" s="244"/>
      <c r="NY81" s="244"/>
      <c r="NZ81" s="244"/>
      <c r="OA81" s="244"/>
      <c r="OB81" s="244"/>
      <c r="OC81" s="244"/>
      <c r="OD81" s="244"/>
      <c r="OE81" s="244"/>
      <c r="OF81" s="244"/>
      <c r="OG81" s="244"/>
      <c r="OH81" s="244"/>
      <c r="OI81" s="244"/>
      <c r="OJ81" s="244"/>
      <c r="OK81" s="244"/>
      <c r="OL81" s="244"/>
      <c r="OM81" s="244"/>
      <c r="ON81" s="244"/>
      <c r="OO81" s="244"/>
      <c r="OP81" s="244"/>
      <c r="OQ81" s="244"/>
      <c r="OR81" s="244"/>
      <c r="OS81" s="244"/>
      <c r="OT81" s="244"/>
      <c r="OU81" s="244"/>
      <c r="OV81" s="244"/>
      <c r="OW81" s="244"/>
      <c r="OX81" s="244"/>
      <c r="OY81" s="244"/>
      <c r="OZ81" s="244"/>
      <c r="PA81" s="244"/>
      <c r="PB81" s="244"/>
      <c r="PC81" s="244"/>
      <c r="PD81" s="244"/>
      <c r="PE81" s="244"/>
      <c r="PF81" s="244"/>
      <c r="PG81" s="244"/>
      <c r="PH81" s="244"/>
      <c r="PI81" s="244"/>
      <c r="PJ81" s="244"/>
      <c r="PK81" s="244"/>
      <c r="PL81" s="244"/>
      <c r="PM81" s="244"/>
      <c r="PN81" s="244"/>
      <c r="PO81" s="244"/>
      <c r="PP81" s="244"/>
      <c r="PQ81" s="244"/>
      <c r="PR81" s="244"/>
      <c r="PS81" s="244"/>
      <c r="PT81" s="244"/>
      <c r="PU81" s="244"/>
      <c r="PV81" s="244"/>
      <c r="PW81" s="244"/>
      <c r="PX81" s="244"/>
      <c r="PY81" s="244"/>
      <c r="PZ81" s="244"/>
      <c r="QA81" s="244"/>
      <c r="QB81" s="244"/>
      <c r="QC81" s="244"/>
      <c r="QD81" s="244"/>
      <c r="QE81" s="244"/>
      <c r="QF81" s="244"/>
      <c r="QG81" s="244"/>
      <c r="QH81" s="244"/>
      <c r="QI81" s="244"/>
      <c r="QJ81" s="244"/>
      <c r="QK81" s="244"/>
      <c r="QL81" s="244"/>
      <c r="QM81" s="244"/>
      <c r="QN81" s="244"/>
      <c r="QO81" s="244"/>
      <c r="QP81" s="244"/>
      <c r="QQ81" s="244"/>
      <c r="QR81" s="244"/>
      <c r="QS81" s="244"/>
      <c r="QT81" s="244"/>
      <c r="QU81" s="244"/>
      <c r="QV81" s="244"/>
      <c r="QW81" s="244"/>
      <c r="QX81" s="244"/>
      <c r="QY81" s="244"/>
      <c r="QZ81" s="244"/>
      <c r="RA81" s="244"/>
      <c r="RB81" s="244"/>
      <c r="RC81" s="244"/>
      <c r="RD81" s="244"/>
      <c r="RE81" s="244"/>
      <c r="RF81" s="244"/>
      <c r="RG81" s="244"/>
      <c r="RH81" s="244"/>
      <c r="RI81" s="244"/>
      <c r="RJ81" s="244"/>
      <c r="RK81" s="244"/>
      <c r="RL81" s="244"/>
      <c r="RM81" s="244"/>
      <c r="RN81" s="244"/>
      <c r="RO81" s="244"/>
      <c r="RP81" s="244"/>
      <c r="RQ81" s="244"/>
      <c r="RR81" s="244"/>
      <c r="RS81" s="244"/>
      <c r="RT81" s="244"/>
      <c r="RU81" s="244"/>
      <c r="RV81" s="244"/>
      <c r="RW81" s="244"/>
      <c r="RX81" s="244"/>
      <c r="RY81" s="244"/>
      <c r="RZ81" s="244"/>
      <c r="SA81" s="244"/>
      <c r="SB81" s="244"/>
      <c r="SC81" s="244"/>
      <c r="SD81" s="244"/>
      <c r="SE81" s="244"/>
      <c r="SF81" s="244"/>
      <c r="SG81" s="244"/>
      <c r="SH81" s="244"/>
      <c r="SI81" s="244"/>
      <c r="SJ81" s="244"/>
      <c r="SK81" s="244"/>
      <c r="SL81" s="244"/>
      <c r="SM81" s="244"/>
      <c r="SN81" s="244"/>
      <c r="SO81" s="244"/>
      <c r="SP81" s="244"/>
      <c r="SQ81" s="244"/>
      <c r="SR81" s="244"/>
      <c r="SS81" s="244"/>
      <c r="ST81" s="244"/>
      <c r="SU81" s="244"/>
      <c r="SV81" s="244"/>
      <c r="SW81" s="244"/>
      <c r="SX81" s="244"/>
      <c r="SY81" s="244"/>
      <c r="SZ81" s="244"/>
      <c r="TA81" s="244"/>
      <c r="TB81" s="244"/>
      <c r="TC81" s="244"/>
      <c r="TD81" s="244"/>
      <c r="TE81" s="244"/>
      <c r="TF81" s="244"/>
      <c r="TG81" s="244"/>
      <c r="TH81" s="244"/>
      <c r="TI81" s="244"/>
      <c r="TJ81" s="244"/>
      <c r="TK81" s="244"/>
      <c r="TL81" s="244"/>
      <c r="TM81" s="244"/>
      <c r="TN81" s="244"/>
      <c r="TO81" s="244"/>
      <c r="TP81" s="244"/>
      <c r="TQ81" s="244"/>
      <c r="TR81" s="244"/>
      <c r="TS81" s="244"/>
      <c r="TT81" s="244"/>
      <c r="TU81" s="244"/>
      <c r="TV81" s="244"/>
      <c r="TW81" s="244"/>
      <c r="TX81" s="244"/>
      <c r="TY81" s="244"/>
      <c r="TZ81" s="244"/>
      <c r="UA81" s="244"/>
      <c r="UB81" s="244"/>
      <c r="UC81" s="244"/>
      <c r="UD81" s="244"/>
      <c r="UE81" s="244"/>
      <c r="UF81" s="244"/>
      <c r="UG81" s="244"/>
      <c r="UH81" s="244"/>
      <c r="UI81" s="244"/>
      <c r="UJ81" s="244"/>
      <c r="UK81" s="244"/>
      <c r="UL81" s="244"/>
      <c r="UM81" s="244"/>
      <c r="UN81" s="244"/>
      <c r="UO81" s="244"/>
      <c r="UP81" s="244"/>
      <c r="UQ81" s="244"/>
      <c r="UR81" s="244"/>
      <c r="US81" s="244"/>
      <c r="UT81" s="244"/>
      <c r="UU81" s="244"/>
      <c r="UV81" s="244"/>
      <c r="UW81" s="244"/>
      <c r="UX81" s="244"/>
      <c r="UY81" s="244"/>
      <c r="UZ81" s="244"/>
      <c r="VA81" s="244"/>
      <c r="VB81" s="244"/>
      <c r="VC81" s="244"/>
      <c r="VD81" s="244"/>
      <c r="VE81" s="244"/>
      <c r="VF81" s="244"/>
      <c r="VG81" s="244"/>
      <c r="VH81" s="244"/>
      <c r="VI81" s="244"/>
      <c r="VJ81" s="244"/>
      <c r="VK81" s="244"/>
      <c r="VL81" s="244"/>
      <c r="VM81" s="244"/>
      <c r="VN81" s="244"/>
      <c r="VO81" s="244"/>
      <c r="VP81" s="244"/>
      <c r="VQ81" s="244"/>
      <c r="VR81" s="244"/>
      <c r="VS81" s="244"/>
      <c r="VT81" s="244"/>
      <c r="VU81" s="244"/>
      <c r="VV81" s="244"/>
      <c r="VW81" s="244"/>
      <c r="VX81" s="244"/>
      <c r="VY81" s="244"/>
      <c r="VZ81" s="244"/>
      <c r="WA81" s="244"/>
      <c r="WB81" s="244"/>
      <c r="WC81" s="244"/>
      <c r="WD81" s="244"/>
      <c r="WE81" s="244"/>
      <c r="WF81" s="244"/>
      <c r="WG81" s="244"/>
      <c r="WH81" s="244"/>
      <c r="WI81" s="244"/>
      <c r="WJ81" s="244"/>
      <c r="WK81" s="244"/>
      <c r="WL81" s="244"/>
      <c r="WM81" s="244"/>
      <c r="WN81" s="244"/>
      <c r="WO81" s="244"/>
      <c r="WP81" s="244"/>
      <c r="WQ81" s="244"/>
      <c r="WR81" s="244"/>
      <c r="WS81" s="244"/>
      <c r="WT81" s="244"/>
      <c r="WU81" s="244"/>
      <c r="WV81" s="244"/>
      <c r="WW81" s="244"/>
      <c r="WX81" s="244"/>
      <c r="WY81" s="244"/>
      <c r="WZ81" s="244"/>
      <c r="XA81" s="244"/>
      <c r="XB81" s="244"/>
      <c r="XC81" s="244"/>
      <c r="XD81" s="244"/>
      <c r="XE81" s="244"/>
      <c r="XF81" s="244"/>
      <c r="XG81" s="244"/>
      <c r="XH81" s="244"/>
      <c r="XI81" s="244"/>
      <c r="XJ81" s="244"/>
      <c r="XK81" s="244"/>
      <c r="XL81" s="244"/>
      <c r="XM81" s="244"/>
      <c r="XN81" s="244"/>
      <c r="XO81" s="244"/>
      <c r="XP81" s="244"/>
      <c r="XQ81" s="244"/>
      <c r="XR81" s="244"/>
      <c r="XS81" s="244"/>
      <c r="XT81" s="244"/>
      <c r="XU81" s="244"/>
      <c r="XV81" s="244"/>
      <c r="XW81" s="244"/>
      <c r="XX81" s="244"/>
      <c r="XY81" s="244"/>
      <c r="XZ81" s="244"/>
      <c r="YA81" s="244"/>
      <c r="YB81" s="244"/>
      <c r="YC81" s="244"/>
      <c r="YD81" s="244"/>
      <c r="YE81" s="244"/>
      <c r="YF81" s="244"/>
      <c r="YG81" s="244"/>
      <c r="YH81" s="244"/>
      <c r="YI81" s="244"/>
      <c r="YJ81" s="244"/>
      <c r="YK81" s="244"/>
      <c r="YL81" s="244"/>
      <c r="YM81" s="244"/>
      <c r="YN81" s="244"/>
      <c r="YO81" s="244"/>
      <c r="YP81" s="244"/>
      <c r="YQ81" s="244"/>
      <c r="YR81" s="244"/>
      <c r="YS81" s="244"/>
      <c r="YT81" s="244"/>
      <c r="YU81" s="244"/>
      <c r="YV81" s="244"/>
      <c r="YW81" s="244"/>
      <c r="YX81" s="244"/>
      <c r="YY81" s="244"/>
      <c r="YZ81" s="244"/>
      <c r="ZA81" s="244"/>
      <c r="ZB81" s="244"/>
      <c r="ZC81" s="244"/>
      <c r="ZD81" s="244"/>
      <c r="ZE81" s="244"/>
      <c r="ZF81" s="244"/>
      <c r="ZG81" s="244"/>
      <c r="ZH81" s="244"/>
      <c r="ZI81" s="244"/>
      <c r="ZJ81" s="244"/>
      <c r="ZK81" s="244"/>
      <c r="ZL81" s="244"/>
      <c r="ZM81" s="244"/>
      <c r="ZN81" s="244"/>
      <c r="ZO81" s="244"/>
      <c r="ZP81" s="244"/>
      <c r="ZQ81" s="244"/>
      <c r="ZR81" s="244"/>
      <c r="ZS81" s="244"/>
      <c r="ZT81" s="244"/>
      <c r="ZU81" s="244"/>
      <c r="ZV81" s="244"/>
      <c r="ZW81" s="244"/>
      <c r="ZX81" s="244"/>
      <c r="ZY81" s="244"/>
      <c r="ZZ81" s="244"/>
      <c r="AAA81" s="244"/>
      <c r="AAB81" s="244"/>
      <c r="AAC81" s="244"/>
      <c r="AAD81" s="244"/>
      <c r="AAE81" s="244"/>
      <c r="AAF81" s="244"/>
      <c r="AAG81" s="244"/>
      <c r="AAH81" s="244"/>
      <c r="AAI81" s="244"/>
      <c r="AAJ81" s="244"/>
      <c r="AAK81" s="244"/>
      <c r="AAL81" s="244"/>
      <c r="AAM81" s="244"/>
      <c r="AAN81" s="244"/>
      <c r="AAO81" s="244"/>
      <c r="AAP81" s="244"/>
      <c r="AAQ81" s="244"/>
      <c r="AAR81" s="244"/>
      <c r="AAS81" s="244"/>
      <c r="AAT81" s="244"/>
      <c r="AAU81" s="244"/>
      <c r="AAV81" s="244"/>
      <c r="AAW81" s="244"/>
      <c r="AAX81" s="244"/>
      <c r="AAY81" s="244"/>
      <c r="AAZ81" s="244"/>
      <c r="ABA81" s="244"/>
      <c r="ABB81" s="244"/>
      <c r="ABC81" s="244"/>
      <c r="ABD81" s="244"/>
      <c r="ABE81" s="244"/>
      <c r="ABF81" s="244"/>
      <c r="ABG81" s="244"/>
      <c r="ABH81" s="244"/>
      <c r="ABI81" s="244"/>
      <c r="ABJ81" s="244"/>
      <c r="ABK81" s="244"/>
      <c r="ABL81" s="244"/>
      <c r="ABM81" s="244"/>
      <c r="ABN81" s="244"/>
      <c r="ABO81" s="244"/>
      <c r="ABP81" s="244"/>
      <c r="ABQ81" s="244"/>
      <c r="ABR81" s="244"/>
      <c r="ABS81" s="244"/>
      <c r="ABT81" s="244"/>
      <c r="ABU81" s="244"/>
      <c r="ABV81" s="244"/>
      <c r="ABW81" s="244"/>
      <c r="ABX81" s="244"/>
      <c r="ABY81" s="244"/>
      <c r="ABZ81" s="244"/>
      <c r="ACA81" s="244"/>
      <c r="ACB81" s="244"/>
      <c r="ACC81" s="244"/>
      <c r="ACD81" s="244"/>
      <c r="ACE81" s="244"/>
      <c r="ACF81" s="244"/>
      <c r="ACG81" s="244"/>
      <c r="ACH81" s="244"/>
      <c r="ACI81" s="244"/>
      <c r="ACJ81" s="244"/>
      <c r="ACK81" s="244"/>
      <c r="ACL81" s="244"/>
      <c r="ACM81" s="244"/>
      <c r="ACN81" s="244"/>
      <c r="ACO81" s="244"/>
      <c r="ACP81" s="244"/>
      <c r="ACQ81" s="244"/>
      <c r="ACR81" s="244"/>
      <c r="ACS81" s="244"/>
      <c r="ACT81" s="244"/>
      <c r="ACU81" s="244"/>
      <c r="ACV81" s="244"/>
      <c r="ACW81" s="244"/>
      <c r="ACX81" s="244"/>
      <c r="ACY81" s="244"/>
      <c r="ACZ81" s="244"/>
      <c r="ADA81" s="244"/>
      <c r="ADB81" s="244"/>
      <c r="ADC81" s="244"/>
      <c r="ADD81" s="244"/>
      <c r="ADE81" s="244"/>
      <c r="ADF81" s="244"/>
      <c r="ADG81" s="244"/>
      <c r="ADH81" s="244"/>
      <c r="ADI81" s="244"/>
      <c r="ADJ81" s="244"/>
      <c r="ADK81" s="244"/>
      <c r="ADL81" s="244"/>
      <c r="ADM81" s="244"/>
      <c r="ADN81" s="244"/>
      <c r="ADO81" s="244"/>
      <c r="ADP81" s="244"/>
      <c r="ADQ81" s="244"/>
      <c r="ADR81" s="244"/>
      <c r="ADS81" s="244"/>
      <c r="ADT81" s="244"/>
      <c r="ADU81" s="244"/>
      <c r="ADV81" s="244"/>
      <c r="ADW81" s="244"/>
      <c r="ADX81" s="244"/>
      <c r="ADY81" s="244"/>
      <c r="ADZ81" s="244"/>
      <c r="AEA81" s="244"/>
      <c r="AEB81" s="244"/>
      <c r="AEC81" s="244"/>
      <c r="AED81" s="244"/>
      <c r="AEE81" s="244"/>
      <c r="AEF81" s="244"/>
      <c r="AEG81" s="244"/>
      <c r="AEH81" s="244"/>
      <c r="AEI81" s="244"/>
      <c r="AEJ81" s="244"/>
      <c r="AEK81" s="244"/>
      <c r="AEL81" s="244"/>
      <c r="AEM81" s="244"/>
      <c r="AEN81" s="244"/>
      <c r="AEO81" s="244"/>
      <c r="AEP81" s="244"/>
      <c r="AEQ81" s="244"/>
      <c r="AER81" s="244"/>
      <c r="AES81" s="244"/>
      <c r="AET81" s="244"/>
      <c r="AEU81" s="244"/>
    </row>
    <row r="82" spans="1:827" s="191" customFormat="1" x14ac:dyDescent="0.15">
      <c r="A82" s="182" t="str">
        <f>'Tariffs July 2020'!K60</f>
        <v>Dodo Power &amp; Gas</v>
      </c>
      <c r="B82" s="183" t="str">
        <f>'Tariffs July 2020'!L60</f>
        <v>Market offer</v>
      </c>
      <c r="C82" s="184">
        <f>IF('Tariffs July 2020'!BP60=0,91*'Tariffs July 2020'!M60/100,(91*'Tariffs July 2020'!M60/100)+'Tariffs July 2020'!BP60/4)</f>
        <v>100.10827272727272</v>
      </c>
      <c r="D82" s="184">
        <f>IF('Tariffs July 2020'!O60="",$C$74*$C$75*'Tariffs July 2020'!N60/100,IF($C$74*$C$75&gt;='Tariffs July 2020'!P60,('Tariffs July 2020'!P60*'Tariffs July 2020'!N60/100),($C$74*$C$75*'Tariffs July 2020'!N60/100)))</f>
        <v>353.75454545454545</v>
      </c>
      <c r="E82" s="184">
        <f>IF(AND('Tariffs July 2020'!R60&gt;0,'Tariffs July 2020'!T60&gt;0),IF(($C$74*$C$75&lt;'Tariffs July 2020'!T60),(0),($C$74*$C$75-'Tariffs July 2020'!T60)*'Tariffs July 2020'!U60/100),IF(AND('Tariffs July 2020'!R60&gt;0,'Tariffs July 2020'!T60=""),IF(($C$74*$C$75&lt;'Tariffs July 2020'!R60+'Tariffs July 2020'!P60),(0),(($C$74*$C$75-('Tariffs July 2020'!R60+'Tariffs July 2020'!P60))*'Tariffs July 2020'!S60/100)),IF(AND('Tariffs July 2020'!P60&gt;0,'Tariffs July 2020'!R60=""&gt;0),IF(($C$74*$C$75&lt;'Tariffs July 2020'!P60),(0),($C$74*$C$75-'Tariffs July 2020'!P60)*'Tariffs July 2020'!Q60/100),0)))</f>
        <v>0</v>
      </c>
      <c r="F82" s="184">
        <f>($C$74*$C$76)*'Tariffs July 2020'!AE60/100</f>
        <v>47.263636363636358</v>
      </c>
      <c r="G82" s="184">
        <f t="shared" si="181"/>
        <v>501.12645454545452</v>
      </c>
      <c r="H82" s="238">
        <f t="shared" si="182"/>
        <v>1604.0727272727272</v>
      </c>
      <c r="I82" s="238">
        <f t="shared" si="183"/>
        <v>2004.5058181818181</v>
      </c>
      <c r="J82" s="185">
        <f t="shared" si="180"/>
        <v>2204.9564</v>
      </c>
      <c r="K82" s="183">
        <f>'Tariffs July 2020'!AZ60</f>
        <v>0</v>
      </c>
      <c r="L82" s="183">
        <f>'Tariffs July 2020'!BA60</f>
        <v>0</v>
      </c>
      <c r="M82" s="183">
        <f>'Tariffs July 2020'!BB60</f>
        <v>0</v>
      </c>
      <c r="N82" s="183">
        <f>'Tariffs July 2020'!BC60</f>
        <v>0</v>
      </c>
      <c r="O82" s="186" t="str">
        <f t="shared" si="187"/>
        <v>No discount</v>
      </c>
      <c r="P82" s="187" t="str">
        <f t="shared" si="188"/>
        <v>Exclusive</v>
      </c>
      <c r="Q82" s="241">
        <f t="shared" si="184"/>
        <v>2004.5058181818181</v>
      </c>
      <c r="R82" s="238">
        <f t="shared" si="185"/>
        <v>2004.5058181818181</v>
      </c>
      <c r="S82" s="247">
        <f t="shared" si="186"/>
        <v>2204.9564</v>
      </c>
      <c r="T82" s="247">
        <f t="shared" si="186"/>
        <v>2204.9564</v>
      </c>
      <c r="U82" s="188">
        <f>'Tariffs July 2020'!BL60</f>
        <v>0</v>
      </c>
      <c r="V82" s="189" t="str">
        <f>'Tariffs July 2020'!BM60</f>
        <v>n</v>
      </c>
      <c r="Y82" s="244"/>
      <c r="Z82" s="244"/>
      <c r="AA82" s="244"/>
      <c r="AB82" s="244"/>
      <c r="AC82" s="244"/>
      <c r="AD82" s="244"/>
      <c r="AE82" s="244"/>
      <c r="AF82" s="244"/>
      <c r="AG82" s="244"/>
      <c r="AH82" s="244"/>
      <c r="AI82" s="244"/>
      <c r="AJ82" s="244"/>
      <c r="AK82" s="244"/>
      <c r="AL82" s="244"/>
      <c r="AM82" s="244"/>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4"/>
      <c r="BR82" s="244"/>
      <c r="BS82" s="244"/>
      <c r="BT82" s="244"/>
      <c r="BU82" s="244"/>
      <c r="BV82" s="244"/>
      <c r="BW82" s="244"/>
      <c r="BX82" s="244"/>
      <c r="BY82" s="244"/>
      <c r="BZ82" s="244"/>
      <c r="CA82" s="244"/>
      <c r="CB82" s="244"/>
      <c r="CC82" s="244"/>
      <c r="CD82" s="244"/>
      <c r="CE82" s="244"/>
      <c r="CF82" s="244"/>
      <c r="CG82" s="244"/>
      <c r="CH82" s="244"/>
      <c r="CI82" s="244"/>
      <c r="CJ82" s="244"/>
      <c r="CK82" s="244"/>
      <c r="CL82" s="244"/>
      <c r="CM82" s="244"/>
      <c r="CN82" s="244"/>
      <c r="CO82" s="244"/>
      <c r="CP82" s="244"/>
      <c r="CQ82" s="244"/>
      <c r="CR82" s="244"/>
      <c r="CS82" s="244"/>
      <c r="CT82" s="244"/>
      <c r="CU82" s="244"/>
      <c r="CV82" s="244"/>
      <c r="CW82" s="244"/>
      <c r="CX82" s="244"/>
      <c r="CY82" s="244"/>
      <c r="CZ82" s="244"/>
      <c r="DA82" s="244"/>
      <c r="DB82" s="244"/>
      <c r="DC82" s="244"/>
      <c r="DD82" s="244"/>
      <c r="DE82" s="244"/>
      <c r="DF82" s="244"/>
      <c r="DG82" s="244"/>
      <c r="DH82" s="244"/>
      <c r="DI82" s="244"/>
      <c r="DJ82" s="244"/>
      <c r="DK82" s="244"/>
      <c r="DL82" s="244"/>
      <c r="DM82" s="244"/>
      <c r="DN82" s="244"/>
      <c r="DO82" s="244"/>
      <c r="DP82" s="244"/>
      <c r="DQ82" s="244"/>
      <c r="DR82" s="244"/>
      <c r="DS82" s="244"/>
      <c r="DT82" s="244"/>
      <c r="DU82" s="244"/>
      <c r="DV82" s="244"/>
      <c r="DW82" s="244"/>
      <c r="DX82" s="244"/>
      <c r="DY82" s="244"/>
      <c r="DZ82" s="244"/>
      <c r="EA82" s="244"/>
      <c r="EB82" s="244"/>
      <c r="EC82" s="244"/>
      <c r="ED82" s="244"/>
      <c r="EE82" s="244"/>
      <c r="EF82" s="244"/>
      <c r="EG82" s="244"/>
      <c r="EH82" s="244"/>
      <c r="EI82" s="244"/>
      <c r="EJ82" s="244"/>
      <c r="EK82" s="244"/>
      <c r="EL82" s="244"/>
      <c r="EM82" s="244"/>
      <c r="EN82" s="244"/>
      <c r="EO82" s="244"/>
      <c r="EP82" s="244"/>
      <c r="EQ82" s="244"/>
      <c r="ER82" s="244"/>
      <c r="ES82" s="244"/>
      <c r="ET82" s="244"/>
      <c r="EU82" s="244"/>
      <c r="EV82" s="244"/>
      <c r="EW82" s="244"/>
      <c r="EX82" s="244"/>
      <c r="EY82" s="244"/>
      <c r="EZ82" s="244"/>
      <c r="FA82" s="244"/>
      <c r="FB82" s="244"/>
      <c r="FC82" s="244"/>
      <c r="FD82" s="244"/>
      <c r="FE82" s="244"/>
      <c r="FF82" s="244"/>
      <c r="FG82" s="244"/>
      <c r="FH82" s="244"/>
      <c r="FI82" s="244"/>
      <c r="FJ82" s="244"/>
      <c r="FK82" s="244"/>
      <c r="FL82" s="244"/>
      <c r="FM82" s="244"/>
      <c r="FN82" s="244"/>
      <c r="FO82" s="244"/>
      <c r="FP82" s="244"/>
      <c r="FQ82" s="244"/>
      <c r="FR82" s="244"/>
      <c r="FS82" s="244"/>
      <c r="FT82" s="244"/>
      <c r="FU82" s="244"/>
      <c r="FV82" s="244"/>
      <c r="FW82" s="244"/>
      <c r="FX82" s="244"/>
      <c r="FY82" s="244"/>
      <c r="FZ82" s="244"/>
      <c r="GA82" s="244"/>
      <c r="GB82" s="244"/>
      <c r="GC82" s="244"/>
      <c r="GD82" s="244"/>
      <c r="GE82" s="244"/>
      <c r="GF82" s="244"/>
      <c r="GG82" s="244"/>
      <c r="GH82" s="244"/>
      <c r="GI82" s="244"/>
      <c r="GJ82" s="244"/>
      <c r="GK82" s="244"/>
      <c r="GL82" s="244"/>
      <c r="GM82" s="244"/>
      <c r="GN82" s="244"/>
      <c r="GO82" s="244"/>
      <c r="GP82" s="244"/>
      <c r="GQ82" s="244"/>
      <c r="GR82" s="244"/>
      <c r="GS82" s="244"/>
      <c r="GT82" s="244"/>
      <c r="GU82" s="244"/>
      <c r="GV82" s="244"/>
      <c r="GW82" s="244"/>
      <c r="GX82" s="244"/>
      <c r="GY82" s="244"/>
      <c r="GZ82" s="244"/>
      <c r="HA82" s="244"/>
      <c r="HB82" s="244"/>
      <c r="HC82" s="244"/>
      <c r="HD82" s="244"/>
      <c r="HE82" s="244"/>
      <c r="HF82" s="244"/>
      <c r="HG82" s="244"/>
      <c r="HH82" s="244"/>
      <c r="HI82" s="244"/>
      <c r="HJ82" s="244"/>
      <c r="HK82" s="244"/>
      <c r="HL82" s="244"/>
      <c r="HM82" s="244"/>
      <c r="HN82" s="244"/>
      <c r="HO82" s="244"/>
      <c r="HP82" s="244"/>
      <c r="HQ82" s="244"/>
      <c r="HR82" s="244"/>
      <c r="HS82" s="244"/>
      <c r="HT82" s="244"/>
      <c r="HU82" s="244"/>
      <c r="HV82" s="244"/>
      <c r="HW82" s="244"/>
      <c r="HX82" s="244"/>
      <c r="HY82" s="244"/>
      <c r="HZ82" s="244"/>
      <c r="IA82" s="244"/>
      <c r="IB82" s="244"/>
      <c r="IC82" s="244"/>
      <c r="ID82" s="244"/>
      <c r="IE82" s="244"/>
      <c r="IF82" s="244"/>
      <c r="IG82" s="244"/>
      <c r="IH82" s="244"/>
      <c r="II82" s="244"/>
      <c r="IJ82" s="244"/>
      <c r="IK82" s="244"/>
      <c r="IL82" s="244"/>
      <c r="IM82" s="244"/>
      <c r="IN82" s="244"/>
      <c r="IO82" s="244"/>
      <c r="IP82" s="244"/>
      <c r="IQ82" s="244"/>
      <c r="IR82" s="244"/>
      <c r="IS82" s="244"/>
      <c r="IT82" s="244"/>
      <c r="IU82" s="244"/>
      <c r="IV82" s="244"/>
      <c r="IW82" s="244"/>
      <c r="IX82" s="244"/>
      <c r="IY82" s="244"/>
      <c r="IZ82" s="244"/>
      <c r="JA82" s="244"/>
      <c r="JB82" s="244"/>
      <c r="JC82" s="244"/>
      <c r="JD82" s="244"/>
      <c r="JE82" s="244"/>
      <c r="JF82" s="244"/>
      <c r="JG82" s="244"/>
      <c r="JH82" s="244"/>
      <c r="JI82" s="244"/>
      <c r="JJ82" s="244"/>
      <c r="JK82" s="244"/>
      <c r="JL82" s="244"/>
      <c r="JM82" s="244"/>
      <c r="JN82" s="244"/>
      <c r="JO82" s="244"/>
      <c r="JP82" s="244"/>
      <c r="JQ82" s="244"/>
      <c r="JR82" s="244"/>
      <c r="JS82" s="244"/>
      <c r="JT82" s="244"/>
      <c r="JU82" s="244"/>
      <c r="JV82" s="244"/>
      <c r="JW82" s="244"/>
      <c r="JX82" s="244"/>
      <c r="JY82" s="244"/>
      <c r="JZ82" s="244"/>
      <c r="KA82" s="244"/>
      <c r="KB82" s="244"/>
      <c r="KC82" s="244"/>
      <c r="KD82" s="244"/>
      <c r="KE82" s="244"/>
      <c r="KF82" s="244"/>
      <c r="KG82" s="244"/>
      <c r="KH82" s="244"/>
      <c r="KI82" s="244"/>
      <c r="KJ82" s="244"/>
      <c r="KK82" s="244"/>
      <c r="KL82" s="244"/>
      <c r="KM82" s="244"/>
      <c r="KN82" s="244"/>
      <c r="KO82" s="244"/>
      <c r="KP82" s="244"/>
      <c r="KQ82" s="244"/>
      <c r="KR82" s="244"/>
      <c r="KS82" s="244"/>
      <c r="KT82" s="244"/>
      <c r="KU82" s="244"/>
      <c r="KV82" s="244"/>
      <c r="KW82" s="244"/>
      <c r="KX82" s="244"/>
      <c r="KY82" s="244"/>
      <c r="KZ82" s="244"/>
      <c r="LA82" s="244"/>
      <c r="LB82" s="244"/>
      <c r="LC82" s="244"/>
      <c r="LD82" s="244"/>
      <c r="LE82" s="244"/>
      <c r="LF82" s="244"/>
      <c r="LG82" s="244"/>
      <c r="LH82" s="244"/>
      <c r="LI82" s="244"/>
      <c r="LJ82" s="244"/>
      <c r="LK82" s="244"/>
      <c r="LL82" s="244"/>
      <c r="LM82" s="244"/>
      <c r="LN82" s="244"/>
      <c r="LO82" s="244"/>
      <c r="LP82" s="244"/>
      <c r="LQ82" s="244"/>
      <c r="LR82" s="244"/>
      <c r="LS82" s="244"/>
      <c r="LT82" s="244"/>
      <c r="LU82" s="244"/>
      <c r="LV82" s="244"/>
      <c r="LW82" s="244"/>
      <c r="LX82" s="244"/>
      <c r="LY82" s="244"/>
      <c r="LZ82" s="244"/>
      <c r="MA82" s="244"/>
      <c r="MB82" s="244"/>
      <c r="MC82" s="244"/>
      <c r="MD82" s="244"/>
      <c r="ME82" s="244"/>
      <c r="MF82" s="244"/>
      <c r="MG82" s="244"/>
      <c r="MH82" s="244"/>
      <c r="MI82" s="244"/>
      <c r="MJ82" s="244"/>
      <c r="MK82" s="244"/>
      <c r="ML82" s="244"/>
      <c r="MM82" s="244"/>
      <c r="MN82" s="244"/>
      <c r="MO82" s="244"/>
      <c r="MP82" s="244"/>
      <c r="MQ82" s="244"/>
      <c r="MR82" s="244"/>
      <c r="MS82" s="244"/>
      <c r="MT82" s="244"/>
      <c r="MU82" s="244"/>
      <c r="MV82" s="244"/>
      <c r="MW82" s="244"/>
      <c r="MX82" s="244"/>
      <c r="MY82" s="244"/>
      <c r="MZ82" s="244"/>
      <c r="NA82" s="244"/>
      <c r="NB82" s="244"/>
      <c r="NC82" s="244"/>
      <c r="ND82" s="244"/>
      <c r="NE82" s="244"/>
      <c r="NF82" s="244"/>
      <c r="NG82" s="244"/>
      <c r="NH82" s="244"/>
      <c r="NI82" s="244"/>
      <c r="NJ82" s="244"/>
      <c r="NK82" s="244"/>
      <c r="NL82" s="244"/>
      <c r="NM82" s="244"/>
      <c r="NN82" s="244"/>
      <c r="NO82" s="244"/>
      <c r="NP82" s="244"/>
      <c r="NQ82" s="244"/>
      <c r="NR82" s="244"/>
      <c r="NS82" s="244"/>
      <c r="NT82" s="244"/>
      <c r="NU82" s="244"/>
      <c r="NV82" s="244"/>
      <c r="NW82" s="244"/>
      <c r="NX82" s="244"/>
      <c r="NY82" s="244"/>
      <c r="NZ82" s="244"/>
      <c r="OA82" s="244"/>
      <c r="OB82" s="244"/>
      <c r="OC82" s="244"/>
      <c r="OD82" s="244"/>
      <c r="OE82" s="244"/>
      <c r="OF82" s="244"/>
      <c r="OG82" s="244"/>
      <c r="OH82" s="244"/>
      <c r="OI82" s="244"/>
      <c r="OJ82" s="244"/>
      <c r="OK82" s="244"/>
      <c r="OL82" s="244"/>
      <c r="OM82" s="244"/>
      <c r="ON82" s="244"/>
      <c r="OO82" s="244"/>
      <c r="OP82" s="244"/>
      <c r="OQ82" s="244"/>
      <c r="OR82" s="244"/>
      <c r="OS82" s="244"/>
      <c r="OT82" s="244"/>
      <c r="OU82" s="244"/>
      <c r="OV82" s="244"/>
      <c r="OW82" s="244"/>
      <c r="OX82" s="244"/>
      <c r="OY82" s="244"/>
      <c r="OZ82" s="244"/>
      <c r="PA82" s="244"/>
      <c r="PB82" s="244"/>
      <c r="PC82" s="244"/>
      <c r="PD82" s="244"/>
      <c r="PE82" s="244"/>
      <c r="PF82" s="244"/>
      <c r="PG82" s="244"/>
      <c r="PH82" s="244"/>
      <c r="PI82" s="244"/>
      <c r="PJ82" s="244"/>
      <c r="PK82" s="244"/>
      <c r="PL82" s="244"/>
      <c r="PM82" s="244"/>
      <c r="PN82" s="244"/>
      <c r="PO82" s="244"/>
      <c r="PP82" s="244"/>
      <c r="PQ82" s="244"/>
      <c r="PR82" s="244"/>
      <c r="PS82" s="244"/>
      <c r="PT82" s="244"/>
      <c r="PU82" s="244"/>
      <c r="PV82" s="244"/>
      <c r="PW82" s="244"/>
      <c r="PX82" s="244"/>
      <c r="PY82" s="244"/>
      <c r="PZ82" s="244"/>
      <c r="QA82" s="244"/>
      <c r="QB82" s="244"/>
      <c r="QC82" s="244"/>
      <c r="QD82" s="244"/>
      <c r="QE82" s="244"/>
      <c r="QF82" s="244"/>
      <c r="QG82" s="244"/>
      <c r="QH82" s="244"/>
      <c r="QI82" s="244"/>
      <c r="QJ82" s="244"/>
      <c r="QK82" s="244"/>
      <c r="QL82" s="244"/>
      <c r="QM82" s="244"/>
      <c r="QN82" s="244"/>
      <c r="QO82" s="244"/>
      <c r="QP82" s="244"/>
      <c r="QQ82" s="244"/>
      <c r="QR82" s="244"/>
      <c r="QS82" s="244"/>
      <c r="QT82" s="244"/>
      <c r="QU82" s="244"/>
      <c r="QV82" s="244"/>
      <c r="QW82" s="244"/>
      <c r="QX82" s="244"/>
      <c r="QY82" s="244"/>
      <c r="QZ82" s="244"/>
      <c r="RA82" s="244"/>
      <c r="RB82" s="244"/>
      <c r="RC82" s="244"/>
      <c r="RD82" s="244"/>
      <c r="RE82" s="244"/>
      <c r="RF82" s="244"/>
      <c r="RG82" s="244"/>
      <c r="RH82" s="244"/>
      <c r="RI82" s="244"/>
      <c r="RJ82" s="244"/>
      <c r="RK82" s="244"/>
      <c r="RL82" s="244"/>
      <c r="RM82" s="244"/>
      <c r="RN82" s="244"/>
      <c r="RO82" s="244"/>
      <c r="RP82" s="244"/>
      <c r="RQ82" s="244"/>
      <c r="RR82" s="244"/>
      <c r="RS82" s="244"/>
      <c r="RT82" s="244"/>
      <c r="RU82" s="244"/>
      <c r="RV82" s="244"/>
      <c r="RW82" s="244"/>
      <c r="RX82" s="244"/>
      <c r="RY82" s="244"/>
      <c r="RZ82" s="244"/>
      <c r="SA82" s="244"/>
      <c r="SB82" s="244"/>
      <c r="SC82" s="244"/>
      <c r="SD82" s="244"/>
      <c r="SE82" s="244"/>
      <c r="SF82" s="244"/>
      <c r="SG82" s="244"/>
      <c r="SH82" s="244"/>
      <c r="SI82" s="244"/>
      <c r="SJ82" s="244"/>
      <c r="SK82" s="244"/>
      <c r="SL82" s="244"/>
      <c r="SM82" s="244"/>
      <c r="SN82" s="244"/>
      <c r="SO82" s="244"/>
      <c r="SP82" s="244"/>
      <c r="SQ82" s="244"/>
      <c r="SR82" s="244"/>
      <c r="SS82" s="244"/>
      <c r="ST82" s="244"/>
      <c r="SU82" s="244"/>
      <c r="SV82" s="244"/>
      <c r="SW82" s="244"/>
      <c r="SX82" s="244"/>
      <c r="SY82" s="244"/>
      <c r="SZ82" s="244"/>
      <c r="TA82" s="244"/>
      <c r="TB82" s="244"/>
      <c r="TC82" s="244"/>
      <c r="TD82" s="244"/>
      <c r="TE82" s="244"/>
      <c r="TF82" s="244"/>
      <c r="TG82" s="244"/>
      <c r="TH82" s="244"/>
      <c r="TI82" s="244"/>
      <c r="TJ82" s="244"/>
      <c r="TK82" s="244"/>
      <c r="TL82" s="244"/>
      <c r="TM82" s="244"/>
      <c r="TN82" s="244"/>
      <c r="TO82" s="244"/>
      <c r="TP82" s="244"/>
      <c r="TQ82" s="244"/>
      <c r="TR82" s="244"/>
      <c r="TS82" s="244"/>
      <c r="TT82" s="244"/>
      <c r="TU82" s="244"/>
      <c r="TV82" s="244"/>
      <c r="TW82" s="244"/>
      <c r="TX82" s="244"/>
      <c r="TY82" s="244"/>
      <c r="TZ82" s="244"/>
      <c r="UA82" s="244"/>
      <c r="UB82" s="244"/>
      <c r="UC82" s="244"/>
      <c r="UD82" s="244"/>
      <c r="UE82" s="244"/>
      <c r="UF82" s="244"/>
      <c r="UG82" s="244"/>
      <c r="UH82" s="244"/>
      <c r="UI82" s="244"/>
      <c r="UJ82" s="244"/>
      <c r="UK82" s="244"/>
      <c r="UL82" s="244"/>
      <c r="UM82" s="244"/>
      <c r="UN82" s="244"/>
      <c r="UO82" s="244"/>
      <c r="UP82" s="244"/>
      <c r="UQ82" s="244"/>
      <c r="UR82" s="244"/>
      <c r="US82" s="244"/>
      <c r="UT82" s="244"/>
      <c r="UU82" s="244"/>
      <c r="UV82" s="244"/>
      <c r="UW82" s="244"/>
      <c r="UX82" s="244"/>
      <c r="UY82" s="244"/>
      <c r="UZ82" s="244"/>
      <c r="VA82" s="244"/>
      <c r="VB82" s="244"/>
      <c r="VC82" s="244"/>
      <c r="VD82" s="244"/>
      <c r="VE82" s="244"/>
      <c r="VF82" s="244"/>
      <c r="VG82" s="244"/>
      <c r="VH82" s="244"/>
      <c r="VI82" s="244"/>
      <c r="VJ82" s="244"/>
      <c r="VK82" s="244"/>
      <c r="VL82" s="244"/>
      <c r="VM82" s="244"/>
      <c r="VN82" s="244"/>
      <c r="VO82" s="244"/>
      <c r="VP82" s="244"/>
      <c r="VQ82" s="244"/>
      <c r="VR82" s="244"/>
      <c r="VS82" s="244"/>
      <c r="VT82" s="244"/>
      <c r="VU82" s="244"/>
      <c r="VV82" s="244"/>
      <c r="VW82" s="244"/>
      <c r="VX82" s="244"/>
      <c r="VY82" s="244"/>
      <c r="VZ82" s="244"/>
      <c r="WA82" s="244"/>
      <c r="WB82" s="244"/>
      <c r="WC82" s="244"/>
      <c r="WD82" s="244"/>
      <c r="WE82" s="244"/>
      <c r="WF82" s="244"/>
      <c r="WG82" s="244"/>
      <c r="WH82" s="244"/>
      <c r="WI82" s="244"/>
      <c r="WJ82" s="244"/>
      <c r="WK82" s="244"/>
      <c r="WL82" s="244"/>
      <c r="WM82" s="244"/>
      <c r="WN82" s="244"/>
      <c r="WO82" s="244"/>
      <c r="WP82" s="244"/>
      <c r="WQ82" s="244"/>
      <c r="WR82" s="244"/>
      <c r="WS82" s="244"/>
      <c r="WT82" s="244"/>
      <c r="WU82" s="244"/>
      <c r="WV82" s="244"/>
      <c r="WW82" s="244"/>
      <c r="WX82" s="244"/>
      <c r="WY82" s="244"/>
      <c r="WZ82" s="244"/>
      <c r="XA82" s="244"/>
      <c r="XB82" s="244"/>
      <c r="XC82" s="244"/>
      <c r="XD82" s="244"/>
      <c r="XE82" s="244"/>
      <c r="XF82" s="244"/>
      <c r="XG82" s="244"/>
      <c r="XH82" s="244"/>
      <c r="XI82" s="244"/>
      <c r="XJ82" s="244"/>
      <c r="XK82" s="244"/>
      <c r="XL82" s="244"/>
      <c r="XM82" s="244"/>
      <c r="XN82" s="244"/>
      <c r="XO82" s="244"/>
      <c r="XP82" s="244"/>
      <c r="XQ82" s="244"/>
      <c r="XR82" s="244"/>
      <c r="XS82" s="244"/>
      <c r="XT82" s="244"/>
      <c r="XU82" s="244"/>
      <c r="XV82" s="244"/>
      <c r="XW82" s="244"/>
      <c r="XX82" s="244"/>
      <c r="XY82" s="244"/>
      <c r="XZ82" s="244"/>
      <c r="YA82" s="244"/>
      <c r="YB82" s="244"/>
      <c r="YC82" s="244"/>
      <c r="YD82" s="244"/>
      <c r="YE82" s="244"/>
      <c r="YF82" s="244"/>
      <c r="YG82" s="244"/>
      <c r="YH82" s="244"/>
      <c r="YI82" s="244"/>
      <c r="YJ82" s="244"/>
      <c r="YK82" s="244"/>
      <c r="YL82" s="244"/>
      <c r="YM82" s="244"/>
      <c r="YN82" s="244"/>
      <c r="YO82" s="244"/>
      <c r="YP82" s="244"/>
      <c r="YQ82" s="244"/>
      <c r="YR82" s="244"/>
      <c r="YS82" s="244"/>
      <c r="YT82" s="244"/>
      <c r="YU82" s="244"/>
      <c r="YV82" s="244"/>
      <c r="YW82" s="244"/>
      <c r="YX82" s="244"/>
      <c r="YY82" s="244"/>
      <c r="YZ82" s="244"/>
      <c r="ZA82" s="244"/>
      <c r="ZB82" s="244"/>
      <c r="ZC82" s="244"/>
      <c r="ZD82" s="244"/>
      <c r="ZE82" s="244"/>
      <c r="ZF82" s="244"/>
      <c r="ZG82" s="244"/>
      <c r="ZH82" s="244"/>
      <c r="ZI82" s="244"/>
      <c r="ZJ82" s="244"/>
      <c r="ZK82" s="244"/>
      <c r="ZL82" s="244"/>
      <c r="ZM82" s="244"/>
      <c r="ZN82" s="244"/>
      <c r="ZO82" s="244"/>
      <c r="ZP82" s="244"/>
      <c r="ZQ82" s="244"/>
      <c r="ZR82" s="244"/>
      <c r="ZS82" s="244"/>
      <c r="ZT82" s="244"/>
      <c r="ZU82" s="244"/>
      <c r="ZV82" s="244"/>
      <c r="ZW82" s="244"/>
      <c r="ZX82" s="244"/>
      <c r="ZY82" s="244"/>
      <c r="ZZ82" s="244"/>
      <c r="AAA82" s="244"/>
      <c r="AAB82" s="244"/>
      <c r="AAC82" s="244"/>
      <c r="AAD82" s="244"/>
      <c r="AAE82" s="244"/>
      <c r="AAF82" s="244"/>
      <c r="AAG82" s="244"/>
      <c r="AAH82" s="244"/>
      <c r="AAI82" s="244"/>
      <c r="AAJ82" s="244"/>
      <c r="AAK82" s="244"/>
      <c r="AAL82" s="244"/>
      <c r="AAM82" s="244"/>
      <c r="AAN82" s="244"/>
      <c r="AAO82" s="244"/>
      <c r="AAP82" s="244"/>
      <c r="AAQ82" s="244"/>
      <c r="AAR82" s="244"/>
      <c r="AAS82" s="244"/>
      <c r="AAT82" s="244"/>
      <c r="AAU82" s="244"/>
      <c r="AAV82" s="244"/>
      <c r="AAW82" s="244"/>
      <c r="AAX82" s="244"/>
      <c r="AAY82" s="244"/>
      <c r="AAZ82" s="244"/>
      <c r="ABA82" s="244"/>
      <c r="ABB82" s="244"/>
      <c r="ABC82" s="244"/>
      <c r="ABD82" s="244"/>
      <c r="ABE82" s="244"/>
      <c r="ABF82" s="244"/>
      <c r="ABG82" s="244"/>
      <c r="ABH82" s="244"/>
      <c r="ABI82" s="244"/>
      <c r="ABJ82" s="244"/>
      <c r="ABK82" s="244"/>
      <c r="ABL82" s="244"/>
      <c r="ABM82" s="244"/>
      <c r="ABN82" s="244"/>
      <c r="ABO82" s="244"/>
      <c r="ABP82" s="244"/>
      <c r="ABQ82" s="244"/>
      <c r="ABR82" s="244"/>
      <c r="ABS82" s="244"/>
      <c r="ABT82" s="244"/>
      <c r="ABU82" s="244"/>
      <c r="ABV82" s="244"/>
      <c r="ABW82" s="244"/>
      <c r="ABX82" s="244"/>
      <c r="ABY82" s="244"/>
      <c r="ABZ82" s="244"/>
      <c r="ACA82" s="244"/>
      <c r="ACB82" s="244"/>
      <c r="ACC82" s="244"/>
      <c r="ACD82" s="244"/>
      <c r="ACE82" s="244"/>
      <c r="ACF82" s="244"/>
      <c r="ACG82" s="244"/>
      <c r="ACH82" s="244"/>
      <c r="ACI82" s="244"/>
      <c r="ACJ82" s="244"/>
      <c r="ACK82" s="244"/>
      <c r="ACL82" s="244"/>
      <c r="ACM82" s="244"/>
      <c r="ACN82" s="244"/>
      <c r="ACO82" s="244"/>
      <c r="ACP82" s="244"/>
      <c r="ACQ82" s="244"/>
      <c r="ACR82" s="244"/>
      <c r="ACS82" s="244"/>
      <c r="ACT82" s="244"/>
      <c r="ACU82" s="244"/>
      <c r="ACV82" s="244"/>
      <c r="ACW82" s="244"/>
      <c r="ACX82" s="244"/>
      <c r="ACY82" s="244"/>
      <c r="ACZ82" s="244"/>
      <c r="ADA82" s="244"/>
      <c r="ADB82" s="244"/>
      <c r="ADC82" s="244"/>
      <c r="ADD82" s="244"/>
      <c r="ADE82" s="244"/>
      <c r="ADF82" s="244"/>
      <c r="ADG82" s="244"/>
      <c r="ADH82" s="244"/>
      <c r="ADI82" s="244"/>
      <c r="ADJ82" s="244"/>
      <c r="ADK82" s="244"/>
      <c r="ADL82" s="244"/>
      <c r="ADM82" s="244"/>
      <c r="ADN82" s="244"/>
      <c r="ADO82" s="244"/>
      <c r="ADP82" s="244"/>
      <c r="ADQ82" s="244"/>
      <c r="ADR82" s="244"/>
      <c r="ADS82" s="244"/>
      <c r="ADT82" s="244"/>
      <c r="ADU82" s="244"/>
      <c r="ADV82" s="244"/>
      <c r="ADW82" s="244"/>
      <c r="ADX82" s="244"/>
      <c r="ADY82" s="244"/>
      <c r="ADZ82" s="244"/>
      <c r="AEA82" s="244"/>
      <c r="AEB82" s="244"/>
      <c r="AEC82" s="244"/>
      <c r="AED82" s="244"/>
      <c r="AEE82" s="244"/>
      <c r="AEF82" s="244"/>
      <c r="AEG82" s="244"/>
      <c r="AEH82" s="244"/>
      <c r="AEI82" s="244"/>
      <c r="AEJ82" s="244"/>
      <c r="AEK82" s="244"/>
      <c r="AEL82" s="244"/>
      <c r="AEM82" s="244"/>
      <c r="AEN82" s="244"/>
      <c r="AEO82" s="244"/>
      <c r="AEP82" s="244"/>
      <c r="AEQ82" s="244"/>
      <c r="AER82" s="244"/>
      <c r="AES82" s="244"/>
      <c r="AET82" s="244"/>
      <c r="AEU82" s="244"/>
    </row>
    <row r="83" spans="1:827" s="191" customFormat="1" x14ac:dyDescent="0.15">
      <c r="A83" s="182" t="str">
        <f>'Tariffs July 2020'!K61</f>
        <v>EnergyAustralia</v>
      </c>
      <c r="B83" s="183" t="str">
        <f>'Tariffs July 2020'!L61</f>
        <v>Total Plan Home</v>
      </c>
      <c r="C83" s="184">
        <f>IF('Tariffs July 2020'!BP61=0,91*'Tariffs July 2020'!M61/100,(91*'Tariffs July 2020'!M61/100)+'Tariffs July 2020'!BP61/4)</f>
        <v>84.629999999999981</v>
      </c>
      <c r="D83" s="184">
        <f>IF('Tariffs July 2020'!O61="",$C$74*$C$75*'Tariffs July 2020'!N61/100,IF($C$74*$C$75&gt;='Tariffs July 2020'!P61,('Tariffs July 2020'!P61*'Tariffs July 2020'!N61/100),($C$74*$C$75*'Tariffs July 2020'!N61/100)))</f>
        <v>385.28181818181815</v>
      </c>
      <c r="E83" s="184">
        <f>IF(AND('Tariffs July 2020'!R61&gt;0,'Tariffs July 2020'!T61&gt;0),IF(($C$74*$C$75&lt;'Tariffs July 2020'!T61),(0),($C$74*$C$75-'Tariffs July 2020'!T61)*'Tariffs July 2020'!U61/100),IF(AND('Tariffs July 2020'!R61&gt;0,'Tariffs July 2020'!T61=""),IF(($C$74*$C$75&lt;'Tariffs July 2020'!R61+'Tariffs July 2020'!P61),(0),(($C$74*$C$75-('Tariffs July 2020'!R61+'Tariffs July 2020'!P61))*'Tariffs July 2020'!S61/100)),IF(AND('Tariffs July 2020'!P61&gt;0,'Tariffs July 2020'!R61=""&gt;0),IF(($C$74*$C$75&lt;'Tariffs July 2020'!P61),(0),($C$74*$C$75-'Tariffs July 2020'!P61)*'Tariffs July 2020'!Q61/100),0)))</f>
        <v>0</v>
      </c>
      <c r="F83" s="184">
        <f>($C$74*$C$76)*'Tariffs July 2020'!AE61/100</f>
        <v>49.063636363636348</v>
      </c>
      <c r="G83" s="184">
        <f t="shared" si="181"/>
        <v>518.97545454545445</v>
      </c>
      <c r="H83" s="238">
        <f t="shared" si="182"/>
        <v>1737.3818181818178</v>
      </c>
      <c r="I83" s="238">
        <f t="shared" si="183"/>
        <v>2075.9018181818178</v>
      </c>
      <c r="J83" s="185">
        <f t="shared" si="180"/>
        <v>2283.4919999999997</v>
      </c>
      <c r="K83" s="183">
        <f>'Tariffs July 2020'!AZ61</f>
        <v>14</v>
      </c>
      <c r="L83" s="183">
        <f>'Tariffs July 2020'!BA61</f>
        <v>0</v>
      </c>
      <c r="M83" s="183">
        <f>'Tariffs July 2020'!BB61</f>
        <v>0</v>
      </c>
      <c r="N83" s="183">
        <f>'Tariffs July 2020'!BC61</f>
        <v>0</v>
      </c>
      <c r="O83" s="186" t="str">
        <f t="shared" si="187"/>
        <v>Guaranteed off bill</v>
      </c>
      <c r="P83" s="187" t="str">
        <f t="shared" si="188"/>
        <v>Exclusive</v>
      </c>
      <c r="Q83" s="241">
        <f t="shared" si="184"/>
        <v>1785.2755636363634</v>
      </c>
      <c r="R83" s="238">
        <f t="shared" si="185"/>
        <v>1785.2755636363634</v>
      </c>
      <c r="S83" s="247">
        <f t="shared" si="186"/>
        <v>1963.8031199999998</v>
      </c>
      <c r="T83" s="247">
        <f t="shared" si="186"/>
        <v>1963.8031199999998</v>
      </c>
      <c r="U83" s="188">
        <f>'Tariffs July 2020'!BL61</f>
        <v>0</v>
      </c>
      <c r="V83" s="189" t="str">
        <f>'Tariffs July 2020'!BM61</f>
        <v>n</v>
      </c>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4"/>
      <c r="BR83" s="244"/>
      <c r="BS83" s="244"/>
      <c r="BT83" s="244"/>
      <c r="BU83" s="244"/>
      <c r="BV83" s="244"/>
      <c r="BW83" s="244"/>
      <c r="BX83" s="244"/>
      <c r="BY83" s="244"/>
      <c r="BZ83" s="244"/>
      <c r="CA83" s="244"/>
      <c r="CB83" s="244"/>
      <c r="CC83" s="244"/>
      <c r="CD83" s="244"/>
      <c r="CE83" s="244"/>
      <c r="CF83" s="244"/>
      <c r="CG83" s="244"/>
      <c r="CH83" s="244"/>
      <c r="CI83" s="244"/>
      <c r="CJ83" s="244"/>
      <c r="CK83" s="244"/>
      <c r="CL83" s="244"/>
      <c r="CM83" s="244"/>
      <c r="CN83" s="244"/>
      <c r="CO83" s="244"/>
      <c r="CP83" s="244"/>
      <c r="CQ83" s="244"/>
      <c r="CR83" s="244"/>
      <c r="CS83" s="244"/>
      <c r="CT83" s="244"/>
      <c r="CU83" s="244"/>
      <c r="CV83" s="244"/>
      <c r="CW83" s="244"/>
      <c r="CX83" s="244"/>
      <c r="CY83" s="244"/>
      <c r="CZ83" s="244"/>
      <c r="DA83" s="244"/>
      <c r="DB83" s="244"/>
      <c r="DC83" s="244"/>
      <c r="DD83" s="244"/>
      <c r="DE83" s="244"/>
      <c r="DF83" s="244"/>
      <c r="DG83" s="244"/>
      <c r="DH83" s="244"/>
      <c r="DI83" s="244"/>
      <c r="DJ83" s="244"/>
      <c r="DK83" s="244"/>
      <c r="DL83" s="244"/>
      <c r="DM83" s="244"/>
      <c r="DN83" s="244"/>
      <c r="DO83" s="244"/>
      <c r="DP83" s="244"/>
      <c r="DQ83" s="244"/>
      <c r="DR83" s="244"/>
      <c r="DS83" s="244"/>
      <c r="DT83" s="244"/>
      <c r="DU83" s="244"/>
      <c r="DV83" s="244"/>
      <c r="DW83" s="244"/>
      <c r="DX83" s="244"/>
      <c r="DY83" s="244"/>
      <c r="DZ83" s="244"/>
      <c r="EA83" s="244"/>
      <c r="EB83" s="244"/>
      <c r="EC83" s="244"/>
      <c r="ED83" s="244"/>
      <c r="EE83" s="244"/>
      <c r="EF83" s="244"/>
      <c r="EG83" s="244"/>
      <c r="EH83" s="244"/>
      <c r="EI83" s="244"/>
      <c r="EJ83" s="244"/>
      <c r="EK83" s="244"/>
      <c r="EL83" s="244"/>
      <c r="EM83" s="244"/>
      <c r="EN83" s="244"/>
      <c r="EO83" s="244"/>
      <c r="EP83" s="244"/>
      <c r="EQ83" s="244"/>
      <c r="ER83" s="244"/>
      <c r="ES83" s="244"/>
      <c r="ET83" s="244"/>
      <c r="EU83" s="244"/>
      <c r="EV83" s="244"/>
      <c r="EW83" s="244"/>
      <c r="EX83" s="244"/>
      <c r="EY83" s="244"/>
      <c r="EZ83" s="244"/>
      <c r="FA83" s="244"/>
      <c r="FB83" s="244"/>
      <c r="FC83" s="244"/>
      <c r="FD83" s="244"/>
      <c r="FE83" s="244"/>
      <c r="FF83" s="244"/>
      <c r="FG83" s="244"/>
      <c r="FH83" s="244"/>
      <c r="FI83" s="244"/>
      <c r="FJ83" s="244"/>
      <c r="FK83" s="244"/>
      <c r="FL83" s="244"/>
      <c r="FM83" s="244"/>
      <c r="FN83" s="244"/>
      <c r="FO83" s="244"/>
      <c r="FP83" s="244"/>
      <c r="FQ83" s="244"/>
      <c r="FR83" s="244"/>
      <c r="FS83" s="244"/>
      <c r="FT83" s="244"/>
      <c r="FU83" s="244"/>
      <c r="FV83" s="244"/>
      <c r="FW83" s="244"/>
      <c r="FX83" s="244"/>
      <c r="FY83" s="244"/>
      <c r="FZ83" s="244"/>
      <c r="GA83" s="244"/>
      <c r="GB83" s="244"/>
      <c r="GC83" s="244"/>
      <c r="GD83" s="244"/>
      <c r="GE83" s="244"/>
      <c r="GF83" s="244"/>
      <c r="GG83" s="244"/>
      <c r="GH83" s="244"/>
      <c r="GI83" s="244"/>
      <c r="GJ83" s="244"/>
      <c r="GK83" s="244"/>
      <c r="GL83" s="244"/>
      <c r="GM83" s="244"/>
      <c r="GN83" s="244"/>
      <c r="GO83" s="244"/>
      <c r="GP83" s="244"/>
      <c r="GQ83" s="244"/>
      <c r="GR83" s="244"/>
      <c r="GS83" s="244"/>
      <c r="GT83" s="244"/>
      <c r="GU83" s="244"/>
      <c r="GV83" s="244"/>
      <c r="GW83" s="244"/>
      <c r="GX83" s="244"/>
      <c r="GY83" s="244"/>
      <c r="GZ83" s="244"/>
      <c r="HA83" s="244"/>
      <c r="HB83" s="244"/>
      <c r="HC83" s="244"/>
      <c r="HD83" s="244"/>
      <c r="HE83" s="244"/>
      <c r="HF83" s="244"/>
      <c r="HG83" s="244"/>
      <c r="HH83" s="244"/>
      <c r="HI83" s="244"/>
      <c r="HJ83" s="244"/>
      <c r="HK83" s="244"/>
      <c r="HL83" s="244"/>
      <c r="HM83" s="244"/>
      <c r="HN83" s="244"/>
      <c r="HO83" s="244"/>
      <c r="HP83" s="244"/>
      <c r="HQ83" s="244"/>
      <c r="HR83" s="244"/>
      <c r="HS83" s="244"/>
      <c r="HT83" s="244"/>
      <c r="HU83" s="244"/>
      <c r="HV83" s="244"/>
      <c r="HW83" s="244"/>
      <c r="HX83" s="244"/>
      <c r="HY83" s="244"/>
      <c r="HZ83" s="244"/>
      <c r="IA83" s="244"/>
      <c r="IB83" s="244"/>
      <c r="IC83" s="244"/>
      <c r="ID83" s="244"/>
      <c r="IE83" s="244"/>
      <c r="IF83" s="244"/>
      <c r="IG83" s="244"/>
      <c r="IH83" s="244"/>
      <c r="II83" s="244"/>
      <c r="IJ83" s="244"/>
      <c r="IK83" s="244"/>
      <c r="IL83" s="244"/>
      <c r="IM83" s="244"/>
      <c r="IN83" s="244"/>
      <c r="IO83" s="244"/>
      <c r="IP83" s="244"/>
      <c r="IQ83" s="244"/>
      <c r="IR83" s="244"/>
      <c r="IS83" s="244"/>
      <c r="IT83" s="244"/>
      <c r="IU83" s="244"/>
      <c r="IV83" s="244"/>
      <c r="IW83" s="244"/>
      <c r="IX83" s="244"/>
      <c r="IY83" s="244"/>
      <c r="IZ83" s="244"/>
      <c r="JA83" s="244"/>
      <c r="JB83" s="244"/>
      <c r="JC83" s="244"/>
      <c r="JD83" s="244"/>
      <c r="JE83" s="244"/>
      <c r="JF83" s="244"/>
      <c r="JG83" s="244"/>
      <c r="JH83" s="244"/>
      <c r="JI83" s="244"/>
      <c r="JJ83" s="244"/>
      <c r="JK83" s="244"/>
      <c r="JL83" s="244"/>
      <c r="JM83" s="244"/>
      <c r="JN83" s="244"/>
      <c r="JO83" s="244"/>
      <c r="JP83" s="244"/>
      <c r="JQ83" s="244"/>
      <c r="JR83" s="244"/>
      <c r="JS83" s="244"/>
      <c r="JT83" s="244"/>
      <c r="JU83" s="244"/>
      <c r="JV83" s="244"/>
      <c r="JW83" s="244"/>
      <c r="JX83" s="244"/>
      <c r="JY83" s="244"/>
      <c r="JZ83" s="244"/>
      <c r="KA83" s="244"/>
      <c r="KB83" s="244"/>
      <c r="KC83" s="244"/>
      <c r="KD83" s="244"/>
      <c r="KE83" s="244"/>
      <c r="KF83" s="244"/>
      <c r="KG83" s="244"/>
      <c r="KH83" s="244"/>
      <c r="KI83" s="244"/>
      <c r="KJ83" s="244"/>
      <c r="KK83" s="244"/>
      <c r="KL83" s="244"/>
      <c r="KM83" s="244"/>
      <c r="KN83" s="244"/>
      <c r="KO83" s="244"/>
      <c r="KP83" s="244"/>
      <c r="KQ83" s="244"/>
      <c r="KR83" s="244"/>
      <c r="KS83" s="244"/>
      <c r="KT83" s="244"/>
      <c r="KU83" s="244"/>
      <c r="KV83" s="244"/>
      <c r="KW83" s="244"/>
      <c r="KX83" s="244"/>
      <c r="KY83" s="244"/>
      <c r="KZ83" s="244"/>
      <c r="LA83" s="244"/>
      <c r="LB83" s="244"/>
      <c r="LC83" s="244"/>
      <c r="LD83" s="244"/>
      <c r="LE83" s="244"/>
      <c r="LF83" s="244"/>
      <c r="LG83" s="244"/>
      <c r="LH83" s="244"/>
      <c r="LI83" s="244"/>
      <c r="LJ83" s="244"/>
      <c r="LK83" s="244"/>
      <c r="LL83" s="244"/>
      <c r="LM83" s="244"/>
      <c r="LN83" s="244"/>
      <c r="LO83" s="244"/>
      <c r="LP83" s="244"/>
      <c r="LQ83" s="244"/>
      <c r="LR83" s="244"/>
      <c r="LS83" s="244"/>
      <c r="LT83" s="244"/>
      <c r="LU83" s="244"/>
      <c r="LV83" s="244"/>
      <c r="LW83" s="244"/>
      <c r="LX83" s="244"/>
      <c r="LY83" s="244"/>
      <c r="LZ83" s="244"/>
      <c r="MA83" s="244"/>
      <c r="MB83" s="244"/>
      <c r="MC83" s="244"/>
      <c r="MD83" s="244"/>
      <c r="ME83" s="244"/>
      <c r="MF83" s="244"/>
      <c r="MG83" s="244"/>
      <c r="MH83" s="244"/>
      <c r="MI83" s="244"/>
      <c r="MJ83" s="244"/>
      <c r="MK83" s="244"/>
      <c r="ML83" s="244"/>
      <c r="MM83" s="244"/>
      <c r="MN83" s="244"/>
      <c r="MO83" s="244"/>
      <c r="MP83" s="244"/>
      <c r="MQ83" s="244"/>
      <c r="MR83" s="244"/>
      <c r="MS83" s="244"/>
      <c r="MT83" s="244"/>
      <c r="MU83" s="244"/>
      <c r="MV83" s="244"/>
      <c r="MW83" s="244"/>
      <c r="MX83" s="244"/>
      <c r="MY83" s="244"/>
      <c r="MZ83" s="244"/>
      <c r="NA83" s="244"/>
      <c r="NB83" s="244"/>
      <c r="NC83" s="244"/>
      <c r="ND83" s="244"/>
      <c r="NE83" s="244"/>
      <c r="NF83" s="244"/>
      <c r="NG83" s="244"/>
      <c r="NH83" s="244"/>
      <c r="NI83" s="244"/>
      <c r="NJ83" s="244"/>
      <c r="NK83" s="244"/>
      <c r="NL83" s="244"/>
      <c r="NM83" s="244"/>
      <c r="NN83" s="244"/>
      <c r="NO83" s="244"/>
      <c r="NP83" s="244"/>
      <c r="NQ83" s="244"/>
      <c r="NR83" s="244"/>
      <c r="NS83" s="244"/>
      <c r="NT83" s="244"/>
      <c r="NU83" s="244"/>
      <c r="NV83" s="244"/>
      <c r="NW83" s="244"/>
      <c r="NX83" s="244"/>
      <c r="NY83" s="244"/>
      <c r="NZ83" s="244"/>
      <c r="OA83" s="244"/>
      <c r="OB83" s="244"/>
      <c r="OC83" s="244"/>
      <c r="OD83" s="244"/>
      <c r="OE83" s="244"/>
      <c r="OF83" s="244"/>
      <c r="OG83" s="244"/>
      <c r="OH83" s="244"/>
      <c r="OI83" s="244"/>
      <c r="OJ83" s="244"/>
      <c r="OK83" s="244"/>
      <c r="OL83" s="244"/>
      <c r="OM83" s="244"/>
      <c r="ON83" s="244"/>
      <c r="OO83" s="244"/>
      <c r="OP83" s="244"/>
      <c r="OQ83" s="244"/>
      <c r="OR83" s="244"/>
      <c r="OS83" s="244"/>
      <c r="OT83" s="244"/>
      <c r="OU83" s="244"/>
      <c r="OV83" s="244"/>
      <c r="OW83" s="244"/>
      <c r="OX83" s="244"/>
      <c r="OY83" s="244"/>
      <c r="OZ83" s="244"/>
      <c r="PA83" s="244"/>
      <c r="PB83" s="244"/>
      <c r="PC83" s="244"/>
      <c r="PD83" s="244"/>
      <c r="PE83" s="244"/>
      <c r="PF83" s="244"/>
      <c r="PG83" s="244"/>
      <c r="PH83" s="244"/>
      <c r="PI83" s="244"/>
      <c r="PJ83" s="244"/>
      <c r="PK83" s="244"/>
      <c r="PL83" s="244"/>
      <c r="PM83" s="244"/>
      <c r="PN83" s="244"/>
      <c r="PO83" s="244"/>
      <c r="PP83" s="244"/>
      <c r="PQ83" s="244"/>
      <c r="PR83" s="244"/>
      <c r="PS83" s="244"/>
      <c r="PT83" s="244"/>
      <c r="PU83" s="244"/>
      <c r="PV83" s="244"/>
      <c r="PW83" s="244"/>
      <c r="PX83" s="244"/>
      <c r="PY83" s="244"/>
      <c r="PZ83" s="244"/>
      <c r="QA83" s="244"/>
      <c r="QB83" s="244"/>
      <c r="QC83" s="244"/>
      <c r="QD83" s="244"/>
      <c r="QE83" s="244"/>
      <c r="QF83" s="244"/>
      <c r="QG83" s="244"/>
      <c r="QH83" s="244"/>
      <c r="QI83" s="244"/>
      <c r="QJ83" s="244"/>
      <c r="QK83" s="244"/>
      <c r="QL83" s="244"/>
      <c r="QM83" s="244"/>
      <c r="QN83" s="244"/>
      <c r="QO83" s="244"/>
      <c r="QP83" s="244"/>
      <c r="QQ83" s="244"/>
      <c r="QR83" s="244"/>
      <c r="QS83" s="244"/>
      <c r="QT83" s="244"/>
      <c r="QU83" s="244"/>
      <c r="QV83" s="244"/>
      <c r="QW83" s="244"/>
      <c r="QX83" s="244"/>
      <c r="QY83" s="244"/>
      <c r="QZ83" s="244"/>
      <c r="RA83" s="244"/>
      <c r="RB83" s="244"/>
      <c r="RC83" s="244"/>
      <c r="RD83" s="244"/>
      <c r="RE83" s="244"/>
      <c r="RF83" s="244"/>
      <c r="RG83" s="244"/>
      <c r="RH83" s="244"/>
      <c r="RI83" s="244"/>
      <c r="RJ83" s="244"/>
      <c r="RK83" s="244"/>
      <c r="RL83" s="244"/>
      <c r="RM83" s="244"/>
      <c r="RN83" s="244"/>
      <c r="RO83" s="244"/>
      <c r="RP83" s="244"/>
      <c r="RQ83" s="244"/>
      <c r="RR83" s="244"/>
      <c r="RS83" s="244"/>
      <c r="RT83" s="244"/>
      <c r="RU83" s="244"/>
      <c r="RV83" s="244"/>
      <c r="RW83" s="244"/>
      <c r="RX83" s="244"/>
      <c r="RY83" s="244"/>
      <c r="RZ83" s="244"/>
      <c r="SA83" s="244"/>
      <c r="SB83" s="244"/>
      <c r="SC83" s="244"/>
      <c r="SD83" s="244"/>
      <c r="SE83" s="244"/>
      <c r="SF83" s="244"/>
      <c r="SG83" s="244"/>
      <c r="SH83" s="244"/>
      <c r="SI83" s="244"/>
      <c r="SJ83" s="244"/>
      <c r="SK83" s="244"/>
      <c r="SL83" s="244"/>
      <c r="SM83" s="244"/>
      <c r="SN83" s="244"/>
      <c r="SO83" s="244"/>
      <c r="SP83" s="244"/>
      <c r="SQ83" s="244"/>
      <c r="SR83" s="244"/>
      <c r="SS83" s="244"/>
      <c r="ST83" s="244"/>
      <c r="SU83" s="244"/>
      <c r="SV83" s="244"/>
      <c r="SW83" s="244"/>
      <c r="SX83" s="244"/>
      <c r="SY83" s="244"/>
      <c r="SZ83" s="244"/>
      <c r="TA83" s="244"/>
      <c r="TB83" s="244"/>
      <c r="TC83" s="244"/>
      <c r="TD83" s="244"/>
      <c r="TE83" s="244"/>
      <c r="TF83" s="244"/>
      <c r="TG83" s="244"/>
      <c r="TH83" s="244"/>
      <c r="TI83" s="244"/>
      <c r="TJ83" s="244"/>
      <c r="TK83" s="244"/>
      <c r="TL83" s="244"/>
      <c r="TM83" s="244"/>
      <c r="TN83" s="244"/>
      <c r="TO83" s="244"/>
      <c r="TP83" s="244"/>
      <c r="TQ83" s="244"/>
      <c r="TR83" s="244"/>
      <c r="TS83" s="244"/>
      <c r="TT83" s="244"/>
      <c r="TU83" s="244"/>
      <c r="TV83" s="244"/>
      <c r="TW83" s="244"/>
      <c r="TX83" s="244"/>
      <c r="TY83" s="244"/>
      <c r="TZ83" s="244"/>
      <c r="UA83" s="244"/>
      <c r="UB83" s="244"/>
      <c r="UC83" s="244"/>
      <c r="UD83" s="244"/>
      <c r="UE83" s="244"/>
      <c r="UF83" s="244"/>
      <c r="UG83" s="244"/>
      <c r="UH83" s="244"/>
      <c r="UI83" s="244"/>
      <c r="UJ83" s="244"/>
      <c r="UK83" s="244"/>
      <c r="UL83" s="244"/>
      <c r="UM83" s="244"/>
      <c r="UN83" s="244"/>
      <c r="UO83" s="244"/>
      <c r="UP83" s="244"/>
      <c r="UQ83" s="244"/>
      <c r="UR83" s="244"/>
      <c r="US83" s="244"/>
      <c r="UT83" s="244"/>
      <c r="UU83" s="244"/>
      <c r="UV83" s="244"/>
      <c r="UW83" s="244"/>
      <c r="UX83" s="244"/>
      <c r="UY83" s="244"/>
      <c r="UZ83" s="244"/>
      <c r="VA83" s="244"/>
      <c r="VB83" s="244"/>
      <c r="VC83" s="244"/>
      <c r="VD83" s="244"/>
      <c r="VE83" s="244"/>
      <c r="VF83" s="244"/>
      <c r="VG83" s="244"/>
      <c r="VH83" s="244"/>
      <c r="VI83" s="244"/>
      <c r="VJ83" s="244"/>
      <c r="VK83" s="244"/>
      <c r="VL83" s="244"/>
      <c r="VM83" s="244"/>
      <c r="VN83" s="244"/>
      <c r="VO83" s="244"/>
      <c r="VP83" s="244"/>
      <c r="VQ83" s="244"/>
      <c r="VR83" s="244"/>
      <c r="VS83" s="244"/>
      <c r="VT83" s="244"/>
      <c r="VU83" s="244"/>
      <c r="VV83" s="244"/>
      <c r="VW83" s="244"/>
      <c r="VX83" s="244"/>
      <c r="VY83" s="244"/>
      <c r="VZ83" s="244"/>
      <c r="WA83" s="244"/>
      <c r="WB83" s="244"/>
      <c r="WC83" s="244"/>
      <c r="WD83" s="244"/>
      <c r="WE83" s="244"/>
      <c r="WF83" s="244"/>
      <c r="WG83" s="244"/>
      <c r="WH83" s="244"/>
      <c r="WI83" s="244"/>
      <c r="WJ83" s="244"/>
      <c r="WK83" s="244"/>
      <c r="WL83" s="244"/>
      <c r="WM83" s="244"/>
      <c r="WN83" s="244"/>
      <c r="WO83" s="244"/>
      <c r="WP83" s="244"/>
      <c r="WQ83" s="244"/>
      <c r="WR83" s="244"/>
      <c r="WS83" s="244"/>
      <c r="WT83" s="244"/>
      <c r="WU83" s="244"/>
      <c r="WV83" s="244"/>
      <c r="WW83" s="244"/>
      <c r="WX83" s="244"/>
      <c r="WY83" s="244"/>
      <c r="WZ83" s="244"/>
      <c r="XA83" s="244"/>
      <c r="XB83" s="244"/>
      <c r="XC83" s="244"/>
      <c r="XD83" s="244"/>
      <c r="XE83" s="244"/>
      <c r="XF83" s="244"/>
      <c r="XG83" s="244"/>
      <c r="XH83" s="244"/>
      <c r="XI83" s="244"/>
      <c r="XJ83" s="244"/>
      <c r="XK83" s="244"/>
      <c r="XL83" s="244"/>
      <c r="XM83" s="244"/>
      <c r="XN83" s="244"/>
      <c r="XO83" s="244"/>
      <c r="XP83" s="244"/>
      <c r="XQ83" s="244"/>
      <c r="XR83" s="244"/>
      <c r="XS83" s="244"/>
      <c r="XT83" s="244"/>
      <c r="XU83" s="244"/>
      <c r="XV83" s="244"/>
      <c r="XW83" s="244"/>
      <c r="XX83" s="244"/>
      <c r="XY83" s="244"/>
      <c r="XZ83" s="244"/>
      <c r="YA83" s="244"/>
      <c r="YB83" s="244"/>
      <c r="YC83" s="244"/>
      <c r="YD83" s="244"/>
      <c r="YE83" s="244"/>
      <c r="YF83" s="244"/>
      <c r="YG83" s="244"/>
      <c r="YH83" s="244"/>
      <c r="YI83" s="244"/>
      <c r="YJ83" s="244"/>
      <c r="YK83" s="244"/>
      <c r="YL83" s="244"/>
      <c r="YM83" s="244"/>
      <c r="YN83" s="244"/>
      <c r="YO83" s="244"/>
      <c r="YP83" s="244"/>
      <c r="YQ83" s="244"/>
      <c r="YR83" s="244"/>
      <c r="YS83" s="244"/>
      <c r="YT83" s="244"/>
      <c r="YU83" s="244"/>
      <c r="YV83" s="244"/>
      <c r="YW83" s="244"/>
      <c r="YX83" s="244"/>
      <c r="YY83" s="244"/>
      <c r="YZ83" s="244"/>
      <c r="ZA83" s="244"/>
      <c r="ZB83" s="244"/>
      <c r="ZC83" s="244"/>
      <c r="ZD83" s="244"/>
      <c r="ZE83" s="244"/>
      <c r="ZF83" s="244"/>
      <c r="ZG83" s="244"/>
      <c r="ZH83" s="244"/>
      <c r="ZI83" s="244"/>
      <c r="ZJ83" s="244"/>
      <c r="ZK83" s="244"/>
      <c r="ZL83" s="244"/>
      <c r="ZM83" s="244"/>
      <c r="ZN83" s="244"/>
      <c r="ZO83" s="244"/>
      <c r="ZP83" s="244"/>
      <c r="ZQ83" s="244"/>
      <c r="ZR83" s="244"/>
      <c r="ZS83" s="244"/>
      <c r="ZT83" s="244"/>
      <c r="ZU83" s="244"/>
      <c r="ZV83" s="244"/>
      <c r="ZW83" s="244"/>
      <c r="ZX83" s="244"/>
      <c r="ZY83" s="244"/>
      <c r="ZZ83" s="244"/>
      <c r="AAA83" s="244"/>
      <c r="AAB83" s="244"/>
      <c r="AAC83" s="244"/>
      <c r="AAD83" s="244"/>
      <c r="AAE83" s="244"/>
      <c r="AAF83" s="244"/>
      <c r="AAG83" s="244"/>
      <c r="AAH83" s="244"/>
      <c r="AAI83" s="244"/>
      <c r="AAJ83" s="244"/>
      <c r="AAK83" s="244"/>
      <c r="AAL83" s="244"/>
      <c r="AAM83" s="244"/>
      <c r="AAN83" s="244"/>
      <c r="AAO83" s="244"/>
      <c r="AAP83" s="244"/>
      <c r="AAQ83" s="244"/>
      <c r="AAR83" s="244"/>
      <c r="AAS83" s="244"/>
      <c r="AAT83" s="244"/>
      <c r="AAU83" s="244"/>
      <c r="AAV83" s="244"/>
      <c r="AAW83" s="244"/>
      <c r="AAX83" s="244"/>
      <c r="AAY83" s="244"/>
      <c r="AAZ83" s="244"/>
      <c r="ABA83" s="244"/>
      <c r="ABB83" s="244"/>
      <c r="ABC83" s="244"/>
      <c r="ABD83" s="244"/>
      <c r="ABE83" s="244"/>
      <c r="ABF83" s="244"/>
      <c r="ABG83" s="244"/>
      <c r="ABH83" s="244"/>
      <c r="ABI83" s="244"/>
      <c r="ABJ83" s="244"/>
      <c r="ABK83" s="244"/>
      <c r="ABL83" s="244"/>
      <c r="ABM83" s="244"/>
      <c r="ABN83" s="244"/>
      <c r="ABO83" s="244"/>
      <c r="ABP83" s="244"/>
      <c r="ABQ83" s="244"/>
      <c r="ABR83" s="244"/>
      <c r="ABS83" s="244"/>
      <c r="ABT83" s="244"/>
      <c r="ABU83" s="244"/>
      <c r="ABV83" s="244"/>
      <c r="ABW83" s="244"/>
      <c r="ABX83" s="244"/>
      <c r="ABY83" s="244"/>
      <c r="ABZ83" s="244"/>
      <c r="ACA83" s="244"/>
      <c r="ACB83" s="244"/>
      <c r="ACC83" s="244"/>
      <c r="ACD83" s="244"/>
      <c r="ACE83" s="244"/>
      <c r="ACF83" s="244"/>
      <c r="ACG83" s="244"/>
      <c r="ACH83" s="244"/>
      <c r="ACI83" s="244"/>
      <c r="ACJ83" s="244"/>
      <c r="ACK83" s="244"/>
      <c r="ACL83" s="244"/>
      <c r="ACM83" s="244"/>
      <c r="ACN83" s="244"/>
      <c r="ACO83" s="244"/>
      <c r="ACP83" s="244"/>
      <c r="ACQ83" s="244"/>
      <c r="ACR83" s="244"/>
      <c r="ACS83" s="244"/>
      <c r="ACT83" s="244"/>
      <c r="ACU83" s="244"/>
      <c r="ACV83" s="244"/>
      <c r="ACW83" s="244"/>
      <c r="ACX83" s="244"/>
      <c r="ACY83" s="244"/>
      <c r="ACZ83" s="244"/>
      <c r="ADA83" s="244"/>
      <c r="ADB83" s="244"/>
      <c r="ADC83" s="244"/>
      <c r="ADD83" s="244"/>
      <c r="ADE83" s="244"/>
      <c r="ADF83" s="244"/>
      <c r="ADG83" s="244"/>
      <c r="ADH83" s="244"/>
      <c r="ADI83" s="244"/>
      <c r="ADJ83" s="244"/>
      <c r="ADK83" s="244"/>
      <c r="ADL83" s="244"/>
      <c r="ADM83" s="244"/>
      <c r="ADN83" s="244"/>
      <c r="ADO83" s="244"/>
      <c r="ADP83" s="244"/>
      <c r="ADQ83" s="244"/>
      <c r="ADR83" s="244"/>
      <c r="ADS83" s="244"/>
      <c r="ADT83" s="244"/>
      <c r="ADU83" s="244"/>
      <c r="ADV83" s="244"/>
      <c r="ADW83" s="244"/>
      <c r="ADX83" s="244"/>
      <c r="ADY83" s="244"/>
      <c r="ADZ83" s="244"/>
      <c r="AEA83" s="244"/>
      <c r="AEB83" s="244"/>
      <c r="AEC83" s="244"/>
      <c r="AED83" s="244"/>
      <c r="AEE83" s="244"/>
      <c r="AEF83" s="244"/>
      <c r="AEG83" s="244"/>
      <c r="AEH83" s="244"/>
      <c r="AEI83" s="244"/>
      <c r="AEJ83" s="244"/>
      <c r="AEK83" s="244"/>
      <c r="AEL83" s="244"/>
      <c r="AEM83" s="244"/>
      <c r="AEN83" s="244"/>
      <c r="AEO83" s="244"/>
      <c r="AEP83" s="244"/>
      <c r="AEQ83" s="244"/>
      <c r="AER83" s="244"/>
      <c r="AES83" s="244"/>
      <c r="AET83" s="244"/>
      <c r="AEU83" s="244"/>
    </row>
    <row r="84" spans="1:827" s="191" customFormat="1" x14ac:dyDescent="0.15">
      <c r="A84" s="182" t="str">
        <f>'Tariffs July 2020'!K62</f>
        <v>Energy Locals</v>
      </c>
      <c r="B84" s="183" t="str">
        <f>'Tariffs July 2020'!L62</f>
        <v>Local Saver</v>
      </c>
      <c r="C84" s="184">
        <f>IF('Tariffs July 2020'!BP62=0,91*'Tariffs July 2020'!M62/100,(91*'Tariffs July 2020'!M62/100)+'Tariffs July 2020'!BP62/4)</f>
        <v>104</v>
      </c>
      <c r="D84" s="184">
        <f>IF('Tariffs July 2020'!O62="",$C$74*$C$75*'Tariffs July 2020'!N62/100,IF($C$74*$C$75&gt;='Tariffs July 2020'!P62,('Tariffs July 2020'!P62*'Tariffs July 2020'!N62/100),($C$74*$C$75*'Tariffs July 2020'!N62/100)))</f>
        <v>370.90909090909088</v>
      </c>
      <c r="E84" s="184">
        <f>IF(AND('Tariffs July 2020'!R62&gt;0,'Tariffs July 2020'!T62&gt;0),IF(($C$74*$C$75&lt;'Tariffs July 2020'!T62),(0),($C$74*$C$75-'Tariffs July 2020'!T62)*'Tariffs July 2020'!U62/100),IF(AND('Tariffs July 2020'!R62&gt;0,'Tariffs July 2020'!T62=""),IF(($C$74*$C$75&lt;'Tariffs July 2020'!R62+'Tariffs July 2020'!P62),(0),(($C$74*$C$75-('Tariffs July 2020'!R62+'Tariffs July 2020'!P62))*'Tariffs July 2020'!S62/100)),IF(AND('Tariffs July 2020'!P62&gt;0,'Tariffs July 2020'!R62=""&gt;0),IF(($C$74*$C$75&lt;'Tariffs July 2020'!P62),(0),($C$74*$C$75-'Tariffs July 2020'!P62)*'Tariffs July 2020'!Q62/100),0)))</f>
        <v>0</v>
      </c>
      <c r="F84" s="184">
        <f>($C$74*$C$76)*'Tariffs July 2020'!AE62/100</f>
        <v>58.636363636363633</v>
      </c>
      <c r="G84" s="184">
        <f t="shared" si="181"/>
        <v>533.5454545454545</v>
      </c>
      <c r="H84" s="238">
        <f t="shared" si="182"/>
        <v>1718.181818181818</v>
      </c>
      <c r="I84" s="238">
        <f t="shared" si="183"/>
        <v>2134.181818181818</v>
      </c>
      <c r="J84" s="185">
        <f t="shared" si="180"/>
        <v>2347.6</v>
      </c>
      <c r="K84" s="183">
        <f>'Tariffs July 2020'!AZ62</f>
        <v>0</v>
      </c>
      <c r="L84" s="183">
        <f>'Tariffs July 2020'!BA62</f>
        <v>0</v>
      </c>
      <c r="M84" s="183">
        <f>'Tariffs July 2020'!BB62</f>
        <v>0</v>
      </c>
      <c r="N84" s="183">
        <f>'Tariffs July 2020'!BC62</f>
        <v>0</v>
      </c>
      <c r="O84" s="186" t="str">
        <f t="shared" si="187"/>
        <v>No discount</v>
      </c>
      <c r="P84" s="187" t="str">
        <f t="shared" si="188"/>
        <v>Exclusive</v>
      </c>
      <c r="Q84" s="241">
        <f t="shared" si="184"/>
        <v>2134.181818181818</v>
      </c>
      <c r="R84" s="238">
        <f t="shared" si="185"/>
        <v>2134.181818181818</v>
      </c>
      <c r="S84" s="247">
        <f t="shared" si="186"/>
        <v>2347.6</v>
      </c>
      <c r="T84" s="247">
        <f t="shared" si="186"/>
        <v>2347.6</v>
      </c>
      <c r="U84" s="188">
        <f>'Tariffs July 2020'!BL62</f>
        <v>0</v>
      </c>
      <c r="V84" s="189" t="str">
        <f>'Tariffs July 2020'!BM62</f>
        <v>n</v>
      </c>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244"/>
      <c r="AZ84" s="244"/>
      <c r="BA84" s="244"/>
      <c r="BB84" s="244"/>
      <c r="BC84" s="244"/>
      <c r="BD84" s="244"/>
      <c r="BE84" s="244"/>
      <c r="BF84" s="244"/>
      <c r="BG84" s="244"/>
      <c r="BH84" s="244"/>
      <c r="BI84" s="244"/>
      <c r="BJ84" s="244"/>
      <c r="BK84" s="244"/>
      <c r="BL84" s="244"/>
      <c r="BM84" s="244"/>
      <c r="BN84" s="244"/>
      <c r="BO84" s="244"/>
      <c r="BP84" s="244"/>
      <c r="BQ84" s="244"/>
      <c r="BR84" s="244"/>
      <c r="BS84" s="244"/>
      <c r="BT84" s="244"/>
      <c r="BU84" s="244"/>
      <c r="BV84" s="244"/>
      <c r="BW84" s="244"/>
      <c r="BX84" s="244"/>
      <c r="BY84" s="244"/>
      <c r="BZ84" s="244"/>
      <c r="CA84" s="244"/>
      <c r="CB84" s="244"/>
      <c r="CC84" s="244"/>
      <c r="CD84" s="244"/>
      <c r="CE84" s="244"/>
      <c r="CF84" s="244"/>
      <c r="CG84" s="244"/>
      <c r="CH84" s="244"/>
      <c r="CI84" s="244"/>
      <c r="CJ84" s="244"/>
      <c r="CK84" s="244"/>
      <c r="CL84" s="244"/>
      <c r="CM84" s="244"/>
      <c r="CN84" s="244"/>
      <c r="CO84" s="244"/>
      <c r="CP84" s="244"/>
      <c r="CQ84" s="244"/>
      <c r="CR84" s="244"/>
      <c r="CS84" s="244"/>
      <c r="CT84" s="244"/>
      <c r="CU84" s="244"/>
      <c r="CV84" s="244"/>
      <c r="CW84" s="244"/>
      <c r="CX84" s="244"/>
      <c r="CY84" s="244"/>
      <c r="CZ84" s="244"/>
      <c r="DA84" s="244"/>
      <c r="DB84" s="244"/>
      <c r="DC84" s="244"/>
      <c r="DD84" s="244"/>
      <c r="DE84" s="244"/>
      <c r="DF84" s="244"/>
      <c r="DG84" s="244"/>
      <c r="DH84" s="244"/>
      <c r="DI84" s="244"/>
      <c r="DJ84" s="244"/>
      <c r="DK84" s="244"/>
      <c r="DL84" s="244"/>
      <c r="DM84" s="244"/>
      <c r="DN84" s="244"/>
      <c r="DO84" s="244"/>
      <c r="DP84" s="244"/>
      <c r="DQ84" s="244"/>
      <c r="DR84" s="244"/>
      <c r="DS84" s="244"/>
      <c r="DT84" s="244"/>
      <c r="DU84" s="244"/>
      <c r="DV84" s="244"/>
      <c r="DW84" s="244"/>
      <c r="DX84" s="244"/>
      <c r="DY84" s="244"/>
      <c r="DZ84" s="244"/>
      <c r="EA84" s="244"/>
      <c r="EB84" s="244"/>
      <c r="EC84" s="244"/>
      <c r="ED84" s="244"/>
      <c r="EE84" s="244"/>
      <c r="EF84" s="244"/>
      <c r="EG84" s="244"/>
      <c r="EH84" s="244"/>
      <c r="EI84" s="244"/>
      <c r="EJ84" s="244"/>
      <c r="EK84" s="244"/>
      <c r="EL84" s="244"/>
      <c r="EM84" s="244"/>
      <c r="EN84" s="244"/>
      <c r="EO84" s="244"/>
      <c r="EP84" s="244"/>
      <c r="EQ84" s="244"/>
      <c r="ER84" s="244"/>
      <c r="ES84" s="244"/>
      <c r="ET84" s="244"/>
      <c r="EU84" s="244"/>
      <c r="EV84" s="244"/>
      <c r="EW84" s="244"/>
      <c r="EX84" s="244"/>
      <c r="EY84" s="244"/>
      <c r="EZ84" s="244"/>
      <c r="FA84" s="244"/>
      <c r="FB84" s="244"/>
      <c r="FC84" s="244"/>
      <c r="FD84" s="244"/>
      <c r="FE84" s="244"/>
      <c r="FF84" s="244"/>
      <c r="FG84" s="244"/>
      <c r="FH84" s="244"/>
      <c r="FI84" s="244"/>
      <c r="FJ84" s="244"/>
      <c r="FK84" s="244"/>
      <c r="FL84" s="244"/>
      <c r="FM84" s="244"/>
      <c r="FN84" s="244"/>
      <c r="FO84" s="244"/>
      <c r="FP84" s="244"/>
      <c r="FQ84" s="244"/>
      <c r="FR84" s="244"/>
      <c r="FS84" s="244"/>
      <c r="FT84" s="244"/>
      <c r="FU84" s="244"/>
      <c r="FV84" s="244"/>
      <c r="FW84" s="244"/>
      <c r="FX84" s="244"/>
      <c r="FY84" s="244"/>
      <c r="FZ84" s="244"/>
      <c r="GA84" s="244"/>
      <c r="GB84" s="244"/>
      <c r="GC84" s="244"/>
      <c r="GD84" s="244"/>
      <c r="GE84" s="244"/>
      <c r="GF84" s="244"/>
      <c r="GG84" s="244"/>
      <c r="GH84" s="244"/>
      <c r="GI84" s="244"/>
      <c r="GJ84" s="244"/>
      <c r="GK84" s="244"/>
      <c r="GL84" s="244"/>
      <c r="GM84" s="244"/>
      <c r="GN84" s="244"/>
      <c r="GO84" s="244"/>
      <c r="GP84" s="244"/>
      <c r="GQ84" s="244"/>
      <c r="GR84" s="244"/>
      <c r="GS84" s="244"/>
      <c r="GT84" s="244"/>
      <c r="GU84" s="244"/>
      <c r="GV84" s="244"/>
      <c r="GW84" s="244"/>
      <c r="GX84" s="244"/>
      <c r="GY84" s="244"/>
      <c r="GZ84" s="244"/>
      <c r="HA84" s="244"/>
      <c r="HB84" s="244"/>
      <c r="HC84" s="244"/>
      <c r="HD84" s="244"/>
      <c r="HE84" s="244"/>
      <c r="HF84" s="244"/>
      <c r="HG84" s="244"/>
      <c r="HH84" s="244"/>
      <c r="HI84" s="244"/>
      <c r="HJ84" s="244"/>
      <c r="HK84" s="244"/>
      <c r="HL84" s="244"/>
      <c r="HM84" s="244"/>
      <c r="HN84" s="244"/>
      <c r="HO84" s="244"/>
      <c r="HP84" s="244"/>
      <c r="HQ84" s="244"/>
      <c r="HR84" s="244"/>
      <c r="HS84" s="244"/>
      <c r="HT84" s="244"/>
      <c r="HU84" s="244"/>
      <c r="HV84" s="244"/>
      <c r="HW84" s="244"/>
      <c r="HX84" s="244"/>
      <c r="HY84" s="244"/>
      <c r="HZ84" s="244"/>
      <c r="IA84" s="244"/>
      <c r="IB84" s="244"/>
      <c r="IC84" s="244"/>
      <c r="ID84" s="244"/>
      <c r="IE84" s="244"/>
      <c r="IF84" s="244"/>
      <c r="IG84" s="244"/>
      <c r="IH84" s="244"/>
      <c r="II84" s="244"/>
      <c r="IJ84" s="244"/>
      <c r="IK84" s="244"/>
      <c r="IL84" s="244"/>
      <c r="IM84" s="244"/>
      <c r="IN84" s="244"/>
      <c r="IO84" s="244"/>
      <c r="IP84" s="244"/>
      <c r="IQ84" s="244"/>
      <c r="IR84" s="244"/>
      <c r="IS84" s="244"/>
      <c r="IT84" s="244"/>
      <c r="IU84" s="244"/>
      <c r="IV84" s="244"/>
      <c r="IW84" s="244"/>
      <c r="IX84" s="244"/>
      <c r="IY84" s="244"/>
      <c r="IZ84" s="244"/>
      <c r="JA84" s="244"/>
      <c r="JB84" s="244"/>
      <c r="JC84" s="244"/>
      <c r="JD84" s="244"/>
      <c r="JE84" s="244"/>
      <c r="JF84" s="244"/>
      <c r="JG84" s="244"/>
      <c r="JH84" s="244"/>
      <c r="JI84" s="244"/>
      <c r="JJ84" s="244"/>
      <c r="JK84" s="244"/>
      <c r="JL84" s="244"/>
      <c r="JM84" s="244"/>
      <c r="JN84" s="244"/>
      <c r="JO84" s="244"/>
      <c r="JP84" s="244"/>
      <c r="JQ84" s="244"/>
      <c r="JR84" s="244"/>
      <c r="JS84" s="244"/>
      <c r="JT84" s="244"/>
      <c r="JU84" s="244"/>
      <c r="JV84" s="244"/>
      <c r="JW84" s="244"/>
      <c r="JX84" s="244"/>
      <c r="JY84" s="244"/>
      <c r="JZ84" s="244"/>
      <c r="KA84" s="244"/>
      <c r="KB84" s="244"/>
      <c r="KC84" s="244"/>
      <c r="KD84" s="244"/>
      <c r="KE84" s="244"/>
      <c r="KF84" s="244"/>
      <c r="KG84" s="244"/>
      <c r="KH84" s="244"/>
      <c r="KI84" s="244"/>
      <c r="KJ84" s="244"/>
      <c r="KK84" s="244"/>
      <c r="KL84" s="244"/>
      <c r="KM84" s="244"/>
      <c r="KN84" s="244"/>
      <c r="KO84" s="244"/>
      <c r="KP84" s="244"/>
      <c r="KQ84" s="244"/>
      <c r="KR84" s="244"/>
      <c r="KS84" s="244"/>
      <c r="KT84" s="244"/>
      <c r="KU84" s="244"/>
      <c r="KV84" s="244"/>
      <c r="KW84" s="244"/>
      <c r="KX84" s="244"/>
      <c r="KY84" s="244"/>
      <c r="KZ84" s="244"/>
      <c r="LA84" s="244"/>
      <c r="LB84" s="244"/>
      <c r="LC84" s="244"/>
      <c r="LD84" s="244"/>
      <c r="LE84" s="244"/>
      <c r="LF84" s="244"/>
      <c r="LG84" s="244"/>
      <c r="LH84" s="244"/>
      <c r="LI84" s="244"/>
      <c r="LJ84" s="244"/>
      <c r="LK84" s="244"/>
      <c r="LL84" s="244"/>
      <c r="LM84" s="244"/>
      <c r="LN84" s="244"/>
      <c r="LO84" s="244"/>
      <c r="LP84" s="244"/>
      <c r="LQ84" s="244"/>
      <c r="LR84" s="244"/>
      <c r="LS84" s="244"/>
      <c r="LT84" s="244"/>
      <c r="LU84" s="244"/>
      <c r="LV84" s="244"/>
      <c r="LW84" s="244"/>
      <c r="LX84" s="244"/>
      <c r="LY84" s="244"/>
      <c r="LZ84" s="244"/>
      <c r="MA84" s="244"/>
      <c r="MB84" s="244"/>
      <c r="MC84" s="244"/>
      <c r="MD84" s="244"/>
      <c r="ME84" s="244"/>
      <c r="MF84" s="244"/>
      <c r="MG84" s="244"/>
      <c r="MH84" s="244"/>
      <c r="MI84" s="244"/>
      <c r="MJ84" s="244"/>
      <c r="MK84" s="244"/>
      <c r="ML84" s="244"/>
      <c r="MM84" s="244"/>
      <c r="MN84" s="244"/>
      <c r="MO84" s="244"/>
      <c r="MP84" s="244"/>
      <c r="MQ84" s="244"/>
      <c r="MR84" s="244"/>
      <c r="MS84" s="244"/>
      <c r="MT84" s="244"/>
      <c r="MU84" s="244"/>
      <c r="MV84" s="244"/>
      <c r="MW84" s="244"/>
      <c r="MX84" s="244"/>
      <c r="MY84" s="244"/>
      <c r="MZ84" s="244"/>
      <c r="NA84" s="244"/>
      <c r="NB84" s="244"/>
      <c r="NC84" s="244"/>
      <c r="ND84" s="244"/>
      <c r="NE84" s="244"/>
      <c r="NF84" s="244"/>
      <c r="NG84" s="244"/>
      <c r="NH84" s="244"/>
      <c r="NI84" s="244"/>
      <c r="NJ84" s="244"/>
      <c r="NK84" s="244"/>
      <c r="NL84" s="244"/>
      <c r="NM84" s="244"/>
      <c r="NN84" s="244"/>
      <c r="NO84" s="244"/>
      <c r="NP84" s="244"/>
      <c r="NQ84" s="244"/>
      <c r="NR84" s="244"/>
      <c r="NS84" s="244"/>
      <c r="NT84" s="244"/>
      <c r="NU84" s="244"/>
      <c r="NV84" s="244"/>
      <c r="NW84" s="244"/>
      <c r="NX84" s="244"/>
      <c r="NY84" s="244"/>
      <c r="NZ84" s="244"/>
      <c r="OA84" s="244"/>
      <c r="OB84" s="244"/>
      <c r="OC84" s="244"/>
      <c r="OD84" s="244"/>
      <c r="OE84" s="244"/>
      <c r="OF84" s="244"/>
      <c r="OG84" s="244"/>
      <c r="OH84" s="244"/>
      <c r="OI84" s="244"/>
      <c r="OJ84" s="244"/>
      <c r="OK84" s="244"/>
      <c r="OL84" s="244"/>
      <c r="OM84" s="244"/>
      <c r="ON84" s="244"/>
      <c r="OO84" s="244"/>
      <c r="OP84" s="244"/>
      <c r="OQ84" s="244"/>
      <c r="OR84" s="244"/>
      <c r="OS84" s="244"/>
      <c r="OT84" s="244"/>
      <c r="OU84" s="244"/>
      <c r="OV84" s="244"/>
      <c r="OW84" s="244"/>
      <c r="OX84" s="244"/>
      <c r="OY84" s="244"/>
      <c r="OZ84" s="244"/>
      <c r="PA84" s="244"/>
      <c r="PB84" s="244"/>
      <c r="PC84" s="244"/>
      <c r="PD84" s="244"/>
      <c r="PE84" s="244"/>
      <c r="PF84" s="244"/>
      <c r="PG84" s="244"/>
      <c r="PH84" s="244"/>
      <c r="PI84" s="244"/>
      <c r="PJ84" s="244"/>
      <c r="PK84" s="244"/>
      <c r="PL84" s="244"/>
      <c r="PM84" s="244"/>
      <c r="PN84" s="244"/>
      <c r="PO84" s="244"/>
      <c r="PP84" s="244"/>
      <c r="PQ84" s="244"/>
      <c r="PR84" s="244"/>
      <c r="PS84" s="244"/>
      <c r="PT84" s="244"/>
      <c r="PU84" s="244"/>
      <c r="PV84" s="244"/>
      <c r="PW84" s="244"/>
      <c r="PX84" s="244"/>
      <c r="PY84" s="244"/>
      <c r="PZ84" s="244"/>
      <c r="QA84" s="244"/>
      <c r="QB84" s="244"/>
      <c r="QC84" s="244"/>
      <c r="QD84" s="244"/>
      <c r="QE84" s="244"/>
      <c r="QF84" s="244"/>
      <c r="QG84" s="244"/>
      <c r="QH84" s="244"/>
      <c r="QI84" s="244"/>
      <c r="QJ84" s="244"/>
      <c r="QK84" s="244"/>
      <c r="QL84" s="244"/>
      <c r="QM84" s="244"/>
      <c r="QN84" s="244"/>
      <c r="QO84" s="244"/>
      <c r="QP84" s="244"/>
      <c r="QQ84" s="244"/>
      <c r="QR84" s="244"/>
      <c r="QS84" s="244"/>
      <c r="QT84" s="244"/>
      <c r="QU84" s="244"/>
      <c r="QV84" s="244"/>
      <c r="QW84" s="244"/>
      <c r="QX84" s="244"/>
      <c r="QY84" s="244"/>
      <c r="QZ84" s="244"/>
      <c r="RA84" s="244"/>
      <c r="RB84" s="244"/>
      <c r="RC84" s="244"/>
      <c r="RD84" s="244"/>
      <c r="RE84" s="244"/>
      <c r="RF84" s="244"/>
      <c r="RG84" s="244"/>
      <c r="RH84" s="244"/>
      <c r="RI84" s="244"/>
      <c r="RJ84" s="244"/>
      <c r="RK84" s="244"/>
      <c r="RL84" s="244"/>
      <c r="RM84" s="244"/>
      <c r="RN84" s="244"/>
      <c r="RO84" s="244"/>
      <c r="RP84" s="244"/>
      <c r="RQ84" s="244"/>
      <c r="RR84" s="244"/>
      <c r="RS84" s="244"/>
      <c r="RT84" s="244"/>
      <c r="RU84" s="244"/>
      <c r="RV84" s="244"/>
      <c r="RW84" s="244"/>
      <c r="RX84" s="244"/>
      <c r="RY84" s="244"/>
      <c r="RZ84" s="244"/>
      <c r="SA84" s="244"/>
      <c r="SB84" s="244"/>
      <c r="SC84" s="244"/>
      <c r="SD84" s="244"/>
      <c r="SE84" s="244"/>
      <c r="SF84" s="244"/>
      <c r="SG84" s="244"/>
      <c r="SH84" s="244"/>
      <c r="SI84" s="244"/>
      <c r="SJ84" s="244"/>
      <c r="SK84" s="244"/>
      <c r="SL84" s="244"/>
      <c r="SM84" s="244"/>
      <c r="SN84" s="244"/>
      <c r="SO84" s="244"/>
      <c r="SP84" s="244"/>
      <c r="SQ84" s="244"/>
      <c r="SR84" s="244"/>
      <c r="SS84" s="244"/>
      <c r="ST84" s="244"/>
      <c r="SU84" s="244"/>
      <c r="SV84" s="244"/>
      <c r="SW84" s="244"/>
      <c r="SX84" s="244"/>
      <c r="SY84" s="244"/>
      <c r="SZ84" s="244"/>
      <c r="TA84" s="244"/>
      <c r="TB84" s="244"/>
      <c r="TC84" s="244"/>
      <c r="TD84" s="244"/>
      <c r="TE84" s="244"/>
      <c r="TF84" s="244"/>
      <c r="TG84" s="244"/>
      <c r="TH84" s="244"/>
      <c r="TI84" s="244"/>
      <c r="TJ84" s="244"/>
      <c r="TK84" s="244"/>
      <c r="TL84" s="244"/>
      <c r="TM84" s="244"/>
      <c r="TN84" s="244"/>
      <c r="TO84" s="244"/>
      <c r="TP84" s="244"/>
      <c r="TQ84" s="244"/>
      <c r="TR84" s="244"/>
      <c r="TS84" s="244"/>
      <c r="TT84" s="244"/>
      <c r="TU84" s="244"/>
      <c r="TV84" s="244"/>
      <c r="TW84" s="244"/>
      <c r="TX84" s="244"/>
      <c r="TY84" s="244"/>
      <c r="TZ84" s="244"/>
      <c r="UA84" s="244"/>
      <c r="UB84" s="244"/>
      <c r="UC84" s="244"/>
      <c r="UD84" s="244"/>
      <c r="UE84" s="244"/>
      <c r="UF84" s="244"/>
      <c r="UG84" s="244"/>
      <c r="UH84" s="244"/>
      <c r="UI84" s="244"/>
      <c r="UJ84" s="244"/>
      <c r="UK84" s="244"/>
      <c r="UL84" s="244"/>
      <c r="UM84" s="244"/>
      <c r="UN84" s="244"/>
      <c r="UO84" s="244"/>
      <c r="UP84" s="244"/>
      <c r="UQ84" s="244"/>
      <c r="UR84" s="244"/>
      <c r="US84" s="244"/>
      <c r="UT84" s="244"/>
      <c r="UU84" s="244"/>
      <c r="UV84" s="244"/>
      <c r="UW84" s="244"/>
      <c r="UX84" s="244"/>
      <c r="UY84" s="244"/>
      <c r="UZ84" s="244"/>
      <c r="VA84" s="244"/>
      <c r="VB84" s="244"/>
      <c r="VC84" s="244"/>
      <c r="VD84" s="244"/>
      <c r="VE84" s="244"/>
      <c r="VF84" s="244"/>
      <c r="VG84" s="244"/>
      <c r="VH84" s="244"/>
      <c r="VI84" s="244"/>
      <c r="VJ84" s="244"/>
      <c r="VK84" s="244"/>
      <c r="VL84" s="244"/>
      <c r="VM84" s="244"/>
      <c r="VN84" s="244"/>
      <c r="VO84" s="244"/>
      <c r="VP84" s="244"/>
      <c r="VQ84" s="244"/>
      <c r="VR84" s="244"/>
      <c r="VS84" s="244"/>
      <c r="VT84" s="244"/>
      <c r="VU84" s="244"/>
      <c r="VV84" s="244"/>
      <c r="VW84" s="244"/>
      <c r="VX84" s="244"/>
      <c r="VY84" s="244"/>
      <c r="VZ84" s="244"/>
      <c r="WA84" s="244"/>
      <c r="WB84" s="244"/>
      <c r="WC84" s="244"/>
      <c r="WD84" s="244"/>
      <c r="WE84" s="244"/>
      <c r="WF84" s="244"/>
      <c r="WG84" s="244"/>
      <c r="WH84" s="244"/>
      <c r="WI84" s="244"/>
      <c r="WJ84" s="244"/>
      <c r="WK84" s="244"/>
      <c r="WL84" s="244"/>
      <c r="WM84" s="244"/>
      <c r="WN84" s="244"/>
      <c r="WO84" s="244"/>
      <c r="WP84" s="244"/>
      <c r="WQ84" s="244"/>
      <c r="WR84" s="244"/>
      <c r="WS84" s="244"/>
      <c r="WT84" s="244"/>
      <c r="WU84" s="244"/>
      <c r="WV84" s="244"/>
      <c r="WW84" s="244"/>
      <c r="WX84" s="244"/>
      <c r="WY84" s="244"/>
      <c r="WZ84" s="244"/>
      <c r="XA84" s="244"/>
      <c r="XB84" s="244"/>
      <c r="XC84" s="244"/>
      <c r="XD84" s="244"/>
      <c r="XE84" s="244"/>
      <c r="XF84" s="244"/>
      <c r="XG84" s="244"/>
      <c r="XH84" s="244"/>
      <c r="XI84" s="244"/>
      <c r="XJ84" s="244"/>
      <c r="XK84" s="244"/>
      <c r="XL84" s="244"/>
      <c r="XM84" s="244"/>
      <c r="XN84" s="244"/>
      <c r="XO84" s="244"/>
      <c r="XP84" s="244"/>
      <c r="XQ84" s="244"/>
      <c r="XR84" s="244"/>
      <c r="XS84" s="244"/>
      <c r="XT84" s="244"/>
      <c r="XU84" s="244"/>
      <c r="XV84" s="244"/>
      <c r="XW84" s="244"/>
      <c r="XX84" s="244"/>
      <c r="XY84" s="244"/>
      <c r="XZ84" s="244"/>
      <c r="YA84" s="244"/>
      <c r="YB84" s="244"/>
      <c r="YC84" s="244"/>
      <c r="YD84" s="244"/>
      <c r="YE84" s="244"/>
      <c r="YF84" s="244"/>
      <c r="YG84" s="244"/>
      <c r="YH84" s="244"/>
      <c r="YI84" s="244"/>
      <c r="YJ84" s="244"/>
      <c r="YK84" s="244"/>
      <c r="YL84" s="244"/>
      <c r="YM84" s="244"/>
      <c r="YN84" s="244"/>
      <c r="YO84" s="244"/>
      <c r="YP84" s="244"/>
      <c r="YQ84" s="244"/>
      <c r="YR84" s="244"/>
      <c r="YS84" s="244"/>
      <c r="YT84" s="244"/>
      <c r="YU84" s="244"/>
      <c r="YV84" s="244"/>
      <c r="YW84" s="244"/>
      <c r="YX84" s="244"/>
      <c r="YY84" s="244"/>
      <c r="YZ84" s="244"/>
      <c r="ZA84" s="244"/>
      <c r="ZB84" s="244"/>
      <c r="ZC84" s="244"/>
      <c r="ZD84" s="244"/>
      <c r="ZE84" s="244"/>
      <c r="ZF84" s="244"/>
      <c r="ZG84" s="244"/>
      <c r="ZH84" s="244"/>
      <c r="ZI84" s="244"/>
      <c r="ZJ84" s="244"/>
      <c r="ZK84" s="244"/>
      <c r="ZL84" s="244"/>
      <c r="ZM84" s="244"/>
      <c r="ZN84" s="244"/>
      <c r="ZO84" s="244"/>
      <c r="ZP84" s="244"/>
      <c r="ZQ84" s="244"/>
      <c r="ZR84" s="244"/>
      <c r="ZS84" s="244"/>
      <c r="ZT84" s="244"/>
      <c r="ZU84" s="244"/>
      <c r="ZV84" s="244"/>
      <c r="ZW84" s="244"/>
      <c r="ZX84" s="244"/>
      <c r="ZY84" s="244"/>
      <c r="ZZ84" s="244"/>
      <c r="AAA84" s="244"/>
      <c r="AAB84" s="244"/>
      <c r="AAC84" s="244"/>
      <c r="AAD84" s="244"/>
      <c r="AAE84" s="244"/>
      <c r="AAF84" s="244"/>
      <c r="AAG84" s="244"/>
      <c r="AAH84" s="244"/>
      <c r="AAI84" s="244"/>
      <c r="AAJ84" s="244"/>
      <c r="AAK84" s="244"/>
      <c r="AAL84" s="244"/>
      <c r="AAM84" s="244"/>
      <c r="AAN84" s="244"/>
      <c r="AAO84" s="244"/>
      <c r="AAP84" s="244"/>
      <c r="AAQ84" s="244"/>
      <c r="AAR84" s="244"/>
      <c r="AAS84" s="244"/>
      <c r="AAT84" s="244"/>
      <c r="AAU84" s="244"/>
      <c r="AAV84" s="244"/>
      <c r="AAW84" s="244"/>
      <c r="AAX84" s="244"/>
      <c r="AAY84" s="244"/>
      <c r="AAZ84" s="244"/>
      <c r="ABA84" s="244"/>
      <c r="ABB84" s="244"/>
      <c r="ABC84" s="244"/>
      <c r="ABD84" s="244"/>
      <c r="ABE84" s="244"/>
      <c r="ABF84" s="244"/>
      <c r="ABG84" s="244"/>
      <c r="ABH84" s="244"/>
      <c r="ABI84" s="244"/>
      <c r="ABJ84" s="244"/>
      <c r="ABK84" s="244"/>
      <c r="ABL84" s="244"/>
      <c r="ABM84" s="244"/>
      <c r="ABN84" s="244"/>
      <c r="ABO84" s="244"/>
      <c r="ABP84" s="244"/>
      <c r="ABQ84" s="244"/>
      <c r="ABR84" s="244"/>
      <c r="ABS84" s="244"/>
      <c r="ABT84" s="244"/>
      <c r="ABU84" s="244"/>
      <c r="ABV84" s="244"/>
      <c r="ABW84" s="244"/>
      <c r="ABX84" s="244"/>
      <c r="ABY84" s="244"/>
      <c r="ABZ84" s="244"/>
      <c r="ACA84" s="244"/>
      <c r="ACB84" s="244"/>
      <c r="ACC84" s="244"/>
      <c r="ACD84" s="244"/>
      <c r="ACE84" s="244"/>
      <c r="ACF84" s="244"/>
      <c r="ACG84" s="244"/>
      <c r="ACH84" s="244"/>
      <c r="ACI84" s="244"/>
      <c r="ACJ84" s="244"/>
      <c r="ACK84" s="244"/>
      <c r="ACL84" s="244"/>
      <c r="ACM84" s="244"/>
      <c r="ACN84" s="244"/>
      <c r="ACO84" s="244"/>
      <c r="ACP84" s="244"/>
      <c r="ACQ84" s="244"/>
      <c r="ACR84" s="244"/>
      <c r="ACS84" s="244"/>
      <c r="ACT84" s="244"/>
      <c r="ACU84" s="244"/>
      <c r="ACV84" s="244"/>
      <c r="ACW84" s="244"/>
      <c r="ACX84" s="244"/>
      <c r="ACY84" s="244"/>
      <c r="ACZ84" s="244"/>
      <c r="ADA84" s="244"/>
      <c r="ADB84" s="244"/>
      <c r="ADC84" s="244"/>
      <c r="ADD84" s="244"/>
      <c r="ADE84" s="244"/>
      <c r="ADF84" s="244"/>
      <c r="ADG84" s="244"/>
      <c r="ADH84" s="244"/>
      <c r="ADI84" s="244"/>
      <c r="ADJ84" s="244"/>
      <c r="ADK84" s="244"/>
      <c r="ADL84" s="244"/>
      <c r="ADM84" s="244"/>
      <c r="ADN84" s="244"/>
      <c r="ADO84" s="244"/>
      <c r="ADP84" s="244"/>
      <c r="ADQ84" s="244"/>
      <c r="ADR84" s="244"/>
      <c r="ADS84" s="244"/>
      <c r="ADT84" s="244"/>
      <c r="ADU84" s="244"/>
      <c r="ADV84" s="244"/>
      <c r="ADW84" s="244"/>
      <c r="ADX84" s="244"/>
      <c r="ADY84" s="244"/>
      <c r="ADZ84" s="244"/>
      <c r="AEA84" s="244"/>
      <c r="AEB84" s="244"/>
      <c r="AEC84" s="244"/>
      <c r="AED84" s="244"/>
      <c r="AEE84" s="244"/>
      <c r="AEF84" s="244"/>
      <c r="AEG84" s="244"/>
      <c r="AEH84" s="244"/>
      <c r="AEI84" s="244"/>
      <c r="AEJ84" s="244"/>
      <c r="AEK84" s="244"/>
      <c r="AEL84" s="244"/>
      <c r="AEM84" s="244"/>
      <c r="AEN84" s="244"/>
      <c r="AEO84" s="244"/>
      <c r="AEP84" s="244"/>
      <c r="AEQ84" s="244"/>
      <c r="AER84" s="244"/>
      <c r="AES84" s="244"/>
      <c r="AET84" s="244"/>
      <c r="AEU84" s="244"/>
    </row>
    <row r="85" spans="1:827" s="191" customFormat="1" x14ac:dyDescent="0.15">
      <c r="A85" s="182" t="str">
        <f>'Tariffs July 2020'!K63</f>
        <v>Origin Energy</v>
      </c>
      <c r="B85" s="183" t="str">
        <f>'Tariffs July 2020'!L63</f>
        <v>Flexi</v>
      </c>
      <c r="C85" s="184">
        <f>IF('Tariffs July 2020'!BP63=0,91*'Tariffs July 2020'!M63/100,(91*'Tariffs July 2020'!M63/100)+'Tariffs July 2020'!BP63/4)</f>
        <v>98.48681818181818</v>
      </c>
      <c r="D85" s="184">
        <f>IF('Tariffs July 2020'!O63="",$C$74*$C$75*'Tariffs July 2020'!N63/100,IF($C$74*$C$75&gt;='Tariffs July 2020'!P63,('Tariffs July 2020'!P63*'Tariffs July 2020'!N63/100),($C$74*$C$75*'Tariffs July 2020'!N63/100)))</f>
        <v>369.98181818181814</v>
      </c>
      <c r="E85" s="184">
        <f>IF(AND('Tariffs July 2020'!R63&gt;0,'Tariffs July 2020'!T63&gt;0),IF(($C$74*$C$75&lt;'Tariffs July 2020'!T63),(0),($C$74*$C$75-'Tariffs July 2020'!T63)*'Tariffs July 2020'!U63/100),IF(AND('Tariffs July 2020'!R63&gt;0,'Tariffs July 2020'!T63=""),IF(($C$74*$C$75&lt;'Tariffs July 2020'!R63+'Tariffs July 2020'!P63),(0),(($C$74*$C$75-('Tariffs July 2020'!R63+'Tariffs July 2020'!P63))*'Tariffs July 2020'!S63/100)),IF(AND('Tariffs July 2020'!P63&gt;0,'Tariffs July 2020'!R63=""&gt;0),IF(($C$74*$C$75&lt;'Tariffs July 2020'!P63),(0),($C$74*$C$75-'Tariffs July 2020'!P63)*'Tariffs July 2020'!Q63/100),0)))</f>
        <v>0</v>
      </c>
      <c r="F85" s="184">
        <f>($C$74*$C$76)*'Tariffs July 2020'!AE63/100</f>
        <v>49.145454545454541</v>
      </c>
      <c r="G85" s="184">
        <f t="shared" si="181"/>
        <v>517.61409090909092</v>
      </c>
      <c r="H85" s="238">
        <f t="shared" si="182"/>
        <v>1676.5090909090909</v>
      </c>
      <c r="I85" s="238">
        <f t="shared" si="183"/>
        <v>2070.4563636363637</v>
      </c>
      <c r="J85" s="185">
        <f t="shared" si="180"/>
        <v>2277.5020000000004</v>
      </c>
      <c r="K85" s="183">
        <f>'Tariffs July 2020'!AZ63</f>
        <v>10</v>
      </c>
      <c r="L85" s="183">
        <f>'Tariffs July 2020'!BA63</f>
        <v>0</v>
      </c>
      <c r="M85" s="183">
        <f>'Tariffs July 2020'!BB63</f>
        <v>0</v>
      </c>
      <c r="N85" s="183">
        <f>'Tariffs July 2020'!BC63</f>
        <v>0</v>
      </c>
      <c r="O85" s="186" t="str">
        <f t="shared" si="187"/>
        <v>Guaranteed off bill</v>
      </c>
      <c r="P85" s="187" t="str">
        <f t="shared" si="188"/>
        <v>Inclusive</v>
      </c>
      <c r="Q85" s="241">
        <f t="shared" si="184"/>
        <v>1863.4107272727276</v>
      </c>
      <c r="R85" s="238">
        <f t="shared" si="185"/>
        <v>1863.4107272727276</v>
      </c>
      <c r="S85" s="247">
        <f t="shared" si="186"/>
        <v>2049.7518000000005</v>
      </c>
      <c r="T85" s="247">
        <f t="shared" si="186"/>
        <v>2049.7518000000005</v>
      </c>
      <c r="U85" s="188">
        <f>'Tariffs July 2020'!BL63</f>
        <v>0</v>
      </c>
      <c r="V85" s="189" t="str">
        <f>'Tariffs July 2020'!BM63</f>
        <v>n</v>
      </c>
      <c r="Y85" s="244"/>
      <c r="Z85" s="244"/>
      <c r="AA85" s="244"/>
      <c r="AB85" s="244"/>
      <c r="AC85" s="244"/>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244"/>
      <c r="AZ85" s="244"/>
      <c r="BA85" s="244"/>
      <c r="BB85" s="244"/>
      <c r="BC85" s="244"/>
      <c r="BD85" s="244"/>
      <c r="BE85" s="244"/>
      <c r="BF85" s="244"/>
      <c r="BG85" s="244"/>
      <c r="BH85" s="244"/>
      <c r="BI85" s="244"/>
      <c r="BJ85" s="244"/>
      <c r="BK85" s="244"/>
      <c r="BL85" s="244"/>
      <c r="BM85" s="244"/>
      <c r="BN85" s="244"/>
      <c r="BO85" s="244"/>
      <c r="BP85" s="244"/>
      <c r="BQ85" s="244"/>
      <c r="BR85" s="244"/>
      <c r="BS85" s="244"/>
      <c r="BT85" s="244"/>
      <c r="BU85" s="244"/>
      <c r="BV85" s="244"/>
      <c r="BW85" s="244"/>
      <c r="BX85" s="244"/>
      <c r="BY85" s="244"/>
      <c r="BZ85" s="244"/>
      <c r="CA85" s="244"/>
      <c r="CB85" s="244"/>
      <c r="CC85" s="244"/>
      <c r="CD85" s="244"/>
      <c r="CE85" s="244"/>
      <c r="CF85" s="244"/>
      <c r="CG85" s="244"/>
      <c r="CH85" s="244"/>
      <c r="CI85" s="244"/>
      <c r="CJ85" s="244"/>
      <c r="CK85" s="244"/>
      <c r="CL85" s="244"/>
      <c r="CM85" s="244"/>
      <c r="CN85" s="244"/>
      <c r="CO85" s="244"/>
      <c r="CP85" s="244"/>
      <c r="CQ85" s="244"/>
      <c r="CR85" s="244"/>
      <c r="CS85" s="244"/>
      <c r="CT85" s="244"/>
      <c r="CU85" s="244"/>
      <c r="CV85" s="244"/>
      <c r="CW85" s="244"/>
      <c r="CX85" s="244"/>
      <c r="CY85" s="244"/>
      <c r="CZ85" s="244"/>
      <c r="DA85" s="244"/>
      <c r="DB85" s="244"/>
      <c r="DC85" s="244"/>
      <c r="DD85" s="244"/>
      <c r="DE85" s="244"/>
      <c r="DF85" s="244"/>
      <c r="DG85" s="244"/>
      <c r="DH85" s="244"/>
      <c r="DI85" s="244"/>
      <c r="DJ85" s="244"/>
      <c r="DK85" s="244"/>
      <c r="DL85" s="244"/>
      <c r="DM85" s="244"/>
      <c r="DN85" s="244"/>
      <c r="DO85" s="244"/>
      <c r="DP85" s="244"/>
      <c r="DQ85" s="244"/>
      <c r="DR85" s="244"/>
      <c r="DS85" s="244"/>
      <c r="DT85" s="244"/>
      <c r="DU85" s="244"/>
      <c r="DV85" s="244"/>
      <c r="DW85" s="244"/>
      <c r="DX85" s="244"/>
      <c r="DY85" s="244"/>
      <c r="DZ85" s="244"/>
      <c r="EA85" s="244"/>
      <c r="EB85" s="244"/>
      <c r="EC85" s="244"/>
      <c r="ED85" s="244"/>
      <c r="EE85" s="244"/>
      <c r="EF85" s="244"/>
      <c r="EG85" s="244"/>
      <c r="EH85" s="244"/>
      <c r="EI85" s="244"/>
      <c r="EJ85" s="244"/>
      <c r="EK85" s="244"/>
      <c r="EL85" s="244"/>
      <c r="EM85" s="244"/>
      <c r="EN85" s="244"/>
      <c r="EO85" s="244"/>
      <c r="EP85" s="244"/>
      <c r="EQ85" s="244"/>
      <c r="ER85" s="244"/>
      <c r="ES85" s="244"/>
      <c r="ET85" s="244"/>
      <c r="EU85" s="244"/>
      <c r="EV85" s="244"/>
      <c r="EW85" s="244"/>
      <c r="EX85" s="244"/>
      <c r="EY85" s="244"/>
      <c r="EZ85" s="244"/>
      <c r="FA85" s="244"/>
      <c r="FB85" s="244"/>
      <c r="FC85" s="244"/>
      <c r="FD85" s="244"/>
      <c r="FE85" s="244"/>
      <c r="FF85" s="244"/>
      <c r="FG85" s="244"/>
      <c r="FH85" s="244"/>
      <c r="FI85" s="244"/>
      <c r="FJ85" s="244"/>
      <c r="FK85" s="244"/>
      <c r="FL85" s="244"/>
      <c r="FM85" s="244"/>
      <c r="FN85" s="244"/>
      <c r="FO85" s="244"/>
      <c r="FP85" s="244"/>
      <c r="FQ85" s="244"/>
      <c r="FR85" s="244"/>
      <c r="FS85" s="244"/>
      <c r="FT85" s="244"/>
      <c r="FU85" s="244"/>
      <c r="FV85" s="244"/>
      <c r="FW85" s="244"/>
      <c r="FX85" s="244"/>
      <c r="FY85" s="244"/>
      <c r="FZ85" s="244"/>
      <c r="GA85" s="244"/>
      <c r="GB85" s="244"/>
      <c r="GC85" s="244"/>
      <c r="GD85" s="244"/>
      <c r="GE85" s="244"/>
      <c r="GF85" s="244"/>
      <c r="GG85" s="244"/>
      <c r="GH85" s="244"/>
      <c r="GI85" s="244"/>
      <c r="GJ85" s="244"/>
      <c r="GK85" s="244"/>
      <c r="GL85" s="244"/>
      <c r="GM85" s="244"/>
      <c r="GN85" s="244"/>
      <c r="GO85" s="244"/>
      <c r="GP85" s="244"/>
      <c r="GQ85" s="244"/>
      <c r="GR85" s="244"/>
      <c r="GS85" s="244"/>
      <c r="GT85" s="244"/>
      <c r="GU85" s="244"/>
      <c r="GV85" s="244"/>
      <c r="GW85" s="244"/>
      <c r="GX85" s="244"/>
      <c r="GY85" s="244"/>
      <c r="GZ85" s="244"/>
      <c r="HA85" s="244"/>
      <c r="HB85" s="244"/>
      <c r="HC85" s="244"/>
      <c r="HD85" s="244"/>
      <c r="HE85" s="244"/>
      <c r="HF85" s="244"/>
      <c r="HG85" s="244"/>
      <c r="HH85" s="244"/>
      <c r="HI85" s="244"/>
      <c r="HJ85" s="244"/>
      <c r="HK85" s="244"/>
      <c r="HL85" s="244"/>
      <c r="HM85" s="244"/>
      <c r="HN85" s="244"/>
      <c r="HO85" s="244"/>
      <c r="HP85" s="244"/>
      <c r="HQ85" s="244"/>
      <c r="HR85" s="244"/>
      <c r="HS85" s="244"/>
      <c r="HT85" s="244"/>
      <c r="HU85" s="244"/>
      <c r="HV85" s="244"/>
      <c r="HW85" s="244"/>
      <c r="HX85" s="244"/>
      <c r="HY85" s="244"/>
      <c r="HZ85" s="244"/>
      <c r="IA85" s="244"/>
      <c r="IB85" s="244"/>
      <c r="IC85" s="244"/>
      <c r="ID85" s="244"/>
      <c r="IE85" s="244"/>
      <c r="IF85" s="244"/>
      <c r="IG85" s="244"/>
      <c r="IH85" s="244"/>
      <c r="II85" s="244"/>
      <c r="IJ85" s="244"/>
      <c r="IK85" s="244"/>
      <c r="IL85" s="244"/>
      <c r="IM85" s="244"/>
      <c r="IN85" s="244"/>
      <c r="IO85" s="244"/>
      <c r="IP85" s="244"/>
      <c r="IQ85" s="244"/>
      <c r="IR85" s="244"/>
      <c r="IS85" s="244"/>
      <c r="IT85" s="244"/>
      <c r="IU85" s="244"/>
      <c r="IV85" s="244"/>
      <c r="IW85" s="244"/>
      <c r="IX85" s="244"/>
      <c r="IY85" s="244"/>
      <c r="IZ85" s="244"/>
      <c r="JA85" s="244"/>
      <c r="JB85" s="244"/>
      <c r="JC85" s="244"/>
      <c r="JD85" s="244"/>
      <c r="JE85" s="244"/>
      <c r="JF85" s="244"/>
      <c r="JG85" s="244"/>
      <c r="JH85" s="244"/>
      <c r="JI85" s="244"/>
      <c r="JJ85" s="244"/>
      <c r="JK85" s="244"/>
      <c r="JL85" s="244"/>
      <c r="JM85" s="244"/>
      <c r="JN85" s="244"/>
      <c r="JO85" s="244"/>
      <c r="JP85" s="244"/>
      <c r="JQ85" s="244"/>
      <c r="JR85" s="244"/>
      <c r="JS85" s="244"/>
      <c r="JT85" s="244"/>
      <c r="JU85" s="244"/>
      <c r="JV85" s="244"/>
      <c r="JW85" s="244"/>
      <c r="JX85" s="244"/>
      <c r="JY85" s="244"/>
      <c r="JZ85" s="244"/>
      <c r="KA85" s="244"/>
      <c r="KB85" s="244"/>
      <c r="KC85" s="244"/>
      <c r="KD85" s="244"/>
      <c r="KE85" s="244"/>
      <c r="KF85" s="244"/>
      <c r="KG85" s="244"/>
      <c r="KH85" s="244"/>
      <c r="KI85" s="244"/>
      <c r="KJ85" s="244"/>
      <c r="KK85" s="244"/>
      <c r="KL85" s="244"/>
      <c r="KM85" s="244"/>
      <c r="KN85" s="244"/>
      <c r="KO85" s="244"/>
      <c r="KP85" s="244"/>
      <c r="KQ85" s="244"/>
      <c r="KR85" s="244"/>
      <c r="KS85" s="244"/>
      <c r="KT85" s="244"/>
      <c r="KU85" s="244"/>
      <c r="KV85" s="244"/>
      <c r="KW85" s="244"/>
      <c r="KX85" s="244"/>
      <c r="KY85" s="244"/>
      <c r="KZ85" s="244"/>
      <c r="LA85" s="244"/>
      <c r="LB85" s="244"/>
      <c r="LC85" s="244"/>
      <c r="LD85" s="244"/>
      <c r="LE85" s="244"/>
      <c r="LF85" s="244"/>
      <c r="LG85" s="244"/>
      <c r="LH85" s="244"/>
      <c r="LI85" s="244"/>
      <c r="LJ85" s="244"/>
      <c r="LK85" s="244"/>
      <c r="LL85" s="244"/>
      <c r="LM85" s="244"/>
      <c r="LN85" s="244"/>
      <c r="LO85" s="244"/>
      <c r="LP85" s="244"/>
      <c r="LQ85" s="244"/>
      <c r="LR85" s="244"/>
      <c r="LS85" s="244"/>
      <c r="LT85" s="244"/>
      <c r="LU85" s="244"/>
      <c r="LV85" s="244"/>
      <c r="LW85" s="244"/>
      <c r="LX85" s="244"/>
      <c r="LY85" s="244"/>
      <c r="LZ85" s="244"/>
      <c r="MA85" s="244"/>
      <c r="MB85" s="244"/>
      <c r="MC85" s="244"/>
      <c r="MD85" s="244"/>
      <c r="ME85" s="244"/>
      <c r="MF85" s="244"/>
      <c r="MG85" s="244"/>
      <c r="MH85" s="244"/>
      <c r="MI85" s="244"/>
      <c r="MJ85" s="244"/>
      <c r="MK85" s="244"/>
      <c r="ML85" s="244"/>
      <c r="MM85" s="244"/>
      <c r="MN85" s="244"/>
      <c r="MO85" s="244"/>
      <c r="MP85" s="244"/>
      <c r="MQ85" s="244"/>
      <c r="MR85" s="244"/>
      <c r="MS85" s="244"/>
      <c r="MT85" s="244"/>
      <c r="MU85" s="244"/>
      <c r="MV85" s="244"/>
      <c r="MW85" s="244"/>
      <c r="MX85" s="244"/>
      <c r="MY85" s="244"/>
      <c r="MZ85" s="244"/>
      <c r="NA85" s="244"/>
      <c r="NB85" s="244"/>
      <c r="NC85" s="244"/>
      <c r="ND85" s="244"/>
      <c r="NE85" s="244"/>
      <c r="NF85" s="244"/>
      <c r="NG85" s="244"/>
      <c r="NH85" s="244"/>
      <c r="NI85" s="244"/>
      <c r="NJ85" s="244"/>
      <c r="NK85" s="244"/>
      <c r="NL85" s="244"/>
      <c r="NM85" s="244"/>
      <c r="NN85" s="244"/>
      <c r="NO85" s="244"/>
      <c r="NP85" s="244"/>
      <c r="NQ85" s="244"/>
      <c r="NR85" s="244"/>
      <c r="NS85" s="244"/>
      <c r="NT85" s="244"/>
      <c r="NU85" s="244"/>
      <c r="NV85" s="244"/>
      <c r="NW85" s="244"/>
      <c r="NX85" s="244"/>
      <c r="NY85" s="244"/>
      <c r="NZ85" s="244"/>
      <c r="OA85" s="244"/>
      <c r="OB85" s="244"/>
      <c r="OC85" s="244"/>
      <c r="OD85" s="244"/>
      <c r="OE85" s="244"/>
      <c r="OF85" s="244"/>
      <c r="OG85" s="244"/>
      <c r="OH85" s="244"/>
      <c r="OI85" s="244"/>
      <c r="OJ85" s="244"/>
      <c r="OK85" s="244"/>
      <c r="OL85" s="244"/>
      <c r="OM85" s="244"/>
      <c r="ON85" s="244"/>
      <c r="OO85" s="244"/>
      <c r="OP85" s="244"/>
      <c r="OQ85" s="244"/>
      <c r="OR85" s="244"/>
      <c r="OS85" s="244"/>
      <c r="OT85" s="244"/>
      <c r="OU85" s="244"/>
      <c r="OV85" s="244"/>
      <c r="OW85" s="244"/>
      <c r="OX85" s="244"/>
      <c r="OY85" s="244"/>
      <c r="OZ85" s="244"/>
      <c r="PA85" s="244"/>
      <c r="PB85" s="244"/>
      <c r="PC85" s="244"/>
      <c r="PD85" s="244"/>
      <c r="PE85" s="244"/>
      <c r="PF85" s="244"/>
      <c r="PG85" s="244"/>
      <c r="PH85" s="244"/>
      <c r="PI85" s="244"/>
      <c r="PJ85" s="244"/>
      <c r="PK85" s="244"/>
      <c r="PL85" s="244"/>
      <c r="PM85" s="244"/>
      <c r="PN85" s="244"/>
      <c r="PO85" s="244"/>
      <c r="PP85" s="244"/>
      <c r="PQ85" s="244"/>
      <c r="PR85" s="244"/>
      <c r="PS85" s="244"/>
      <c r="PT85" s="244"/>
      <c r="PU85" s="244"/>
      <c r="PV85" s="244"/>
      <c r="PW85" s="244"/>
      <c r="PX85" s="244"/>
      <c r="PY85" s="244"/>
      <c r="PZ85" s="244"/>
      <c r="QA85" s="244"/>
      <c r="QB85" s="244"/>
      <c r="QC85" s="244"/>
      <c r="QD85" s="244"/>
      <c r="QE85" s="244"/>
      <c r="QF85" s="244"/>
      <c r="QG85" s="244"/>
      <c r="QH85" s="244"/>
      <c r="QI85" s="244"/>
      <c r="QJ85" s="244"/>
      <c r="QK85" s="244"/>
      <c r="QL85" s="244"/>
      <c r="QM85" s="244"/>
      <c r="QN85" s="244"/>
      <c r="QO85" s="244"/>
      <c r="QP85" s="244"/>
      <c r="QQ85" s="244"/>
      <c r="QR85" s="244"/>
      <c r="QS85" s="244"/>
      <c r="QT85" s="244"/>
      <c r="QU85" s="244"/>
      <c r="QV85" s="244"/>
      <c r="QW85" s="244"/>
      <c r="QX85" s="244"/>
      <c r="QY85" s="244"/>
      <c r="QZ85" s="244"/>
      <c r="RA85" s="244"/>
      <c r="RB85" s="244"/>
      <c r="RC85" s="244"/>
      <c r="RD85" s="244"/>
      <c r="RE85" s="244"/>
      <c r="RF85" s="244"/>
      <c r="RG85" s="244"/>
      <c r="RH85" s="244"/>
      <c r="RI85" s="244"/>
      <c r="RJ85" s="244"/>
      <c r="RK85" s="244"/>
      <c r="RL85" s="244"/>
      <c r="RM85" s="244"/>
      <c r="RN85" s="244"/>
      <c r="RO85" s="244"/>
      <c r="RP85" s="244"/>
      <c r="RQ85" s="244"/>
      <c r="RR85" s="244"/>
      <c r="RS85" s="244"/>
      <c r="RT85" s="244"/>
      <c r="RU85" s="244"/>
      <c r="RV85" s="244"/>
      <c r="RW85" s="244"/>
      <c r="RX85" s="244"/>
      <c r="RY85" s="244"/>
      <c r="RZ85" s="244"/>
      <c r="SA85" s="244"/>
      <c r="SB85" s="244"/>
      <c r="SC85" s="244"/>
      <c r="SD85" s="244"/>
      <c r="SE85" s="244"/>
      <c r="SF85" s="244"/>
      <c r="SG85" s="244"/>
      <c r="SH85" s="244"/>
      <c r="SI85" s="244"/>
      <c r="SJ85" s="244"/>
      <c r="SK85" s="244"/>
      <c r="SL85" s="244"/>
      <c r="SM85" s="244"/>
      <c r="SN85" s="244"/>
      <c r="SO85" s="244"/>
      <c r="SP85" s="244"/>
      <c r="SQ85" s="244"/>
      <c r="SR85" s="244"/>
      <c r="SS85" s="244"/>
      <c r="ST85" s="244"/>
      <c r="SU85" s="244"/>
      <c r="SV85" s="244"/>
      <c r="SW85" s="244"/>
      <c r="SX85" s="244"/>
      <c r="SY85" s="244"/>
      <c r="SZ85" s="244"/>
      <c r="TA85" s="244"/>
      <c r="TB85" s="244"/>
      <c r="TC85" s="244"/>
      <c r="TD85" s="244"/>
      <c r="TE85" s="244"/>
      <c r="TF85" s="244"/>
      <c r="TG85" s="244"/>
      <c r="TH85" s="244"/>
      <c r="TI85" s="244"/>
      <c r="TJ85" s="244"/>
      <c r="TK85" s="244"/>
      <c r="TL85" s="244"/>
      <c r="TM85" s="244"/>
      <c r="TN85" s="244"/>
      <c r="TO85" s="244"/>
      <c r="TP85" s="244"/>
      <c r="TQ85" s="244"/>
      <c r="TR85" s="244"/>
      <c r="TS85" s="244"/>
      <c r="TT85" s="244"/>
      <c r="TU85" s="244"/>
      <c r="TV85" s="244"/>
      <c r="TW85" s="244"/>
      <c r="TX85" s="244"/>
      <c r="TY85" s="244"/>
      <c r="TZ85" s="244"/>
      <c r="UA85" s="244"/>
      <c r="UB85" s="244"/>
      <c r="UC85" s="244"/>
      <c r="UD85" s="244"/>
      <c r="UE85" s="244"/>
      <c r="UF85" s="244"/>
      <c r="UG85" s="244"/>
      <c r="UH85" s="244"/>
      <c r="UI85" s="244"/>
      <c r="UJ85" s="244"/>
      <c r="UK85" s="244"/>
      <c r="UL85" s="244"/>
      <c r="UM85" s="244"/>
      <c r="UN85" s="244"/>
      <c r="UO85" s="244"/>
      <c r="UP85" s="244"/>
      <c r="UQ85" s="244"/>
      <c r="UR85" s="244"/>
      <c r="US85" s="244"/>
      <c r="UT85" s="244"/>
      <c r="UU85" s="244"/>
      <c r="UV85" s="244"/>
      <c r="UW85" s="244"/>
      <c r="UX85" s="244"/>
      <c r="UY85" s="244"/>
      <c r="UZ85" s="244"/>
      <c r="VA85" s="244"/>
      <c r="VB85" s="244"/>
      <c r="VC85" s="244"/>
      <c r="VD85" s="244"/>
      <c r="VE85" s="244"/>
      <c r="VF85" s="244"/>
      <c r="VG85" s="244"/>
      <c r="VH85" s="244"/>
      <c r="VI85" s="244"/>
      <c r="VJ85" s="244"/>
      <c r="VK85" s="244"/>
      <c r="VL85" s="244"/>
      <c r="VM85" s="244"/>
      <c r="VN85" s="244"/>
      <c r="VO85" s="244"/>
      <c r="VP85" s="244"/>
      <c r="VQ85" s="244"/>
      <c r="VR85" s="244"/>
      <c r="VS85" s="244"/>
      <c r="VT85" s="244"/>
      <c r="VU85" s="244"/>
      <c r="VV85" s="244"/>
      <c r="VW85" s="244"/>
      <c r="VX85" s="244"/>
      <c r="VY85" s="244"/>
      <c r="VZ85" s="244"/>
      <c r="WA85" s="244"/>
      <c r="WB85" s="244"/>
      <c r="WC85" s="244"/>
      <c r="WD85" s="244"/>
      <c r="WE85" s="244"/>
      <c r="WF85" s="244"/>
      <c r="WG85" s="244"/>
      <c r="WH85" s="244"/>
      <c r="WI85" s="244"/>
      <c r="WJ85" s="244"/>
      <c r="WK85" s="244"/>
      <c r="WL85" s="244"/>
      <c r="WM85" s="244"/>
      <c r="WN85" s="244"/>
      <c r="WO85" s="244"/>
      <c r="WP85" s="244"/>
      <c r="WQ85" s="244"/>
      <c r="WR85" s="244"/>
      <c r="WS85" s="244"/>
      <c r="WT85" s="244"/>
      <c r="WU85" s="244"/>
      <c r="WV85" s="244"/>
      <c r="WW85" s="244"/>
      <c r="WX85" s="244"/>
      <c r="WY85" s="244"/>
      <c r="WZ85" s="244"/>
      <c r="XA85" s="244"/>
      <c r="XB85" s="244"/>
      <c r="XC85" s="244"/>
      <c r="XD85" s="244"/>
      <c r="XE85" s="244"/>
      <c r="XF85" s="244"/>
      <c r="XG85" s="244"/>
      <c r="XH85" s="244"/>
      <c r="XI85" s="244"/>
      <c r="XJ85" s="244"/>
      <c r="XK85" s="244"/>
      <c r="XL85" s="244"/>
      <c r="XM85" s="244"/>
      <c r="XN85" s="244"/>
      <c r="XO85" s="244"/>
      <c r="XP85" s="244"/>
      <c r="XQ85" s="244"/>
      <c r="XR85" s="244"/>
      <c r="XS85" s="244"/>
      <c r="XT85" s="244"/>
      <c r="XU85" s="244"/>
      <c r="XV85" s="244"/>
      <c r="XW85" s="244"/>
      <c r="XX85" s="244"/>
      <c r="XY85" s="244"/>
      <c r="XZ85" s="244"/>
      <c r="YA85" s="244"/>
      <c r="YB85" s="244"/>
      <c r="YC85" s="244"/>
      <c r="YD85" s="244"/>
      <c r="YE85" s="244"/>
      <c r="YF85" s="244"/>
      <c r="YG85" s="244"/>
      <c r="YH85" s="244"/>
      <c r="YI85" s="244"/>
      <c r="YJ85" s="244"/>
      <c r="YK85" s="244"/>
      <c r="YL85" s="244"/>
      <c r="YM85" s="244"/>
      <c r="YN85" s="244"/>
      <c r="YO85" s="244"/>
      <c r="YP85" s="244"/>
      <c r="YQ85" s="244"/>
      <c r="YR85" s="244"/>
      <c r="YS85" s="244"/>
      <c r="YT85" s="244"/>
      <c r="YU85" s="244"/>
      <c r="YV85" s="244"/>
      <c r="YW85" s="244"/>
      <c r="YX85" s="244"/>
      <c r="YY85" s="244"/>
      <c r="YZ85" s="244"/>
      <c r="ZA85" s="244"/>
      <c r="ZB85" s="244"/>
      <c r="ZC85" s="244"/>
      <c r="ZD85" s="244"/>
      <c r="ZE85" s="244"/>
      <c r="ZF85" s="244"/>
      <c r="ZG85" s="244"/>
      <c r="ZH85" s="244"/>
      <c r="ZI85" s="244"/>
      <c r="ZJ85" s="244"/>
      <c r="ZK85" s="244"/>
      <c r="ZL85" s="244"/>
      <c r="ZM85" s="244"/>
      <c r="ZN85" s="244"/>
      <c r="ZO85" s="244"/>
      <c r="ZP85" s="244"/>
      <c r="ZQ85" s="244"/>
      <c r="ZR85" s="244"/>
      <c r="ZS85" s="244"/>
      <c r="ZT85" s="244"/>
      <c r="ZU85" s="244"/>
      <c r="ZV85" s="244"/>
      <c r="ZW85" s="244"/>
      <c r="ZX85" s="244"/>
      <c r="ZY85" s="244"/>
      <c r="ZZ85" s="244"/>
      <c r="AAA85" s="244"/>
      <c r="AAB85" s="244"/>
      <c r="AAC85" s="244"/>
      <c r="AAD85" s="244"/>
      <c r="AAE85" s="244"/>
      <c r="AAF85" s="244"/>
      <c r="AAG85" s="244"/>
      <c r="AAH85" s="244"/>
      <c r="AAI85" s="244"/>
      <c r="AAJ85" s="244"/>
      <c r="AAK85" s="244"/>
      <c r="AAL85" s="244"/>
      <c r="AAM85" s="244"/>
      <c r="AAN85" s="244"/>
      <c r="AAO85" s="244"/>
      <c r="AAP85" s="244"/>
      <c r="AAQ85" s="244"/>
      <c r="AAR85" s="244"/>
      <c r="AAS85" s="244"/>
      <c r="AAT85" s="244"/>
      <c r="AAU85" s="244"/>
      <c r="AAV85" s="244"/>
      <c r="AAW85" s="244"/>
      <c r="AAX85" s="244"/>
      <c r="AAY85" s="244"/>
      <c r="AAZ85" s="244"/>
      <c r="ABA85" s="244"/>
      <c r="ABB85" s="244"/>
      <c r="ABC85" s="244"/>
      <c r="ABD85" s="244"/>
      <c r="ABE85" s="244"/>
      <c r="ABF85" s="244"/>
      <c r="ABG85" s="244"/>
      <c r="ABH85" s="244"/>
      <c r="ABI85" s="244"/>
      <c r="ABJ85" s="244"/>
      <c r="ABK85" s="244"/>
      <c r="ABL85" s="244"/>
      <c r="ABM85" s="244"/>
      <c r="ABN85" s="244"/>
      <c r="ABO85" s="244"/>
      <c r="ABP85" s="244"/>
      <c r="ABQ85" s="244"/>
      <c r="ABR85" s="244"/>
      <c r="ABS85" s="244"/>
      <c r="ABT85" s="244"/>
      <c r="ABU85" s="244"/>
      <c r="ABV85" s="244"/>
      <c r="ABW85" s="244"/>
      <c r="ABX85" s="244"/>
      <c r="ABY85" s="244"/>
      <c r="ABZ85" s="244"/>
      <c r="ACA85" s="244"/>
      <c r="ACB85" s="244"/>
      <c r="ACC85" s="244"/>
      <c r="ACD85" s="244"/>
      <c r="ACE85" s="244"/>
      <c r="ACF85" s="244"/>
      <c r="ACG85" s="244"/>
      <c r="ACH85" s="244"/>
      <c r="ACI85" s="244"/>
      <c r="ACJ85" s="244"/>
      <c r="ACK85" s="244"/>
      <c r="ACL85" s="244"/>
      <c r="ACM85" s="244"/>
      <c r="ACN85" s="244"/>
      <c r="ACO85" s="244"/>
      <c r="ACP85" s="244"/>
      <c r="ACQ85" s="244"/>
      <c r="ACR85" s="244"/>
      <c r="ACS85" s="244"/>
      <c r="ACT85" s="244"/>
      <c r="ACU85" s="244"/>
      <c r="ACV85" s="244"/>
      <c r="ACW85" s="244"/>
      <c r="ACX85" s="244"/>
      <c r="ACY85" s="244"/>
      <c r="ACZ85" s="244"/>
      <c r="ADA85" s="244"/>
      <c r="ADB85" s="244"/>
      <c r="ADC85" s="244"/>
      <c r="ADD85" s="244"/>
      <c r="ADE85" s="244"/>
      <c r="ADF85" s="244"/>
      <c r="ADG85" s="244"/>
      <c r="ADH85" s="244"/>
      <c r="ADI85" s="244"/>
      <c r="ADJ85" s="244"/>
      <c r="ADK85" s="244"/>
      <c r="ADL85" s="244"/>
      <c r="ADM85" s="244"/>
      <c r="ADN85" s="244"/>
      <c r="ADO85" s="244"/>
      <c r="ADP85" s="244"/>
      <c r="ADQ85" s="244"/>
      <c r="ADR85" s="244"/>
      <c r="ADS85" s="244"/>
      <c r="ADT85" s="244"/>
      <c r="ADU85" s="244"/>
      <c r="ADV85" s="244"/>
      <c r="ADW85" s="244"/>
      <c r="ADX85" s="244"/>
      <c r="ADY85" s="244"/>
      <c r="ADZ85" s="244"/>
      <c r="AEA85" s="244"/>
      <c r="AEB85" s="244"/>
      <c r="AEC85" s="244"/>
      <c r="AED85" s="244"/>
      <c r="AEE85" s="244"/>
      <c r="AEF85" s="244"/>
      <c r="AEG85" s="244"/>
      <c r="AEH85" s="244"/>
      <c r="AEI85" s="244"/>
      <c r="AEJ85" s="244"/>
      <c r="AEK85" s="244"/>
      <c r="AEL85" s="244"/>
      <c r="AEM85" s="244"/>
      <c r="AEN85" s="244"/>
      <c r="AEO85" s="244"/>
      <c r="AEP85" s="244"/>
      <c r="AEQ85" s="244"/>
      <c r="AER85" s="244"/>
      <c r="AES85" s="244"/>
      <c r="AET85" s="244"/>
      <c r="AEU85" s="244"/>
    </row>
    <row r="86" spans="1:827" s="191" customFormat="1" x14ac:dyDescent="0.15">
      <c r="A86" s="182" t="str">
        <f>'Tariffs July 2020'!K64</f>
        <v>Powerdirect</v>
      </c>
      <c r="B86" s="183" t="str">
        <f>'Tariffs July 2020'!L64</f>
        <v>Rate Saver</v>
      </c>
      <c r="C86" s="184">
        <f>IF('Tariffs July 2020'!BP64=0,91*'Tariffs July 2020'!M64/100,(91*'Tariffs July 2020'!M64/100)+'Tariffs July 2020'!BP64/4)</f>
        <v>83.579363636363638</v>
      </c>
      <c r="D86" s="184">
        <f>IF('Tariffs July 2020'!O64="",$C$74*$C$75*'Tariffs July 2020'!N64/100,IF($C$74*$C$75&gt;='Tariffs July 2020'!P64,('Tariffs July 2020'!P64*'Tariffs July 2020'!N64/100),($C$74*$C$75*'Tariffs July 2020'!N64/100)))</f>
        <v>330.41818181818178</v>
      </c>
      <c r="E86" s="184">
        <f>IF(AND('Tariffs July 2020'!R64&gt;0,'Tariffs July 2020'!T64&gt;0),IF(($C$74*$C$75&lt;'Tariffs July 2020'!T64),(0),($C$74*$C$75-'Tariffs July 2020'!T64)*'Tariffs July 2020'!U64/100),IF(AND('Tariffs July 2020'!R64&gt;0,'Tariffs July 2020'!T64=""),IF(($C$74*$C$75&lt;'Tariffs July 2020'!R64+'Tariffs July 2020'!P64),(0),(($C$74*$C$75-('Tariffs July 2020'!R64+'Tariffs July 2020'!P64))*'Tariffs July 2020'!S64/100)),IF(AND('Tariffs July 2020'!P64&gt;0,'Tariffs July 2020'!R64=""&gt;0),IF(($C$74*$C$75&lt;'Tariffs July 2020'!P64),(0),($C$74*$C$75-'Tariffs July 2020'!P64)*'Tariffs July 2020'!Q64/100),0)))</f>
        <v>0</v>
      </c>
      <c r="F86" s="184">
        <f>($C$74*$C$76)*'Tariffs July 2020'!AE64/100</f>
        <v>43.418181818181807</v>
      </c>
      <c r="G86" s="184">
        <f t="shared" si="181"/>
        <v>457.41572727272717</v>
      </c>
      <c r="H86" s="238">
        <f t="shared" si="182"/>
        <v>1495.3454545454542</v>
      </c>
      <c r="I86" s="238">
        <f t="shared" si="183"/>
        <v>1829.6629090909087</v>
      </c>
      <c r="J86" s="185">
        <f t="shared" si="180"/>
        <v>2012.6291999999996</v>
      </c>
      <c r="K86" s="183">
        <f>'Tariffs July 2020'!AZ64</f>
        <v>0</v>
      </c>
      <c r="L86" s="183">
        <f>'Tariffs July 2020'!BA64</f>
        <v>0</v>
      </c>
      <c r="M86" s="183">
        <f>'Tariffs July 2020'!BB64</f>
        <v>0</v>
      </c>
      <c r="N86" s="183">
        <f>'Tariffs July 2020'!BC64</f>
        <v>0</v>
      </c>
      <c r="O86" s="186" t="str">
        <f t="shared" si="187"/>
        <v>No discount</v>
      </c>
      <c r="P86" s="187" t="str">
        <f t="shared" si="188"/>
        <v>Exclusive</v>
      </c>
      <c r="Q86" s="241">
        <f t="shared" si="184"/>
        <v>1829.6629090909087</v>
      </c>
      <c r="R86" s="238">
        <f t="shared" si="185"/>
        <v>1829.6629090909087</v>
      </c>
      <c r="S86" s="247">
        <f t="shared" si="186"/>
        <v>2012.6291999999996</v>
      </c>
      <c r="T86" s="247">
        <f t="shared" si="186"/>
        <v>2012.6291999999996</v>
      </c>
      <c r="U86" s="188">
        <f>'Tariffs July 2020'!BL64</f>
        <v>0</v>
      </c>
      <c r="V86" s="189" t="str">
        <f>'Tariffs July 2020'!BM64</f>
        <v>n</v>
      </c>
      <c r="Y86" s="244"/>
      <c r="Z86" s="244"/>
      <c r="AA86" s="244"/>
      <c r="AB86" s="244"/>
      <c r="AC86" s="244"/>
      <c r="AD86" s="244"/>
      <c r="AE86" s="244"/>
      <c r="AF86" s="244"/>
      <c r="AG86" s="244"/>
      <c r="AH86" s="244"/>
      <c r="AI86" s="244"/>
      <c r="AJ86" s="244"/>
      <c r="AK86" s="244"/>
      <c r="AL86" s="244"/>
      <c r="AM86" s="244"/>
      <c r="AN86" s="244"/>
      <c r="AO86" s="244"/>
      <c r="AP86" s="244"/>
      <c r="AQ86" s="244"/>
      <c r="AR86" s="244"/>
      <c r="AS86" s="244"/>
      <c r="AT86" s="244"/>
      <c r="AU86" s="244"/>
      <c r="AV86" s="244"/>
      <c r="AW86" s="244"/>
      <c r="AX86" s="244"/>
      <c r="AY86" s="244"/>
      <c r="AZ86" s="244"/>
      <c r="BA86" s="244"/>
      <c r="BB86" s="244"/>
      <c r="BC86" s="244"/>
      <c r="BD86" s="244"/>
      <c r="BE86" s="244"/>
      <c r="BF86" s="244"/>
      <c r="BG86" s="244"/>
      <c r="BH86" s="244"/>
      <c r="BI86" s="244"/>
      <c r="BJ86" s="244"/>
      <c r="BK86" s="244"/>
      <c r="BL86" s="244"/>
      <c r="BM86" s="244"/>
      <c r="BN86" s="244"/>
      <c r="BO86" s="244"/>
      <c r="BP86" s="244"/>
      <c r="BQ86" s="244"/>
      <c r="BR86" s="244"/>
      <c r="BS86" s="244"/>
      <c r="BT86" s="244"/>
      <c r="BU86" s="244"/>
      <c r="BV86" s="244"/>
      <c r="BW86" s="244"/>
      <c r="BX86" s="244"/>
      <c r="BY86" s="244"/>
      <c r="BZ86" s="244"/>
      <c r="CA86" s="244"/>
      <c r="CB86" s="244"/>
      <c r="CC86" s="244"/>
      <c r="CD86" s="244"/>
      <c r="CE86" s="244"/>
      <c r="CF86" s="244"/>
      <c r="CG86" s="244"/>
      <c r="CH86" s="244"/>
      <c r="CI86" s="244"/>
      <c r="CJ86" s="244"/>
      <c r="CK86" s="244"/>
      <c r="CL86" s="244"/>
      <c r="CM86" s="244"/>
      <c r="CN86" s="244"/>
      <c r="CO86" s="244"/>
      <c r="CP86" s="244"/>
      <c r="CQ86" s="244"/>
      <c r="CR86" s="244"/>
      <c r="CS86" s="244"/>
      <c r="CT86" s="244"/>
      <c r="CU86" s="244"/>
      <c r="CV86" s="244"/>
      <c r="CW86" s="244"/>
      <c r="CX86" s="244"/>
      <c r="CY86" s="244"/>
      <c r="CZ86" s="244"/>
      <c r="DA86" s="244"/>
      <c r="DB86" s="244"/>
      <c r="DC86" s="244"/>
      <c r="DD86" s="244"/>
      <c r="DE86" s="244"/>
      <c r="DF86" s="244"/>
      <c r="DG86" s="244"/>
      <c r="DH86" s="244"/>
      <c r="DI86" s="244"/>
      <c r="DJ86" s="244"/>
      <c r="DK86" s="244"/>
      <c r="DL86" s="244"/>
      <c r="DM86" s="244"/>
      <c r="DN86" s="244"/>
      <c r="DO86" s="244"/>
      <c r="DP86" s="244"/>
      <c r="DQ86" s="244"/>
      <c r="DR86" s="244"/>
      <c r="DS86" s="244"/>
      <c r="DT86" s="244"/>
      <c r="DU86" s="244"/>
      <c r="DV86" s="244"/>
      <c r="DW86" s="244"/>
      <c r="DX86" s="244"/>
      <c r="DY86" s="244"/>
      <c r="DZ86" s="244"/>
      <c r="EA86" s="244"/>
      <c r="EB86" s="244"/>
      <c r="EC86" s="244"/>
      <c r="ED86" s="244"/>
      <c r="EE86" s="244"/>
      <c r="EF86" s="244"/>
      <c r="EG86" s="244"/>
      <c r="EH86" s="244"/>
      <c r="EI86" s="244"/>
      <c r="EJ86" s="244"/>
      <c r="EK86" s="244"/>
      <c r="EL86" s="244"/>
      <c r="EM86" s="244"/>
      <c r="EN86" s="244"/>
      <c r="EO86" s="244"/>
      <c r="EP86" s="244"/>
      <c r="EQ86" s="244"/>
      <c r="ER86" s="244"/>
      <c r="ES86" s="244"/>
      <c r="ET86" s="244"/>
      <c r="EU86" s="244"/>
      <c r="EV86" s="244"/>
      <c r="EW86" s="244"/>
      <c r="EX86" s="244"/>
      <c r="EY86" s="244"/>
      <c r="EZ86" s="244"/>
      <c r="FA86" s="244"/>
      <c r="FB86" s="244"/>
      <c r="FC86" s="244"/>
      <c r="FD86" s="244"/>
      <c r="FE86" s="244"/>
      <c r="FF86" s="244"/>
      <c r="FG86" s="244"/>
      <c r="FH86" s="244"/>
      <c r="FI86" s="244"/>
      <c r="FJ86" s="244"/>
      <c r="FK86" s="244"/>
      <c r="FL86" s="244"/>
      <c r="FM86" s="244"/>
      <c r="FN86" s="244"/>
      <c r="FO86" s="244"/>
      <c r="FP86" s="244"/>
      <c r="FQ86" s="244"/>
      <c r="FR86" s="244"/>
      <c r="FS86" s="244"/>
      <c r="FT86" s="244"/>
      <c r="FU86" s="244"/>
      <c r="FV86" s="244"/>
      <c r="FW86" s="244"/>
      <c r="FX86" s="244"/>
      <c r="FY86" s="244"/>
      <c r="FZ86" s="244"/>
      <c r="GA86" s="244"/>
      <c r="GB86" s="244"/>
      <c r="GC86" s="244"/>
      <c r="GD86" s="244"/>
      <c r="GE86" s="244"/>
      <c r="GF86" s="244"/>
      <c r="GG86" s="244"/>
      <c r="GH86" s="244"/>
      <c r="GI86" s="244"/>
      <c r="GJ86" s="244"/>
      <c r="GK86" s="244"/>
      <c r="GL86" s="244"/>
      <c r="GM86" s="244"/>
      <c r="GN86" s="244"/>
      <c r="GO86" s="244"/>
      <c r="GP86" s="244"/>
      <c r="GQ86" s="244"/>
      <c r="GR86" s="244"/>
      <c r="GS86" s="244"/>
      <c r="GT86" s="244"/>
      <c r="GU86" s="244"/>
      <c r="GV86" s="244"/>
      <c r="GW86" s="244"/>
      <c r="GX86" s="244"/>
      <c r="GY86" s="244"/>
      <c r="GZ86" s="244"/>
      <c r="HA86" s="244"/>
      <c r="HB86" s="244"/>
      <c r="HC86" s="244"/>
      <c r="HD86" s="244"/>
      <c r="HE86" s="244"/>
      <c r="HF86" s="244"/>
      <c r="HG86" s="244"/>
      <c r="HH86" s="244"/>
      <c r="HI86" s="244"/>
      <c r="HJ86" s="244"/>
      <c r="HK86" s="244"/>
      <c r="HL86" s="244"/>
      <c r="HM86" s="244"/>
      <c r="HN86" s="244"/>
      <c r="HO86" s="244"/>
      <c r="HP86" s="244"/>
      <c r="HQ86" s="244"/>
      <c r="HR86" s="244"/>
      <c r="HS86" s="244"/>
      <c r="HT86" s="244"/>
      <c r="HU86" s="244"/>
      <c r="HV86" s="244"/>
      <c r="HW86" s="244"/>
      <c r="HX86" s="244"/>
      <c r="HY86" s="244"/>
      <c r="HZ86" s="244"/>
      <c r="IA86" s="244"/>
      <c r="IB86" s="244"/>
      <c r="IC86" s="244"/>
      <c r="ID86" s="244"/>
      <c r="IE86" s="244"/>
      <c r="IF86" s="244"/>
      <c r="IG86" s="244"/>
      <c r="IH86" s="244"/>
      <c r="II86" s="244"/>
      <c r="IJ86" s="244"/>
      <c r="IK86" s="244"/>
      <c r="IL86" s="244"/>
      <c r="IM86" s="244"/>
      <c r="IN86" s="244"/>
      <c r="IO86" s="244"/>
      <c r="IP86" s="244"/>
      <c r="IQ86" s="244"/>
      <c r="IR86" s="244"/>
      <c r="IS86" s="244"/>
      <c r="IT86" s="244"/>
      <c r="IU86" s="244"/>
      <c r="IV86" s="244"/>
      <c r="IW86" s="244"/>
      <c r="IX86" s="244"/>
      <c r="IY86" s="244"/>
      <c r="IZ86" s="244"/>
      <c r="JA86" s="244"/>
      <c r="JB86" s="244"/>
      <c r="JC86" s="244"/>
      <c r="JD86" s="244"/>
      <c r="JE86" s="244"/>
      <c r="JF86" s="244"/>
      <c r="JG86" s="244"/>
      <c r="JH86" s="244"/>
      <c r="JI86" s="244"/>
      <c r="JJ86" s="244"/>
      <c r="JK86" s="244"/>
      <c r="JL86" s="244"/>
      <c r="JM86" s="244"/>
      <c r="JN86" s="244"/>
      <c r="JO86" s="244"/>
      <c r="JP86" s="244"/>
      <c r="JQ86" s="244"/>
      <c r="JR86" s="244"/>
      <c r="JS86" s="244"/>
      <c r="JT86" s="244"/>
      <c r="JU86" s="244"/>
      <c r="JV86" s="244"/>
      <c r="JW86" s="244"/>
      <c r="JX86" s="244"/>
      <c r="JY86" s="244"/>
      <c r="JZ86" s="244"/>
      <c r="KA86" s="244"/>
      <c r="KB86" s="244"/>
      <c r="KC86" s="244"/>
      <c r="KD86" s="244"/>
      <c r="KE86" s="244"/>
      <c r="KF86" s="244"/>
      <c r="KG86" s="244"/>
      <c r="KH86" s="244"/>
      <c r="KI86" s="244"/>
      <c r="KJ86" s="244"/>
      <c r="KK86" s="244"/>
      <c r="KL86" s="244"/>
      <c r="KM86" s="244"/>
      <c r="KN86" s="244"/>
      <c r="KO86" s="244"/>
      <c r="KP86" s="244"/>
      <c r="KQ86" s="244"/>
      <c r="KR86" s="244"/>
      <c r="KS86" s="244"/>
      <c r="KT86" s="244"/>
      <c r="KU86" s="244"/>
      <c r="KV86" s="244"/>
      <c r="KW86" s="244"/>
      <c r="KX86" s="244"/>
      <c r="KY86" s="244"/>
      <c r="KZ86" s="244"/>
      <c r="LA86" s="244"/>
      <c r="LB86" s="244"/>
      <c r="LC86" s="244"/>
      <c r="LD86" s="244"/>
      <c r="LE86" s="244"/>
      <c r="LF86" s="244"/>
      <c r="LG86" s="244"/>
      <c r="LH86" s="244"/>
      <c r="LI86" s="244"/>
      <c r="LJ86" s="244"/>
      <c r="LK86" s="244"/>
      <c r="LL86" s="244"/>
      <c r="LM86" s="244"/>
      <c r="LN86" s="244"/>
      <c r="LO86" s="244"/>
      <c r="LP86" s="244"/>
      <c r="LQ86" s="244"/>
      <c r="LR86" s="244"/>
      <c r="LS86" s="244"/>
      <c r="LT86" s="244"/>
      <c r="LU86" s="244"/>
      <c r="LV86" s="244"/>
      <c r="LW86" s="244"/>
      <c r="LX86" s="244"/>
      <c r="LY86" s="244"/>
      <c r="LZ86" s="244"/>
      <c r="MA86" s="244"/>
      <c r="MB86" s="244"/>
      <c r="MC86" s="244"/>
      <c r="MD86" s="244"/>
      <c r="ME86" s="244"/>
      <c r="MF86" s="244"/>
      <c r="MG86" s="244"/>
      <c r="MH86" s="244"/>
      <c r="MI86" s="244"/>
      <c r="MJ86" s="244"/>
      <c r="MK86" s="244"/>
      <c r="ML86" s="244"/>
      <c r="MM86" s="244"/>
      <c r="MN86" s="244"/>
      <c r="MO86" s="244"/>
      <c r="MP86" s="244"/>
      <c r="MQ86" s="244"/>
      <c r="MR86" s="244"/>
      <c r="MS86" s="244"/>
      <c r="MT86" s="244"/>
      <c r="MU86" s="244"/>
      <c r="MV86" s="244"/>
      <c r="MW86" s="244"/>
      <c r="MX86" s="244"/>
      <c r="MY86" s="244"/>
      <c r="MZ86" s="244"/>
      <c r="NA86" s="244"/>
      <c r="NB86" s="244"/>
      <c r="NC86" s="244"/>
      <c r="ND86" s="244"/>
      <c r="NE86" s="244"/>
      <c r="NF86" s="244"/>
      <c r="NG86" s="244"/>
      <c r="NH86" s="244"/>
      <c r="NI86" s="244"/>
      <c r="NJ86" s="244"/>
      <c r="NK86" s="244"/>
      <c r="NL86" s="244"/>
      <c r="NM86" s="244"/>
      <c r="NN86" s="244"/>
      <c r="NO86" s="244"/>
      <c r="NP86" s="244"/>
      <c r="NQ86" s="244"/>
      <c r="NR86" s="244"/>
      <c r="NS86" s="244"/>
      <c r="NT86" s="244"/>
      <c r="NU86" s="244"/>
      <c r="NV86" s="244"/>
      <c r="NW86" s="244"/>
      <c r="NX86" s="244"/>
      <c r="NY86" s="244"/>
      <c r="NZ86" s="244"/>
      <c r="OA86" s="244"/>
      <c r="OB86" s="244"/>
      <c r="OC86" s="244"/>
      <c r="OD86" s="244"/>
      <c r="OE86" s="244"/>
      <c r="OF86" s="244"/>
      <c r="OG86" s="244"/>
      <c r="OH86" s="244"/>
      <c r="OI86" s="244"/>
      <c r="OJ86" s="244"/>
      <c r="OK86" s="244"/>
      <c r="OL86" s="244"/>
      <c r="OM86" s="244"/>
      <c r="ON86" s="244"/>
      <c r="OO86" s="244"/>
      <c r="OP86" s="244"/>
      <c r="OQ86" s="244"/>
      <c r="OR86" s="244"/>
      <c r="OS86" s="244"/>
      <c r="OT86" s="244"/>
      <c r="OU86" s="244"/>
      <c r="OV86" s="244"/>
      <c r="OW86" s="244"/>
      <c r="OX86" s="244"/>
      <c r="OY86" s="244"/>
      <c r="OZ86" s="244"/>
      <c r="PA86" s="244"/>
      <c r="PB86" s="244"/>
      <c r="PC86" s="244"/>
      <c r="PD86" s="244"/>
      <c r="PE86" s="244"/>
      <c r="PF86" s="244"/>
      <c r="PG86" s="244"/>
      <c r="PH86" s="244"/>
      <c r="PI86" s="244"/>
      <c r="PJ86" s="244"/>
      <c r="PK86" s="244"/>
      <c r="PL86" s="244"/>
      <c r="PM86" s="244"/>
      <c r="PN86" s="244"/>
      <c r="PO86" s="244"/>
      <c r="PP86" s="244"/>
      <c r="PQ86" s="244"/>
      <c r="PR86" s="244"/>
      <c r="PS86" s="244"/>
      <c r="PT86" s="244"/>
      <c r="PU86" s="244"/>
      <c r="PV86" s="244"/>
      <c r="PW86" s="244"/>
      <c r="PX86" s="244"/>
      <c r="PY86" s="244"/>
      <c r="PZ86" s="244"/>
      <c r="QA86" s="244"/>
      <c r="QB86" s="244"/>
      <c r="QC86" s="244"/>
      <c r="QD86" s="244"/>
      <c r="QE86" s="244"/>
      <c r="QF86" s="244"/>
      <c r="QG86" s="244"/>
      <c r="QH86" s="244"/>
      <c r="QI86" s="244"/>
      <c r="QJ86" s="244"/>
      <c r="QK86" s="244"/>
      <c r="QL86" s="244"/>
      <c r="QM86" s="244"/>
      <c r="QN86" s="244"/>
      <c r="QO86" s="244"/>
      <c r="QP86" s="244"/>
      <c r="QQ86" s="244"/>
      <c r="QR86" s="244"/>
      <c r="QS86" s="244"/>
      <c r="QT86" s="244"/>
      <c r="QU86" s="244"/>
      <c r="QV86" s="244"/>
      <c r="QW86" s="244"/>
      <c r="QX86" s="244"/>
      <c r="QY86" s="244"/>
      <c r="QZ86" s="244"/>
      <c r="RA86" s="244"/>
      <c r="RB86" s="244"/>
      <c r="RC86" s="244"/>
      <c r="RD86" s="244"/>
      <c r="RE86" s="244"/>
      <c r="RF86" s="244"/>
      <c r="RG86" s="244"/>
      <c r="RH86" s="244"/>
      <c r="RI86" s="244"/>
      <c r="RJ86" s="244"/>
      <c r="RK86" s="244"/>
      <c r="RL86" s="244"/>
      <c r="RM86" s="244"/>
      <c r="RN86" s="244"/>
      <c r="RO86" s="244"/>
      <c r="RP86" s="244"/>
      <c r="RQ86" s="244"/>
      <c r="RR86" s="244"/>
      <c r="RS86" s="244"/>
      <c r="RT86" s="244"/>
      <c r="RU86" s="244"/>
      <c r="RV86" s="244"/>
      <c r="RW86" s="244"/>
      <c r="RX86" s="244"/>
      <c r="RY86" s="244"/>
      <c r="RZ86" s="244"/>
      <c r="SA86" s="244"/>
      <c r="SB86" s="244"/>
      <c r="SC86" s="244"/>
      <c r="SD86" s="244"/>
      <c r="SE86" s="244"/>
      <c r="SF86" s="244"/>
      <c r="SG86" s="244"/>
      <c r="SH86" s="244"/>
      <c r="SI86" s="244"/>
      <c r="SJ86" s="244"/>
      <c r="SK86" s="244"/>
      <c r="SL86" s="244"/>
      <c r="SM86" s="244"/>
      <c r="SN86" s="244"/>
      <c r="SO86" s="244"/>
      <c r="SP86" s="244"/>
      <c r="SQ86" s="244"/>
      <c r="SR86" s="244"/>
      <c r="SS86" s="244"/>
      <c r="ST86" s="244"/>
      <c r="SU86" s="244"/>
      <c r="SV86" s="244"/>
      <c r="SW86" s="244"/>
      <c r="SX86" s="244"/>
      <c r="SY86" s="244"/>
      <c r="SZ86" s="244"/>
      <c r="TA86" s="244"/>
      <c r="TB86" s="244"/>
      <c r="TC86" s="244"/>
      <c r="TD86" s="244"/>
      <c r="TE86" s="244"/>
      <c r="TF86" s="244"/>
      <c r="TG86" s="244"/>
      <c r="TH86" s="244"/>
      <c r="TI86" s="244"/>
      <c r="TJ86" s="244"/>
      <c r="TK86" s="244"/>
      <c r="TL86" s="244"/>
      <c r="TM86" s="244"/>
      <c r="TN86" s="244"/>
      <c r="TO86" s="244"/>
      <c r="TP86" s="244"/>
      <c r="TQ86" s="244"/>
      <c r="TR86" s="244"/>
      <c r="TS86" s="244"/>
      <c r="TT86" s="244"/>
      <c r="TU86" s="244"/>
      <c r="TV86" s="244"/>
      <c r="TW86" s="244"/>
      <c r="TX86" s="244"/>
      <c r="TY86" s="244"/>
      <c r="TZ86" s="244"/>
      <c r="UA86" s="244"/>
      <c r="UB86" s="244"/>
      <c r="UC86" s="244"/>
      <c r="UD86" s="244"/>
      <c r="UE86" s="244"/>
      <c r="UF86" s="244"/>
      <c r="UG86" s="244"/>
      <c r="UH86" s="244"/>
      <c r="UI86" s="244"/>
      <c r="UJ86" s="244"/>
      <c r="UK86" s="244"/>
      <c r="UL86" s="244"/>
      <c r="UM86" s="244"/>
      <c r="UN86" s="244"/>
      <c r="UO86" s="244"/>
      <c r="UP86" s="244"/>
      <c r="UQ86" s="244"/>
      <c r="UR86" s="244"/>
      <c r="US86" s="244"/>
      <c r="UT86" s="244"/>
      <c r="UU86" s="244"/>
      <c r="UV86" s="244"/>
      <c r="UW86" s="244"/>
      <c r="UX86" s="244"/>
      <c r="UY86" s="244"/>
      <c r="UZ86" s="244"/>
      <c r="VA86" s="244"/>
      <c r="VB86" s="244"/>
      <c r="VC86" s="244"/>
      <c r="VD86" s="244"/>
      <c r="VE86" s="244"/>
      <c r="VF86" s="244"/>
      <c r="VG86" s="244"/>
      <c r="VH86" s="244"/>
      <c r="VI86" s="244"/>
      <c r="VJ86" s="244"/>
      <c r="VK86" s="244"/>
      <c r="VL86" s="244"/>
      <c r="VM86" s="244"/>
      <c r="VN86" s="244"/>
      <c r="VO86" s="244"/>
      <c r="VP86" s="244"/>
      <c r="VQ86" s="244"/>
      <c r="VR86" s="244"/>
      <c r="VS86" s="244"/>
      <c r="VT86" s="244"/>
      <c r="VU86" s="244"/>
      <c r="VV86" s="244"/>
      <c r="VW86" s="244"/>
      <c r="VX86" s="244"/>
      <c r="VY86" s="244"/>
      <c r="VZ86" s="244"/>
      <c r="WA86" s="244"/>
      <c r="WB86" s="244"/>
      <c r="WC86" s="244"/>
      <c r="WD86" s="244"/>
      <c r="WE86" s="244"/>
      <c r="WF86" s="244"/>
      <c r="WG86" s="244"/>
      <c r="WH86" s="244"/>
      <c r="WI86" s="244"/>
      <c r="WJ86" s="244"/>
      <c r="WK86" s="244"/>
      <c r="WL86" s="244"/>
      <c r="WM86" s="244"/>
      <c r="WN86" s="244"/>
      <c r="WO86" s="244"/>
      <c r="WP86" s="244"/>
      <c r="WQ86" s="244"/>
      <c r="WR86" s="244"/>
      <c r="WS86" s="244"/>
      <c r="WT86" s="244"/>
      <c r="WU86" s="244"/>
      <c r="WV86" s="244"/>
      <c r="WW86" s="244"/>
      <c r="WX86" s="244"/>
      <c r="WY86" s="244"/>
      <c r="WZ86" s="244"/>
      <c r="XA86" s="244"/>
      <c r="XB86" s="244"/>
      <c r="XC86" s="244"/>
      <c r="XD86" s="244"/>
      <c r="XE86" s="244"/>
      <c r="XF86" s="244"/>
      <c r="XG86" s="244"/>
      <c r="XH86" s="244"/>
      <c r="XI86" s="244"/>
      <c r="XJ86" s="244"/>
      <c r="XK86" s="244"/>
      <c r="XL86" s="244"/>
      <c r="XM86" s="244"/>
      <c r="XN86" s="244"/>
      <c r="XO86" s="244"/>
      <c r="XP86" s="244"/>
      <c r="XQ86" s="244"/>
      <c r="XR86" s="244"/>
      <c r="XS86" s="244"/>
      <c r="XT86" s="244"/>
      <c r="XU86" s="244"/>
      <c r="XV86" s="244"/>
      <c r="XW86" s="244"/>
      <c r="XX86" s="244"/>
      <c r="XY86" s="244"/>
      <c r="XZ86" s="244"/>
      <c r="YA86" s="244"/>
      <c r="YB86" s="244"/>
      <c r="YC86" s="244"/>
      <c r="YD86" s="244"/>
      <c r="YE86" s="244"/>
      <c r="YF86" s="244"/>
      <c r="YG86" s="244"/>
      <c r="YH86" s="244"/>
      <c r="YI86" s="244"/>
      <c r="YJ86" s="244"/>
      <c r="YK86" s="244"/>
      <c r="YL86" s="244"/>
      <c r="YM86" s="244"/>
      <c r="YN86" s="244"/>
      <c r="YO86" s="244"/>
      <c r="YP86" s="244"/>
      <c r="YQ86" s="244"/>
      <c r="YR86" s="244"/>
      <c r="YS86" s="244"/>
      <c r="YT86" s="244"/>
      <c r="YU86" s="244"/>
      <c r="YV86" s="244"/>
      <c r="YW86" s="244"/>
      <c r="YX86" s="244"/>
      <c r="YY86" s="244"/>
      <c r="YZ86" s="244"/>
      <c r="ZA86" s="244"/>
      <c r="ZB86" s="244"/>
      <c r="ZC86" s="244"/>
      <c r="ZD86" s="244"/>
      <c r="ZE86" s="244"/>
      <c r="ZF86" s="244"/>
      <c r="ZG86" s="244"/>
      <c r="ZH86" s="244"/>
      <c r="ZI86" s="244"/>
      <c r="ZJ86" s="244"/>
      <c r="ZK86" s="244"/>
      <c r="ZL86" s="244"/>
      <c r="ZM86" s="244"/>
      <c r="ZN86" s="244"/>
      <c r="ZO86" s="244"/>
      <c r="ZP86" s="244"/>
      <c r="ZQ86" s="244"/>
      <c r="ZR86" s="244"/>
      <c r="ZS86" s="244"/>
      <c r="ZT86" s="244"/>
      <c r="ZU86" s="244"/>
      <c r="ZV86" s="244"/>
      <c r="ZW86" s="244"/>
      <c r="ZX86" s="244"/>
      <c r="ZY86" s="244"/>
      <c r="ZZ86" s="244"/>
      <c r="AAA86" s="244"/>
      <c r="AAB86" s="244"/>
      <c r="AAC86" s="244"/>
      <c r="AAD86" s="244"/>
      <c r="AAE86" s="244"/>
      <c r="AAF86" s="244"/>
      <c r="AAG86" s="244"/>
      <c r="AAH86" s="244"/>
      <c r="AAI86" s="244"/>
      <c r="AAJ86" s="244"/>
      <c r="AAK86" s="244"/>
      <c r="AAL86" s="244"/>
      <c r="AAM86" s="244"/>
      <c r="AAN86" s="244"/>
      <c r="AAO86" s="244"/>
      <c r="AAP86" s="244"/>
      <c r="AAQ86" s="244"/>
      <c r="AAR86" s="244"/>
      <c r="AAS86" s="244"/>
      <c r="AAT86" s="244"/>
      <c r="AAU86" s="244"/>
      <c r="AAV86" s="244"/>
      <c r="AAW86" s="244"/>
      <c r="AAX86" s="244"/>
      <c r="AAY86" s="244"/>
      <c r="AAZ86" s="244"/>
      <c r="ABA86" s="244"/>
      <c r="ABB86" s="244"/>
      <c r="ABC86" s="244"/>
      <c r="ABD86" s="244"/>
      <c r="ABE86" s="244"/>
      <c r="ABF86" s="244"/>
      <c r="ABG86" s="244"/>
      <c r="ABH86" s="244"/>
      <c r="ABI86" s="244"/>
      <c r="ABJ86" s="244"/>
      <c r="ABK86" s="244"/>
      <c r="ABL86" s="244"/>
      <c r="ABM86" s="244"/>
      <c r="ABN86" s="244"/>
      <c r="ABO86" s="244"/>
      <c r="ABP86" s="244"/>
      <c r="ABQ86" s="244"/>
      <c r="ABR86" s="244"/>
      <c r="ABS86" s="244"/>
      <c r="ABT86" s="244"/>
      <c r="ABU86" s="244"/>
      <c r="ABV86" s="244"/>
      <c r="ABW86" s="244"/>
      <c r="ABX86" s="244"/>
      <c r="ABY86" s="244"/>
      <c r="ABZ86" s="244"/>
      <c r="ACA86" s="244"/>
      <c r="ACB86" s="244"/>
      <c r="ACC86" s="244"/>
      <c r="ACD86" s="244"/>
      <c r="ACE86" s="244"/>
      <c r="ACF86" s="244"/>
      <c r="ACG86" s="244"/>
      <c r="ACH86" s="244"/>
      <c r="ACI86" s="244"/>
      <c r="ACJ86" s="244"/>
      <c r="ACK86" s="244"/>
      <c r="ACL86" s="244"/>
      <c r="ACM86" s="244"/>
      <c r="ACN86" s="244"/>
      <c r="ACO86" s="244"/>
      <c r="ACP86" s="244"/>
      <c r="ACQ86" s="244"/>
      <c r="ACR86" s="244"/>
      <c r="ACS86" s="244"/>
      <c r="ACT86" s="244"/>
      <c r="ACU86" s="244"/>
      <c r="ACV86" s="244"/>
      <c r="ACW86" s="244"/>
      <c r="ACX86" s="244"/>
      <c r="ACY86" s="244"/>
      <c r="ACZ86" s="244"/>
      <c r="ADA86" s="244"/>
      <c r="ADB86" s="244"/>
      <c r="ADC86" s="244"/>
      <c r="ADD86" s="244"/>
      <c r="ADE86" s="244"/>
      <c r="ADF86" s="244"/>
      <c r="ADG86" s="244"/>
      <c r="ADH86" s="244"/>
      <c r="ADI86" s="244"/>
      <c r="ADJ86" s="244"/>
      <c r="ADK86" s="244"/>
      <c r="ADL86" s="244"/>
      <c r="ADM86" s="244"/>
      <c r="ADN86" s="244"/>
      <c r="ADO86" s="244"/>
      <c r="ADP86" s="244"/>
      <c r="ADQ86" s="244"/>
      <c r="ADR86" s="244"/>
      <c r="ADS86" s="244"/>
      <c r="ADT86" s="244"/>
      <c r="ADU86" s="244"/>
      <c r="ADV86" s="244"/>
      <c r="ADW86" s="244"/>
      <c r="ADX86" s="244"/>
      <c r="ADY86" s="244"/>
      <c r="ADZ86" s="244"/>
      <c r="AEA86" s="244"/>
      <c r="AEB86" s="244"/>
      <c r="AEC86" s="244"/>
      <c r="AED86" s="244"/>
      <c r="AEE86" s="244"/>
      <c r="AEF86" s="244"/>
      <c r="AEG86" s="244"/>
      <c r="AEH86" s="244"/>
      <c r="AEI86" s="244"/>
      <c r="AEJ86" s="244"/>
      <c r="AEK86" s="244"/>
      <c r="AEL86" s="244"/>
      <c r="AEM86" s="244"/>
      <c r="AEN86" s="244"/>
      <c r="AEO86" s="244"/>
      <c r="AEP86" s="244"/>
      <c r="AEQ86" s="244"/>
      <c r="AER86" s="244"/>
      <c r="AES86" s="244"/>
      <c r="AET86" s="244"/>
      <c r="AEU86" s="244"/>
    </row>
    <row r="87" spans="1:827" s="191" customFormat="1" x14ac:dyDescent="0.15">
      <c r="A87" s="182" t="str">
        <f>'Tariffs July 2020'!K65</f>
        <v>Simply Energy</v>
      </c>
      <c r="B87" s="183" t="str">
        <f>'Tariffs July 2020'!L65</f>
        <v>Choice</v>
      </c>
      <c r="C87" s="184">
        <f>IF('Tariffs July 2020'!BP65=0,91*'Tariffs July 2020'!M65/100,(91*'Tariffs July 2020'!M65/100)+'Tariffs July 2020'!BP65/4)</f>
        <v>86.019818181818167</v>
      </c>
      <c r="D87" s="184">
        <f>IF('Tariffs July 2020'!O65="",$C$74*$C$75*'Tariffs July 2020'!N65/100,IF($C$74*$C$75&gt;='Tariffs July 2020'!P65,('Tariffs July 2020'!P65*'Tariffs July 2020'!N65/100),($C$74*$C$75*'Tariffs July 2020'!N65/100)))</f>
        <v>382.49999999999994</v>
      </c>
      <c r="E87" s="184">
        <f>IF(AND('Tariffs July 2020'!R65&gt;0,'Tariffs July 2020'!T65&gt;0),IF(($C$74*$C$75&lt;'Tariffs July 2020'!T65),(0),($C$74*$C$75-'Tariffs July 2020'!T65)*'Tariffs July 2020'!U65/100),IF(AND('Tariffs July 2020'!R65&gt;0,'Tariffs July 2020'!T65=""),IF(($C$74*$C$75&lt;'Tariffs July 2020'!R65+'Tariffs July 2020'!P65),(0),(($C$74*$C$75-('Tariffs July 2020'!R65+'Tariffs July 2020'!P65))*'Tariffs July 2020'!S65/100)),IF(AND('Tariffs July 2020'!P65&gt;0,'Tariffs July 2020'!R65=""&gt;0),IF(($C$74*$C$75&lt;'Tariffs July 2020'!P65),(0),($C$74*$C$75-'Tariffs July 2020'!P65)*'Tariffs July 2020'!Q65/100),0)))</f>
        <v>0</v>
      </c>
      <c r="F87" s="184">
        <f>($C$74*$C$76)*'Tariffs July 2020'!AE65/100</f>
        <v>49.254545454545443</v>
      </c>
      <c r="G87" s="184">
        <f t="shared" si="181"/>
        <v>517.77436363636355</v>
      </c>
      <c r="H87" s="238">
        <f t="shared" si="182"/>
        <v>1727.0181818181816</v>
      </c>
      <c r="I87" s="238">
        <f t="shared" si="183"/>
        <v>2071.0974545454542</v>
      </c>
      <c r="J87" s="185">
        <f t="shared" si="180"/>
        <v>2278.2071999999998</v>
      </c>
      <c r="K87" s="183">
        <f>'Tariffs July 2020'!AZ65</f>
        <v>0</v>
      </c>
      <c r="L87" s="183">
        <f>'Tariffs July 2020'!BA65</f>
        <v>17</v>
      </c>
      <c r="M87" s="183">
        <f>'Tariffs July 2020'!BB65</f>
        <v>0</v>
      </c>
      <c r="N87" s="183">
        <f>'Tariffs July 2020'!BC65</f>
        <v>0</v>
      </c>
      <c r="O87" s="186" t="str">
        <f t="shared" si="187"/>
        <v>Guaranteed off usage</v>
      </c>
      <c r="P87" s="187" t="str">
        <f t="shared" si="188"/>
        <v>Exclusive</v>
      </c>
      <c r="Q87" s="241">
        <f t="shared" si="184"/>
        <v>1777.5043636363635</v>
      </c>
      <c r="R87" s="238">
        <f t="shared" si="185"/>
        <v>1777.5043636363635</v>
      </c>
      <c r="S87" s="247">
        <f t="shared" si="186"/>
        <v>1955.2547999999999</v>
      </c>
      <c r="T87" s="247">
        <f t="shared" si="186"/>
        <v>1955.2547999999999</v>
      </c>
      <c r="U87" s="188">
        <f>'Tariffs July 2020'!BL65</f>
        <v>0</v>
      </c>
      <c r="V87" s="189" t="str">
        <f>'Tariffs July 2020'!BM65</f>
        <v>n</v>
      </c>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244"/>
      <c r="AZ87" s="244"/>
      <c r="BA87" s="244"/>
      <c r="BB87" s="244"/>
      <c r="BC87" s="244"/>
      <c r="BD87" s="244"/>
      <c r="BE87" s="244"/>
      <c r="BF87" s="244"/>
      <c r="BG87" s="244"/>
      <c r="BH87" s="244"/>
      <c r="BI87" s="244"/>
      <c r="BJ87" s="244"/>
      <c r="BK87" s="244"/>
      <c r="BL87" s="244"/>
      <c r="BM87" s="244"/>
      <c r="BN87" s="244"/>
      <c r="BO87" s="244"/>
      <c r="BP87" s="244"/>
      <c r="BQ87" s="244"/>
      <c r="BR87" s="244"/>
      <c r="BS87" s="244"/>
      <c r="BT87" s="244"/>
      <c r="BU87" s="244"/>
      <c r="BV87" s="244"/>
      <c r="BW87" s="244"/>
      <c r="BX87" s="244"/>
      <c r="BY87" s="244"/>
      <c r="BZ87" s="244"/>
      <c r="CA87" s="244"/>
      <c r="CB87" s="244"/>
      <c r="CC87" s="244"/>
      <c r="CD87" s="244"/>
      <c r="CE87" s="244"/>
      <c r="CF87" s="244"/>
      <c r="CG87" s="244"/>
      <c r="CH87" s="244"/>
      <c r="CI87" s="244"/>
      <c r="CJ87" s="244"/>
      <c r="CK87" s="244"/>
      <c r="CL87" s="244"/>
      <c r="CM87" s="244"/>
      <c r="CN87" s="244"/>
      <c r="CO87" s="244"/>
      <c r="CP87" s="244"/>
      <c r="CQ87" s="244"/>
      <c r="CR87" s="244"/>
      <c r="CS87" s="244"/>
      <c r="CT87" s="244"/>
      <c r="CU87" s="244"/>
      <c r="CV87" s="244"/>
      <c r="CW87" s="244"/>
      <c r="CX87" s="244"/>
      <c r="CY87" s="244"/>
      <c r="CZ87" s="244"/>
      <c r="DA87" s="244"/>
      <c r="DB87" s="244"/>
      <c r="DC87" s="244"/>
      <c r="DD87" s="244"/>
      <c r="DE87" s="244"/>
      <c r="DF87" s="244"/>
      <c r="DG87" s="244"/>
      <c r="DH87" s="244"/>
      <c r="DI87" s="244"/>
      <c r="DJ87" s="244"/>
      <c r="DK87" s="244"/>
      <c r="DL87" s="244"/>
      <c r="DM87" s="244"/>
      <c r="DN87" s="244"/>
      <c r="DO87" s="244"/>
      <c r="DP87" s="244"/>
      <c r="DQ87" s="244"/>
      <c r="DR87" s="244"/>
      <c r="DS87" s="244"/>
      <c r="DT87" s="244"/>
      <c r="DU87" s="244"/>
      <c r="DV87" s="244"/>
      <c r="DW87" s="244"/>
      <c r="DX87" s="244"/>
      <c r="DY87" s="244"/>
      <c r="DZ87" s="244"/>
      <c r="EA87" s="244"/>
      <c r="EB87" s="244"/>
      <c r="EC87" s="244"/>
      <c r="ED87" s="244"/>
      <c r="EE87" s="244"/>
      <c r="EF87" s="244"/>
      <c r="EG87" s="244"/>
      <c r="EH87" s="244"/>
      <c r="EI87" s="244"/>
      <c r="EJ87" s="244"/>
      <c r="EK87" s="244"/>
      <c r="EL87" s="244"/>
      <c r="EM87" s="244"/>
      <c r="EN87" s="244"/>
      <c r="EO87" s="244"/>
      <c r="EP87" s="244"/>
      <c r="EQ87" s="244"/>
      <c r="ER87" s="244"/>
      <c r="ES87" s="244"/>
      <c r="ET87" s="244"/>
      <c r="EU87" s="244"/>
      <c r="EV87" s="244"/>
      <c r="EW87" s="244"/>
      <c r="EX87" s="244"/>
      <c r="EY87" s="244"/>
      <c r="EZ87" s="244"/>
      <c r="FA87" s="244"/>
      <c r="FB87" s="244"/>
      <c r="FC87" s="244"/>
      <c r="FD87" s="244"/>
      <c r="FE87" s="244"/>
      <c r="FF87" s="244"/>
      <c r="FG87" s="244"/>
      <c r="FH87" s="244"/>
      <c r="FI87" s="244"/>
      <c r="FJ87" s="244"/>
      <c r="FK87" s="244"/>
      <c r="FL87" s="244"/>
      <c r="FM87" s="244"/>
      <c r="FN87" s="244"/>
      <c r="FO87" s="244"/>
      <c r="FP87" s="244"/>
      <c r="FQ87" s="244"/>
      <c r="FR87" s="244"/>
      <c r="FS87" s="244"/>
      <c r="FT87" s="244"/>
      <c r="FU87" s="244"/>
      <c r="FV87" s="244"/>
      <c r="FW87" s="244"/>
      <c r="FX87" s="244"/>
      <c r="FY87" s="244"/>
      <c r="FZ87" s="244"/>
      <c r="GA87" s="244"/>
      <c r="GB87" s="244"/>
      <c r="GC87" s="244"/>
      <c r="GD87" s="244"/>
      <c r="GE87" s="244"/>
      <c r="GF87" s="244"/>
      <c r="GG87" s="244"/>
      <c r="GH87" s="244"/>
      <c r="GI87" s="244"/>
      <c r="GJ87" s="244"/>
      <c r="GK87" s="244"/>
      <c r="GL87" s="244"/>
      <c r="GM87" s="244"/>
      <c r="GN87" s="244"/>
      <c r="GO87" s="244"/>
      <c r="GP87" s="244"/>
      <c r="GQ87" s="244"/>
      <c r="GR87" s="244"/>
      <c r="GS87" s="244"/>
      <c r="GT87" s="244"/>
      <c r="GU87" s="244"/>
      <c r="GV87" s="244"/>
      <c r="GW87" s="244"/>
      <c r="GX87" s="244"/>
      <c r="GY87" s="244"/>
      <c r="GZ87" s="244"/>
      <c r="HA87" s="244"/>
      <c r="HB87" s="244"/>
      <c r="HC87" s="244"/>
      <c r="HD87" s="244"/>
      <c r="HE87" s="244"/>
      <c r="HF87" s="244"/>
      <c r="HG87" s="244"/>
      <c r="HH87" s="244"/>
      <c r="HI87" s="244"/>
      <c r="HJ87" s="244"/>
      <c r="HK87" s="244"/>
      <c r="HL87" s="244"/>
      <c r="HM87" s="244"/>
      <c r="HN87" s="244"/>
      <c r="HO87" s="244"/>
      <c r="HP87" s="244"/>
      <c r="HQ87" s="244"/>
      <c r="HR87" s="244"/>
      <c r="HS87" s="244"/>
      <c r="HT87" s="244"/>
      <c r="HU87" s="244"/>
      <c r="HV87" s="244"/>
      <c r="HW87" s="244"/>
      <c r="HX87" s="244"/>
      <c r="HY87" s="244"/>
      <c r="HZ87" s="244"/>
      <c r="IA87" s="244"/>
      <c r="IB87" s="244"/>
      <c r="IC87" s="244"/>
      <c r="ID87" s="244"/>
      <c r="IE87" s="244"/>
      <c r="IF87" s="244"/>
      <c r="IG87" s="244"/>
      <c r="IH87" s="244"/>
      <c r="II87" s="244"/>
      <c r="IJ87" s="244"/>
      <c r="IK87" s="244"/>
      <c r="IL87" s="244"/>
      <c r="IM87" s="244"/>
      <c r="IN87" s="244"/>
      <c r="IO87" s="244"/>
      <c r="IP87" s="244"/>
      <c r="IQ87" s="244"/>
      <c r="IR87" s="244"/>
      <c r="IS87" s="244"/>
      <c r="IT87" s="244"/>
      <c r="IU87" s="244"/>
      <c r="IV87" s="244"/>
      <c r="IW87" s="244"/>
      <c r="IX87" s="244"/>
      <c r="IY87" s="244"/>
      <c r="IZ87" s="244"/>
      <c r="JA87" s="244"/>
      <c r="JB87" s="244"/>
      <c r="JC87" s="244"/>
      <c r="JD87" s="244"/>
      <c r="JE87" s="244"/>
      <c r="JF87" s="244"/>
      <c r="JG87" s="244"/>
      <c r="JH87" s="244"/>
      <c r="JI87" s="244"/>
      <c r="JJ87" s="244"/>
      <c r="JK87" s="244"/>
      <c r="JL87" s="244"/>
      <c r="JM87" s="244"/>
      <c r="JN87" s="244"/>
      <c r="JO87" s="244"/>
      <c r="JP87" s="244"/>
      <c r="JQ87" s="244"/>
      <c r="JR87" s="244"/>
      <c r="JS87" s="244"/>
      <c r="JT87" s="244"/>
      <c r="JU87" s="244"/>
      <c r="JV87" s="244"/>
      <c r="JW87" s="244"/>
      <c r="JX87" s="244"/>
      <c r="JY87" s="244"/>
      <c r="JZ87" s="244"/>
      <c r="KA87" s="244"/>
      <c r="KB87" s="244"/>
      <c r="KC87" s="244"/>
      <c r="KD87" s="244"/>
      <c r="KE87" s="244"/>
      <c r="KF87" s="244"/>
      <c r="KG87" s="244"/>
      <c r="KH87" s="244"/>
      <c r="KI87" s="244"/>
      <c r="KJ87" s="244"/>
      <c r="KK87" s="244"/>
      <c r="KL87" s="244"/>
      <c r="KM87" s="244"/>
      <c r="KN87" s="244"/>
      <c r="KO87" s="244"/>
      <c r="KP87" s="244"/>
      <c r="KQ87" s="244"/>
      <c r="KR87" s="244"/>
      <c r="KS87" s="244"/>
      <c r="KT87" s="244"/>
      <c r="KU87" s="244"/>
      <c r="KV87" s="244"/>
      <c r="KW87" s="244"/>
      <c r="KX87" s="244"/>
      <c r="KY87" s="244"/>
      <c r="KZ87" s="244"/>
      <c r="LA87" s="244"/>
      <c r="LB87" s="244"/>
      <c r="LC87" s="244"/>
      <c r="LD87" s="244"/>
      <c r="LE87" s="244"/>
      <c r="LF87" s="244"/>
      <c r="LG87" s="244"/>
      <c r="LH87" s="244"/>
      <c r="LI87" s="244"/>
      <c r="LJ87" s="244"/>
      <c r="LK87" s="244"/>
      <c r="LL87" s="244"/>
      <c r="LM87" s="244"/>
      <c r="LN87" s="244"/>
      <c r="LO87" s="244"/>
      <c r="LP87" s="244"/>
      <c r="LQ87" s="244"/>
      <c r="LR87" s="244"/>
      <c r="LS87" s="244"/>
      <c r="LT87" s="244"/>
      <c r="LU87" s="244"/>
      <c r="LV87" s="244"/>
      <c r="LW87" s="244"/>
      <c r="LX87" s="244"/>
      <c r="LY87" s="244"/>
      <c r="LZ87" s="244"/>
      <c r="MA87" s="244"/>
      <c r="MB87" s="244"/>
      <c r="MC87" s="244"/>
      <c r="MD87" s="244"/>
      <c r="ME87" s="244"/>
      <c r="MF87" s="244"/>
      <c r="MG87" s="244"/>
      <c r="MH87" s="244"/>
      <c r="MI87" s="244"/>
      <c r="MJ87" s="244"/>
      <c r="MK87" s="244"/>
      <c r="ML87" s="244"/>
      <c r="MM87" s="244"/>
      <c r="MN87" s="244"/>
      <c r="MO87" s="244"/>
      <c r="MP87" s="244"/>
      <c r="MQ87" s="244"/>
      <c r="MR87" s="244"/>
      <c r="MS87" s="244"/>
      <c r="MT87" s="244"/>
      <c r="MU87" s="244"/>
      <c r="MV87" s="244"/>
      <c r="MW87" s="244"/>
      <c r="MX87" s="244"/>
      <c r="MY87" s="244"/>
      <c r="MZ87" s="244"/>
      <c r="NA87" s="244"/>
      <c r="NB87" s="244"/>
      <c r="NC87" s="244"/>
      <c r="ND87" s="244"/>
      <c r="NE87" s="244"/>
      <c r="NF87" s="244"/>
      <c r="NG87" s="244"/>
      <c r="NH87" s="244"/>
      <c r="NI87" s="244"/>
      <c r="NJ87" s="244"/>
      <c r="NK87" s="244"/>
      <c r="NL87" s="244"/>
      <c r="NM87" s="244"/>
      <c r="NN87" s="244"/>
      <c r="NO87" s="244"/>
      <c r="NP87" s="244"/>
      <c r="NQ87" s="244"/>
      <c r="NR87" s="244"/>
      <c r="NS87" s="244"/>
      <c r="NT87" s="244"/>
      <c r="NU87" s="244"/>
      <c r="NV87" s="244"/>
      <c r="NW87" s="244"/>
      <c r="NX87" s="244"/>
      <c r="NY87" s="244"/>
      <c r="NZ87" s="244"/>
      <c r="OA87" s="244"/>
      <c r="OB87" s="244"/>
      <c r="OC87" s="244"/>
      <c r="OD87" s="244"/>
      <c r="OE87" s="244"/>
      <c r="OF87" s="244"/>
      <c r="OG87" s="244"/>
      <c r="OH87" s="244"/>
      <c r="OI87" s="244"/>
      <c r="OJ87" s="244"/>
      <c r="OK87" s="244"/>
      <c r="OL87" s="244"/>
      <c r="OM87" s="244"/>
      <c r="ON87" s="244"/>
      <c r="OO87" s="244"/>
      <c r="OP87" s="244"/>
      <c r="OQ87" s="244"/>
      <c r="OR87" s="244"/>
      <c r="OS87" s="244"/>
      <c r="OT87" s="244"/>
      <c r="OU87" s="244"/>
      <c r="OV87" s="244"/>
      <c r="OW87" s="244"/>
      <c r="OX87" s="244"/>
      <c r="OY87" s="244"/>
      <c r="OZ87" s="244"/>
      <c r="PA87" s="244"/>
      <c r="PB87" s="244"/>
      <c r="PC87" s="244"/>
      <c r="PD87" s="244"/>
      <c r="PE87" s="244"/>
      <c r="PF87" s="244"/>
      <c r="PG87" s="244"/>
      <c r="PH87" s="244"/>
      <c r="PI87" s="244"/>
      <c r="PJ87" s="244"/>
      <c r="PK87" s="244"/>
      <c r="PL87" s="244"/>
      <c r="PM87" s="244"/>
      <c r="PN87" s="244"/>
      <c r="PO87" s="244"/>
      <c r="PP87" s="244"/>
      <c r="PQ87" s="244"/>
      <c r="PR87" s="244"/>
      <c r="PS87" s="244"/>
      <c r="PT87" s="244"/>
      <c r="PU87" s="244"/>
      <c r="PV87" s="244"/>
      <c r="PW87" s="244"/>
      <c r="PX87" s="244"/>
      <c r="PY87" s="244"/>
      <c r="PZ87" s="244"/>
      <c r="QA87" s="244"/>
      <c r="QB87" s="244"/>
      <c r="QC87" s="244"/>
      <c r="QD87" s="244"/>
      <c r="QE87" s="244"/>
      <c r="QF87" s="244"/>
      <c r="QG87" s="244"/>
      <c r="QH87" s="244"/>
      <c r="QI87" s="244"/>
      <c r="QJ87" s="244"/>
      <c r="QK87" s="244"/>
      <c r="QL87" s="244"/>
      <c r="QM87" s="244"/>
      <c r="QN87" s="244"/>
      <c r="QO87" s="244"/>
      <c r="QP87" s="244"/>
      <c r="QQ87" s="244"/>
      <c r="QR87" s="244"/>
      <c r="QS87" s="244"/>
      <c r="QT87" s="244"/>
      <c r="QU87" s="244"/>
      <c r="QV87" s="244"/>
      <c r="QW87" s="244"/>
      <c r="QX87" s="244"/>
      <c r="QY87" s="244"/>
      <c r="QZ87" s="244"/>
      <c r="RA87" s="244"/>
      <c r="RB87" s="244"/>
      <c r="RC87" s="244"/>
      <c r="RD87" s="244"/>
      <c r="RE87" s="244"/>
      <c r="RF87" s="244"/>
      <c r="RG87" s="244"/>
      <c r="RH87" s="244"/>
      <c r="RI87" s="244"/>
      <c r="RJ87" s="244"/>
      <c r="RK87" s="244"/>
      <c r="RL87" s="244"/>
      <c r="RM87" s="244"/>
      <c r="RN87" s="244"/>
      <c r="RO87" s="244"/>
      <c r="RP87" s="244"/>
      <c r="RQ87" s="244"/>
      <c r="RR87" s="244"/>
      <c r="RS87" s="244"/>
      <c r="RT87" s="244"/>
      <c r="RU87" s="244"/>
      <c r="RV87" s="244"/>
      <c r="RW87" s="244"/>
      <c r="RX87" s="244"/>
      <c r="RY87" s="244"/>
      <c r="RZ87" s="244"/>
      <c r="SA87" s="244"/>
      <c r="SB87" s="244"/>
      <c r="SC87" s="244"/>
      <c r="SD87" s="244"/>
      <c r="SE87" s="244"/>
      <c r="SF87" s="244"/>
      <c r="SG87" s="244"/>
      <c r="SH87" s="244"/>
      <c r="SI87" s="244"/>
      <c r="SJ87" s="244"/>
      <c r="SK87" s="244"/>
      <c r="SL87" s="244"/>
      <c r="SM87" s="244"/>
      <c r="SN87" s="244"/>
      <c r="SO87" s="244"/>
      <c r="SP87" s="244"/>
      <c r="SQ87" s="244"/>
      <c r="SR87" s="244"/>
      <c r="SS87" s="244"/>
      <c r="ST87" s="244"/>
      <c r="SU87" s="244"/>
      <c r="SV87" s="244"/>
      <c r="SW87" s="244"/>
      <c r="SX87" s="244"/>
      <c r="SY87" s="244"/>
      <c r="SZ87" s="244"/>
      <c r="TA87" s="244"/>
      <c r="TB87" s="244"/>
      <c r="TC87" s="244"/>
      <c r="TD87" s="244"/>
      <c r="TE87" s="244"/>
      <c r="TF87" s="244"/>
      <c r="TG87" s="244"/>
      <c r="TH87" s="244"/>
      <c r="TI87" s="244"/>
      <c r="TJ87" s="244"/>
      <c r="TK87" s="244"/>
      <c r="TL87" s="244"/>
      <c r="TM87" s="244"/>
      <c r="TN87" s="244"/>
      <c r="TO87" s="244"/>
      <c r="TP87" s="244"/>
      <c r="TQ87" s="244"/>
      <c r="TR87" s="244"/>
      <c r="TS87" s="244"/>
      <c r="TT87" s="244"/>
      <c r="TU87" s="244"/>
      <c r="TV87" s="244"/>
      <c r="TW87" s="244"/>
      <c r="TX87" s="244"/>
      <c r="TY87" s="244"/>
      <c r="TZ87" s="244"/>
      <c r="UA87" s="244"/>
      <c r="UB87" s="244"/>
      <c r="UC87" s="244"/>
      <c r="UD87" s="244"/>
      <c r="UE87" s="244"/>
      <c r="UF87" s="244"/>
      <c r="UG87" s="244"/>
      <c r="UH87" s="244"/>
      <c r="UI87" s="244"/>
      <c r="UJ87" s="244"/>
      <c r="UK87" s="244"/>
      <c r="UL87" s="244"/>
      <c r="UM87" s="244"/>
      <c r="UN87" s="244"/>
      <c r="UO87" s="244"/>
      <c r="UP87" s="244"/>
      <c r="UQ87" s="244"/>
      <c r="UR87" s="244"/>
      <c r="US87" s="244"/>
      <c r="UT87" s="244"/>
      <c r="UU87" s="244"/>
      <c r="UV87" s="244"/>
      <c r="UW87" s="244"/>
      <c r="UX87" s="244"/>
      <c r="UY87" s="244"/>
      <c r="UZ87" s="244"/>
      <c r="VA87" s="244"/>
      <c r="VB87" s="244"/>
      <c r="VC87" s="244"/>
      <c r="VD87" s="244"/>
      <c r="VE87" s="244"/>
      <c r="VF87" s="244"/>
      <c r="VG87" s="244"/>
      <c r="VH87" s="244"/>
      <c r="VI87" s="244"/>
      <c r="VJ87" s="244"/>
      <c r="VK87" s="244"/>
      <c r="VL87" s="244"/>
      <c r="VM87" s="244"/>
      <c r="VN87" s="244"/>
      <c r="VO87" s="244"/>
      <c r="VP87" s="244"/>
      <c r="VQ87" s="244"/>
      <c r="VR87" s="244"/>
      <c r="VS87" s="244"/>
      <c r="VT87" s="244"/>
      <c r="VU87" s="244"/>
      <c r="VV87" s="244"/>
      <c r="VW87" s="244"/>
      <c r="VX87" s="244"/>
      <c r="VY87" s="244"/>
      <c r="VZ87" s="244"/>
      <c r="WA87" s="244"/>
      <c r="WB87" s="244"/>
      <c r="WC87" s="244"/>
      <c r="WD87" s="244"/>
      <c r="WE87" s="244"/>
      <c r="WF87" s="244"/>
      <c r="WG87" s="244"/>
      <c r="WH87" s="244"/>
      <c r="WI87" s="244"/>
      <c r="WJ87" s="244"/>
      <c r="WK87" s="244"/>
      <c r="WL87" s="244"/>
      <c r="WM87" s="244"/>
      <c r="WN87" s="244"/>
      <c r="WO87" s="244"/>
      <c r="WP87" s="244"/>
      <c r="WQ87" s="244"/>
      <c r="WR87" s="244"/>
      <c r="WS87" s="244"/>
      <c r="WT87" s="244"/>
      <c r="WU87" s="244"/>
      <c r="WV87" s="244"/>
      <c r="WW87" s="244"/>
      <c r="WX87" s="244"/>
      <c r="WY87" s="244"/>
      <c r="WZ87" s="244"/>
      <c r="XA87" s="244"/>
      <c r="XB87" s="244"/>
      <c r="XC87" s="244"/>
      <c r="XD87" s="244"/>
      <c r="XE87" s="244"/>
      <c r="XF87" s="244"/>
      <c r="XG87" s="244"/>
      <c r="XH87" s="244"/>
      <c r="XI87" s="244"/>
      <c r="XJ87" s="244"/>
      <c r="XK87" s="244"/>
      <c r="XL87" s="244"/>
      <c r="XM87" s="244"/>
      <c r="XN87" s="244"/>
      <c r="XO87" s="244"/>
      <c r="XP87" s="244"/>
      <c r="XQ87" s="244"/>
      <c r="XR87" s="244"/>
      <c r="XS87" s="244"/>
      <c r="XT87" s="244"/>
      <c r="XU87" s="244"/>
      <c r="XV87" s="244"/>
      <c r="XW87" s="244"/>
      <c r="XX87" s="244"/>
      <c r="XY87" s="244"/>
      <c r="XZ87" s="244"/>
      <c r="YA87" s="244"/>
      <c r="YB87" s="244"/>
      <c r="YC87" s="244"/>
      <c r="YD87" s="244"/>
      <c r="YE87" s="244"/>
      <c r="YF87" s="244"/>
      <c r="YG87" s="244"/>
      <c r="YH87" s="244"/>
      <c r="YI87" s="244"/>
      <c r="YJ87" s="244"/>
      <c r="YK87" s="244"/>
      <c r="YL87" s="244"/>
      <c r="YM87" s="244"/>
      <c r="YN87" s="244"/>
      <c r="YO87" s="244"/>
      <c r="YP87" s="244"/>
      <c r="YQ87" s="244"/>
      <c r="YR87" s="244"/>
      <c r="YS87" s="244"/>
      <c r="YT87" s="244"/>
      <c r="YU87" s="244"/>
      <c r="YV87" s="244"/>
      <c r="YW87" s="244"/>
      <c r="YX87" s="244"/>
      <c r="YY87" s="244"/>
      <c r="YZ87" s="244"/>
      <c r="ZA87" s="244"/>
      <c r="ZB87" s="244"/>
      <c r="ZC87" s="244"/>
      <c r="ZD87" s="244"/>
      <c r="ZE87" s="244"/>
      <c r="ZF87" s="244"/>
      <c r="ZG87" s="244"/>
      <c r="ZH87" s="244"/>
      <c r="ZI87" s="244"/>
      <c r="ZJ87" s="244"/>
      <c r="ZK87" s="244"/>
      <c r="ZL87" s="244"/>
      <c r="ZM87" s="244"/>
      <c r="ZN87" s="244"/>
      <c r="ZO87" s="244"/>
      <c r="ZP87" s="244"/>
      <c r="ZQ87" s="244"/>
      <c r="ZR87" s="244"/>
      <c r="ZS87" s="244"/>
      <c r="ZT87" s="244"/>
      <c r="ZU87" s="244"/>
      <c r="ZV87" s="244"/>
      <c r="ZW87" s="244"/>
      <c r="ZX87" s="244"/>
      <c r="ZY87" s="244"/>
      <c r="ZZ87" s="244"/>
      <c r="AAA87" s="244"/>
      <c r="AAB87" s="244"/>
      <c r="AAC87" s="244"/>
      <c r="AAD87" s="244"/>
      <c r="AAE87" s="244"/>
      <c r="AAF87" s="244"/>
      <c r="AAG87" s="244"/>
      <c r="AAH87" s="244"/>
      <c r="AAI87" s="244"/>
      <c r="AAJ87" s="244"/>
      <c r="AAK87" s="244"/>
      <c r="AAL87" s="244"/>
      <c r="AAM87" s="244"/>
      <c r="AAN87" s="244"/>
      <c r="AAO87" s="244"/>
      <c r="AAP87" s="244"/>
      <c r="AAQ87" s="244"/>
      <c r="AAR87" s="244"/>
      <c r="AAS87" s="244"/>
      <c r="AAT87" s="244"/>
      <c r="AAU87" s="244"/>
      <c r="AAV87" s="244"/>
      <c r="AAW87" s="244"/>
      <c r="AAX87" s="244"/>
      <c r="AAY87" s="244"/>
      <c r="AAZ87" s="244"/>
      <c r="ABA87" s="244"/>
      <c r="ABB87" s="244"/>
      <c r="ABC87" s="244"/>
      <c r="ABD87" s="244"/>
      <c r="ABE87" s="244"/>
      <c r="ABF87" s="244"/>
      <c r="ABG87" s="244"/>
      <c r="ABH87" s="244"/>
      <c r="ABI87" s="244"/>
      <c r="ABJ87" s="244"/>
      <c r="ABK87" s="244"/>
      <c r="ABL87" s="244"/>
      <c r="ABM87" s="244"/>
      <c r="ABN87" s="244"/>
      <c r="ABO87" s="244"/>
      <c r="ABP87" s="244"/>
      <c r="ABQ87" s="244"/>
      <c r="ABR87" s="244"/>
      <c r="ABS87" s="244"/>
      <c r="ABT87" s="244"/>
      <c r="ABU87" s="244"/>
      <c r="ABV87" s="244"/>
      <c r="ABW87" s="244"/>
      <c r="ABX87" s="244"/>
      <c r="ABY87" s="244"/>
      <c r="ABZ87" s="244"/>
      <c r="ACA87" s="244"/>
      <c r="ACB87" s="244"/>
      <c r="ACC87" s="244"/>
      <c r="ACD87" s="244"/>
      <c r="ACE87" s="244"/>
      <c r="ACF87" s="244"/>
      <c r="ACG87" s="244"/>
      <c r="ACH87" s="244"/>
      <c r="ACI87" s="244"/>
      <c r="ACJ87" s="244"/>
      <c r="ACK87" s="244"/>
      <c r="ACL87" s="244"/>
      <c r="ACM87" s="244"/>
      <c r="ACN87" s="244"/>
      <c r="ACO87" s="244"/>
      <c r="ACP87" s="244"/>
      <c r="ACQ87" s="244"/>
      <c r="ACR87" s="244"/>
      <c r="ACS87" s="244"/>
      <c r="ACT87" s="244"/>
      <c r="ACU87" s="244"/>
      <c r="ACV87" s="244"/>
      <c r="ACW87" s="244"/>
      <c r="ACX87" s="244"/>
      <c r="ACY87" s="244"/>
      <c r="ACZ87" s="244"/>
      <c r="ADA87" s="244"/>
      <c r="ADB87" s="244"/>
      <c r="ADC87" s="244"/>
      <c r="ADD87" s="244"/>
      <c r="ADE87" s="244"/>
      <c r="ADF87" s="244"/>
      <c r="ADG87" s="244"/>
      <c r="ADH87" s="244"/>
      <c r="ADI87" s="244"/>
      <c r="ADJ87" s="244"/>
      <c r="ADK87" s="244"/>
      <c r="ADL87" s="244"/>
      <c r="ADM87" s="244"/>
      <c r="ADN87" s="244"/>
      <c r="ADO87" s="244"/>
      <c r="ADP87" s="244"/>
      <c r="ADQ87" s="244"/>
      <c r="ADR87" s="244"/>
      <c r="ADS87" s="244"/>
      <c r="ADT87" s="244"/>
      <c r="ADU87" s="244"/>
      <c r="ADV87" s="244"/>
      <c r="ADW87" s="244"/>
      <c r="ADX87" s="244"/>
      <c r="ADY87" s="244"/>
      <c r="ADZ87" s="244"/>
      <c r="AEA87" s="244"/>
      <c r="AEB87" s="244"/>
      <c r="AEC87" s="244"/>
      <c r="AED87" s="244"/>
      <c r="AEE87" s="244"/>
      <c r="AEF87" s="244"/>
      <c r="AEG87" s="244"/>
      <c r="AEH87" s="244"/>
      <c r="AEI87" s="244"/>
      <c r="AEJ87" s="244"/>
      <c r="AEK87" s="244"/>
      <c r="AEL87" s="244"/>
      <c r="AEM87" s="244"/>
      <c r="AEN87" s="244"/>
      <c r="AEO87" s="244"/>
      <c r="AEP87" s="244"/>
      <c r="AEQ87" s="244"/>
      <c r="AER87" s="244"/>
      <c r="AES87" s="244"/>
      <c r="AET87" s="244"/>
      <c r="AEU87" s="244"/>
    </row>
    <row r="88" spans="1:827" s="191" customFormat="1" x14ac:dyDescent="0.15">
      <c r="A88" s="182" t="str">
        <f>'Tariffs July 2020'!K66</f>
        <v>Mojo Power</v>
      </c>
      <c r="B88" s="183" t="str">
        <f>'Tariffs July 2020'!L66</f>
        <v>All Day Breakfast</v>
      </c>
      <c r="C88" s="184">
        <f>IF('Tariffs July 2020'!BP66=0,91*'Tariffs July 2020'!M66/100,(91*'Tariffs July 2020'!M66/100)+'Tariffs July 2020'!BP66/4)</f>
        <v>72.576636363636368</v>
      </c>
      <c r="D88" s="184">
        <f>IF('Tariffs July 2020'!O66="",$C$74*$C$75*'Tariffs July 2020'!N66/100,IF($C$74*$C$75&gt;='Tariffs July 2020'!P66,('Tariffs July 2020'!P66*'Tariffs July 2020'!N66/100),($C$74*$C$75*'Tariffs July 2020'!N66/100)))</f>
        <v>286.68181818181819</v>
      </c>
      <c r="E88" s="184">
        <f>IF(AND('Tariffs July 2020'!R66&gt;0,'Tariffs July 2020'!T66&gt;0),IF(($C$74*$C$75&lt;'Tariffs July 2020'!T66),(0),($C$74*$C$75-'Tariffs July 2020'!T66)*'Tariffs July 2020'!U66/100),IF(AND('Tariffs July 2020'!R66&gt;0,'Tariffs July 2020'!T66=""),IF(($C$74*$C$75&lt;'Tariffs July 2020'!R66+'Tariffs July 2020'!P66),(0),(($C$74*$C$75-('Tariffs July 2020'!R66+'Tariffs July 2020'!P66))*'Tariffs July 2020'!S66/100)),IF(AND('Tariffs July 2020'!P66&gt;0,'Tariffs July 2020'!R66=""&gt;0),IF(($C$74*$C$75&lt;'Tariffs July 2020'!P66),(0),($C$74*$C$75-'Tariffs July 2020'!P66)*'Tariffs July 2020'!Q66/100),0)))</f>
        <v>0</v>
      </c>
      <c r="F88" s="184">
        <f>($C$74*$C$76)*'Tariffs July 2020'!AE66/100</f>
        <v>47.890909090909084</v>
      </c>
      <c r="G88" s="184">
        <f t="shared" si="181"/>
        <v>407.14936363636366</v>
      </c>
      <c r="H88" s="238">
        <f t="shared" si="182"/>
        <v>1338.2909090909093</v>
      </c>
      <c r="I88" s="238">
        <f t="shared" si="183"/>
        <v>1628.5974545454546</v>
      </c>
      <c r="J88" s="185">
        <f t="shared" si="180"/>
        <v>1791.4572000000003</v>
      </c>
      <c r="K88" s="183">
        <f>'Tariffs July 2020'!AZ66</f>
        <v>0</v>
      </c>
      <c r="L88" s="183">
        <f>'Tariffs July 2020'!BA66</f>
        <v>0</v>
      </c>
      <c r="M88" s="183">
        <f>'Tariffs July 2020'!BB66</f>
        <v>0</v>
      </c>
      <c r="N88" s="183">
        <f>'Tariffs July 2020'!BC66</f>
        <v>0</v>
      </c>
      <c r="O88" s="186" t="str">
        <f t="shared" si="187"/>
        <v>No discount</v>
      </c>
      <c r="P88" s="187" t="str">
        <f t="shared" si="188"/>
        <v>Exclusive</v>
      </c>
      <c r="Q88" s="241">
        <f t="shared" si="184"/>
        <v>1628.5974545454546</v>
      </c>
      <c r="R88" s="238">
        <f t="shared" si="185"/>
        <v>1628.5974545454546</v>
      </c>
      <c r="S88" s="247">
        <f t="shared" si="186"/>
        <v>1791.4572000000003</v>
      </c>
      <c r="T88" s="247">
        <f t="shared" si="186"/>
        <v>1791.4572000000003</v>
      </c>
      <c r="U88" s="188">
        <f>'Tariffs July 2020'!BL66</f>
        <v>0</v>
      </c>
      <c r="V88" s="189" t="str">
        <f>'Tariffs July 2020'!BM66</f>
        <v>n</v>
      </c>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4"/>
      <c r="BR88" s="244"/>
      <c r="BS88" s="244"/>
      <c r="BT88" s="244"/>
      <c r="BU88" s="244"/>
      <c r="BV88" s="244"/>
      <c r="BW88" s="244"/>
      <c r="BX88" s="244"/>
      <c r="BY88" s="244"/>
      <c r="BZ88" s="244"/>
      <c r="CA88" s="244"/>
      <c r="CB88" s="244"/>
      <c r="CC88" s="244"/>
      <c r="CD88" s="244"/>
      <c r="CE88" s="244"/>
      <c r="CF88" s="244"/>
      <c r="CG88" s="244"/>
      <c r="CH88" s="244"/>
      <c r="CI88" s="244"/>
      <c r="CJ88" s="244"/>
      <c r="CK88" s="244"/>
      <c r="CL88" s="244"/>
      <c r="CM88" s="244"/>
      <c r="CN88" s="244"/>
      <c r="CO88" s="244"/>
      <c r="CP88" s="244"/>
      <c r="CQ88" s="244"/>
      <c r="CR88" s="244"/>
      <c r="CS88" s="244"/>
      <c r="CT88" s="244"/>
      <c r="CU88" s="244"/>
      <c r="CV88" s="244"/>
      <c r="CW88" s="244"/>
      <c r="CX88" s="244"/>
      <c r="CY88" s="244"/>
      <c r="CZ88" s="244"/>
      <c r="DA88" s="244"/>
      <c r="DB88" s="244"/>
      <c r="DC88" s="244"/>
      <c r="DD88" s="244"/>
      <c r="DE88" s="244"/>
      <c r="DF88" s="244"/>
      <c r="DG88" s="244"/>
      <c r="DH88" s="244"/>
      <c r="DI88" s="244"/>
      <c r="DJ88" s="244"/>
      <c r="DK88" s="244"/>
      <c r="DL88" s="244"/>
      <c r="DM88" s="244"/>
      <c r="DN88" s="244"/>
      <c r="DO88" s="244"/>
      <c r="DP88" s="244"/>
      <c r="DQ88" s="244"/>
      <c r="DR88" s="244"/>
      <c r="DS88" s="244"/>
      <c r="DT88" s="244"/>
      <c r="DU88" s="244"/>
      <c r="DV88" s="244"/>
      <c r="DW88" s="244"/>
      <c r="DX88" s="244"/>
      <c r="DY88" s="244"/>
      <c r="DZ88" s="244"/>
      <c r="EA88" s="244"/>
      <c r="EB88" s="244"/>
      <c r="EC88" s="244"/>
      <c r="ED88" s="244"/>
      <c r="EE88" s="244"/>
      <c r="EF88" s="244"/>
      <c r="EG88" s="244"/>
      <c r="EH88" s="244"/>
      <c r="EI88" s="244"/>
      <c r="EJ88" s="244"/>
      <c r="EK88" s="244"/>
      <c r="EL88" s="244"/>
      <c r="EM88" s="244"/>
      <c r="EN88" s="244"/>
      <c r="EO88" s="244"/>
      <c r="EP88" s="244"/>
      <c r="EQ88" s="244"/>
      <c r="ER88" s="244"/>
      <c r="ES88" s="244"/>
      <c r="ET88" s="244"/>
      <c r="EU88" s="244"/>
      <c r="EV88" s="244"/>
      <c r="EW88" s="244"/>
      <c r="EX88" s="244"/>
      <c r="EY88" s="244"/>
      <c r="EZ88" s="244"/>
      <c r="FA88" s="244"/>
      <c r="FB88" s="244"/>
      <c r="FC88" s="244"/>
      <c r="FD88" s="244"/>
      <c r="FE88" s="244"/>
      <c r="FF88" s="244"/>
      <c r="FG88" s="244"/>
      <c r="FH88" s="244"/>
      <c r="FI88" s="244"/>
      <c r="FJ88" s="244"/>
      <c r="FK88" s="244"/>
      <c r="FL88" s="244"/>
      <c r="FM88" s="244"/>
      <c r="FN88" s="244"/>
      <c r="FO88" s="244"/>
      <c r="FP88" s="244"/>
      <c r="FQ88" s="244"/>
      <c r="FR88" s="244"/>
      <c r="FS88" s="244"/>
      <c r="FT88" s="244"/>
      <c r="FU88" s="244"/>
      <c r="FV88" s="244"/>
      <c r="FW88" s="244"/>
      <c r="FX88" s="244"/>
      <c r="FY88" s="244"/>
      <c r="FZ88" s="244"/>
      <c r="GA88" s="244"/>
      <c r="GB88" s="244"/>
      <c r="GC88" s="244"/>
      <c r="GD88" s="244"/>
      <c r="GE88" s="244"/>
      <c r="GF88" s="244"/>
      <c r="GG88" s="244"/>
      <c r="GH88" s="244"/>
      <c r="GI88" s="244"/>
      <c r="GJ88" s="244"/>
      <c r="GK88" s="244"/>
      <c r="GL88" s="244"/>
      <c r="GM88" s="244"/>
      <c r="GN88" s="244"/>
      <c r="GO88" s="244"/>
      <c r="GP88" s="244"/>
      <c r="GQ88" s="244"/>
      <c r="GR88" s="244"/>
      <c r="GS88" s="244"/>
      <c r="GT88" s="244"/>
      <c r="GU88" s="244"/>
      <c r="GV88" s="244"/>
      <c r="GW88" s="244"/>
      <c r="GX88" s="244"/>
      <c r="GY88" s="244"/>
      <c r="GZ88" s="244"/>
      <c r="HA88" s="244"/>
      <c r="HB88" s="244"/>
      <c r="HC88" s="244"/>
      <c r="HD88" s="244"/>
      <c r="HE88" s="244"/>
      <c r="HF88" s="244"/>
      <c r="HG88" s="244"/>
      <c r="HH88" s="244"/>
      <c r="HI88" s="244"/>
      <c r="HJ88" s="244"/>
      <c r="HK88" s="244"/>
      <c r="HL88" s="244"/>
      <c r="HM88" s="244"/>
      <c r="HN88" s="244"/>
      <c r="HO88" s="244"/>
      <c r="HP88" s="244"/>
      <c r="HQ88" s="244"/>
      <c r="HR88" s="244"/>
      <c r="HS88" s="244"/>
      <c r="HT88" s="244"/>
      <c r="HU88" s="244"/>
      <c r="HV88" s="244"/>
      <c r="HW88" s="244"/>
      <c r="HX88" s="244"/>
      <c r="HY88" s="244"/>
      <c r="HZ88" s="244"/>
      <c r="IA88" s="244"/>
      <c r="IB88" s="244"/>
      <c r="IC88" s="244"/>
      <c r="ID88" s="244"/>
      <c r="IE88" s="244"/>
      <c r="IF88" s="244"/>
      <c r="IG88" s="244"/>
      <c r="IH88" s="244"/>
      <c r="II88" s="244"/>
      <c r="IJ88" s="244"/>
      <c r="IK88" s="244"/>
      <c r="IL88" s="244"/>
      <c r="IM88" s="244"/>
      <c r="IN88" s="244"/>
      <c r="IO88" s="244"/>
      <c r="IP88" s="244"/>
      <c r="IQ88" s="244"/>
      <c r="IR88" s="244"/>
      <c r="IS88" s="244"/>
      <c r="IT88" s="244"/>
      <c r="IU88" s="244"/>
      <c r="IV88" s="244"/>
      <c r="IW88" s="244"/>
      <c r="IX88" s="244"/>
      <c r="IY88" s="244"/>
      <c r="IZ88" s="244"/>
      <c r="JA88" s="244"/>
      <c r="JB88" s="244"/>
      <c r="JC88" s="244"/>
      <c r="JD88" s="244"/>
      <c r="JE88" s="244"/>
      <c r="JF88" s="244"/>
      <c r="JG88" s="244"/>
      <c r="JH88" s="244"/>
      <c r="JI88" s="244"/>
      <c r="JJ88" s="244"/>
      <c r="JK88" s="244"/>
      <c r="JL88" s="244"/>
      <c r="JM88" s="244"/>
      <c r="JN88" s="244"/>
      <c r="JO88" s="244"/>
      <c r="JP88" s="244"/>
      <c r="JQ88" s="244"/>
      <c r="JR88" s="244"/>
      <c r="JS88" s="244"/>
      <c r="JT88" s="244"/>
      <c r="JU88" s="244"/>
      <c r="JV88" s="244"/>
      <c r="JW88" s="244"/>
      <c r="JX88" s="244"/>
      <c r="JY88" s="244"/>
      <c r="JZ88" s="244"/>
      <c r="KA88" s="244"/>
      <c r="KB88" s="244"/>
      <c r="KC88" s="244"/>
      <c r="KD88" s="244"/>
      <c r="KE88" s="244"/>
      <c r="KF88" s="244"/>
      <c r="KG88" s="244"/>
      <c r="KH88" s="244"/>
      <c r="KI88" s="244"/>
      <c r="KJ88" s="244"/>
      <c r="KK88" s="244"/>
      <c r="KL88" s="244"/>
      <c r="KM88" s="244"/>
      <c r="KN88" s="244"/>
      <c r="KO88" s="244"/>
      <c r="KP88" s="244"/>
      <c r="KQ88" s="244"/>
      <c r="KR88" s="244"/>
      <c r="KS88" s="244"/>
      <c r="KT88" s="244"/>
      <c r="KU88" s="244"/>
      <c r="KV88" s="244"/>
      <c r="KW88" s="244"/>
      <c r="KX88" s="244"/>
      <c r="KY88" s="244"/>
      <c r="KZ88" s="244"/>
      <c r="LA88" s="244"/>
      <c r="LB88" s="244"/>
      <c r="LC88" s="244"/>
      <c r="LD88" s="244"/>
      <c r="LE88" s="244"/>
      <c r="LF88" s="244"/>
      <c r="LG88" s="244"/>
      <c r="LH88" s="244"/>
      <c r="LI88" s="244"/>
      <c r="LJ88" s="244"/>
      <c r="LK88" s="244"/>
      <c r="LL88" s="244"/>
      <c r="LM88" s="244"/>
      <c r="LN88" s="244"/>
      <c r="LO88" s="244"/>
      <c r="LP88" s="244"/>
      <c r="LQ88" s="244"/>
      <c r="LR88" s="244"/>
      <c r="LS88" s="244"/>
      <c r="LT88" s="244"/>
      <c r="LU88" s="244"/>
      <c r="LV88" s="244"/>
      <c r="LW88" s="244"/>
      <c r="LX88" s="244"/>
      <c r="LY88" s="244"/>
      <c r="LZ88" s="244"/>
      <c r="MA88" s="244"/>
      <c r="MB88" s="244"/>
      <c r="MC88" s="244"/>
      <c r="MD88" s="244"/>
      <c r="ME88" s="244"/>
      <c r="MF88" s="244"/>
      <c r="MG88" s="244"/>
      <c r="MH88" s="244"/>
      <c r="MI88" s="244"/>
      <c r="MJ88" s="244"/>
      <c r="MK88" s="244"/>
      <c r="ML88" s="244"/>
      <c r="MM88" s="244"/>
      <c r="MN88" s="244"/>
      <c r="MO88" s="244"/>
      <c r="MP88" s="244"/>
      <c r="MQ88" s="244"/>
      <c r="MR88" s="244"/>
      <c r="MS88" s="244"/>
      <c r="MT88" s="244"/>
      <c r="MU88" s="244"/>
      <c r="MV88" s="244"/>
      <c r="MW88" s="244"/>
      <c r="MX88" s="244"/>
      <c r="MY88" s="244"/>
      <c r="MZ88" s="244"/>
      <c r="NA88" s="244"/>
      <c r="NB88" s="244"/>
      <c r="NC88" s="244"/>
      <c r="ND88" s="244"/>
      <c r="NE88" s="244"/>
      <c r="NF88" s="244"/>
      <c r="NG88" s="244"/>
      <c r="NH88" s="244"/>
      <c r="NI88" s="244"/>
      <c r="NJ88" s="244"/>
      <c r="NK88" s="244"/>
      <c r="NL88" s="244"/>
      <c r="NM88" s="244"/>
      <c r="NN88" s="244"/>
      <c r="NO88" s="244"/>
      <c r="NP88" s="244"/>
      <c r="NQ88" s="244"/>
      <c r="NR88" s="244"/>
      <c r="NS88" s="244"/>
      <c r="NT88" s="244"/>
      <c r="NU88" s="244"/>
      <c r="NV88" s="244"/>
      <c r="NW88" s="244"/>
      <c r="NX88" s="244"/>
      <c r="NY88" s="244"/>
      <c r="NZ88" s="244"/>
      <c r="OA88" s="244"/>
      <c r="OB88" s="244"/>
      <c r="OC88" s="244"/>
      <c r="OD88" s="244"/>
      <c r="OE88" s="244"/>
      <c r="OF88" s="244"/>
      <c r="OG88" s="244"/>
      <c r="OH88" s="244"/>
      <c r="OI88" s="244"/>
      <c r="OJ88" s="244"/>
      <c r="OK88" s="244"/>
      <c r="OL88" s="244"/>
      <c r="OM88" s="244"/>
      <c r="ON88" s="244"/>
      <c r="OO88" s="244"/>
      <c r="OP88" s="244"/>
      <c r="OQ88" s="244"/>
      <c r="OR88" s="244"/>
      <c r="OS88" s="244"/>
      <c r="OT88" s="244"/>
      <c r="OU88" s="244"/>
      <c r="OV88" s="244"/>
      <c r="OW88" s="244"/>
      <c r="OX88" s="244"/>
      <c r="OY88" s="244"/>
      <c r="OZ88" s="244"/>
      <c r="PA88" s="244"/>
      <c r="PB88" s="244"/>
      <c r="PC88" s="244"/>
      <c r="PD88" s="244"/>
      <c r="PE88" s="244"/>
      <c r="PF88" s="244"/>
      <c r="PG88" s="244"/>
      <c r="PH88" s="244"/>
      <c r="PI88" s="244"/>
      <c r="PJ88" s="244"/>
      <c r="PK88" s="244"/>
      <c r="PL88" s="244"/>
      <c r="PM88" s="244"/>
      <c r="PN88" s="244"/>
      <c r="PO88" s="244"/>
      <c r="PP88" s="244"/>
      <c r="PQ88" s="244"/>
      <c r="PR88" s="244"/>
      <c r="PS88" s="244"/>
      <c r="PT88" s="244"/>
      <c r="PU88" s="244"/>
      <c r="PV88" s="244"/>
      <c r="PW88" s="244"/>
      <c r="PX88" s="244"/>
      <c r="PY88" s="244"/>
      <c r="PZ88" s="244"/>
      <c r="QA88" s="244"/>
      <c r="QB88" s="244"/>
      <c r="QC88" s="244"/>
      <c r="QD88" s="244"/>
      <c r="QE88" s="244"/>
      <c r="QF88" s="244"/>
      <c r="QG88" s="244"/>
      <c r="QH88" s="244"/>
      <c r="QI88" s="244"/>
      <c r="QJ88" s="244"/>
      <c r="QK88" s="244"/>
      <c r="QL88" s="244"/>
      <c r="QM88" s="244"/>
      <c r="QN88" s="244"/>
      <c r="QO88" s="244"/>
      <c r="QP88" s="244"/>
      <c r="QQ88" s="244"/>
      <c r="QR88" s="244"/>
      <c r="QS88" s="244"/>
      <c r="QT88" s="244"/>
      <c r="QU88" s="244"/>
      <c r="QV88" s="244"/>
      <c r="QW88" s="244"/>
      <c r="QX88" s="244"/>
      <c r="QY88" s="244"/>
      <c r="QZ88" s="244"/>
      <c r="RA88" s="244"/>
      <c r="RB88" s="244"/>
      <c r="RC88" s="244"/>
      <c r="RD88" s="244"/>
      <c r="RE88" s="244"/>
      <c r="RF88" s="244"/>
      <c r="RG88" s="244"/>
      <c r="RH88" s="244"/>
      <c r="RI88" s="244"/>
      <c r="RJ88" s="244"/>
      <c r="RK88" s="244"/>
      <c r="RL88" s="244"/>
      <c r="RM88" s="244"/>
      <c r="RN88" s="244"/>
      <c r="RO88" s="244"/>
      <c r="RP88" s="244"/>
      <c r="RQ88" s="244"/>
      <c r="RR88" s="244"/>
      <c r="RS88" s="244"/>
      <c r="RT88" s="244"/>
      <c r="RU88" s="244"/>
      <c r="RV88" s="244"/>
      <c r="RW88" s="244"/>
      <c r="RX88" s="244"/>
      <c r="RY88" s="244"/>
      <c r="RZ88" s="244"/>
      <c r="SA88" s="244"/>
      <c r="SB88" s="244"/>
      <c r="SC88" s="244"/>
      <c r="SD88" s="244"/>
      <c r="SE88" s="244"/>
      <c r="SF88" s="244"/>
      <c r="SG88" s="244"/>
      <c r="SH88" s="244"/>
      <c r="SI88" s="244"/>
      <c r="SJ88" s="244"/>
      <c r="SK88" s="244"/>
      <c r="SL88" s="244"/>
      <c r="SM88" s="244"/>
      <c r="SN88" s="244"/>
      <c r="SO88" s="244"/>
      <c r="SP88" s="244"/>
      <c r="SQ88" s="244"/>
      <c r="SR88" s="244"/>
      <c r="SS88" s="244"/>
      <c r="ST88" s="244"/>
      <c r="SU88" s="244"/>
      <c r="SV88" s="244"/>
      <c r="SW88" s="244"/>
      <c r="SX88" s="244"/>
      <c r="SY88" s="244"/>
      <c r="SZ88" s="244"/>
      <c r="TA88" s="244"/>
      <c r="TB88" s="244"/>
      <c r="TC88" s="244"/>
      <c r="TD88" s="244"/>
      <c r="TE88" s="244"/>
      <c r="TF88" s="244"/>
      <c r="TG88" s="244"/>
      <c r="TH88" s="244"/>
      <c r="TI88" s="244"/>
      <c r="TJ88" s="244"/>
      <c r="TK88" s="244"/>
      <c r="TL88" s="244"/>
      <c r="TM88" s="244"/>
      <c r="TN88" s="244"/>
      <c r="TO88" s="244"/>
      <c r="TP88" s="244"/>
      <c r="TQ88" s="244"/>
      <c r="TR88" s="244"/>
      <c r="TS88" s="244"/>
      <c r="TT88" s="244"/>
      <c r="TU88" s="244"/>
      <c r="TV88" s="244"/>
      <c r="TW88" s="244"/>
      <c r="TX88" s="244"/>
      <c r="TY88" s="244"/>
      <c r="TZ88" s="244"/>
      <c r="UA88" s="244"/>
      <c r="UB88" s="244"/>
      <c r="UC88" s="244"/>
      <c r="UD88" s="244"/>
      <c r="UE88" s="244"/>
      <c r="UF88" s="244"/>
      <c r="UG88" s="244"/>
      <c r="UH88" s="244"/>
      <c r="UI88" s="244"/>
      <c r="UJ88" s="244"/>
      <c r="UK88" s="244"/>
      <c r="UL88" s="244"/>
      <c r="UM88" s="244"/>
      <c r="UN88" s="244"/>
      <c r="UO88" s="244"/>
      <c r="UP88" s="244"/>
      <c r="UQ88" s="244"/>
      <c r="UR88" s="244"/>
      <c r="US88" s="244"/>
      <c r="UT88" s="244"/>
      <c r="UU88" s="244"/>
      <c r="UV88" s="244"/>
      <c r="UW88" s="244"/>
      <c r="UX88" s="244"/>
      <c r="UY88" s="244"/>
      <c r="UZ88" s="244"/>
      <c r="VA88" s="244"/>
      <c r="VB88" s="244"/>
      <c r="VC88" s="244"/>
      <c r="VD88" s="244"/>
      <c r="VE88" s="244"/>
      <c r="VF88" s="244"/>
      <c r="VG88" s="244"/>
      <c r="VH88" s="244"/>
      <c r="VI88" s="244"/>
      <c r="VJ88" s="244"/>
      <c r="VK88" s="244"/>
      <c r="VL88" s="244"/>
      <c r="VM88" s="244"/>
      <c r="VN88" s="244"/>
      <c r="VO88" s="244"/>
      <c r="VP88" s="244"/>
      <c r="VQ88" s="244"/>
      <c r="VR88" s="244"/>
      <c r="VS88" s="244"/>
      <c r="VT88" s="244"/>
      <c r="VU88" s="244"/>
      <c r="VV88" s="244"/>
      <c r="VW88" s="244"/>
      <c r="VX88" s="244"/>
      <c r="VY88" s="244"/>
      <c r="VZ88" s="244"/>
      <c r="WA88" s="244"/>
      <c r="WB88" s="244"/>
      <c r="WC88" s="244"/>
      <c r="WD88" s="244"/>
      <c r="WE88" s="244"/>
      <c r="WF88" s="244"/>
      <c r="WG88" s="244"/>
      <c r="WH88" s="244"/>
      <c r="WI88" s="244"/>
      <c r="WJ88" s="244"/>
      <c r="WK88" s="244"/>
      <c r="WL88" s="244"/>
      <c r="WM88" s="244"/>
      <c r="WN88" s="244"/>
      <c r="WO88" s="244"/>
      <c r="WP88" s="244"/>
      <c r="WQ88" s="244"/>
      <c r="WR88" s="244"/>
      <c r="WS88" s="244"/>
      <c r="WT88" s="244"/>
      <c r="WU88" s="244"/>
      <c r="WV88" s="244"/>
      <c r="WW88" s="244"/>
      <c r="WX88" s="244"/>
      <c r="WY88" s="244"/>
      <c r="WZ88" s="244"/>
      <c r="XA88" s="244"/>
      <c r="XB88" s="244"/>
      <c r="XC88" s="244"/>
      <c r="XD88" s="244"/>
      <c r="XE88" s="244"/>
      <c r="XF88" s="244"/>
      <c r="XG88" s="244"/>
      <c r="XH88" s="244"/>
      <c r="XI88" s="244"/>
      <c r="XJ88" s="244"/>
      <c r="XK88" s="244"/>
      <c r="XL88" s="244"/>
      <c r="XM88" s="244"/>
      <c r="XN88" s="244"/>
      <c r="XO88" s="244"/>
      <c r="XP88" s="244"/>
      <c r="XQ88" s="244"/>
      <c r="XR88" s="244"/>
      <c r="XS88" s="244"/>
      <c r="XT88" s="244"/>
      <c r="XU88" s="244"/>
      <c r="XV88" s="244"/>
      <c r="XW88" s="244"/>
      <c r="XX88" s="244"/>
      <c r="XY88" s="244"/>
      <c r="XZ88" s="244"/>
      <c r="YA88" s="244"/>
      <c r="YB88" s="244"/>
      <c r="YC88" s="244"/>
      <c r="YD88" s="244"/>
      <c r="YE88" s="244"/>
      <c r="YF88" s="244"/>
      <c r="YG88" s="244"/>
      <c r="YH88" s="244"/>
      <c r="YI88" s="244"/>
      <c r="YJ88" s="244"/>
      <c r="YK88" s="244"/>
      <c r="YL88" s="244"/>
      <c r="YM88" s="244"/>
      <c r="YN88" s="244"/>
      <c r="YO88" s="244"/>
      <c r="YP88" s="244"/>
      <c r="YQ88" s="244"/>
      <c r="YR88" s="244"/>
      <c r="YS88" s="244"/>
      <c r="YT88" s="244"/>
      <c r="YU88" s="244"/>
      <c r="YV88" s="244"/>
      <c r="YW88" s="244"/>
      <c r="YX88" s="244"/>
      <c r="YY88" s="244"/>
      <c r="YZ88" s="244"/>
      <c r="ZA88" s="244"/>
      <c r="ZB88" s="244"/>
      <c r="ZC88" s="244"/>
      <c r="ZD88" s="244"/>
      <c r="ZE88" s="244"/>
      <c r="ZF88" s="244"/>
      <c r="ZG88" s="244"/>
      <c r="ZH88" s="244"/>
      <c r="ZI88" s="244"/>
      <c r="ZJ88" s="244"/>
      <c r="ZK88" s="244"/>
      <c r="ZL88" s="244"/>
      <c r="ZM88" s="244"/>
      <c r="ZN88" s="244"/>
      <c r="ZO88" s="244"/>
      <c r="ZP88" s="244"/>
      <c r="ZQ88" s="244"/>
      <c r="ZR88" s="244"/>
      <c r="ZS88" s="244"/>
      <c r="ZT88" s="244"/>
      <c r="ZU88" s="244"/>
      <c r="ZV88" s="244"/>
      <c r="ZW88" s="244"/>
      <c r="ZX88" s="244"/>
      <c r="ZY88" s="244"/>
      <c r="ZZ88" s="244"/>
      <c r="AAA88" s="244"/>
      <c r="AAB88" s="244"/>
      <c r="AAC88" s="244"/>
      <c r="AAD88" s="244"/>
      <c r="AAE88" s="244"/>
      <c r="AAF88" s="244"/>
      <c r="AAG88" s="244"/>
      <c r="AAH88" s="244"/>
      <c r="AAI88" s="244"/>
      <c r="AAJ88" s="244"/>
      <c r="AAK88" s="244"/>
      <c r="AAL88" s="244"/>
      <c r="AAM88" s="244"/>
      <c r="AAN88" s="244"/>
      <c r="AAO88" s="244"/>
      <c r="AAP88" s="244"/>
      <c r="AAQ88" s="244"/>
      <c r="AAR88" s="244"/>
      <c r="AAS88" s="244"/>
      <c r="AAT88" s="244"/>
      <c r="AAU88" s="244"/>
      <c r="AAV88" s="244"/>
      <c r="AAW88" s="244"/>
      <c r="AAX88" s="244"/>
      <c r="AAY88" s="244"/>
      <c r="AAZ88" s="244"/>
      <c r="ABA88" s="244"/>
      <c r="ABB88" s="244"/>
      <c r="ABC88" s="244"/>
      <c r="ABD88" s="244"/>
      <c r="ABE88" s="244"/>
      <c r="ABF88" s="244"/>
      <c r="ABG88" s="244"/>
      <c r="ABH88" s="244"/>
      <c r="ABI88" s="244"/>
      <c r="ABJ88" s="244"/>
      <c r="ABK88" s="244"/>
      <c r="ABL88" s="244"/>
      <c r="ABM88" s="244"/>
      <c r="ABN88" s="244"/>
      <c r="ABO88" s="244"/>
      <c r="ABP88" s="244"/>
      <c r="ABQ88" s="244"/>
      <c r="ABR88" s="244"/>
      <c r="ABS88" s="244"/>
      <c r="ABT88" s="244"/>
      <c r="ABU88" s="244"/>
      <c r="ABV88" s="244"/>
      <c r="ABW88" s="244"/>
      <c r="ABX88" s="244"/>
      <c r="ABY88" s="244"/>
      <c r="ABZ88" s="244"/>
      <c r="ACA88" s="244"/>
      <c r="ACB88" s="244"/>
      <c r="ACC88" s="244"/>
      <c r="ACD88" s="244"/>
      <c r="ACE88" s="244"/>
      <c r="ACF88" s="244"/>
      <c r="ACG88" s="244"/>
      <c r="ACH88" s="244"/>
      <c r="ACI88" s="244"/>
      <c r="ACJ88" s="244"/>
      <c r="ACK88" s="244"/>
      <c r="ACL88" s="244"/>
      <c r="ACM88" s="244"/>
      <c r="ACN88" s="244"/>
      <c r="ACO88" s="244"/>
      <c r="ACP88" s="244"/>
      <c r="ACQ88" s="244"/>
      <c r="ACR88" s="244"/>
      <c r="ACS88" s="244"/>
      <c r="ACT88" s="244"/>
      <c r="ACU88" s="244"/>
      <c r="ACV88" s="244"/>
      <c r="ACW88" s="244"/>
      <c r="ACX88" s="244"/>
      <c r="ACY88" s="244"/>
      <c r="ACZ88" s="244"/>
      <c r="ADA88" s="244"/>
      <c r="ADB88" s="244"/>
      <c r="ADC88" s="244"/>
      <c r="ADD88" s="244"/>
      <c r="ADE88" s="244"/>
      <c r="ADF88" s="244"/>
      <c r="ADG88" s="244"/>
      <c r="ADH88" s="244"/>
      <c r="ADI88" s="244"/>
      <c r="ADJ88" s="244"/>
      <c r="ADK88" s="244"/>
      <c r="ADL88" s="244"/>
      <c r="ADM88" s="244"/>
      <c r="ADN88" s="244"/>
      <c r="ADO88" s="244"/>
      <c r="ADP88" s="244"/>
      <c r="ADQ88" s="244"/>
      <c r="ADR88" s="244"/>
      <c r="ADS88" s="244"/>
      <c r="ADT88" s="244"/>
      <c r="ADU88" s="244"/>
      <c r="ADV88" s="244"/>
      <c r="ADW88" s="244"/>
      <c r="ADX88" s="244"/>
      <c r="ADY88" s="244"/>
      <c r="ADZ88" s="244"/>
      <c r="AEA88" s="244"/>
      <c r="AEB88" s="244"/>
      <c r="AEC88" s="244"/>
      <c r="AED88" s="244"/>
      <c r="AEE88" s="244"/>
      <c r="AEF88" s="244"/>
      <c r="AEG88" s="244"/>
      <c r="AEH88" s="244"/>
      <c r="AEI88" s="244"/>
      <c r="AEJ88" s="244"/>
      <c r="AEK88" s="244"/>
      <c r="AEL88" s="244"/>
      <c r="AEM88" s="244"/>
      <c r="AEN88" s="244"/>
      <c r="AEO88" s="244"/>
      <c r="AEP88" s="244"/>
      <c r="AEQ88" s="244"/>
      <c r="AER88" s="244"/>
      <c r="AES88" s="244"/>
      <c r="AET88" s="244"/>
      <c r="AEU88" s="244"/>
    </row>
    <row r="89" spans="1:827" s="191" customFormat="1" x14ac:dyDescent="0.15">
      <c r="A89" s="182" t="str">
        <f>'Tariffs July 2020'!K67</f>
        <v>Powershop</v>
      </c>
      <c r="B89" s="183" t="str">
        <f>'Tariffs July 2020'!L67</f>
        <v>Shopper with Mega Pack</v>
      </c>
      <c r="C89" s="184">
        <f>IF('Tariffs July 2020'!BP67=0,91*'Tariffs July 2020'!M67/100,(91*'Tariffs July 2020'!M67/100)+'Tariffs July 2020'!BP67/4)</f>
        <v>96.220090909090899</v>
      </c>
      <c r="D89" s="184">
        <f>IF('Tariffs July 2020'!O67="",$C$74*$C$75*'Tariffs July 2020'!N67/100,IF($C$74*$C$75&gt;='Tariffs July 2020'!P67,('Tariffs July 2020'!P67*'Tariffs July 2020'!N67/100),($C$74*$C$75*'Tariffs July 2020'!N67/100)))</f>
        <v>321.91818181818178</v>
      </c>
      <c r="E89" s="184">
        <f>IF(AND('Tariffs July 2020'!R67&gt;0,'Tariffs July 2020'!T67&gt;0),IF(($C$74*$C$75&lt;'Tariffs July 2020'!T67),(0),($C$74*$C$75-'Tariffs July 2020'!T67)*'Tariffs July 2020'!U67/100),IF(AND('Tariffs July 2020'!R67&gt;0,'Tariffs July 2020'!T67=""),IF(($C$74*$C$75&lt;'Tariffs July 2020'!R67+'Tariffs July 2020'!P67),(0),(($C$74*$C$75-('Tariffs July 2020'!R67+'Tariffs July 2020'!P67))*'Tariffs July 2020'!S67/100)),IF(AND('Tariffs July 2020'!P67&gt;0,'Tariffs July 2020'!R67=""&gt;0),IF(($C$74*$C$75&lt;'Tariffs July 2020'!P67),(0),($C$74*$C$75-'Tariffs July 2020'!P67)*'Tariffs July 2020'!Q67/100),0)))</f>
        <v>0</v>
      </c>
      <c r="F89" s="184">
        <f>($C$74*$C$76)*'Tariffs July 2020'!AE67/100</f>
        <v>45.054545454545448</v>
      </c>
      <c r="G89" s="184">
        <f t="shared" si="181"/>
        <v>463.19281818181815</v>
      </c>
      <c r="H89" s="238">
        <f t="shared" si="182"/>
        <v>1467.890909090909</v>
      </c>
      <c r="I89" s="238">
        <f t="shared" si="183"/>
        <v>1852.7712727272726</v>
      </c>
      <c r="J89" s="185">
        <f t="shared" si="180"/>
        <v>2038.0484000000001</v>
      </c>
      <c r="K89" s="183">
        <f>'Tariffs July 2020'!AZ67</f>
        <v>0</v>
      </c>
      <c r="L89" s="183">
        <f>'Tariffs July 2020'!BA67</f>
        <v>0</v>
      </c>
      <c r="M89" s="183">
        <f>'Tariffs July 2020'!BB67</f>
        <v>6</v>
      </c>
      <c r="N89" s="183">
        <f>'Tariffs July 2020'!BC67</f>
        <v>0</v>
      </c>
      <c r="O89" s="186" t="str">
        <f t="shared" si="187"/>
        <v>Pay-on-time off bill</v>
      </c>
      <c r="P89" s="187" t="str">
        <f t="shared" si="188"/>
        <v>Inclusive</v>
      </c>
      <c r="Q89" s="241">
        <f t="shared" si="184"/>
        <v>1852.7712727272726</v>
      </c>
      <c r="R89" s="238">
        <f t="shared" si="185"/>
        <v>1741.6049963636365</v>
      </c>
      <c r="S89" s="247">
        <f t="shared" si="186"/>
        <v>2038.0484000000001</v>
      </c>
      <c r="T89" s="247">
        <f t="shared" si="186"/>
        <v>1915.7654960000002</v>
      </c>
      <c r="U89" s="188">
        <f>'Tariffs July 2020'!BL67</f>
        <v>0</v>
      </c>
      <c r="V89" s="189" t="str">
        <f>'Tariffs July 2020'!BM67</f>
        <v>n</v>
      </c>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4"/>
      <c r="BA89" s="244"/>
      <c r="BB89" s="244"/>
      <c r="BC89" s="244"/>
      <c r="BD89" s="244"/>
      <c r="BE89" s="244"/>
      <c r="BF89" s="244"/>
      <c r="BG89" s="244"/>
      <c r="BH89" s="244"/>
      <c r="BI89" s="244"/>
      <c r="BJ89" s="244"/>
      <c r="BK89" s="244"/>
      <c r="BL89" s="244"/>
      <c r="BM89" s="244"/>
      <c r="BN89" s="244"/>
      <c r="BO89" s="244"/>
      <c r="BP89" s="244"/>
      <c r="BQ89" s="244"/>
      <c r="BR89" s="244"/>
      <c r="BS89" s="244"/>
      <c r="BT89" s="244"/>
      <c r="BU89" s="244"/>
      <c r="BV89" s="244"/>
      <c r="BW89" s="244"/>
      <c r="BX89" s="244"/>
      <c r="BY89" s="244"/>
      <c r="BZ89" s="244"/>
      <c r="CA89" s="244"/>
      <c r="CB89" s="244"/>
      <c r="CC89" s="244"/>
      <c r="CD89" s="244"/>
      <c r="CE89" s="244"/>
      <c r="CF89" s="244"/>
      <c r="CG89" s="244"/>
      <c r="CH89" s="244"/>
      <c r="CI89" s="244"/>
      <c r="CJ89" s="244"/>
      <c r="CK89" s="244"/>
      <c r="CL89" s="244"/>
      <c r="CM89" s="244"/>
      <c r="CN89" s="244"/>
      <c r="CO89" s="244"/>
      <c r="CP89" s="244"/>
      <c r="CQ89" s="244"/>
      <c r="CR89" s="244"/>
      <c r="CS89" s="244"/>
      <c r="CT89" s="244"/>
      <c r="CU89" s="244"/>
      <c r="CV89" s="244"/>
      <c r="CW89" s="244"/>
      <c r="CX89" s="244"/>
      <c r="CY89" s="244"/>
      <c r="CZ89" s="244"/>
      <c r="DA89" s="244"/>
      <c r="DB89" s="244"/>
      <c r="DC89" s="244"/>
      <c r="DD89" s="244"/>
      <c r="DE89" s="244"/>
      <c r="DF89" s="244"/>
      <c r="DG89" s="244"/>
      <c r="DH89" s="244"/>
      <c r="DI89" s="244"/>
      <c r="DJ89" s="244"/>
      <c r="DK89" s="244"/>
      <c r="DL89" s="244"/>
      <c r="DM89" s="244"/>
      <c r="DN89" s="244"/>
      <c r="DO89" s="244"/>
      <c r="DP89" s="244"/>
      <c r="DQ89" s="244"/>
      <c r="DR89" s="244"/>
      <c r="DS89" s="244"/>
      <c r="DT89" s="244"/>
      <c r="DU89" s="244"/>
      <c r="DV89" s="244"/>
      <c r="DW89" s="244"/>
      <c r="DX89" s="244"/>
      <c r="DY89" s="244"/>
      <c r="DZ89" s="244"/>
      <c r="EA89" s="244"/>
      <c r="EB89" s="244"/>
      <c r="EC89" s="244"/>
      <c r="ED89" s="244"/>
      <c r="EE89" s="244"/>
      <c r="EF89" s="244"/>
      <c r="EG89" s="244"/>
      <c r="EH89" s="244"/>
      <c r="EI89" s="244"/>
      <c r="EJ89" s="244"/>
      <c r="EK89" s="244"/>
      <c r="EL89" s="244"/>
      <c r="EM89" s="244"/>
      <c r="EN89" s="244"/>
      <c r="EO89" s="244"/>
      <c r="EP89" s="244"/>
      <c r="EQ89" s="244"/>
      <c r="ER89" s="244"/>
      <c r="ES89" s="244"/>
      <c r="ET89" s="244"/>
      <c r="EU89" s="244"/>
      <c r="EV89" s="244"/>
      <c r="EW89" s="244"/>
      <c r="EX89" s="244"/>
      <c r="EY89" s="244"/>
      <c r="EZ89" s="244"/>
      <c r="FA89" s="244"/>
      <c r="FB89" s="244"/>
      <c r="FC89" s="244"/>
      <c r="FD89" s="244"/>
      <c r="FE89" s="244"/>
      <c r="FF89" s="244"/>
      <c r="FG89" s="244"/>
      <c r="FH89" s="244"/>
      <c r="FI89" s="244"/>
      <c r="FJ89" s="244"/>
      <c r="FK89" s="244"/>
      <c r="FL89" s="244"/>
      <c r="FM89" s="244"/>
      <c r="FN89" s="244"/>
      <c r="FO89" s="244"/>
      <c r="FP89" s="244"/>
      <c r="FQ89" s="244"/>
      <c r="FR89" s="244"/>
      <c r="FS89" s="244"/>
      <c r="FT89" s="244"/>
      <c r="FU89" s="244"/>
      <c r="FV89" s="244"/>
      <c r="FW89" s="244"/>
      <c r="FX89" s="244"/>
      <c r="FY89" s="244"/>
      <c r="FZ89" s="244"/>
      <c r="GA89" s="244"/>
      <c r="GB89" s="244"/>
      <c r="GC89" s="244"/>
      <c r="GD89" s="244"/>
      <c r="GE89" s="244"/>
      <c r="GF89" s="244"/>
      <c r="GG89" s="244"/>
      <c r="GH89" s="244"/>
      <c r="GI89" s="244"/>
      <c r="GJ89" s="244"/>
      <c r="GK89" s="244"/>
      <c r="GL89" s="244"/>
      <c r="GM89" s="244"/>
      <c r="GN89" s="244"/>
      <c r="GO89" s="244"/>
      <c r="GP89" s="244"/>
      <c r="GQ89" s="244"/>
      <c r="GR89" s="244"/>
      <c r="GS89" s="244"/>
      <c r="GT89" s="244"/>
      <c r="GU89" s="244"/>
      <c r="GV89" s="244"/>
      <c r="GW89" s="244"/>
      <c r="GX89" s="244"/>
      <c r="GY89" s="244"/>
      <c r="GZ89" s="244"/>
      <c r="HA89" s="244"/>
      <c r="HB89" s="244"/>
      <c r="HC89" s="244"/>
      <c r="HD89" s="244"/>
      <c r="HE89" s="244"/>
      <c r="HF89" s="244"/>
      <c r="HG89" s="244"/>
      <c r="HH89" s="244"/>
      <c r="HI89" s="244"/>
      <c r="HJ89" s="244"/>
      <c r="HK89" s="244"/>
      <c r="HL89" s="244"/>
      <c r="HM89" s="244"/>
      <c r="HN89" s="244"/>
      <c r="HO89" s="244"/>
      <c r="HP89" s="244"/>
      <c r="HQ89" s="244"/>
      <c r="HR89" s="244"/>
      <c r="HS89" s="244"/>
      <c r="HT89" s="244"/>
      <c r="HU89" s="244"/>
      <c r="HV89" s="244"/>
      <c r="HW89" s="244"/>
      <c r="HX89" s="244"/>
      <c r="HY89" s="244"/>
      <c r="HZ89" s="244"/>
      <c r="IA89" s="244"/>
      <c r="IB89" s="244"/>
      <c r="IC89" s="244"/>
      <c r="ID89" s="244"/>
      <c r="IE89" s="244"/>
      <c r="IF89" s="244"/>
      <c r="IG89" s="244"/>
      <c r="IH89" s="244"/>
      <c r="II89" s="244"/>
      <c r="IJ89" s="244"/>
      <c r="IK89" s="244"/>
      <c r="IL89" s="244"/>
      <c r="IM89" s="244"/>
      <c r="IN89" s="244"/>
      <c r="IO89" s="244"/>
      <c r="IP89" s="244"/>
      <c r="IQ89" s="244"/>
      <c r="IR89" s="244"/>
      <c r="IS89" s="244"/>
      <c r="IT89" s="244"/>
      <c r="IU89" s="244"/>
      <c r="IV89" s="244"/>
      <c r="IW89" s="244"/>
      <c r="IX89" s="244"/>
      <c r="IY89" s="244"/>
      <c r="IZ89" s="244"/>
      <c r="JA89" s="244"/>
      <c r="JB89" s="244"/>
      <c r="JC89" s="244"/>
      <c r="JD89" s="244"/>
      <c r="JE89" s="244"/>
      <c r="JF89" s="244"/>
      <c r="JG89" s="244"/>
      <c r="JH89" s="244"/>
      <c r="JI89" s="244"/>
      <c r="JJ89" s="244"/>
      <c r="JK89" s="244"/>
      <c r="JL89" s="244"/>
      <c r="JM89" s="244"/>
      <c r="JN89" s="244"/>
      <c r="JO89" s="244"/>
      <c r="JP89" s="244"/>
      <c r="JQ89" s="244"/>
      <c r="JR89" s="244"/>
      <c r="JS89" s="244"/>
      <c r="JT89" s="244"/>
      <c r="JU89" s="244"/>
      <c r="JV89" s="244"/>
      <c r="JW89" s="244"/>
      <c r="JX89" s="244"/>
      <c r="JY89" s="244"/>
      <c r="JZ89" s="244"/>
      <c r="KA89" s="244"/>
      <c r="KB89" s="244"/>
      <c r="KC89" s="244"/>
      <c r="KD89" s="244"/>
      <c r="KE89" s="244"/>
      <c r="KF89" s="244"/>
      <c r="KG89" s="244"/>
      <c r="KH89" s="244"/>
      <c r="KI89" s="244"/>
      <c r="KJ89" s="244"/>
      <c r="KK89" s="244"/>
      <c r="KL89" s="244"/>
      <c r="KM89" s="244"/>
      <c r="KN89" s="244"/>
      <c r="KO89" s="244"/>
      <c r="KP89" s="244"/>
      <c r="KQ89" s="244"/>
      <c r="KR89" s="244"/>
      <c r="KS89" s="244"/>
      <c r="KT89" s="244"/>
      <c r="KU89" s="244"/>
      <c r="KV89" s="244"/>
      <c r="KW89" s="244"/>
      <c r="KX89" s="244"/>
      <c r="KY89" s="244"/>
      <c r="KZ89" s="244"/>
      <c r="LA89" s="244"/>
      <c r="LB89" s="244"/>
      <c r="LC89" s="244"/>
      <c r="LD89" s="244"/>
      <c r="LE89" s="244"/>
      <c r="LF89" s="244"/>
      <c r="LG89" s="244"/>
      <c r="LH89" s="244"/>
      <c r="LI89" s="244"/>
      <c r="LJ89" s="244"/>
      <c r="LK89" s="244"/>
      <c r="LL89" s="244"/>
      <c r="LM89" s="244"/>
      <c r="LN89" s="244"/>
      <c r="LO89" s="244"/>
      <c r="LP89" s="244"/>
      <c r="LQ89" s="244"/>
      <c r="LR89" s="244"/>
      <c r="LS89" s="244"/>
      <c r="LT89" s="244"/>
      <c r="LU89" s="244"/>
      <c r="LV89" s="244"/>
      <c r="LW89" s="244"/>
      <c r="LX89" s="244"/>
      <c r="LY89" s="244"/>
      <c r="LZ89" s="244"/>
      <c r="MA89" s="244"/>
      <c r="MB89" s="244"/>
      <c r="MC89" s="244"/>
      <c r="MD89" s="244"/>
      <c r="ME89" s="244"/>
      <c r="MF89" s="244"/>
      <c r="MG89" s="244"/>
      <c r="MH89" s="244"/>
      <c r="MI89" s="244"/>
      <c r="MJ89" s="244"/>
      <c r="MK89" s="244"/>
      <c r="ML89" s="244"/>
      <c r="MM89" s="244"/>
      <c r="MN89" s="244"/>
      <c r="MO89" s="244"/>
      <c r="MP89" s="244"/>
      <c r="MQ89" s="244"/>
      <c r="MR89" s="244"/>
      <c r="MS89" s="244"/>
      <c r="MT89" s="244"/>
      <c r="MU89" s="244"/>
      <c r="MV89" s="244"/>
      <c r="MW89" s="244"/>
      <c r="MX89" s="244"/>
      <c r="MY89" s="244"/>
      <c r="MZ89" s="244"/>
      <c r="NA89" s="244"/>
      <c r="NB89" s="244"/>
      <c r="NC89" s="244"/>
      <c r="ND89" s="244"/>
      <c r="NE89" s="244"/>
      <c r="NF89" s="244"/>
      <c r="NG89" s="244"/>
      <c r="NH89" s="244"/>
      <c r="NI89" s="244"/>
      <c r="NJ89" s="244"/>
      <c r="NK89" s="244"/>
      <c r="NL89" s="244"/>
      <c r="NM89" s="244"/>
      <c r="NN89" s="244"/>
      <c r="NO89" s="244"/>
      <c r="NP89" s="244"/>
      <c r="NQ89" s="244"/>
      <c r="NR89" s="244"/>
      <c r="NS89" s="244"/>
      <c r="NT89" s="244"/>
      <c r="NU89" s="244"/>
      <c r="NV89" s="244"/>
      <c r="NW89" s="244"/>
      <c r="NX89" s="244"/>
      <c r="NY89" s="244"/>
      <c r="NZ89" s="244"/>
      <c r="OA89" s="244"/>
      <c r="OB89" s="244"/>
      <c r="OC89" s="244"/>
      <c r="OD89" s="244"/>
      <c r="OE89" s="244"/>
      <c r="OF89" s="244"/>
      <c r="OG89" s="244"/>
      <c r="OH89" s="244"/>
      <c r="OI89" s="244"/>
      <c r="OJ89" s="244"/>
      <c r="OK89" s="244"/>
      <c r="OL89" s="244"/>
      <c r="OM89" s="244"/>
      <c r="ON89" s="244"/>
      <c r="OO89" s="244"/>
      <c r="OP89" s="244"/>
      <c r="OQ89" s="244"/>
      <c r="OR89" s="244"/>
      <c r="OS89" s="244"/>
      <c r="OT89" s="244"/>
      <c r="OU89" s="244"/>
      <c r="OV89" s="244"/>
      <c r="OW89" s="244"/>
      <c r="OX89" s="244"/>
      <c r="OY89" s="244"/>
      <c r="OZ89" s="244"/>
      <c r="PA89" s="244"/>
      <c r="PB89" s="244"/>
      <c r="PC89" s="244"/>
      <c r="PD89" s="244"/>
      <c r="PE89" s="244"/>
      <c r="PF89" s="244"/>
      <c r="PG89" s="244"/>
      <c r="PH89" s="244"/>
      <c r="PI89" s="244"/>
      <c r="PJ89" s="244"/>
      <c r="PK89" s="244"/>
      <c r="PL89" s="244"/>
      <c r="PM89" s="244"/>
      <c r="PN89" s="244"/>
      <c r="PO89" s="244"/>
      <c r="PP89" s="244"/>
      <c r="PQ89" s="244"/>
      <c r="PR89" s="244"/>
      <c r="PS89" s="244"/>
      <c r="PT89" s="244"/>
      <c r="PU89" s="244"/>
      <c r="PV89" s="244"/>
      <c r="PW89" s="244"/>
      <c r="PX89" s="244"/>
      <c r="PY89" s="244"/>
      <c r="PZ89" s="244"/>
      <c r="QA89" s="244"/>
      <c r="QB89" s="244"/>
      <c r="QC89" s="244"/>
      <c r="QD89" s="244"/>
      <c r="QE89" s="244"/>
      <c r="QF89" s="244"/>
      <c r="QG89" s="244"/>
      <c r="QH89" s="244"/>
      <c r="QI89" s="244"/>
      <c r="QJ89" s="244"/>
      <c r="QK89" s="244"/>
      <c r="QL89" s="244"/>
      <c r="QM89" s="244"/>
      <c r="QN89" s="244"/>
      <c r="QO89" s="244"/>
      <c r="QP89" s="244"/>
      <c r="QQ89" s="244"/>
      <c r="QR89" s="244"/>
      <c r="QS89" s="244"/>
      <c r="QT89" s="244"/>
      <c r="QU89" s="244"/>
      <c r="QV89" s="244"/>
      <c r="QW89" s="244"/>
      <c r="QX89" s="244"/>
      <c r="QY89" s="244"/>
      <c r="QZ89" s="244"/>
      <c r="RA89" s="244"/>
      <c r="RB89" s="244"/>
      <c r="RC89" s="244"/>
      <c r="RD89" s="244"/>
      <c r="RE89" s="244"/>
      <c r="RF89" s="244"/>
      <c r="RG89" s="244"/>
      <c r="RH89" s="244"/>
      <c r="RI89" s="244"/>
      <c r="RJ89" s="244"/>
      <c r="RK89" s="244"/>
      <c r="RL89" s="244"/>
      <c r="RM89" s="244"/>
      <c r="RN89" s="244"/>
      <c r="RO89" s="244"/>
      <c r="RP89" s="244"/>
      <c r="RQ89" s="244"/>
      <c r="RR89" s="244"/>
      <c r="RS89" s="244"/>
      <c r="RT89" s="244"/>
      <c r="RU89" s="244"/>
      <c r="RV89" s="244"/>
      <c r="RW89" s="244"/>
      <c r="RX89" s="244"/>
      <c r="RY89" s="244"/>
      <c r="RZ89" s="244"/>
      <c r="SA89" s="244"/>
      <c r="SB89" s="244"/>
      <c r="SC89" s="244"/>
      <c r="SD89" s="244"/>
      <c r="SE89" s="244"/>
      <c r="SF89" s="244"/>
      <c r="SG89" s="244"/>
      <c r="SH89" s="244"/>
      <c r="SI89" s="244"/>
      <c r="SJ89" s="244"/>
      <c r="SK89" s="244"/>
      <c r="SL89" s="244"/>
      <c r="SM89" s="244"/>
      <c r="SN89" s="244"/>
      <c r="SO89" s="244"/>
      <c r="SP89" s="244"/>
      <c r="SQ89" s="244"/>
      <c r="SR89" s="244"/>
      <c r="SS89" s="244"/>
      <c r="ST89" s="244"/>
      <c r="SU89" s="244"/>
      <c r="SV89" s="244"/>
      <c r="SW89" s="244"/>
      <c r="SX89" s="244"/>
      <c r="SY89" s="244"/>
      <c r="SZ89" s="244"/>
      <c r="TA89" s="244"/>
      <c r="TB89" s="244"/>
      <c r="TC89" s="244"/>
      <c r="TD89" s="244"/>
      <c r="TE89" s="244"/>
      <c r="TF89" s="244"/>
      <c r="TG89" s="244"/>
      <c r="TH89" s="244"/>
      <c r="TI89" s="244"/>
      <c r="TJ89" s="244"/>
      <c r="TK89" s="244"/>
      <c r="TL89" s="244"/>
      <c r="TM89" s="244"/>
      <c r="TN89" s="244"/>
      <c r="TO89" s="244"/>
      <c r="TP89" s="244"/>
      <c r="TQ89" s="244"/>
      <c r="TR89" s="244"/>
      <c r="TS89" s="244"/>
      <c r="TT89" s="244"/>
      <c r="TU89" s="244"/>
      <c r="TV89" s="244"/>
      <c r="TW89" s="244"/>
      <c r="TX89" s="244"/>
      <c r="TY89" s="244"/>
      <c r="TZ89" s="244"/>
      <c r="UA89" s="244"/>
      <c r="UB89" s="244"/>
      <c r="UC89" s="244"/>
      <c r="UD89" s="244"/>
      <c r="UE89" s="244"/>
      <c r="UF89" s="244"/>
      <c r="UG89" s="244"/>
      <c r="UH89" s="244"/>
      <c r="UI89" s="244"/>
      <c r="UJ89" s="244"/>
      <c r="UK89" s="244"/>
      <c r="UL89" s="244"/>
      <c r="UM89" s="244"/>
      <c r="UN89" s="244"/>
      <c r="UO89" s="244"/>
      <c r="UP89" s="244"/>
      <c r="UQ89" s="244"/>
      <c r="UR89" s="244"/>
      <c r="US89" s="244"/>
      <c r="UT89" s="244"/>
      <c r="UU89" s="244"/>
      <c r="UV89" s="244"/>
      <c r="UW89" s="244"/>
      <c r="UX89" s="244"/>
      <c r="UY89" s="244"/>
      <c r="UZ89" s="244"/>
      <c r="VA89" s="244"/>
      <c r="VB89" s="244"/>
      <c r="VC89" s="244"/>
      <c r="VD89" s="244"/>
      <c r="VE89" s="244"/>
      <c r="VF89" s="244"/>
      <c r="VG89" s="244"/>
      <c r="VH89" s="244"/>
      <c r="VI89" s="244"/>
      <c r="VJ89" s="244"/>
      <c r="VK89" s="244"/>
      <c r="VL89" s="244"/>
      <c r="VM89" s="244"/>
      <c r="VN89" s="244"/>
      <c r="VO89" s="244"/>
      <c r="VP89" s="244"/>
      <c r="VQ89" s="244"/>
      <c r="VR89" s="244"/>
      <c r="VS89" s="244"/>
      <c r="VT89" s="244"/>
      <c r="VU89" s="244"/>
      <c r="VV89" s="244"/>
      <c r="VW89" s="244"/>
      <c r="VX89" s="244"/>
      <c r="VY89" s="244"/>
      <c r="VZ89" s="244"/>
      <c r="WA89" s="244"/>
      <c r="WB89" s="244"/>
      <c r="WC89" s="244"/>
      <c r="WD89" s="244"/>
      <c r="WE89" s="244"/>
      <c r="WF89" s="244"/>
      <c r="WG89" s="244"/>
      <c r="WH89" s="244"/>
      <c r="WI89" s="244"/>
      <c r="WJ89" s="244"/>
      <c r="WK89" s="244"/>
      <c r="WL89" s="244"/>
      <c r="WM89" s="244"/>
      <c r="WN89" s="244"/>
      <c r="WO89" s="244"/>
      <c r="WP89" s="244"/>
      <c r="WQ89" s="244"/>
      <c r="WR89" s="244"/>
      <c r="WS89" s="244"/>
      <c r="WT89" s="244"/>
      <c r="WU89" s="244"/>
      <c r="WV89" s="244"/>
      <c r="WW89" s="244"/>
      <c r="WX89" s="244"/>
      <c r="WY89" s="244"/>
      <c r="WZ89" s="244"/>
      <c r="XA89" s="244"/>
      <c r="XB89" s="244"/>
      <c r="XC89" s="244"/>
      <c r="XD89" s="244"/>
      <c r="XE89" s="244"/>
      <c r="XF89" s="244"/>
      <c r="XG89" s="244"/>
      <c r="XH89" s="244"/>
      <c r="XI89" s="244"/>
      <c r="XJ89" s="244"/>
      <c r="XK89" s="244"/>
      <c r="XL89" s="244"/>
      <c r="XM89" s="244"/>
      <c r="XN89" s="244"/>
      <c r="XO89" s="244"/>
      <c r="XP89" s="244"/>
      <c r="XQ89" s="244"/>
      <c r="XR89" s="244"/>
      <c r="XS89" s="244"/>
      <c r="XT89" s="244"/>
      <c r="XU89" s="244"/>
      <c r="XV89" s="244"/>
      <c r="XW89" s="244"/>
      <c r="XX89" s="244"/>
      <c r="XY89" s="244"/>
      <c r="XZ89" s="244"/>
      <c r="YA89" s="244"/>
      <c r="YB89" s="244"/>
      <c r="YC89" s="244"/>
      <c r="YD89" s="244"/>
      <c r="YE89" s="244"/>
      <c r="YF89" s="244"/>
      <c r="YG89" s="244"/>
      <c r="YH89" s="244"/>
      <c r="YI89" s="244"/>
      <c r="YJ89" s="244"/>
      <c r="YK89" s="244"/>
      <c r="YL89" s="244"/>
      <c r="YM89" s="244"/>
      <c r="YN89" s="244"/>
      <c r="YO89" s="244"/>
      <c r="YP89" s="244"/>
      <c r="YQ89" s="244"/>
      <c r="YR89" s="244"/>
      <c r="YS89" s="244"/>
      <c r="YT89" s="244"/>
      <c r="YU89" s="244"/>
      <c r="YV89" s="244"/>
      <c r="YW89" s="244"/>
      <c r="YX89" s="244"/>
      <c r="YY89" s="244"/>
      <c r="YZ89" s="244"/>
      <c r="ZA89" s="244"/>
      <c r="ZB89" s="244"/>
      <c r="ZC89" s="244"/>
      <c r="ZD89" s="244"/>
      <c r="ZE89" s="244"/>
      <c r="ZF89" s="244"/>
      <c r="ZG89" s="244"/>
      <c r="ZH89" s="244"/>
      <c r="ZI89" s="244"/>
      <c r="ZJ89" s="244"/>
      <c r="ZK89" s="244"/>
      <c r="ZL89" s="244"/>
      <c r="ZM89" s="244"/>
      <c r="ZN89" s="244"/>
      <c r="ZO89" s="244"/>
      <c r="ZP89" s="244"/>
      <c r="ZQ89" s="244"/>
      <c r="ZR89" s="244"/>
      <c r="ZS89" s="244"/>
      <c r="ZT89" s="244"/>
      <c r="ZU89" s="244"/>
      <c r="ZV89" s="244"/>
      <c r="ZW89" s="244"/>
      <c r="ZX89" s="244"/>
      <c r="ZY89" s="244"/>
      <c r="ZZ89" s="244"/>
      <c r="AAA89" s="244"/>
      <c r="AAB89" s="244"/>
      <c r="AAC89" s="244"/>
      <c r="AAD89" s="244"/>
      <c r="AAE89" s="244"/>
      <c r="AAF89" s="244"/>
      <c r="AAG89" s="244"/>
      <c r="AAH89" s="244"/>
      <c r="AAI89" s="244"/>
      <c r="AAJ89" s="244"/>
      <c r="AAK89" s="244"/>
      <c r="AAL89" s="244"/>
      <c r="AAM89" s="244"/>
      <c r="AAN89" s="244"/>
      <c r="AAO89" s="244"/>
      <c r="AAP89" s="244"/>
      <c r="AAQ89" s="244"/>
      <c r="AAR89" s="244"/>
      <c r="AAS89" s="244"/>
      <c r="AAT89" s="244"/>
      <c r="AAU89" s="244"/>
      <c r="AAV89" s="244"/>
      <c r="AAW89" s="244"/>
      <c r="AAX89" s="244"/>
      <c r="AAY89" s="244"/>
      <c r="AAZ89" s="244"/>
      <c r="ABA89" s="244"/>
      <c r="ABB89" s="244"/>
      <c r="ABC89" s="244"/>
      <c r="ABD89" s="244"/>
      <c r="ABE89" s="244"/>
      <c r="ABF89" s="244"/>
      <c r="ABG89" s="244"/>
      <c r="ABH89" s="244"/>
      <c r="ABI89" s="244"/>
      <c r="ABJ89" s="244"/>
      <c r="ABK89" s="244"/>
      <c r="ABL89" s="244"/>
      <c r="ABM89" s="244"/>
      <c r="ABN89" s="244"/>
      <c r="ABO89" s="244"/>
      <c r="ABP89" s="244"/>
      <c r="ABQ89" s="244"/>
      <c r="ABR89" s="244"/>
      <c r="ABS89" s="244"/>
      <c r="ABT89" s="244"/>
      <c r="ABU89" s="244"/>
      <c r="ABV89" s="244"/>
      <c r="ABW89" s="244"/>
      <c r="ABX89" s="244"/>
      <c r="ABY89" s="244"/>
      <c r="ABZ89" s="244"/>
      <c r="ACA89" s="244"/>
      <c r="ACB89" s="244"/>
      <c r="ACC89" s="244"/>
      <c r="ACD89" s="244"/>
      <c r="ACE89" s="244"/>
      <c r="ACF89" s="244"/>
      <c r="ACG89" s="244"/>
      <c r="ACH89" s="244"/>
      <c r="ACI89" s="244"/>
      <c r="ACJ89" s="244"/>
      <c r="ACK89" s="244"/>
      <c r="ACL89" s="244"/>
      <c r="ACM89" s="244"/>
      <c r="ACN89" s="244"/>
      <c r="ACO89" s="244"/>
      <c r="ACP89" s="244"/>
      <c r="ACQ89" s="244"/>
      <c r="ACR89" s="244"/>
      <c r="ACS89" s="244"/>
      <c r="ACT89" s="244"/>
      <c r="ACU89" s="244"/>
      <c r="ACV89" s="244"/>
      <c r="ACW89" s="244"/>
      <c r="ACX89" s="244"/>
      <c r="ACY89" s="244"/>
      <c r="ACZ89" s="244"/>
      <c r="ADA89" s="244"/>
      <c r="ADB89" s="244"/>
      <c r="ADC89" s="244"/>
      <c r="ADD89" s="244"/>
      <c r="ADE89" s="244"/>
      <c r="ADF89" s="244"/>
      <c r="ADG89" s="244"/>
      <c r="ADH89" s="244"/>
      <c r="ADI89" s="244"/>
      <c r="ADJ89" s="244"/>
      <c r="ADK89" s="244"/>
      <c r="ADL89" s="244"/>
      <c r="ADM89" s="244"/>
      <c r="ADN89" s="244"/>
      <c r="ADO89" s="244"/>
      <c r="ADP89" s="244"/>
      <c r="ADQ89" s="244"/>
      <c r="ADR89" s="244"/>
      <c r="ADS89" s="244"/>
      <c r="ADT89" s="244"/>
      <c r="ADU89" s="244"/>
      <c r="ADV89" s="244"/>
      <c r="ADW89" s="244"/>
      <c r="ADX89" s="244"/>
      <c r="ADY89" s="244"/>
      <c r="ADZ89" s="244"/>
      <c r="AEA89" s="244"/>
      <c r="AEB89" s="244"/>
      <c r="AEC89" s="244"/>
      <c r="AED89" s="244"/>
      <c r="AEE89" s="244"/>
      <c r="AEF89" s="244"/>
      <c r="AEG89" s="244"/>
      <c r="AEH89" s="244"/>
      <c r="AEI89" s="244"/>
      <c r="AEJ89" s="244"/>
      <c r="AEK89" s="244"/>
      <c r="AEL89" s="244"/>
      <c r="AEM89" s="244"/>
      <c r="AEN89" s="244"/>
      <c r="AEO89" s="244"/>
      <c r="AEP89" s="244"/>
      <c r="AEQ89" s="244"/>
      <c r="AER89" s="244"/>
      <c r="AES89" s="244"/>
      <c r="AET89" s="244"/>
      <c r="AEU89" s="244"/>
    </row>
    <row r="90" spans="1:827" s="191" customFormat="1" x14ac:dyDescent="0.15">
      <c r="A90" s="182" t="str">
        <f>'Tariffs July 2020'!K68</f>
        <v>Red Energy</v>
      </c>
      <c r="B90" s="183" t="str">
        <f>'Tariffs July 2020'!L68</f>
        <v>Living Energy Saver</v>
      </c>
      <c r="C90" s="184">
        <f>IF('Tariffs July 2020'!BP68=0,91*'Tariffs July 2020'!M68/100,(91*'Tariffs July 2020'!M68/100)+'Tariffs July 2020'!BP68/4)</f>
        <v>88.27</v>
      </c>
      <c r="D90" s="184">
        <f>IF('Tariffs July 2020'!O68="",$C$74*$C$75*'Tariffs July 2020'!N68/100,IF($C$74*$C$75&gt;='Tariffs July 2020'!P68,('Tariffs July 2020'!P68*'Tariffs July 2020'!N68/100),($C$74*$C$75*'Tariffs July 2020'!N68/100)))</f>
        <v>346.8</v>
      </c>
      <c r="E90" s="184">
        <f>IF(AND('Tariffs July 2020'!R68&gt;0,'Tariffs July 2020'!T68&gt;0),IF(($C$74*$C$75&lt;'Tariffs July 2020'!T68),(0),($C$74*$C$75-'Tariffs July 2020'!T68)*'Tariffs July 2020'!U68/100),IF(AND('Tariffs July 2020'!R68&gt;0,'Tariffs July 2020'!T68=""),IF(($C$74*$C$75&lt;'Tariffs July 2020'!R68+'Tariffs July 2020'!P68),(0),(($C$74*$C$75-('Tariffs July 2020'!R68+'Tariffs July 2020'!P68))*'Tariffs July 2020'!S68/100)),IF(AND('Tariffs July 2020'!P68&gt;0,'Tariffs July 2020'!R68=""&gt;0),IF(($C$74*$C$75&lt;'Tariffs July 2020'!P68),(0),($C$74*$C$75-'Tariffs July 2020'!P68)*'Tariffs July 2020'!Q68/100),0)))</f>
        <v>0</v>
      </c>
      <c r="F90" s="184">
        <f>($C$74*$C$76)*'Tariffs July 2020'!AE68/100</f>
        <v>49.499999999999993</v>
      </c>
      <c r="G90" s="184">
        <f t="shared" si="181"/>
        <v>484.57</v>
      </c>
      <c r="H90" s="238">
        <f t="shared" si="182"/>
        <v>1585.2</v>
      </c>
      <c r="I90" s="238">
        <f t="shared" si="183"/>
        <v>1938.28</v>
      </c>
      <c r="J90" s="185">
        <f t="shared" si="180"/>
        <v>2132.1080000000002</v>
      </c>
      <c r="K90" s="183">
        <f>'Tariffs July 2020'!AZ68</f>
        <v>0</v>
      </c>
      <c r="L90" s="183">
        <f>'Tariffs July 2020'!BA68</f>
        <v>0</v>
      </c>
      <c r="M90" s="183">
        <f>'Tariffs July 2020'!BB68</f>
        <v>0</v>
      </c>
      <c r="N90" s="183">
        <f>'Tariffs July 2020'!BC68</f>
        <v>0</v>
      </c>
      <c r="O90" s="186" t="str">
        <f t="shared" si="187"/>
        <v>No discount</v>
      </c>
      <c r="P90" s="187" t="str">
        <f t="shared" si="188"/>
        <v>Inclusive</v>
      </c>
      <c r="Q90" s="241">
        <f t="shared" si="184"/>
        <v>1938.28</v>
      </c>
      <c r="R90" s="238">
        <f t="shared" si="185"/>
        <v>1938.28</v>
      </c>
      <c r="S90" s="247">
        <f t="shared" si="186"/>
        <v>2132.1080000000002</v>
      </c>
      <c r="T90" s="247">
        <f t="shared" si="186"/>
        <v>2132.1080000000002</v>
      </c>
      <c r="U90" s="188">
        <f>'Tariffs July 2020'!BL68</f>
        <v>0</v>
      </c>
      <c r="V90" s="189" t="str">
        <f>'Tariffs July 2020'!BM68</f>
        <v>n</v>
      </c>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4"/>
      <c r="BK90" s="244"/>
      <c r="BL90" s="244"/>
      <c r="BM90" s="244"/>
      <c r="BN90" s="244"/>
      <c r="BO90" s="244"/>
      <c r="BP90" s="244"/>
      <c r="BQ90" s="244"/>
      <c r="BR90" s="244"/>
      <c r="BS90" s="244"/>
      <c r="BT90" s="244"/>
      <c r="BU90" s="244"/>
      <c r="BV90" s="244"/>
      <c r="BW90" s="244"/>
      <c r="BX90" s="244"/>
      <c r="BY90" s="244"/>
      <c r="BZ90" s="244"/>
      <c r="CA90" s="244"/>
      <c r="CB90" s="244"/>
      <c r="CC90" s="244"/>
      <c r="CD90" s="244"/>
      <c r="CE90" s="244"/>
      <c r="CF90" s="244"/>
      <c r="CG90" s="244"/>
      <c r="CH90" s="244"/>
      <c r="CI90" s="244"/>
      <c r="CJ90" s="244"/>
      <c r="CK90" s="244"/>
      <c r="CL90" s="244"/>
      <c r="CM90" s="244"/>
      <c r="CN90" s="244"/>
      <c r="CO90" s="244"/>
      <c r="CP90" s="244"/>
      <c r="CQ90" s="244"/>
      <c r="CR90" s="244"/>
      <c r="CS90" s="244"/>
      <c r="CT90" s="244"/>
      <c r="CU90" s="244"/>
      <c r="CV90" s="244"/>
      <c r="CW90" s="244"/>
      <c r="CX90" s="244"/>
      <c r="CY90" s="244"/>
      <c r="CZ90" s="244"/>
      <c r="DA90" s="244"/>
      <c r="DB90" s="244"/>
      <c r="DC90" s="244"/>
      <c r="DD90" s="244"/>
      <c r="DE90" s="244"/>
      <c r="DF90" s="244"/>
      <c r="DG90" s="244"/>
      <c r="DH90" s="244"/>
      <c r="DI90" s="244"/>
      <c r="DJ90" s="244"/>
      <c r="DK90" s="244"/>
      <c r="DL90" s="244"/>
      <c r="DM90" s="244"/>
      <c r="DN90" s="244"/>
      <c r="DO90" s="244"/>
      <c r="DP90" s="244"/>
      <c r="DQ90" s="244"/>
      <c r="DR90" s="244"/>
      <c r="DS90" s="244"/>
      <c r="DT90" s="244"/>
      <c r="DU90" s="244"/>
      <c r="DV90" s="244"/>
      <c r="DW90" s="244"/>
      <c r="DX90" s="244"/>
      <c r="DY90" s="244"/>
      <c r="DZ90" s="244"/>
      <c r="EA90" s="244"/>
      <c r="EB90" s="244"/>
      <c r="EC90" s="244"/>
      <c r="ED90" s="244"/>
      <c r="EE90" s="244"/>
      <c r="EF90" s="244"/>
      <c r="EG90" s="244"/>
      <c r="EH90" s="244"/>
      <c r="EI90" s="244"/>
      <c r="EJ90" s="244"/>
      <c r="EK90" s="244"/>
      <c r="EL90" s="244"/>
      <c r="EM90" s="244"/>
      <c r="EN90" s="244"/>
      <c r="EO90" s="244"/>
      <c r="EP90" s="244"/>
      <c r="EQ90" s="244"/>
      <c r="ER90" s="244"/>
      <c r="ES90" s="244"/>
      <c r="ET90" s="244"/>
      <c r="EU90" s="244"/>
      <c r="EV90" s="244"/>
      <c r="EW90" s="244"/>
      <c r="EX90" s="244"/>
      <c r="EY90" s="244"/>
      <c r="EZ90" s="244"/>
      <c r="FA90" s="244"/>
      <c r="FB90" s="244"/>
      <c r="FC90" s="244"/>
      <c r="FD90" s="244"/>
      <c r="FE90" s="244"/>
      <c r="FF90" s="244"/>
      <c r="FG90" s="244"/>
      <c r="FH90" s="244"/>
      <c r="FI90" s="244"/>
      <c r="FJ90" s="244"/>
      <c r="FK90" s="244"/>
      <c r="FL90" s="244"/>
      <c r="FM90" s="244"/>
      <c r="FN90" s="244"/>
      <c r="FO90" s="244"/>
      <c r="FP90" s="244"/>
      <c r="FQ90" s="244"/>
      <c r="FR90" s="244"/>
      <c r="FS90" s="244"/>
      <c r="FT90" s="244"/>
      <c r="FU90" s="244"/>
      <c r="FV90" s="244"/>
      <c r="FW90" s="244"/>
      <c r="FX90" s="244"/>
      <c r="FY90" s="244"/>
      <c r="FZ90" s="244"/>
      <c r="GA90" s="244"/>
      <c r="GB90" s="244"/>
      <c r="GC90" s="244"/>
      <c r="GD90" s="244"/>
      <c r="GE90" s="244"/>
      <c r="GF90" s="244"/>
      <c r="GG90" s="244"/>
      <c r="GH90" s="244"/>
      <c r="GI90" s="244"/>
      <c r="GJ90" s="244"/>
      <c r="GK90" s="244"/>
      <c r="GL90" s="244"/>
      <c r="GM90" s="244"/>
      <c r="GN90" s="244"/>
      <c r="GO90" s="244"/>
      <c r="GP90" s="244"/>
      <c r="GQ90" s="244"/>
      <c r="GR90" s="244"/>
      <c r="GS90" s="244"/>
      <c r="GT90" s="244"/>
      <c r="GU90" s="244"/>
      <c r="GV90" s="244"/>
      <c r="GW90" s="244"/>
      <c r="GX90" s="244"/>
      <c r="GY90" s="244"/>
      <c r="GZ90" s="244"/>
      <c r="HA90" s="244"/>
      <c r="HB90" s="244"/>
      <c r="HC90" s="244"/>
      <c r="HD90" s="244"/>
      <c r="HE90" s="244"/>
      <c r="HF90" s="244"/>
      <c r="HG90" s="244"/>
      <c r="HH90" s="244"/>
      <c r="HI90" s="244"/>
      <c r="HJ90" s="244"/>
      <c r="HK90" s="244"/>
      <c r="HL90" s="244"/>
      <c r="HM90" s="244"/>
      <c r="HN90" s="244"/>
      <c r="HO90" s="244"/>
      <c r="HP90" s="244"/>
      <c r="HQ90" s="244"/>
      <c r="HR90" s="244"/>
      <c r="HS90" s="244"/>
      <c r="HT90" s="244"/>
      <c r="HU90" s="244"/>
      <c r="HV90" s="244"/>
      <c r="HW90" s="244"/>
      <c r="HX90" s="244"/>
      <c r="HY90" s="244"/>
      <c r="HZ90" s="244"/>
      <c r="IA90" s="244"/>
      <c r="IB90" s="244"/>
      <c r="IC90" s="244"/>
      <c r="ID90" s="244"/>
      <c r="IE90" s="244"/>
      <c r="IF90" s="244"/>
      <c r="IG90" s="244"/>
      <c r="IH90" s="244"/>
      <c r="II90" s="244"/>
      <c r="IJ90" s="244"/>
      <c r="IK90" s="244"/>
      <c r="IL90" s="244"/>
      <c r="IM90" s="244"/>
      <c r="IN90" s="244"/>
      <c r="IO90" s="244"/>
      <c r="IP90" s="244"/>
      <c r="IQ90" s="244"/>
      <c r="IR90" s="244"/>
      <c r="IS90" s="244"/>
      <c r="IT90" s="244"/>
      <c r="IU90" s="244"/>
      <c r="IV90" s="244"/>
      <c r="IW90" s="244"/>
      <c r="IX90" s="244"/>
      <c r="IY90" s="244"/>
      <c r="IZ90" s="244"/>
      <c r="JA90" s="244"/>
      <c r="JB90" s="244"/>
      <c r="JC90" s="244"/>
      <c r="JD90" s="244"/>
      <c r="JE90" s="244"/>
      <c r="JF90" s="244"/>
      <c r="JG90" s="244"/>
      <c r="JH90" s="244"/>
      <c r="JI90" s="244"/>
      <c r="JJ90" s="244"/>
      <c r="JK90" s="244"/>
      <c r="JL90" s="244"/>
      <c r="JM90" s="244"/>
      <c r="JN90" s="244"/>
      <c r="JO90" s="244"/>
      <c r="JP90" s="244"/>
      <c r="JQ90" s="244"/>
      <c r="JR90" s="244"/>
      <c r="JS90" s="244"/>
      <c r="JT90" s="244"/>
      <c r="JU90" s="244"/>
      <c r="JV90" s="244"/>
      <c r="JW90" s="244"/>
      <c r="JX90" s="244"/>
      <c r="JY90" s="244"/>
      <c r="JZ90" s="244"/>
      <c r="KA90" s="244"/>
      <c r="KB90" s="244"/>
      <c r="KC90" s="244"/>
      <c r="KD90" s="244"/>
      <c r="KE90" s="244"/>
      <c r="KF90" s="244"/>
      <c r="KG90" s="244"/>
      <c r="KH90" s="244"/>
      <c r="KI90" s="244"/>
      <c r="KJ90" s="244"/>
      <c r="KK90" s="244"/>
      <c r="KL90" s="244"/>
      <c r="KM90" s="244"/>
      <c r="KN90" s="244"/>
      <c r="KO90" s="244"/>
      <c r="KP90" s="244"/>
      <c r="KQ90" s="244"/>
      <c r="KR90" s="244"/>
      <c r="KS90" s="244"/>
      <c r="KT90" s="244"/>
      <c r="KU90" s="244"/>
      <c r="KV90" s="244"/>
      <c r="KW90" s="244"/>
      <c r="KX90" s="244"/>
      <c r="KY90" s="244"/>
      <c r="KZ90" s="244"/>
      <c r="LA90" s="244"/>
      <c r="LB90" s="244"/>
      <c r="LC90" s="244"/>
      <c r="LD90" s="244"/>
      <c r="LE90" s="244"/>
      <c r="LF90" s="244"/>
      <c r="LG90" s="244"/>
      <c r="LH90" s="244"/>
      <c r="LI90" s="244"/>
      <c r="LJ90" s="244"/>
      <c r="LK90" s="244"/>
      <c r="LL90" s="244"/>
      <c r="LM90" s="244"/>
      <c r="LN90" s="244"/>
      <c r="LO90" s="244"/>
      <c r="LP90" s="244"/>
      <c r="LQ90" s="244"/>
      <c r="LR90" s="244"/>
      <c r="LS90" s="244"/>
      <c r="LT90" s="244"/>
      <c r="LU90" s="244"/>
      <c r="LV90" s="244"/>
      <c r="LW90" s="244"/>
      <c r="LX90" s="244"/>
      <c r="LY90" s="244"/>
      <c r="LZ90" s="244"/>
      <c r="MA90" s="244"/>
      <c r="MB90" s="244"/>
      <c r="MC90" s="244"/>
      <c r="MD90" s="244"/>
      <c r="ME90" s="244"/>
      <c r="MF90" s="244"/>
      <c r="MG90" s="244"/>
      <c r="MH90" s="244"/>
      <c r="MI90" s="244"/>
      <c r="MJ90" s="244"/>
      <c r="MK90" s="244"/>
      <c r="ML90" s="244"/>
      <c r="MM90" s="244"/>
      <c r="MN90" s="244"/>
      <c r="MO90" s="244"/>
      <c r="MP90" s="244"/>
      <c r="MQ90" s="244"/>
      <c r="MR90" s="244"/>
      <c r="MS90" s="244"/>
      <c r="MT90" s="244"/>
      <c r="MU90" s="244"/>
      <c r="MV90" s="244"/>
      <c r="MW90" s="244"/>
      <c r="MX90" s="244"/>
      <c r="MY90" s="244"/>
      <c r="MZ90" s="244"/>
      <c r="NA90" s="244"/>
      <c r="NB90" s="244"/>
      <c r="NC90" s="244"/>
      <c r="ND90" s="244"/>
      <c r="NE90" s="244"/>
      <c r="NF90" s="244"/>
      <c r="NG90" s="244"/>
      <c r="NH90" s="244"/>
      <c r="NI90" s="244"/>
      <c r="NJ90" s="244"/>
      <c r="NK90" s="244"/>
      <c r="NL90" s="244"/>
      <c r="NM90" s="244"/>
      <c r="NN90" s="244"/>
      <c r="NO90" s="244"/>
      <c r="NP90" s="244"/>
      <c r="NQ90" s="244"/>
      <c r="NR90" s="244"/>
      <c r="NS90" s="244"/>
      <c r="NT90" s="244"/>
      <c r="NU90" s="244"/>
      <c r="NV90" s="244"/>
      <c r="NW90" s="244"/>
      <c r="NX90" s="244"/>
      <c r="NY90" s="244"/>
      <c r="NZ90" s="244"/>
      <c r="OA90" s="244"/>
      <c r="OB90" s="244"/>
      <c r="OC90" s="244"/>
      <c r="OD90" s="244"/>
      <c r="OE90" s="244"/>
      <c r="OF90" s="244"/>
      <c r="OG90" s="244"/>
      <c r="OH90" s="244"/>
      <c r="OI90" s="244"/>
      <c r="OJ90" s="244"/>
      <c r="OK90" s="244"/>
      <c r="OL90" s="244"/>
      <c r="OM90" s="244"/>
      <c r="ON90" s="244"/>
      <c r="OO90" s="244"/>
      <c r="OP90" s="244"/>
      <c r="OQ90" s="244"/>
      <c r="OR90" s="244"/>
      <c r="OS90" s="244"/>
      <c r="OT90" s="244"/>
      <c r="OU90" s="244"/>
      <c r="OV90" s="244"/>
      <c r="OW90" s="244"/>
      <c r="OX90" s="244"/>
      <c r="OY90" s="244"/>
      <c r="OZ90" s="244"/>
      <c r="PA90" s="244"/>
      <c r="PB90" s="244"/>
      <c r="PC90" s="244"/>
      <c r="PD90" s="244"/>
      <c r="PE90" s="244"/>
      <c r="PF90" s="244"/>
      <c r="PG90" s="244"/>
      <c r="PH90" s="244"/>
      <c r="PI90" s="244"/>
      <c r="PJ90" s="244"/>
      <c r="PK90" s="244"/>
      <c r="PL90" s="244"/>
      <c r="PM90" s="244"/>
      <c r="PN90" s="244"/>
      <c r="PO90" s="244"/>
      <c r="PP90" s="244"/>
      <c r="PQ90" s="244"/>
      <c r="PR90" s="244"/>
      <c r="PS90" s="244"/>
      <c r="PT90" s="244"/>
      <c r="PU90" s="244"/>
      <c r="PV90" s="244"/>
      <c r="PW90" s="244"/>
      <c r="PX90" s="244"/>
      <c r="PY90" s="244"/>
      <c r="PZ90" s="244"/>
      <c r="QA90" s="244"/>
      <c r="QB90" s="244"/>
      <c r="QC90" s="244"/>
      <c r="QD90" s="244"/>
      <c r="QE90" s="244"/>
      <c r="QF90" s="244"/>
      <c r="QG90" s="244"/>
      <c r="QH90" s="244"/>
      <c r="QI90" s="244"/>
      <c r="QJ90" s="244"/>
      <c r="QK90" s="244"/>
      <c r="QL90" s="244"/>
      <c r="QM90" s="244"/>
      <c r="QN90" s="244"/>
      <c r="QO90" s="244"/>
      <c r="QP90" s="244"/>
      <c r="QQ90" s="244"/>
      <c r="QR90" s="244"/>
      <c r="QS90" s="244"/>
      <c r="QT90" s="244"/>
      <c r="QU90" s="244"/>
      <c r="QV90" s="244"/>
      <c r="QW90" s="244"/>
      <c r="QX90" s="244"/>
      <c r="QY90" s="244"/>
      <c r="QZ90" s="244"/>
      <c r="RA90" s="244"/>
      <c r="RB90" s="244"/>
      <c r="RC90" s="244"/>
      <c r="RD90" s="244"/>
      <c r="RE90" s="244"/>
      <c r="RF90" s="244"/>
      <c r="RG90" s="244"/>
      <c r="RH90" s="244"/>
      <c r="RI90" s="244"/>
      <c r="RJ90" s="244"/>
      <c r="RK90" s="244"/>
      <c r="RL90" s="244"/>
      <c r="RM90" s="244"/>
      <c r="RN90" s="244"/>
      <c r="RO90" s="244"/>
      <c r="RP90" s="244"/>
      <c r="RQ90" s="244"/>
      <c r="RR90" s="244"/>
      <c r="RS90" s="244"/>
      <c r="RT90" s="244"/>
      <c r="RU90" s="244"/>
      <c r="RV90" s="244"/>
      <c r="RW90" s="244"/>
      <c r="RX90" s="244"/>
      <c r="RY90" s="244"/>
      <c r="RZ90" s="244"/>
      <c r="SA90" s="244"/>
      <c r="SB90" s="244"/>
      <c r="SC90" s="244"/>
      <c r="SD90" s="244"/>
      <c r="SE90" s="244"/>
      <c r="SF90" s="244"/>
      <c r="SG90" s="244"/>
      <c r="SH90" s="244"/>
      <c r="SI90" s="244"/>
      <c r="SJ90" s="244"/>
      <c r="SK90" s="244"/>
      <c r="SL90" s="244"/>
      <c r="SM90" s="244"/>
      <c r="SN90" s="244"/>
      <c r="SO90" s="244"/>
      <c r="SP90" s="244"/>
      <c r="SQ90" s="244"/>
      <c r="SR90" s="244"/>
      <c r="SS90" s="244"/>
      <c r="ST90" s="244"/>
      <c r="SU90" s="244"/>
      <c r="SV90" s="244"/>
      <c r="SW90" s="244"/>
      <c r="SX90" s="244"/>
      <c r="SY90" s="244"/>
      <c r="SZ90" s="244"/>
      <c r="TA90" s="244"/>
      <c r="TB90" s="244"/>
      <c r="TC90" s="244"/>
      <c r="TD90" s="244"/>
      <c r="TE90" s="244"/>
      <c r="TF90" s="244"/>
      <c r="TG90" s="244"/>
      <c r="TH90" s="244"/>
      <c r="TI90" s="244"/>
      <c r="TJ90" s="244"/>
      <c r="TK90" s="244"/>
      <c r="TL90" s="244"/>
      <c r="TM90" s="244"/>
      <c r="TN90" s="244"/>
      <c r="TO90" s="244"/>
      <c r="TP90" s="244"/>
      <c r="TQ90" s="244"/>
      <c r="TR90" s="244"/>
      <c r="TS90" s="244"/>
      <c r="TT90" s="244"/>
      <c r="TU90" s="244"/>
      <c r="TV90" s="244"/>
      <c r="TW90" s="244"/>
      <c r="TX90" s="244"/>
      <c r="TY90" s="244"/>
      <c r="TZ90" s="244"/>
      <c r="UA90" s="244"/>
      <c r="UB90" s="244"/>
      <c r="UC90" s="244"/>
      <c r="UD90" s="244"/>
      <c r="UE90" s="244"/>
      <c r="UF90" s="244"/>
      <c r="UG90" s="244"/>
      <c r="UH90" s="244"/>
      <c r="UI90" s="244"/>
      <c r="UJ90" s="244"/>
      <c r="UK90" s="244"/>
      <c r="UL90" s="244"/>
      <c r="UM90" s="244"/>
      <c r="UN90" s="244"/>
      <c r="UO90" s="244"/>
      <c r="UP90" s="244"/>
      <c r="UQ90" s="244"/>
      <c r="UR90" s="244"/>
      <c r="US90" s="244"/>
      <c r="UT90" s="244"/>
      <c r="UU90" s="244"/>
      <c r="UV90" s="244"/>
      <c r="UW90" s="244"/>
      <c r="UX90" s="244"/>
      <c r="UY90" s="244"/>
      <c r="UZ90" s="244"/>
      <c r="VA90" s="244"/>
      <c r="VB90" s="244"/>
      <c r="VC90" s="244"/>
      <c r="VD90" s="244"/>
      <c r="VE90" s="244"/>
      <c r="VF90" s="244"/>
      <c r="VG90" s="244"/>
      <c r="VH90" s="244"/>
      <c r="VI90" s="244"/>
      <c r="VJ90" s="244"/>
      <c r="VK90" s="244"/>
      <c r="VL90" s="244"/>
      <c r="VM90" s="244"/>
      <c r="VN90" s="244"/>
      <c r="VO90" s="244"/>
      <c r="VP90" s="244"/>
      <c r="VQ90" s="244"/>
      <c r="VR90" s="244"/>
      <c r="VS90" s="244"/>
      <c r="VT90" s="244"/>
      <c r="VU90" s="244"/>
      <c r="VV90" s="244"/>
      <c r="VW90" s="244"/>
      <c r="VX90" s="244"/>
      <c r="VY90" s="244"/>
      <c r="VZ90" s="244"/>
      <c r="WA90" s="244"/>
      <c r="WB90" s="244"/>
      <c r="WC90" s="244"/>
      <c r="WD90" s="244"/>
      <c r="WE90" s="244"/>
      <c r="WF90" s="244"/>
      <c r="WG90" s="244"/>
      <c r="WH90" s="244"/>
      <c r="WI90" s="244"/>
      <c r="WJ90" s="244"/>
      <c r="WK90" s="244"/>
      <c r="WL90" s="244"/>
      <c r="WM90" s="244"/>
      <c r="WN90" s="244"/>
      <c r="WO90" s="244"/>
      <c r="WP90" s="244"/>
      <c r="WQ90" s="244"/>
      <c r="WR90" s="244"/>
      <c r="WS90" s="244"/>
      <c r="WT90" s="244"/>
      <c r="WU90" s="244"/>
      <c r="WV90" s="244"/>
      <c r="WW90" s="244"/>
      <c r="WX90" s="244"/>
      <c r="WY90" s="244"/>
      <c r="WZ90" s="244"/>
      <c r="XA90" s="244"/>
      <c r="XB90" s="244"/>
      <c r="XC90" s="244"/>
      <c r="XD90" s="244"/>
      <c r="XE90" s="244"/>
      <c r="XF90" s="244"/>
      <c r="XG90" s="244"/>
      <c r="XH90" s="244"/>
      <c r="XI90" s="244"/>
      <c r="XJ90" s="244"/>
      <c r="XK90" s="244"/>
      <c r="XL90" s="244"/>
      <c r="XM90" s="244"/>
      <c r="XN90" s="244"/>
      <c r="XO90" s="244"/>
      <c r="XP90" s="244"/>
      <c r="XQ90" s="244"/>
      <c r="XR90" s="244"/>
      <c r="XS90" s="244"/>
      <c r="XT90" s="244"/>
      <c r="XU90" s="244"/>
      <c r="XV90" s="244"/>
      <c r="XW90" s="244"/>
      <c r="XX90" s="244"/>
      <c r="XY90" s="244"/>
      <c r="XZ90" s="244"/>
      <c r="YA90" s="244"/>
      <c r="YB90" s="244"/>
      <c r="YC90" s="244"/>
      <c r="YD90" s="244"/>
      <c r="YE90" s="244"/>
      <c r="YF90" s="244"/>
      <c r="YG90" s="244"/>
      <c r="YH90" s="244"/>
      <c r="YI90" s="244"/>
      <c r="YJ90" s="244"/>
      <c r="YK90" s="244"/>
      <c r="YL90" s="244"/>
      <c r="YM90" s="244"/>
      <c r="YN90" s="244"/>
      <c r="YO90" s="244"/>
      <c r="YP90" s="244"/>
      <c r="YQ90" s="244"/>
      <c r="YR90" s="244"/>
      <c r="YS90" s="244"/>
      <c r="YT90" s="244"/>
      <c r="YU90" s="244"/>
      <c r="YV90" s="244"/>
      <c r="YW90" s="244"/>
      <c r="YX90" s="244"/>
      <c r="YY90" s="244"/>
      <c r="YZ90" s="244"/>
      <c r="ZA90" s="244"/>
      <c r="ZB90" s="244"/>
      <c r="ZC90" s="244"/>
      <c r="ZD90" s="244"/>
      <c r="ZE90" s="244"/>
      <c r="ZF90" s="244"/>
      <c r="ZG90" s="244"/>
      <c r="ZH90" s="244"/>
      <c r="ZI90" s="244"/>
      <c r="ZJ90" s="244"/>
      <c r="ZK90" s="244"/>
      <c r="ZL90" s="244"/>
      <c r="ZM90" s="244"/>
      <c r="ZN90" s="244"/>
      <c r="ZO90" s="244"/>
      <c r="ZP90" s="244"/>
      <c r="ZQ90" s="244"/>
      <c r="ZR90" s="244"/>
      <c r="ZS90" s="244"/>
      <c r="ZT90" s="244"/>
      <c r="ZU90" s="244"/>
      <c r="ZV90" s="244"/>
      <c r="ZW90" s="244"/>
      <c r="ZX90" s="244"/>
      <c r="ZY90" s="244"/>
      <c r="ZZ90" s="244"/>
      <c r="AAA90" s="244"/>
      <c r="AAB90" s="244"/>
      <c r="AAC90" s="244"/>
      <c r="AAD90" s="244"/>
      <c r="AAE90" s="244"/>
      <c r="AAF90" s="244"/>
      <c r="AAG90" s="244"/>
      <c r="AAH90" s="244"/>
      <c r="AAI90" s="244"/>
      <c r="AAJ90" s="244"/>
      <c r="AAK90" s="244"/>
      <c r="AAL90" s="244"/>
      <c r="AAM90" s="244"/>
      <c r="AAN90" s="244"/>
      <c r="AAO90" s="244"/>
      <c r="AAP90" s="244"/>
      <c r="AAQ90" s="244"/>
      <c r="AAR90" s="244"/>
      <c r="AAS90" s="244"/>
      <c r="AAT90" s="244"/>
      <c r="AAU90" s="244"/>
      <c r="AAV90" s="244"/>
      <c r="AAW90" s="244"/>
      <c r="AAX90" s="244"/>
      <c r="AAY90" s="244"/>
      <c r="AAZ90" s="244"/>
      <c r="ABA90" s="244"/>
      <c r="ABB90" s="244"/>
      <c r="ABC90" s="244"/>
      <c r="ABD90" s="244"/>
      <c r="ABE90" s="244"/>
      <c r="ABF90" s="244"/>
      <c r="ABG90" s="244"/>
      <c r="ABH90" s="244"/>
      <c r="ABI90" s="244"/>
      <c r="ABJ90" s="244"/>
      <c r="ABK90" s="244"/>
      <c r="ABL90" s="244"/>
      <c r="ABM90" s="244"/>
      <c r="ABN90" s="244"/>
      <c r="ABO90" s="244"/>
      <c r="ABP90" s="244"/>
      <c r="ABQ90" s="244"/>
      <c r="ABR90" s="244"/>
      <c r="ABS90" s="244"/>
      <c r="ABT90" s="244"/>
      <c r="ABU90" s="244"/>
      <c r="ABV90" s="244"/>
      <c r="ABW90" s="244"/>
      <c r="ABX90" s="244"/>
      <c r="ABY90" s="244"/>
      <c r="ABZ90" s="244"/>
      <c r="ACA90" s="244"/>
      <c r="ACB90" s="244"/>
      <c r="ACC90" s="244"/>
      <c r="ACD90" s="244"/>
      <c r="ACE90" s="244"/>
      <c r="ACF90" s="244"/>
      <c r="ACG90" s="244"/>
      <c r="ACH90" s="244"/>
      <c r="ACI90" s="244"/>
      <c r="ACJ90" s="244"/>
      <c r="ACK90" s="244"/>
      <c r="ACL90" s="244"/>
      <c r="ACM90" s="244"/>
      <c r="ACN90" s="244"/>
      <c r="ACO90" s="244"/>
      <c r="ACP90" s="244"/>
      <c r="ACQ90" s="244"/>
      <c r="ACR90" s="244"/>
      <c r="ACS90" s="244"/>
      <c r="ACT90" s="244"/>
      <c r="ACU90" s="244"/>
      <c r="ACV90" s="244"/>
      <c r="ACW90" s="244"/>
      <c r="ACX90" s="244"/>
      <c r="ACY90" s="244"/>
      <c r="ACZ90" s="244"/>
      <c r="ADA90" s="244"/>
      <c r="ADB90" s="244"/>
      <c r="ADC90" s="244"/>
      <c r="ADD90" s="244"/>
      <c r="ADE90" s="244"/>
      <c r="ADF90" s="244"/>
      <c r="ADG90" s="244"/>
      <c r="ADH90" s="244"/>
      <c r="ADI90" s="244"/>
      <c r="ADJ90" s="244"/>
      <c r="ADK90" s="244"/>
      <c r="ADL90" s="244"/>
      <c r="ADM90" s="244"/>
      <c r="ADN90" s="244"/>
      <c r="ADO90" s="244"/>
      <c r="ADP90" s="244"/>
      <c r="ADQ90" s="244"/>
      <c r="ADR90" s="244"/>
      <c r="ADS90" s="244"/>
      <c r="ADT90" s="244"/>
      <c r="ADU90" s="244"/>
      <c r="ADV90" s="244"/>
      <c r="ADW90" s="244"/>
      <c r="ADX90" s="244"/>
      <c r="ADY90" s="244"/>
      <c r="ADZ90" s="244"/>
      <c r="AEA90" s="244"/>
      <c r="AEB90" s="244"/>
      <c r="AEC90" s="244"/>
      <c r="AED90" s="244"/>
      <c r="AEE90" s="244"/>
      <c r="AEF90" s="244"/>
      <c r="AEG90" s="244"/>
      <c r="AEH90" s="244"/>
      <c r="AEI90" s="244"/>
      <c r="AEJ90" s="244"/>
      <c r="AEK90" s="244"/>
      <c r="AEL90" s="244"/>
      <c r="AEM90" s="244"/>
      <c r="AEN90" s="244"/>
      <c r="AEO90" s="244"/>
      <c r="AEP90" s="244"/>
      <c r="AEQ90" s="244"/>
      <c r="AER90" s="244"/>
      <c r="AES90" s="244"/>
      <c r="AET90" s="244"/>
      <c r="AEU90" s="244"/>
    </row>
    <row r="91" spans="1:827" s="191" customFormat="1" x14ac:dyDescent="0.15">
      <c r="A91" s="182" t="str">
        <f>'Tariffs July 2020'!K69</f>
        <v>Amaysim</v>
      </c>
      <c r="B91" s="183" t="str">
        <f>'Tariffs July 2020'!L69</f>
        <v>Post-paid Electricity</v>
      </c>
      <c r="C91" s="184">
        <f>IF('Tariffs July 2020'!BP69=0,91*'Tariffs July 2020'!M69/100,(91*'Tariffs July 2020'!M69/100)+'Tariffs July 2020'!BP69/4)</f>
        <v>93.564545454545438</v>
      </c>
      <c r="D91" s="184">
        <f>IF('Tariffs July 2020'!O69="",$C$74*$C$75*'Tariffs July 2020'!N69/100,IF($C$74*$C$75&gt;='Tariffs July 2020'!P69,('Tariffs July 2020'!P69*'Tariffs July 2020'!N69/100),($C$74*$C$75*'Tariffs July 2020'!N69/100)))</f>
        <v>347.57272727272721</v>
      </c>
      <c r="E91" s="184">
        <f>IF(AND('Tariffs July 2020'!R69&gt;0,'Tariffs July 2020'!T69&gt;0),IF(($C$74*$C$75&lt;'Tariffs July 2020'!T69),(0),($C$74*$C$75-'Tariffs July 2020'!T69)*'Tariffs July 2020'!U69/100),IF(AND('Tariffs July 2020'!R69&gt;0,'Tariffs July 2020'!T69=""),IF(($C$74*$C$75&lt;'Tariffs July 2020'!R69+'Tariffs July 2020'!P69),(0),(($C$74*$C$75-('Tariffs July 2020'!R69+'Tariffs July 2020'!P69))*'Tariffs July 2020'!S69/100)),IF(AND('Tariffs July 2020'!P69&gt;0,'Tariffs July 2020'!R69=""&gt;0),IF(($C$74*$C$75&lt;'Tariffs July 2020'!P69),(0),($C$74*$C$75-'Tariffs July 2020'!P69)*'Tariffs July 2020'!Q69/100),0)))</f>
        <v>0</v>
      </c>
      <c r="F91" s="184">
        <f>($C$74*$C$76)*'Tariffs July 2020'!AE69/100</f>
        <v>48.354545454545452</v>
      </c>
      <c r="G91" s="184">
        <f t="shared" si="181"/>
        <v>489.49181818181813</v>
      </c>
      <c r="H91" s="238">
        <f t="shared" si="182"/>
        <v>1583.7090909090907</v>
      </c>
      <c r="I91" s="238">
        <f t="shared" si="183"/>
        <v>1957.9672727272725</v>
      </c>
      <c r="J91" s="185">
        <f t="shared" si="180"/>
        <v>2153.7640000000001</v>
      </c>
      <c r="K91" s="183">
        <f>'Tariffs July 2020'!AZ69</f>
        <v>0</v>
      </c>
      <c r="L91" s="183">
        <f>'Tariffs July 2020'!BA69</f>
        <v>0</v>
      </c>
      <c r="M91" s="183">
        <f>'Tariffs July 2020'!BB69</f>
        <v>0</v>
      </c>
      <c r="N91" s="183">
        <f>'Tariffs July 2020'!BC69</f>
        <v>0</v>
      </c>
      <c r="O91" s="186" t="str">
        <f t="shared" si="187"/>
        <v>No discount</v>
      </c>
      <c r="P91" s="187" t="str">
        <f t="shared" si="188"/>
        <v>Exclusive</v>
      </c>
      <c r="Q91" s="241">
        <f t="shared" si="184"/>
        <v>1957.9672727272725</v>
      </c>
      <c r="R91" s="238">
        <f t="shared" si="185"/>
        <v>1957.9672727272725</v>
      </c>
      <c r="S91" s="247">
        <f t="shared" si="186"/>
        <v>2153.7640000000001</v>
      </c>
      <c r="T91" s="247">
        <f t="shared" si="186"/>
        <v>2153.7640000000001</v>
      </c>
      <c r="U91" s="188">
        <f>'Tariffs July 2020'!BL69</f>
        <v>0</v>
      </c>
      <c r="V91" s="189" t="str">
        <f>'Tariffs July 2020'!BM69</f>
        <v>n</v>
      </c>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44"/>
      <c r="BD91" s="244"/>
      <c r="BE91" s="244"/>
      <c r="BF91" s="244"/>
      <c r="BG91" s="244"/>
      <c r="BH91" s="244"/>
      <c r="BI91" s="244"/>
      <c r="BJ91" s="244"/>
      <c r="BK91" s="244"/>
      <c r="BL91" s="244"/>
      <c r="BM91" s="244"/>
      <c r="BN91" s="244"/>
      <c r="BO91" s="244"/>
      <c r="BP91" s="244"/>
      <c r="BQ91" s="244"/>
      <c r="BR91" s="244"/>
      <c r="BS91" s="244"/>
      <c r="BT91" s="244"/>
      <c r="BU91" s="244"/>
      <c r="BV91" s="244"/>
      <c r="BW91" s="244"/>
      <c r="BX91" s="244"/>
      <c r="BY91" s="244"/>
      <c r="BZ91" s="244"/>
      <c r="CA91" s="244"/>
      <c r="CB91" s="244"/>
      <c r="CC91" s="244"/>
      <c r="CD91" s="244"/>
      <c r="CE91" s="244"/>
      <c r="CF91" s="244"/>
      <c r="CG91" s="244"/>
      <c r="CH91" s="244"/>
      <c r="CI91" s="244"/>
      <c r="CJ91" s="244"/>
      <c r="CK91" s="244"/>
      <c r="CL91" s="244"/>
      <c r="CM91" s="244"/>
      <c r="CN91" s="244"/>
      <c r="CO91" s="244"/>
      <c r="CP91" s="244"/>
      <c r="CQ91" s="244"/>
      <c r="CR91" s="244"/>
      <c r="CS91" s="244"/>
      <c r="CT91" s="244"/>
      <c r="CU91" s="244"/>
      <c r="CV91" s="244"/>
      <c r="CW91" s="244"/>
      <c r="CX91" s="244"/>
      <c r="CY91" s="244"/>
      <c r="CZ91" s="244"/>
      <c r="DA91" s="244"/>
      <c r="DB91" s="244"/>
      <c r="DC91" s="244"/>
      <c r="DD91" s="244"/>
      <c r="DE91" s="244"/>
      <c r="DF91" s="244"/>
      <c r="DG91" s="244"/>
      <c r="DH91" s="244"/>
      <c r="DI91" s="244"/>
      <c r="DJ91" s="244"/>
      <c r="DK91" s="244"/>
      <c r="DL91" s="244"/>
      <c r="DM91" s="244"/>
      <c r="DN91" s="244"/>
      <c r="DO91" s="244"/>
      <c r="DP91" s="244"/>
      <c r="DQ91" s="244"/>
      <c r="DR91" s="244"/>
      <c r="DS91" s="244"/>
      <c r="DT91" s="244"/>
      <c r="DU91" s="244"/>
      <c r="DV91" s="244"/>
      <c r="DW91" s="244"/>
      <c r="DX91" s="244"/>
      <c r="DY91" s="244"/>
      <c r="DZ91" s="244"/>
      <c r="EA91" s="244"/>
      <c r="EB91" s="244"/>
      <c r="EC91" s="244"/>
      <c r="ED91" s="244"/>
      <c r="EE91" s="244"/>
      <c r="EF91" s="244"/>
      <c r="EG91" s="244"/>
      <c r="EH91" s="244"/>
      <c r="EI91" s="244"/>
      <c r="EJ91" s="244"/>
      <c r="EK91" s="244"/>
      <c r="EL91" s="244"/>
      <c r="EM91" s="244"/>
      <c r="EN91" s="244"/>
      <c r="EO91" s="244"/>
      <c r="EP91" s="244"/>
      <c r="EQ91" s="244"/>
      <c r="ER91" s="244"/>
      <c r="ES91" s="244"/>
      <c r="ET91" s="244"/>
      <c r="EU91" s="244"/>
      <c r="EV91" s="244"/>
      <c r="EW91" s="244"/>
      <c r="EX91" s="244"/>
      <c r="EY91" s="244"/>
      <c r="EZ91" s="244"/>
      <c r="FA91" s="244"/>
      <c r="FB91" s="244"/>
      <c r="FC91" s="244"/>
      <c r="FD91" s="244"/>
      <c r="FE91" s="244"/>
      <c r="FF91" s="244"/>
      <c r="FG91" s="244"/>
      <c r="FH91" s="244"/>
      <c r="FI91" s="244"/>
      <c r="FJ91" s="244"/>
      <c r="FK91" s="244"/>
      <c r="FL91" s="244"/>
      <c r="FM91" s="244"/>
      <c r="FN91" s="244"/>
      <c r="FO91" s="244"/>
      <c r="FP91" s="244"/>
      <c r="FQ91" s="244"/>
      <c r="FR91" s="244"/>
      <c r="FS91" s="244"/>
      <c r="FT91" s="244"/>
      <c r="FU91" s="244"/>
      <c r="FV91" s="244"/>
      <c r="FW91" s="244"/>
      <c r="FX91" s="244"/>
      <c r="FY91" s="244"/>
      <c r="FZ91" s="244"/>
      <c r="GA91" s="244"/>
      <c r="GB91" s="244"/>
      <c r="GC91" s="244"/>
      <c r="GD91" s="244"/>
      <c r="GE91" s="244"/>
      <c r="GF91" s="244"/>
      <c r="GG91" s="244"/>
      <c r="GH91" s="244"/>
      <c r="GI91" s="244"/>
      <c r="GJ91" s="244"/>
      <c r="GK91" s="244"/>
      <c r="GL91" s="244"/>
      <c r="GM91" s="244"/>
      <c r="GN91" s="244"/>
      <c r="GO91" s="244"/>
      <c r="GP91" s="244"/>
      <c r="GQ91" s="244"/>
      <c r="GR91" s="244"/>
      <c r="GS91" s="244"/>
      <c r="GT91" s="244"/>
      <c r="GU91" s="244"/>
      <c r="GV91" s="244"/>
      <c r="GW91" s="244"/>
      <c r="GX91" s="244"/>
      <c r="GY91" s="244"/>
      <c r="GZ91" s="244"/>
      <c r="HA91" s="244"/>
      <c r="HB91" s="244"/>
      <c r="HC91" s="244"/>
      <c r="HD91" s="244"/>
      <c r="HE91" s="244"/>
      <c r="HF91" s="244"/>
      <c r="HG91" s="244"/>
      <c r="HH91" s="244"/>
      <c r="HI91" s="244"/>
      <c r="HJ91" s="244"/>
      <c r="HK91" s="244"/>
      <c r="HL91" s="244"/>
      <c r="HM91" s="244"/>
      <c r="HN91" s="244"/>
      <c r="HO91" s="244"/>
      <c r="HP91" s="244"/>
      <c r="HQ91" s="244"/>
      <c r="HR91" s="244"/>
      <c r="HS91" s="244"/>
      <c r="HT91" s="244"/>
      <c r="HU91" s="244"/>
      <c r="HV91" s="244"/>
      <c r="HW91" s="244"/>
      <c r="HX91" s="244"/>
      <c r="HY91" s="244"/>
      <c r="HZ91" s="244"/>
      <c r="IA91" s="244"/>
      <c r="IB91" s="244"/>
      <c r="IC91" s="244"/>
      <c r="ID91" s="244"/>
      <c r="IE91" s="244"/>
      <c r="IF91" s="244"/>
      <c r="IG91" s="244"/>
      <c r="IH91" s="244"/>
      <c r="II91" s="244"/>
      <c r="IJ91" s="244"/>
      <c r="IK91" s="244"/>
      <c r="IL91" s="244"/>
      <c r="IM91" s="244"/>
      <c r="IN91" s="244"/>
      <c r="IO91" s="244"/>
      <c r="IP91" s="244"/>
      <c r="IQ91" s="244"/>
      <c r="IR91" s="244"/>
      <c r="IS91" s="244"/>
      <c r="IT91" s="244"/>
      <c r="IU91" s="244"/>
      <c r="IV91" s="244"/>
      <c r="IW91" s="244"/>
      <c r="IX91" s="244"/>
      <c r="IY91" s="244"/>
      <c r="IZ91" s="244"/>
      <c r="JA91" s="244"/>
      <c r="JB91" s="244"/>
      <c r="JC91" s="244"/>
      <c r="JD91" s="244"/>
      <c r="JE91" s="244"/>
      <c r="JF91" s="244"/>
      <c r="JG91" s="244"/>
      <c r="JH91" s="244"/>
      <c r="JI91" s="244"/>
      <c r="JJ91" s="244"/>
      <c r="JK91" s="244"/>
      <c r="JL91" s="244"/>
      <c r="JM91" s="244"/>
      <c r="JN91" s="244"/>
      <c r="JO91" s="244"/>
      <c r="JP91" s="244"/>
      <c r="JQ91" s="244"/>
      <c r="JR91" s="244"/>
      <c r="JS91" s="244"/>
      <c r="JT91" s="244"/>
      <c r="JU91" s="244"/>
      <c r="JV91" s="244"/>
      <c r="JW91" s="244"/>
      <c r="JX91" s="244"/>
      <c r="JY91" s="244"/>
      <c r="JZ91" s="244"/>
      <c r="KA91" s="244"/>
      <c r="KB91" s="244"/>
      <c r="KC91" s="244"/>
      <c r="KD91" s="244"/>
      <c r="KE91" s="244"/>
      <c r="KF91" s="244"/>
      <c r="KG91" s="244"/>
      <c r="KH91" s="244"/>
      <c r="KI91" s="244"/>
      <c r="KJ91" s="244"/>
      <c r="KK91" s="244"/>
      <c r="KL91" s="244"/>
      <c r="KM91" s="244"/>
      <c r="KN91" s="244"/>
      <c r="KO91" s="244"/>
      <c r="KP91" s="244"/>
      <c r="KQ91" s="244"/>
      <c r="KR91" s="244"/>
      <c r="KS91" s="244"/>
      <c r="KT91" s="244"/>
      <c r="KU91" s="244"/>
      <c r="KV91" s="244"/>
      <c r="KW91" s="244"/>
      <c r="KX91" s="244"/>
      <c r="KY91" s="244"/>
      <c r="KZ91" s="244"/>
      <c r="LA91" s="244"/>
      <c r="LB91" s="244"/>
      <c r="LC91" s="244"/>
      <c r="LD91" s="244"/>
      <c r="LE91" s="244"/>
      <c r="LF91" s="244"/>
      <c r="LG91" s="244"/>
      <c r="LH91" s="244"/>
      <c r="LI91" s="244"/>
      <c r="LJ91" s="244"/>
      <c r="LK91" s="244"/>
      <c r="LL91" s="244"/>
      <c r="LM91" s="244"/>
      <c r="LN91" s="244"/>
      <c r="LO91" s="244"/>
      <c r="LP91" s="244"/>
      <c r="LQ91" s="244"/>
      <c r="LR91" s="244"/>
      <c r="LS91" s="244"/>
      <c r="LT91" s="244"/>
      <c r="LU91" s="244"/>
      <c r="LV91" s="244"/>
      <c r="LW91" s="244"/>
      <c r="LX91" s="244"/>
      <c r="LY91" s="244"/>
      <c r="LZ91" s="244"/>
      <c r="MA91" s="244"/>
      <c r="MB91" s="244"/>
      <c r="MC91" s="244"/>
      <c r="MD91" s="244"/>
      <c r="ME91" s="244"/>
      <c r="MF91" s="244"/>
      <c r="MG91" s="244"/>
      <c r="MH91" s="244"/>
      <c r="MI91" s="244"/>
      <c r="MJ91" s="244"/>
      <c r="MK91" s="244"/>
      <c r="ML91" s="244"/>
      <c r="MM91" s="244"/>
      <c r="MN91" s="244"/>
      <c r="MO91" s="244"/>
      <c r="MP91" s="244"/>
      <c r="MQ91" s="244"/>
      <c r="MR91" s="244"/>
      <c r="MS91" s="244"/>
      <c r="MT91" s="244"/>
      <c r="MU91" s="244"/>
      <c r="MV91" s="244"/>
      <c r="MW91" s="244"/>
      <c r="MX91" s="244"/>
      <c r="MY91" s="244"/>
      <c r="MZ91" s="244"/>
      <c r="NA91" s="244"/>
      <c r="NB91" s="244"/>
      <c r="NC91" s="244"/>
      <c r="ND91" s="244"/>
      <c r="NE91" s="244"/>
      <c r="NF91" s="244"/>
      <c r="NG91" s="244"/>
      <c r="NH91" s="244"/>
      <c r="NI91" s="244"/>
      <c r="NJ91" s="244"/>
      <c r="NK91" s="244"/>
      <c r="NL91" s="244"/>
      <c r="NM91" s="244"/>
      <c r="NN91" s="244"/>
      <c r="NO91" s="244"/>
      <c r="NP91" s="244"/>
      <c r="NQ91" s="244"/>
      <c r="NR91" s="244"/>
      <c r="NS91" s="244"/>
      <c r="NT91" s="244"/>
      <c r="NU91" s="244"/>
      <c r="NV91" s="244"/>
      <c r="NW91" s="244"/>
      <c r="NX91" s="244"/>
      <c r="NY91" s="244"/>
      <c r="NZ91" s="244"/>
      <c r="OA91" s="244"/>
      <c r="OB91" s="244"/>
      <c r="OC91" s="244"/>
      <c r="OD91" s="244"/>
      <c r="OE91" s="244"/>
      <c r="OF91" s="244"/>
      <c r="OG91" s="244"/>
      <c r="OH91" s="244"/>
      <c r="OI91" s="244"/>
      <c r="OJ91" s="244"/>
      <c r="OK91" s="244"/>
      <c r="OL91" s="244"/>
      <c r="OM91" s="244"/>
      <c r="ON91" s="244"/>
      <c r="OO91" s="244"/>
      <c r="OP91" s="244"/>
      <c r="OQ91" s="244"/>
      <c r="OR91" s="244"/>
      <c r="OS91" s="244"/>
      <c r="OT91" s="244"/>
      <c r="OU91" s="244"/>
      <c r="OV91" s="244"/>
      <c r="OW91" s="244"/>
      <c r="OX91" s="244"/>
      <c r="OY91" s="244"/>
      <c r="OZ91" s="244"/>
      <c r="PA91" s="244"/>
      <c r="PB91" s="244"/>
      <c r="PC91" s="244"/>
      <c r="PD91" s="244"/>
      <c r="PE91" s="244"/>
      <c r="PF91" s="244"/>
      <c r="PG91" s="244"/>
      <c r="PH91" s="244"/>
      <c r="PI91" s="244"/>
      <c r="PJ91" s="244"/>
      <c r="PK91" s="244"/>
      <c r="PL91" s="244"/>
      <c r="PM91" s="244"/>
      <c r="PN91" s="244"/>
      <c r="PO91" s="244"/>
      <c r="PP91" s="244"/>
      <c r="PQ91" s="244"/>
      <c r="PR91" s="244"/>
      <c r="PS91" s="244"/>
      <c r="PT91" s="244"/>
      <c r="PU91" s="244"/>
      <c r="PV91" s="244"/>
      <c r="PW91" s="244"/>
      <c r="PX91" s="244"/>
      <c r="PY91" s="244"/>
      <c r="PZ91" s="244"/>
      <c r="QA91" s="244"/>
      <c r="QB91" s="244"/>
      <c r="QC91" s="244"/>
      <c r="QD91" s="244"/>
      <c r="QE91" s="244"/>
      <c r="QF91" s="244"/>
      <c r="QG91" s="244"/>
      <c r="QH91" s="244"/>
      <c r="QI91" s="244"/>
      <c r="QJ91" s="244"/>
      <c r="QK91" s="244"/>
      <c r="QL91" s="244"/>
      <c r="QM91" s="244"/>
      <c r="QN91" s="244"/>
      <c r="QO91" s="244"/>
      <c r="QP91" s="244"/>
      <c r="QQ91" s="244"/>
      <c r="QR91" s="244"/>
      <c r="QS91" s="244"/>
      <c r="QT91" s="244"/>
      <c r="QU91" s="244"/>
      <c r="QV91" s="244"/>
      <c r="QW91" s="244"/>
      <c r="QX91" s="244"/>
      <c r="QY91" s="244"/>
      <c r="QZ91" s="244"/>
      <c r="RA91" s="244"/>
      <c r="RB91" s="244"/>
      <c r="RC91" s="244"/>
      <c r="RD91" s="244"/>
      <c r="RE91" s="244"/>
      <c r="RF91" s="244"/>
      <c r="RG91" s="244"/>
      <c r="RH91" s="244"/>
      <c r="RI91" s="244"/>
      <c r="RJ91" s="244"/>
      <c r="RK91" s="244"/>
      <c r="RL91" s="244"/>
      <c r="RM91" s="244"/>
      <c r="RN91" s="244"/>
      <c r="RO91" s="244"/>
      <c r="RP91" s="244"/>
      <c r="RQ91" s="244"/>
      <c r="RR91" s="244"/>
      <c r="RS91" s="244"/>
      <c r="RT91" s="244"/>
      <c r="RU91" s="244"/>
      <c r="RV91" s="244"/>
      <c r="RW91" s="244"/>
      <c r="RX91" s="244"/>
      <c r="RY91" s="244"/>
      <c r="RZ91" s="244"/>
      <c r="SA91" s="244"/>
      <c r="SB91" s="244"/>
      <c r="SC91" s="244"/>
      <c r="SD91" s="244"/>
      <c r="SE91" s="244"/>
      <c r="SF91" s="244"/>
      <c r="SG91" s="244"/>
      <c r="SH91" s="244"/>
      <c r="SI91" s="244"/>
      <c r="SJ91" s="244"/>
      <c r="SK91" s="244"/>
      <c r="SL91" s="244"/>
      <c r="SM91" s="244"/>
      <c r="SN91" s="244"/>
      <c r="SO91" s="244"/>
      <c r="SP91" s="244"/>
      <c r="SQ91" s="244"/>
      <c r="SR91" s="244"/>
      <c r="SS91" s="244"/>
      <c r="ST91" s="244"/>
      <c r="SU91" s="244"/>
      <c r="SV91" s="244"/>
      <c r="SW91" s="244"/>
      <c r="SX91" s="244"/>
      <c r="SY91" s="244"/>
      <c r="SZ91" s="244"/>
      <c r="TA91" s="244"/>
      <c r="TB91" s="244"/>
      <c r="TC91" s="244"/>
      <c r="TD91" s="244"/>
      <c r="TE91" s="244"/>
      <c r="TF91" s="244"/>
      <c r="TG91" s="244"/>
      <c r="TH91" s="244"/>
      <c r="TI91" s="244"/>
      <c r="TJ91" s="244"/>
      <c r="TK91" s="244"/>
      <c r="TL91" s="244"/>
      <c r="TM91" s="244"/>
      <c r="TN91" s="244"/>
      <c r="TO91" s="244"/>
      <c r="TP91" s="244"/>
      <c r="TQ91" s="244"/>
      <c r="TR91" s="244"/>
      <c r="TS91" s="244"/>
      <c r="TT91" s="244"/>
      <c r="TU91" s="244"/>
      <c r="TV91" s="244"/>
      <c r="TW91" s="244"/>
      <c r="TX91" s="244"/>
      <c r="TY91" s="244"/>
      <c r="TZ91" s="244"/>
      <c r="UA91" s="244"/>
      <c r="UB91" s="244"/>
      <c r="UC91" s="244"/>
      <c r="UD91" s="244"/>
      <c r="UE91" s="244"/>
      <c r="UF91" s="244"/>
      <c r="UG91" s="244"/>
      <c r="UH91" s="244"/>
      <c r="UI91" s="244"/>
      <c r="UJ91" s="244"/>
      <c r="UK91" s="244"/>
      <c r="UL91" s="244"/>
      <c r="UM91" s="244"/>
      <c r="UN91" s="244"/>
      <c r="UO91" s="244"/>
      <c r="UP91" s="244"/>
      <c r="UQ91" s="244"/>
      <c r="UR91" s="244"/>
      <c r="US91" s="244"/>
      <c r="UT91" s="244"/>
      <c r="UU91" s="244"/>
      <c r="UV91" s="244"/>
      <c r="UW91" s="244"/>
      <c r="UX91" s="244"/>
      <c r="UY91" s="244"/>
      <c r="UZ91" s="244"/>
      <c r="VA91" s="244"/>
      <c r="VB91" s="244"/>
      <c r="VC91" s="244"/>
      <c r="VD91" s="244"/>
      <c r="VE91" s="244"/>
      <c r="VF91" s="244"/>
      <c r="VG91" s="244"/>
      <c r="VH91" s="244"/>
      <c r="VI91" s="244"/>
      <c r="VJ91" s="244"/>
      <c r="VK91" s="244"/>
      <c r="VL91" s="244"/>
      <c r="VM91" s="244"/>
      <c r="VN91" s="244"/>
      <c r="VO91" s="244"/>
      <c r="VP91" s="244"/>
      <c r="VQ91" s="244"/>
      <c r="VR91" s="244"/>
      <c r="VS91" s="244"/>
      <c r="VT91" s="244"/>
      <c r="VU91" s="244"/>
      <c r="VV91" s="244"/>
      <c r="VW91" s="244"/>
      <c r="VX91" s="244"/>
      <c r="VY91" s="244"/>
      <c r="VZ91" s="244"/>
      <c r="WA91" s="244"/>
      <c r="WB91" s="244"/>
      <c r="WC91" s="244"/>
      <c r="WD91" s="244"/>
      <c r="WE91" s="244"/>
      <c r="WF91" s="244"/>
      <c r="WG91" s="244"/>
      <c r="WH91" s="244"/>
      <c r="WI91" s="244"/>
      <c r="WJ91" s="244"/>
      <c r="WK91" s="244"/>
      <c r="WL91" s="244"/>
      <c r="WM91" s="244"/>
      <c r="WN91" s="244"/>
      <c r="WO91" s="244"/>
      <c r="WP91" s="244"/>
      <c r="WQ91" s="244"/>
      <c r="WR91" s="244"/>
      <c r="WS91" s="244"/>
      <c r="WT91" s="244"/>
      <c r="WU91" s="244"/>
      <c r="WV91" s="244"/>
      <c r="WW91" s="244"/>
      <c r="WX91" s="244"/>
      <c r="WY91" s="244"/>
      <c r="WZ91" s="244"/>
      <c r="XA91" s="244"/>
      <c r="XB91" s="244"/>
      <c r="XC91" s="244"/>
      <c r="XD91" s="244"/>
      <c r="XE91" s="244"/>
      <c r="XF91" s="244"/>
      <c r="XG91" s="244"/>
      <c r="XH91" s="244"/>
      <c r="XI91" s="244"/>
      <c r="XJ91" s="244"/>
      <c r="XK91" s="244"/>
      <c r="XL91" s="244"/>
      <c r="XM91" s="244"/>
      <c r="XN91" s="244"/>
      <c r="XO91" s="244"/>
      <c r="XP91" s="244"/>
      <c r="XQ91" s="244"/>
      <c r="XR91" s="244"/>
      <c r="XS91" s="244"/>
      <c r="XT91" s="244"/>
      <c r="XU91" s="244"/>
      <c r="XV91" s="244"/>
      <c r="XW91" s="244"/>
      <c r="XX91" s="244"/>
      <c r="XY91" s="244"/>
      <c r="XZ91" s="244"/>
      <c r="YA91" s="244"/>
      <c r="YB91" s="244"/>
      <c r="YC91" s="244"/>
      <c r="YD91" s="244"/>
      <c r="YE91" s="244"/>
      <c r="YF91" s="244"/>
      <c r="YG91" s="244"/>
      <c r="YH91" s="244"/>
      <c r="YI91" s="244"/>
      <c r="YJ91" s="244"/>
      <c r="YK91" s="244"/>
      <c r="YL91" s="244"/>
      <c r="YM91" s="244"/>
      <c r="YN91" s="244"/>
      <c r="YO91" s="244"/>
      <c r="YP91" s="244"/>
      <c r="YQ91" s="244"/>
      <c r="YR91" s="244"/>
      <c r="YS91" s="244"/>
      <c r="YT91" s="244"/>
      <c r="YU91" s="244"/>
      <c r="YV91" s="244"/>
      <c r="YW91" s="244"/>
      <c r="YX91" s="244"/>
      <c r="YY91" s="244"/>
      <c r="YZ91" s="244"/>
      <c r="ZA91" s="244"/>
      <c r="ZB91" s="244"/>
      <c r="ZC91" s="244"/>
      <c r="ZD91" s="244"/>
      <c r="ZE91" s="244"/>
      <c r="ZF91" s="244"/>
      <c r="ZG91" s="244"/>
      <c r="ZH91" s="244"/>
      <c r="ZI91" s="244"/>
      <c r="ZJ91" s="244"/>
      <c r="ZK91" s="244"/>
      <c r="ZL91" s="244"/>
      <c r="ZM91" s="244"/>
      <c r="ZN91" s="244"/>
      <c r="ZO91" s="244"/>
      <c r="ZP91" s="244"/>
      <c r="ZQ91" s="244"/>
      <c r="ZR91" s="244"/>
      <c r="ZS91" s="244"/>
      <c r="ZT91" s="244"/>
      <c r="ZU91" s="244"/>
      <c r="ZV91" s="244"/>
      <c r="ZW91" s="244"/>
      <c r="ZX91" s="244"/>
      <c r="ZY91" s="244"/>
      <c r="ZZ91" s="244"/>
      <c r="AAA91" s="244"/>
      <c r="AAB91" s="244"/>
      <c r="AAC91" s="244"/>
      <c r="AAD91" s="244"/>
      <c r="AAE91" s="244"/>
      <c r="AAF91" s="244"/>
      <c r="AAG91" s="244"/>
      <c r="AAH91" s="244"/>
      <c r="AAI91" s="244"/>
      <c r="AAJ91" s="244"/>
      <c r="AAK91" s="244"/>
      <c r="AAL91" s="244"/>
      <c r="AAM91" s="244"/>
      <c r="AAN91" s="244"/>
      <c r="AAO91" s="244"/>
      <c r="AAP91" s="244"/>
      <c r="AAQ91" s="244"/>
      <c r="AAR91" s="244"/>
      <c r="AAS91" s="244"/>
      <c r="AAT91" s="244"/>
      <c r="AAU91" s="244"/>
      <c r="AAV91" s="244"/>
      <c r="AAW91" s="244"/>
      <c r="AAX91" s="244"/>
      <c r="AAY91" s="244"/>
      <c r="AAZ91" s="244"/>
      <c r="ABA91" s="244"/>
      <c r="ABB91" s="244"/>
      <c r="ABC91" s="244"/>
      <c r="ABD91" s="244"/>
      <c r="ABE91" s="244"/>
      <c r="ABF91" s="244"/>
      <c r="ABG91" s="244"/>
      <c r="ABH91" s="244"/>
      <c r="ABI91" s="244"/>
      <c r="ABJ91" s="244"/>
      <c r="ABK91" s="244"/>
      <c r="ABL91" s="244"/>
      <c r="ABM91" s="244"/>
      <c r="ABN91" s="244"/>
      <c r="ABO91" s="244"/>
      <c r="ABP91" s="244"/>
      <c r="ABQ91" s="244"/>
      <c r="ABR91" s="244"/>
      <c r="ABS91" s="244"/>
      <c r="ABT91" s="244"/>
      <c r="ABU91" s="244"/>
      <c r="ABV91" s="244"/>
      <c r="ABW91" s="244"/>
      <c r="ABX91" s="244"/>
      <c r="ABY91" s="244"/>
      <c r="ABZ91" s="244"/>
      <c r="ACA91" s="244"/>
      <c r="ACB91" s="244"/>
      <c r="ACC91" s="244"/>
      <c r="ACD91" s="244"/>
      <c r="ACE91" s="244"/>
      <c r="ACF91" s="244"/>
      <c r="ACG91" s="244"/>
      <c r="ACH91" s="244"/>
      <c r="ACI91" s="244"/>
      <c r="ACJ91" s="244"/>
      <c r="ACK91" s="244"/>
      <c r="ACL91" s="244"/>
      <c r="ACM91" s="244"/>
      <c r="ACN91" s="244"/>
      <c r="ACO91" s="244"/>
      <c r="ACP91" s="244"/>
      <c r="ACQ91" s="244"/>
      <c r="ACR91" s="244"/>
      <c r="ACS91" s="244"/>
      <c r="ACT91" s="244"/>
      <c r="ACU91" s="244"/>
      <c r="ACV91" s="244"/>
      <c r="ACW91" s="244"/>
      <c r="ACX91" s="244"/>
      <c r="ACY91" s="244"/>
      <c r="ACZ91" s="244"/>
      <c r="ADA91" s="244"/>
      <c r="ADB91" s="244"/>
      <c r="ADC91" s="244"/>
      <c r="ADD91" s="244"/>
      <c r="ADE91" s="244"/>
      <c r="ADF91" s="244"/>
      <c r="ADG91" s="244"/>
      <c r="ADH91" s="244"/>
      <c r="ADI91" s="244"/>
      <c r="ADJ91" s="244"/>
      <c r="ADK91" s="244"/>
      <c r="ADL91" s="244"/>
      <c r="ADM91" s="244"/>
      <c r="ADN91" s="244"/>
      <c r="ADO91" s="244"/>
      <c r="ADP91" s="244"/>
      <c r="ADQ91" s="244"/>
      <c r="ADR91" s="244"/>
      <c r="ADS91" s="244"/>
      <c r="ADT91" s="244"/>
      <c r="ADU91" s="244"/>
      <c r="ADV91" s="244"/>
      <c r="ADW91" s="244"/>
      <c r="ADX91" s="244"/>
      <c r="ADY91" s="244"/>
      <c r="ADZ91" s="244"/>
      <c r="AEA91" s="244"/>
      <c r="AEB91" s="244"/>
      <c r="AEC91" s="244"/>
      <c r="AED91" s="244"/>
      <c r="AEE91" s="244"/>
      <c r="AEF91" s="244"/>
      <c r="AEG91" s="244"/>
      <c r="AEH91" s="244"/>
      <c r="AEI91" s="244"/>
      <c r="AEJ91" s="244"/>
      <c r="AEK91" s="244"/>
      <c r="AEL91" s="244"/>
      <c r="AEM91" s="244"/>
      <c r="AEN91" s="244"/>
      <c r="AEO91" s="244"/>
      <c r="AEP91" s="244"/>
      <c r="AEQ91" s="244"/>
      <c r="AER91" s="244"/>
      <c r="AES91" s="244"/>
      <c r="AET91" s="244"/>
      <c r="AEU91" s="244"/>
    </row>
    <row r="92" spans="1:827" s="191" customFormat="1" x14ac:dyDescent="0.15">
      <c r="A92" s="183" t="str">
        <f>'Tariffs July 2020'!K70</f>
        <v>Alinta Energy</v>
      </c>
      <c r="B92" s="183" t="str">
        <f>'Tariffs July 2020'!L70</f>
        <v>Home Deal</v>
      </c>
      <c r="C92" s="184">
        <f>IF('Tariffs July 2020'!BP70=0,91*'Tariffs July 2020'!M70/100,(91*'Tariffs July 2020'!M70/100)+'Tariffs July 2020'!BP70/4)</f>
        <v>92.547000000000011</v>
      </c>
      <c r="D92" s="184">
        <f>IF('Tariffs July 2020'!O70="",$C$74*$C$75*'Tariffs July 2020'!N70/100,IF($C$74*$C$75&gt;='Tariffs July 2020'!P70,('Tariffs July 2020'!P70*'Tariffs July 2020'!N70/100),($C$74*$C$75*'Tariffs July 2020'!N70/100)))</f>
        <v>302.290909090909</v>
      </c>
      <c r="E92" s="184">
        <f>IF(AND('Tariffs July 2020'!R70&gt;0,'Tariffs July 2020'!T70&gt;0),IF(($C$74*$C$75&lt;'Tariffs July 2020'!T70),(0),($C$74*$C$75-'Tariffs July 2020'!T70)*'Tariffs July 2020'!U70/100),IF(AND('Tariffs July 2020'!R70&gt;0,'Tariffs July 2020'!T70=""),IF(($C$74*$C$75&lt;'Tariffs July 2020'!R70+'Tariffs July 2020'!P70),(0),(($C$74*$C$75-('Tariffs July 2020'!R70+'Tariffs July 2020'!P70))*'Tariffs July 2020'!S70/100)),IF(AND('Tariffs July 2020'!P70&gt;0,'Tariffs July 2020'!R70=""&gt;0),IF(($C$74*$C$75&lt;'Tariffs July 2020'!P70),(0),($C$74*$C$75-'Tariffs July 2020'!P70)*'Tariffs July 2020'!Q70/100),0)))</f>
        <v>0</v>
      </c>
      <c r="F92" s="184">
        <f>($C$74*$C$76)*'Tariffs July 2020'!AE70/100</f>
        <v>47.072727272727271</v>
      </c>
      <c r="G92" s="184">
        <f t="shared" si="181"/>
        <v>441.91063636363629</v>
      </c>
      <c r="H92" s="238">
        <f t="shared" si="182"/>
        <v>1397.454545454545</v>
      </c>
      <c r="I92" s="238">
        <f t="shared" si="183"/>
        <v>1767.6425454545451</v>
      </c>
      <c r="J92" s="185">
        <f t="shared" si="180"/>
        <v>1944.4067999999997</v>
      </c>
      <c r="K92" s="183">
        <f>'Tariffs July 2020'!AZ70</f>
        <v>0</v>
      </c>
      <c r="L92" s="183">
        <f>'Tariffs July 2020'!BA70</f>
        <v>0</v>
      </c>
      <c r="M92" s="183">
        <f>'Tariffs July 2020'!BB70</f>
        <v>0</v>
      </c>
      <c r="N92" s="183">
        <f>'Tariffs July 2020'!BC70</f>
        <v>0</v>
      </c>
      <c r="O92" s="186" t="str">
        <f t="shared" si="187"/>
        <v>No discount</v>
      </c>
      <c r="P92" s="187" t="str">
        <f t="shared" si="188"/>
        <v>Exclusive</v>
      </c>
      <c r="Q92" s="241">
        <f t="shared" si="184"/>
        <v>1767.6425454545451</v>
      </c>
      <c r="R92" s="238">
        <f t="shared" si="185"/>
        <v>1767.6425454545451</v>
      </c>
      <c r="S92" s="247">
        <f t="shared" si="186"/>
        <v>1944.4067999999997</v>
      </c>
      <c r="T92" s="247">
        <f t="shared" si="186"/>
        <v>1944.4067999999997</v>
      </c>
      <c r="U92" s="188">
        <f>'Tariffs July 2020'!BL70</f>
        <v>0</v>
      </c>
      <c r="V92" s="189" t="str">
        <f>'Tariffs July 2020'!BM70</f>
        <v>n</v>
      </c>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4"/>
      <c r="BA92" s="244"/>
      <c r="BB92" s="244"/>
      <c r="BC92" s="244"/>
      <c r="BD92" s="244"/>
      <c r="BE92" s="244"/>
      <c r="BF92" s="244"/>
      <c r="BG92" s="244"/>
      <c r="BH92" s="244"/>
      <c r="BI92" s="244"/>
      <c r="BJ92" s="244"/>
      <c r="BK92" s="244"/>
      <c r="BL92" s="244"/>
      <c r="BM92" s="244"/>
      <c r="BN92" s="244"/>
      <c r="BO92" s="244"/>
      <c r="BP92" s="244"/>
      <c r="BQ92" s="244"/>
      <c r="BR92" s="244"/>
      <c r="BS92" s="244"/>
      <c r="BT92" s="244"/>
      <c r="BU92" s="244"/>
      <c r="BV92" s="244"/>
      <c r="BW92" s="244"/>
      <c r="BX92" s="244"/>
      <c r="BY92" s="244"/>
      <c r="BZ92" s="244"/>
      <c r="CA92" s="244"/>
      <c r="CB92" s="244"/>
      <c r="CC92" s="244"/>
      <c r="CD92" s="244"/>
      <c r="CE92" s="244"/>
      <c r="CF92" s="244"/>
      <c r="CG92" s="244"/>
      <c r="CH92" s="244"/>
      <c r="CI92" s="244"/>
      <c r="CJ92" s="244"/>
      <c r="CK92" s="244"/>
      <c r="CL92" s="244"/>
      <c r="CM92" s="244"/>
      <c r="CN92" s="244"/>
      <c r="CO92" s="244"/>
      <c r="CP92" s="244"/>
      <c r="CQ92" s="244"/>
      <c r="CR92" s="244"/>
      <c r="CS92" s="244"/>
      <c r="CT92" s="244"/>
      <c r="CU92" s="244"/>
      <c r="CV92" s="244"/>
      <c r="CW92" s="244"/>
      <c r="CX92" s="244"/>
      <c r="CY92" s="244"/>
      <c r="CZ92" s="244"/>
      <c r="DA92" s="244"/>
      <c r="DB92" s="244"/>
      <c r="DC92" s="244"/>
      <c r="DD92" s="244"/>
      <c r="DE92" s="244"/>
      <c r="DF92" s="244"/>
      <c r="DG92" s="244"/>
      <c r="DH92" s="244"/>
      <c r="DI92" s="244"/>
      <c r="DJ92" s="244"/>
      <c r="DK92" s="244"/>
      <c r="DL92" s="244"/>
      <c r="DM92" s="244"/>
      <c r="DN92" s="244"/>
      <c r="DO92" s="244"/>
      <c r="DP92" s="244"/>
      <c r="DQ92" s="244"/>
      <c r="DR92" s="244"/>
      <c r="DS92" s="244"/>
      <c r="DT92" s="244"/>
      <c r="DU92" s="244"/>
      <c r="DV92" s="244"/>
      <c r="DW92" s="244"/>
      <c r="DX92" s="244"/>
      <c r="DY92" s="244"/>
      <c r="DZ92" s="244"/>
      <c r="EA92" s="244"/>
      <c r="EB92" s="244"/>
      <c r="EC92" s="244"/>
      <c r="ED92" s="244"/>
      <c r="EE92" s="244"/>
      <c r="EF92" s="244"/>
      <c r="EG92" s="244"/>
      <c r="EH92" s="244"/>
      <c r="EI92" s="244"/>
      <c r="EJ92" s="244"/>
      <c r="EK92" s="244"/>
      <c r="EL92" s="244"/>
      <c r="EM92" s="244"/>
      <c r="EN92" s="244"/>
      <c r="EO92" s="244"/>
      <c r="EP92" s="244"/>
      <c r="EQ92" s="244"/>
      <c r="ER92" s="244"/>
      <c r="ES92" s="244"/>
      <c r="ET92" s="244"/>
      <c r="EU92" s="244"/>
      <c r="EV92" s="244"/>
      <c r="EW92" s="244"/>
      <c r="EX92" s="244"/>
      <c r="EY92" s="244"/>
      <c r="EZ92" s="244"/>
      <c r="FA92" s="244"/>
      <c r="FB92" s="244"/>
      <c r="FC92" s="244"/>
      <c r="FD92" s="244"/>
      <c r="FE92" s="244"/>
      <c r="FF92" s="244"/>
      <c r="FG92" s="244"/>
      <c r="FH92" s="244"/>
      <c r="FI92" s="244"/>
      <c r="FJ92" s="244"/>
      <c r="FK92" s="244"/>
      <c r="FL92" s="244"/>
      <c r="FM92" s="244"/>
      <c r="FN92" s="244"/>
      <c r="FO92" s="244"/>
      <c r="FP92" s="244"/>
      <c r="FQ92" s="244"/>
      <c r="FR92" s="244"/>
      <c r="FS92" s="244"/>
      <c r="FT92" s="244"/>
      <c r="FU92" s="244"/>
      <c r="FV92" s="244"/>
      <c r="FW92" s="244"/>
      <c r="FX92" s="244"/>
      <c r="FY92" s="244"/>
      <c r="FZ92" s="244"/>
      <c r="GA92" s="244"/>
      <c r="GB92" s="244"/>
      <c r="GC92" s="244"/>
      <c r="GD92" s="244"/>
      <c r="GE92" s="244"/>
      <c r="GF92" s="244"/>
      <c r="GG92" s="244"/>
      <c r="GH92" s="244"/>
      <c r="GI92" s="244"/>
      <c r="GJ92" s="244"/>
      <c r="GK92" s="244"/>
      <c r="GL92" s="244"/>
      <c r="GM92" s="244"/>
      <c r="GN92" s="244"/>
      <c r="GO92" s="244"/>
      <c r="GP92" s="244"/>
      <c r="GQ92" s="244"/>
      <c r="GR92" s="244"/>
      <c r="GS92" s="244"/>
      <c r="GT92" s="244"/>
      <c r="GU92" s="244"/>
      <c r="GV92" s="244"/>
      <c r="GW92" s="244"/>
      <c r="GX92" s="244"/>
      <c r="GY92" s="244"/>
      <c r="GZ92" s="244"/>
      <c r="HA92" s="244"/>
      <c r="HB92" s="244"/>
      <c r="HC92" s="244"/>
      <c r="HD92" s="244"/>
      <c r="HE92" s="244"/>
      <c r="HF92" s="244"/>
      <c r="HG92" s="244"/>
      <c r="HH92" s="244"/>
      <c r="HI92" s="244"/>
      <c r="HJ92" s="244"/>
      <c r="HK92" s="244"/>
      <c r="HL92" s="244"/>
      <c r="HM92" s="244"/>
      <c r="HN92" s="244"/>
      <c r="HO92" s="244"/>
      <c r="HP92" s="244"/>
      <c r="HQ92" s="244"/>
      <c r="HR92" s="244"/>
      <c r="HS92" s="244"/>
      <c r="HT92" s="244"/>
      <c r="HU92" s="244"/>
      <c r="HV92" s="244"/>
      <c r="HW92" s="244"/>
      <c r="HX92" s="244"/>
      <c r="HY92" s="244"/>
      <c r="HZ92" s="244"/>
      <c r="IA92" s="244"/>
      <c r="IB92" s="244"/>
      <c r="IC92" s="244"/>
      <c r="ID92" s="244"/>
      <c r="IE92" s="244"/>
      <c r="IF92" s="244"/>
      <c r="IG92" s="244"/>
      <c r="IH92" s="244"/>
      <c r="II92" s="244"/>
      <c r="IJ92" s="244"/>
      <c r="IK92" s="244"/>
      <c r="IL92" s="244"/>
      <c r="IM92" s="244"/>
      <c r="IN92" s="244"/>
      <c r="IO92" s="244"/>
      <c r="IP92" s="244"/>
      <c r="IQ92" s="244"/>
      <c r="IR92" s="244"/>
      <c r="IS92" s="244"/>
      <c r="IT92" s="244"/>
      <c r="IU92" s="244"/>
      <c r="IV92" s="244"/>
      <c r="IW92" s="244"/>
      <c r="IX92" s="244"/>
      <c r="IY92" s="244"/>
      <c r="IZ92" s="244"/>
      <c r="JA92" s="244"/>
      <c r="JB92" s="244"/>
      <c r="JC92" s="244"/>
      <c r="JD92" s="244"/>
      <c r="JE92" s="244"/>
      <c r="JF92" s="244"/>
      <c r="JG92" s="244"/>
      <c r="JH92" s="244"/>
      <c r="JI92" s="244"/>
      <c r="JJ92" s="244"/>
      <c r="JK92" s="244"/>
      <c r="JL92" s="244"/>
      <c r="JM92" s="244"/>
      <c r="JN92" s="244"/>
      <c r="JO92" s="244"/>
      <c r="JP92" s="244"/>
      <c r="JQ92" s="244"/>
      <c r="JR92" s="244"/>
      <c r="JS92" s="244"/>
      <c r="JT92" s="244"/>
      <c r="JU92" s="244"/>
      <c r="JV92" s="244"/>
      <c r="JW92" s="244"/>
      <c r="JX92" s="244"/>
      <c r="JY92" s="244"/>
      <c r="JZ92" s="244"/>
      <c r="KA92" s="244"/>
      <c r="KB92" s="244"/>
      <c r="KC92" s="244"/>
      <c r="KD92" s="244"/>
      <c r="KE92" s="244"/>
      <c r="KF92" s="244"/>
      <c r="KG92" s="244"/>
      <c r="KH92" s="244"/>
      <c r="KI92" s="244"/>
      <c r="KJ92" s="244"/>
      <c r="KK92" s="244"/>
      <c r="KL92" s="244"/>
      <c r="KM92" s="244"/>
      <c r="KN92" s="244"/>
      <c r="KO92" s="244"/>
      <c r="KP92" s="244"/>
      <c r="KQ92" s="244"/>
      <c r="KR92" s="244"/>
      <c r="KS92" s="244"/>
      <c r="KT92" s="244"/>
      <c r="KU92" s="244"/>
      <c r="KV92" s="244"/>
      <c r="KW92" s="244"/>
      <c r="KX92" s="244"/>
      <c r="KY92" s="244"/>
      <c r="KZ92" s="244"/>
      <c r="LA92" s="244"/>
      <c r="LB92" s="244"/>
      <c r="LC92" s="244"/>
      <c r="LD92" s="244"/>
      <c r="LE92" s="244"/>
      <c r="LF92" s="244"/>
      <c r="LG92" s="244"/>
      <c r="LH92" s="244"/>
      <c r="LI92" s="244"/>
      <c r="LJ92" s="244"/>
      <c r="LK92" s="244"/>
      <c r="LL92" s="244"/>
      <c r="LM92" s="244"/>
      <c r="LN92" s="244"/>
      <c r="LO92" s="244"/>
      <c r="LP92" s="244"/>
      <c r="LQ92" s="244"/>
      <c r="LR92" s="244"/>
      <c r="LS92" s="244"/>
      <c r="LT92" s="244"/>
      <c r="LU92" s="244"/>
      <c r="LV92" s="244"/>
      <c r="LW92" s="244"/>
      <c r="LX92" s="244"/>
      <c r="LY92" s="244"/>
      <c r="LZ92" s="244"/>
      <c r="MA92" s="244"/>
      <c r="MB92" s="244"/>
      <c r="MC92" s="244"/>
      <c r="MD92" s="244"/>
      <c r="ME92" s="244"/>
      <c r="MF92" s="244"/>
      <c r="MG92" s="244"/>
      <c r="MH92" s="244"/>
      <c r="MI92" s="244"/>
      <c r="MJ92" s="244"/>
      <c r="MK92" s="244"/>
      <c r="ML92" s="244"/>
      <c r="MM92" s="244"/>
      <c r="MN92" s="244"/>
      <c r="MO92" s="244"/>
      <c r="MP92" s="244"/>
      <c r="MQ92" s="244"/>
      <c r="MR92" s="244"/>
      <c r="MS92" s="244"/>
      <c r="MT92" s="244"/>
      <c r="MU92" s="244"/>
      <c r="MV92" s="244"/>
      <c r="MW92" s="244"/>
      <c r="MX92" s="244"/>
      <c r="MY92" s="244"/>
      <c r="MZ92" s="244"/>
      <c r="NA92" s="244"/>
      <c r="NB92" s="244"/>
      <c r="NC92" s="244"/>
      <c r="ND92" s="244"/>
      <c r="NE92" s="244"/>
      <c r="NF92" s="244"/>
      <c r="NG92" s="244"/>
      <c r="NH92" s="244"/>
      <c r="NI92" s="244"/>
      <c r="NJ92" s="244"/>
      <c r="NK92" s="244"/>
      <c r="NL92" s="244"/>
      <c r="NM92" s="244"/>
      <c r="NN92" s="244"/>
      <c r="NO92" s="244"/>
      <c r="NP92" s="244"/>
      <c r="NQ92" s="244"/>
      <c r="NR92" s="244"/>
      <c r="NS92" s="244"/>
      <c r="NT92" s="244"/>
      <c r="NU92" s="244"/>
      <c r="NV92" s="244"/>
      <c r="NW92" s="244"/>
      <c r="NX92" s="244"/>
      <c r="NY92" s="244"/>
      <c r="NZ92" s="244"/>
      <c r="OA92" s="244"/>
      <c r="OB92" s="244"/>
      <c r="OC92" s="244"/>
      <c r="OD92" s="244"/>
      <c r="OE92" s="244"/>
      <c r="OF92" s="244"/>
      <c r="OG92" s="244"/>
      <c r="OH92" s="244"/>
      <c r="OI92" s="244"/>
      <c r="OJ92" s="244"/>
      <c r="OK92" s="244"/>
      <c r="OL92" s="244"/>
      <c r="OM92" s="244"/>
      <c r="ON92" s="244"/>
      <c r="OO92" s="244"/>
      <c r="OP92" s="244"/>
      <c r="OQ92" s="244"/>
      <c r="OR92" s="244"/>
      <c r="OS92" s="244"/>
      <c r="OT92" s="244"/>
      <c r="OU92" s="244"/>
      <c r="OV92" s="244"/>
      <c r="OW92" s="244"/>
      <c r="OX92" s="244"/>
      <c r="OY92" s="244"/>
      <c r="OZ92" s="244"/>
      <c r="PA92" s="244"/>
      <c r="PB92" s="244"/>
      <c r="PC92" s="244"/>
      <c r="PD92" s="244"/>
      <c r="PE92" s="244"/>
      <c r="PF92" s="244"/>
      <c r="PG92" s="244"/>
      <c r="PH92" s="244"/>
      <c r="PI92" s="244"/>
      <c r="PJ92" s="244"/>
      <c r="PK92" s="244"/>
      <c r="PL92" s="244"/>
      <c r="PM92" s="244"/>
      <c r="PN92" s="244"/>
      <c r="PO92" s="244"/>
      <c r="PP92" s="244"/>
      <c r="PQ92" s="244"/>
      <c r="PR92" s="244"/>
      <c r="PS92" s="244"/>
      <c r="PT92" s="244"/>
      <c r="PU92" s="244"/>
      <c r="PV92" s="244"/>
      <c r="PW92" s="244"/>
      <c r="PX92" s="244"/>
      <c r="PY92" s="244"/>
      <c r="PZ92" s="244"/>
      <c r="QA92" s="244"/>
      <c r="QB92" s="244"/>
      <c r="QC92" s="244"/>
      <c r="QD92" s="244"/>
      <c r="QE92" s="244"/>
      <c r="QF92" s="244"/>
      <c r="QG92" s="244"/>
      <c r="QH92" s="244"/>
      <c r="QI92" s="244"/>
      <c r="QJ92" s="244"/>
      <c r="QK92" s="244"/>
      <c r="QL92" s="244"/>
      <c r="QM92" s="244"/>
      <c r="QN92" s="244"/>
      <c r="QO92" s="244"/>
      <c r="QP92" s="244"/>
      <c r="QQ92" s="244"/>
      <c r="QR92" s="244"/>
      <c r="QS92" s="244"/>
      <c r="QT92" s="244"/>
      <c r="QU92" s="244"/>
      <c r="QV92" s="244"/>
      <c r="QW92" s="244"/>
      <c r="QX92" s="244"/>
      <c r="QY92" s="244"/>
      <c r="QZ92" s="244"/>
      <c r="RA92" s="244"/>
      <c r="RB92" s="244"/>
      <c r="RC92" s="244"/>
      <c r="RD92" s="244"/>
      <c r="RE92" s="244"/>
      <c r="RF92" s="244"/>
      <c r="RG92" s="244"/>
      <c r="RH92" s="244"/>
      <c r="RI92" s="244"/>
      <c r="RJ92" s="244"/>
      <c r="RK92" s="244"/>
      <c r="RL92" s="244"/>
      <c r="RM92" s="244"/>
      <c r="RN92" s="244"/>
      <c r="RO92" s="244"/>
      <c r="RP92" s="244"/>
      <c r="RQ92" s="244"/>
      <c r="RR92" s="244"/>
      <c r="RS92" s="244"/>
      <c r="RT92" s="244"/>
      <c r="RU92" s="244"/>
      <c r="RV92" s="244"/>
      <c r="RW92" s="244"/>
      <c r="RX92" s="244"/>
      <c r="RY92" s="244"/>
      <c r="RZ92" s="244"/>
      <c r="SA92" s="244"/>
      <c r="SB92" s="244"/>
      <c r="SC92" s="244"/>
      <c r="SD92" s="244"/>
      <c r="SE92" s="244"/>
      <c r="SF92" s="244"/>
      <c r="SG92" s="244"/>
      <c r="SH92" s="244"/>
      <c r="SI92" s="244"/>
      <c r="SJ92" s="244"/>
      <c r="SK92" s="244"/>
      <c r="SL92" s="244"/>
      <c r="SM92" s="244"/>
      <c r="SN92" s="244"/>
      <c r="SO92" s="244"/>
      <c r="SP92" s="244"/>
      <c r="SQ92" s="244"/>
      <c r="SR92" s="244"/>
      <c r="SS92" s="244"/>
      <c r="ST92" s="244"/>
      <c r="SU92" s="244"/>
      <c r="SV92" s="244"/>
      <c r="SW92" s="244"/>
      <c r="SX92" s="244"/>
      <c r="SY92" s="244"/>
      <c r="SZ92" s="244"/>
      <c r="TA92" s="244"/>
      <c r="TB92" s="244"/>
      <c r="TC92" s="244"/>
      <c r="TD92" s="244"/>
      <c r="TE92" s="244"/>
      <c r="TF92" s="244"/>
      <c r="TG92" s="244"/>
      <c r="TH92" s="244"/>
      <c r="TI92" s="244"/>
      <c r="TJ92" s="244"/>
      <c r="TK92" s="244"/>
      <c r="TL92" s="244"/>
      <c r="TM92" s="244"/>
      <c r="TN92" s="244"/>
      <c r="TO92" s="244"/>
      <c r="TP92" s="244"/>
      <c r="TQ92" s="244"/>
      <c r="TR92" s="244"/>
      <c r="TS92" s="244"/>
      <c r="TT92" s="244"/>
      <c r="TU92" s="244"/>
      <c r="TV92" s="244"/>
      <c r="TW92" s="244"/>
      <c r="TX92" s="244"/>
      <c r="TY92" s="244"/>
      <c r="TZ92" s="244"/>
      <c r="UA92" s="244"/>
      <c r="UB92" s="244"/>
      <c r="UC92" s="244"/>
      <c r="UD92" s="244"/>
      <c r="UE92" s="244"/>
      <c r="UF92" s="244"/>
      <c r="UG92" s="244"/>
      <c r="UH92" s="244"/>
      <c r="UI92" s="244"/>
      <c r="UJ92" s="244"/>
      <c r="UK92" s="244"/>
      <c r="UL92" s="244"/>
      <c r="UM92" s="244"/>
      <c r="UN92" s="244"/>
      <c r="UO92" s="244"/>
      <c r="UP92" s="244"/>
      <c r="UQ92" s="244"/>
      <c r="UR92" s="244"/>
      <c r="US92" s="244"/>
      <c r="UT92" s="244"/>
      <c r="UU92" s="244"/>
      <c r="UV92" s="244"/>
      <c r="UW92" s="244"/>
      <c r="UX92" s="244"/>
      <c r="UY92" s="244"/>
      <c r="UZ92" s="244"/>
      <c r="VA92" s="244"/>
      <c r="VB92" s="244"/>
      <c r="VC92" s="244"/>
      <c r="VD92" s="244"/>
      <c r="VE92" s="244"/>
      <c r="VF92" s="244"/>
      <c r="VG92" s="244"/>
      <c r="VH92" s="244"/>
      <c r="VI92" s="244"/>
      <c r="VJ92" s="244"/>
      <c r="VK92" s="244"/>
      <c r="VL92" s="244"/>
      <c r="VM92" s="244"/>
      <c r="VN92" s="244"/>
      <c r="VO92" s="244"/>
      <c r="VP92" s="244"/>
      <c r="VQ92" s="244"/>
      <c r="VR92" s="244"/>
      <c r="VS92" s="244"/>
      <c r="VT92" s="244"/>
      <c r="VU92" s="244"/>
      <c r="VV92" s="244"/>
      <c r="VW92" s="244"/>
      <c r="VX92" s="244"/>
      <c r="VY92" s="244"/>
      <c r="VZ92" s="244"/>
      <c r="WA92" s="244"/>
      <c r="WB92" s="244"/>
      <c r="WC92" s="244"/>
      <c r="WD92" s="244"/>
      <c r="WE92" s="244"/>
      <c r="WF92" s="244"/>
      <c r="WG92" s="244"/>
      <c r="WH92" s="244"/>
      <c r="WI92" s="244"/>
      <c r="WJ92" s="244"/>
      <c r="WK92" s="244"/>
      <c r="WL92" s="244"/>
      <c r="WM92" s="244"/>
      <c r="WN92" s="244"/>
      <c r="WO92" s="244"/>
      <c r="WP92" s="244"/>
      <c r="WQ92" s="244"/>
      <c r="WR92" s="244"/>
      <c r="WS92" s="244"/>
      <c r="WT92" s="244"/>
      <c r="WU92" s="244"/>
      <c r="WV92" s="244"/>
      <c r="WW92" s="244"/>
      <c r="WX92" s="244"/>
      <c r="WY92" s="244"/>
      <c r="WZ92" s="244"/>
      <c r="XA92" s="244"/>
      <c r="XB92" s="244"/>
      <c r="XC92" s="244"/>
      <c r="XD92" s="244"/>
      <c r="XE92" s="244"/>
      <c r="XF92" s="244"/>
      <c r="XG92" s="244"/>
      <c r="XH92" s="244"/>
      <c r="XI92" s="244"/>
      <c r="XJ92" s="244"/>
      <c r="XK92" s="244"/>
      <c r="XL92" s="244"/>
      <c r="XM92" s="244"/>
      <c r="XN92" s="244"/>
      <c r="XO92" s="244"/>
      <c r="XP92" s="244"/>
      <c r="XQ92" s="244"/>
      <c r="XR92" s="244"/>
      <c r="XS92" s="244"/>
      <c r="XT92" s="244"/>
      <c r="XU92" s="244"/>
      <c r="XV92" s="244"/>
      <c r="XW92" s="244"/>
      <c r="XX92" s="244"/>
      <c r="XY92" s="244"/>
      <c r="XZ92" s="244"/>
      <c r="YA92" s="244"/>
      <c r="YB92" s="244"/>
      <c r="YC92" s="244"/>
      <c r="YD92" s="244"/>
      <c r="YE92" s="244"/>
      <c r="YF92" s="244"/>
      <c r="YG92" s="244"/>
      <c r="YH92" s="244"/>
      <c r="YI92" s="244"/>
      <c r="YJ92" s="244"/>
      <c r="YK92" s="244"/>
      <c r="YL92" s="244"/>
      <c r="YM92" s="244"/>
      <c r="YN92" s="244"/>
      <c r="YO92" s="244"/>
      <c r="YP92" s="244"/>
      <c r="YQ92" s="244"/>
      <c r="YR92" s="244"/>
      <c r="YS92" s="244"/>
      <c r="YT92" s="244"/>
      <c r="YU92" s="244"/>
      <c r="YV92" s="244"/>
      <c r="YW92" s="244"/>
      <c r="YX92" s="244"/>
      <c r="YY92" s="244"/>
      <c r="YZ92" s="244"/>
      <c r="ZA92" s="244"/>
      <c r="ZB92" s="244"/>
      <c r="ZC92" s="244"/>
      <c r="ZD92" s="244"/>
      <c r="ZE92" s="244"/>
      <c r="ZF92" s="244"/>
      <c r="ZG92" s="244"/>
      <c r="ZH92" s="244"/>
      <c r="ZI92" s="244"/>
      <c r="ZJ92" s="244"/>
      <c r="ZK92" s="244"/>
      <c r="ZL92" s="244"/>
      <c r="ZM92" s="244"/>
      <c r="ZN92" s="244"/>
      <c r="ZO92" s="244"/>
      <c r="ZP92" s="244"/>
      <c r="ZQ92" s="244"/>
      <c r="ZR92" s="244"/>
      <c r="ZS92" s="244"/>
      <c r="ZT92" s="244"/>
      <c r="ZU92" s="244"/>
      <c r="ZV92" s="244"/>
      <c r="ZW92" s="244"/>
      <c r="ZX92" s="244"/>
      <c r="ZY92" s="244"/>
      <c r="ZZ92" s="244"/>
      <c r="AAA92" s="244"/>
      <c r="AAB92" s="244"/>
      <c r="AAC92" s="244"/>
      <c r="AAD92" s="244"/>
      <c r="AAE92" s="244"/>
      <c r="AAF92" s="244"/>
      <c r="AAG92" s="244"/>
      <c r="AAH92" s="244"/>
      <c r="AAI92" s="244"/>
      <c r="AAJ92" s="244"/>
      <c r="AAK92" s="244"/>
      <c r="AAL92" s="244"/>
      <c r="AAM92" s="244"/>
      <c r="AAN92" s="244"/>
      <c r="AAO92" s="244"/>
      <c r="AAP92" s="244"/>
      <c r="AAQ92" s="244"/>
      <c r="AAR92" s="244"/>
      <c r="AAS92" s="244"/>
      <c r="AAT92" s="244"/>
      <c r="AAU92" s="244"/>
      <c r="AAV92" s="244"/>
      <c r="AAW92" s="244"/>
      <c r="AAX92" s="244"/>
      <c r="AAY92" s="244"/>
      <c r="AAZ92" s="244"/>
      <c r="ABA92" s="244"/>
      <c r="ABB92" s="244"/>
      <c r="ABC92" s="244"/>
      <c r="ABD92" s="244"/>
      <c r="ABE92" s="244"/>
      <c r="ABF92" s="244"/>
      <c r="ABG92" s="244"/>
      <c r="ABH92" s="244"/>
      <c r="ABI92" s="244"/>
      <c r="ABJ92" s="244"/>
      <c r="ABK92" s="244"/>
      <c r="ABL92" s="244"/>
      <c r="ABM92" s="244"/>
      <c r="ABN92" s="244"/>
      <c r="ABO92" s="244"/>
      <c r="ABP92" s="244"/>
      <c r="ABQ92" s="244"/>
      <c r="ABR92" s="244"/>
      <c r="ABS92" s="244"/>
      <c r="ABT92" s="244"/>
      <c r="ABU92" s="244"/>
      <c r="ABV92" s="244"/>
      <c r="ABW92" s="244"/>
      <c r="ABX92" s="244"/>
      <c r="ABY92" s="244"/>
      <c r="ABZ92" s="244"/>
      <c r="ACA92" s="244"/>
      <c r="ACB92" s="244"/>
      <c r="ACC92" s="244"/>
      <c r="ACD92" s="244"/>
      <c r="ACE92" s="244"/>
      <c r="ACF92" s="244"/>
      <c r="ACG92" s="244"/>
      <c r="ACH92" s="244"/>
      <c r="ACI92" s="244"/>
      <c r="ACJ92" s="244"/>
      <c r="ACK92" s="244"/>
      <c r="ACL92" s="244"/>
      <c r="ACM92" s="244"/>
      <c r="ACN92" s="244"/>
      <c r="ACO92" s="244"/>
      <c r="ACP92" s="244"/>
      <c r="ACQ92" s="244"/>
      <c r="ACR92" s="244"/>
      <c r="ACS92" s="244"/>
      <c r="ACT92" s="244"/>
      <c r="ACU92" s="244"/>
      <c r="ACV92" s="244"/>
      <c r="ACW92" s="244"/>
      <c r="ACX92" s="244"/>
      <c r="ACY92" s="244"/>
      <c r="ACZ92" s="244"/>
      <c r="ADA92" s="244"/>
      <c r="ADB92" s="244"/>
      <c r="ADC92" s="244"/>
      <c r="ADD92" s="244"/>
      <c r="ADE92" s="244"/>
      <c r="ADF92" s="244"/>
      <c r="ADG92" s="244"/>
      <c r="ADH92" s="244"/>
      <c r="ADI92" s="244"/>
      <c r="ADJ92" s="244"/>
      <c r="ADK92" s="244"/>
      <c r="ADL92" s="244"/>
      <c r="ADM92" s="244"/>
      <c r="ADN92" s="244"/>
      <c r="ADO92" s="244"/>
      <c r="ADP92" s="244"/>
      <c r="ADQ92" s="244"/>
      <c r="ADR92" s="244"/>
      <c r="ADS92" s="244"/>
      <c r="ADT92" s="244"/>
      <c r="ADU92" s="244"/>
      <c r="ADV92" s="244"/>
      <c r="ADW92" s="244"/>
      <c r="ADX92" s="244"/>
      <c r="ADY92" s="244"/>
      <c r="ADZ92" s="244"/>
      <c r="AEA92" s="244"/>
      <c r="AEB92" s="244"/>
      <c r="AEC92" s="244"/>
      <c r="AED92" s="244"/>
      <c r="AEE92" s="244"/>
      <c r="AEF92" s="244"/>
      <c r="AEG92" s="244"/>
      <c r="AEH92" s="244"/>
      <c r="AEI92" s="244"/>
      <c r="AEJ92" s="244"/>
      <c r="AEK92" s="244"/>
      <c r="AEL92" s="244"/>
      <c r="AEM92" s="244"/>
      <c r="AEN92" s="244"/>
      <c r="AEO92" s="244"/>
      <c r="AEP92" s="244"/>
      <c r="AEQ92" s="244"/>
      <c r="AER92" s="244"/>
      <c r="AES92" s="244"/>
      <c r="AET92" s="244"/>
      <c r="AEU92" s="244"/>
    </row>
    <row r="93" spans="1:827" s="191" customFormat="1" x14ac:dyDescent="0.15">
      <c r="A93" s="183" t="str">
        <f>'Tariffs July 2020'!K71</f>
        <v>1st Energy</v>
      </c>
      <c r="B93" s="183" t="str">
        <f>'Tariffs July 2020'!L71</f>
        <v>1st Saver</v>
      </c>
      <c r="C93" s="184">
        <f>IF('Tariffs July 2020'!BP71=0,91*'Tariffs July 2020'!M71/100,(91*'Tariffs July 2020'!M71/100)+'Tariffs July 2020'!BP71/4)</f>
        <v>108.29</v>
      </c>
      <c r="D93" s="184">
        <f>IF('Tariffs July 2020'!O71="",$C$74*$C$75*'Tariffs July 2020'!N71/100,IF($C$74*$C$75&gt;='Tariffs July 2020'!P71,('Tariffs July 2020'!P71*'Tariffs July 2020'!N71/100),($C$74*$C$75*'Tariffs July 2020'!N71/100)))</f>
        <v>277.85454545454542</v>
      </c>
      <c r="E93" s="184">
        <f>IF(AND('Tariffs July 2020'!R71&gt;0,'Tariffs July 2020'!T71&gt;0),IF(($C$74*$C$75&lt;'Tariffs July 2020'!T71),(0),($C$74*$C$75-'Tariffs July 2020'!T71)*'Tariffs July 2020'!U71/100),IF(AND('Tariffs July 2020'!R71&gt;0,'Tariffs July 2020'!T71=""),IF(($C$74*$C$75&lt;'Tariffs July 2020'!R71+'Tariffs July 2020'!P71),(0),(($C$74*$C$75-('Tariffs July 2020'!R71+'Tariffs July 2020'!P71))*'Tariffs July 2020'!S71/100)),IF(AND('Tariffs July 2020'!P71&gt;0,'Tariffs July 2020'!R71=""&gt;0),IF(($C$74*$C$75&lt;'Tariffs July 2020'!P71),(0),($C$74*$C$75-'Tariffs July 2020'!P71)*'Tariffs July 2020'!Q71/100),0)))</f>
        <v>83.204545454545439</v>
      </c>
      <c r="F93" s="184">
        <f>($C$74*$C$76)*'Tariffs July 2020'!AE71/100</f>
        <v>47.31818181818182</v>
      </c>
      <c r="G93" s="184">
        <f t="shared" si="181"/>
        <v>516.66727272727269</v>
      </c>
      <c r="H93" s="238">
        <f t="shared" si="182"/>
        <v>1633.5090909090907</v>
      </c>
      <c r="I93" s="238">
        <f t="shared" si="183"/>
        <v>2066.6690909090908</v>
      </c>
      <c r="J93" s="185">
        <f t="shared" si="180"/>
        <v>2273.3360000000002</v>
      </c>
      <c r="K93" s="183">
        <f>'Tariffs July 2020'!AZ71</f>
        <v>12</v>
      </c>
      <c r="L93" s="183">
        <f>'Tariffs July 2020'!BA71</f>
        <v>0</v>
      </c>
      <c r="M93" s="183">
        <f>'Tariffs July 2020'!BB71</f>
        <v>0</v>
      </c>
      <c r="N93" s="183">
        <f>'Tariffs July 2020'!BC71</f>
        <v>0</v>
      </c>
      <c r="O93" s="186" t="str">
        <f t="shared" si="187"/>
        <v>Guaranteed off bill</v>
      </c>
      <c r="P93" s="187" t="str">
        <f t="shared" si="188"/>
        <v>Exclusive</v>
      </c>
      <c r="Q93" s="241">
        <f t="shared" si="184"/>
        <v>1818.6687999999999</v>
      </c>
      <c r="R93" s="238">
        <f t="shared" si="185"/>
        <v>1818.6687999999999</v>
      </c>
      <c r="S93" s="247">
        <f t="shared" si="186"/>
        <v>2000.5356800000002</v>
      </c>
      <c r="T93" s="247">
        <f t="shared" si="186"/>
        <v>2000.5356800000002</v>
      </c>
      <c r="U93" s="188">
        <f>'Tariffs July 2020'!BL71</f>
        <v>0</v>
      </c>
      <c r="V93" s="189" t="str">
        <f>'Tariffs July 2020'!BM71</f>
        <v>n</v>
      </c>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244"/>
      <c r="AZ93" s="244"/>
      <c r="BA93" s="244"/>
      <c r="BB93" s="244"/>
      <c r="BC93" s="244"/>
      <c r="BD93" s="244"/>
      <c r="BE93" s="244"/>
      <c r="BF93" s="244"/>
      <c r="BG93" s="244"/>
      <c r="BH93" s="244"/>
      <c r="BI93" s="244"/>
      <c r="BJ93" s="244"/>
      <c r="BK93" s="244"/>
      <c r="BL93" s="244"/>
      <c r="BM93" s="244"/>
      <c r="BN93" s="244"/>
      <c r="BO93" s="244"/>
      <c r="BP93" s="244"/>
      <c r="BQ93" s="244"/>
      <c r="BR93" s="244"/>
      <c r="BS93" s="244"/>
      <c r="BT93" s="244"/>
      <c r="BU93" s="244"/>
      <c r="BV93" s="244"/>
      <c r="BW93" s="244"/>
      <c r="BX93" s="244"/>
      <c r="BY93" s="244"/>
      <c r="BZ93" s="244"/>
      <c r="CA93" s="244"/>
      <c r="CB93" s="244"/>
      <c r="CC93" s="244"/>
      <c r="CD93" s="244"/>
      <c r="CE93" s="244"/>
      <c r="CF93" s="244"/>
      <c r="CG93" s="244"/>
      <c r="CH93" s="244"/>
      <c r="CI93" s="244"/>
      <c r="CJ93" s="244"/>
      <c r="CK93" s="244"/>
      <c r="CL93" s="244"/>
      <c r="CM93" s="244"/>
      <c r="CN93" s="244"/>
      <c r="CO93" s="244"/>
      <c r="CP93" s="244"/>
      <c r="CQ93" s="244"/>
      <c r="CR93" s="244"/>
      <c r="CS93" s="244"/>
      <c r="CT93" s="244"/>
      <c r="CU93" s="244"/>
      <c r="CV93" s="244"/>
      <c r="CW93" s="244"/>
      <c r="CX93" s="244"/>
      <c r="CY93" s="244"/>
      <c r="CZ93" s="244"/>
      <c r="DA93" s="244"/>
      <c r="DB93" s="244"/>
      <c r="DC93" s="244"/>
      <c r="DD93" s="244"/>
      <c r="DE93" s="244"/>
      <c r="DF93" s="244"/>
      <c r="DG93" s="244"/>
      <c r="DH93" s="244"/>
      <c r="DI93" s="244"/>
      <c r="DJ93" s="244"/>
      <c r="DK93" s="244"/>
      <c r="DL93" s="244"/>
      <c r="DM93" s="244"/>
      <c r="DN93" s="244"/>
      <c r="DO93" s="244"/>
      <c r="DP93" s="244"/>
      <c r="DQ93" s="244"/>
      <c r="DR93" s="244"/>
      <c r="DS93" s="244"/>
      <c r="DT93" s="244"/>
      <c r="DU93" s="244"/>
      <c r="DV93" s="244"/>
      <c r="DW93" s="244"/>
      <c r="DX93" s="244"/>
      <c r="DY93" s="244"/>
      <c r="DZ93" s="244"/>
      <c r="EA93" s="244"/>
      <c r="EB93" s="244"/>
      <c r="EC93" s="244"/>
      <c r="ED93" s="244"/>
      <c r="EE93" s="244"/>
      <c r="EF93" s="244"/>
      <c r="EG93" s="244"/>
      <c r="EH93" s="244"/>
      <c r="EI93" s="244"/>
      <c r="EJ93" s="244"/>
      <c r="EK93" s="244"/>
      <c r="EL93" s="244"/>
      <c r="EM93" s="244"/>
      <c r="EN93" s="244"/>
      <c r="EO93" s="244"/>
      <c r="EP93" s="244"/>
      <c r="EQ93" s="244"/>
      <c r="ER93" s="244"/>
      <c r="ES93" s="244"/>
      <c r="ET93" s="244"/>
      <c r="EU93" s="244"/>
      <c r="EV93" s="244"/>
      <c r="EW93" s="244"/>
      <c r="EX93" s="244"/>
      <c r="EY93" s="244"/>
      <c r="EZ93" s="244"/>
      <c r="FA93" s="244"/>
      <c r="FB93" s="244"/>
      <c r="FC93" s="244"/>
      <c r="FD93" s="244"/>
      <c r="FE93" s="244"/>
      <c r="FF93" s="244"/>
      <c r="FG93" s="244"/>
      <c r="FH93" s="244"/>
      <c r="FI93" s="244"/>
      <c r="FJ93" s="244"/>
      <c r="FK93" s="244"/>
      <c r="FL93" s="244"/>
      <c r="FM93" s="244"/>
      <c r="FN93" s="244"/>
      <c r="FO93" s="244"/>
      <c r="FP93" s="244"/>
      <c r="FQ93" s="244"/>
      <c r="FR93" s="244"/>
      <c r="FS93" s="244"/>
      <c r="FT93" s="244"/>
      <c r="FU93" s="244"/>
      <c r="FV93" s="244"/>
      <c r="FW93" s="244"/>
      <c r="FX93" s="244"/>
      <c r="FY93" s="244"/>
      <c r="FZ93" s="244"/>
      <c r="GA93" s="244"/>
      <c r="GB93" s="244"/>
      <c r="GC93" s="244"/>
      <c r="GD93" s="244"/>
      <c r="GE93" s="244"/>
      <c r="GF93" s="244"/>
      <c r="GG93" s="244"/>
      <c r="GH93" s="244"/>
      <c r="GI93" s="244"/>
      <c r="GJ93" s="244"/>
      <c r="GK93" s="244"/>
      <c r="GL93" s="244"/>
      <c r="GM93" s="244"/>
      <c r="GN93" s="244"/>
      <c r="GO93" s="244"/>
      <c r="GP93" s="244"/>
      <c r="GQ93" s="244"/>
      <c r="GR93" s="244"/>
      <c r="GS93" s="244"/>
      <c r="GT93" s="244"/>
      <c r="GU93" s="244"/>
      <c r="GV93" s="244"/>
      <c r="GW93" s="244"/>
      <c r="GX93" s="244"/>
      <c r="GY93" s="244"/>
      <c r="GZ93" s="244"/>
      <c r="HA93" s="244"/>
      <c r="HB93" s="244"/>
      <c r="HC93" s="244"/>
      <c r="HD93" s="244"/>
      <c r="HE93" s="244"/>
      <c r="HF93" s="244"/>
      <c r="HG93" s="244"/>
      <c r="HH93" s="244"/>
      <c r="HI93" s="244"/>
      <c r="HJ93" s="244"/>
      <c r="HK93" s="244"/>
      <c r="HL93" s="244"/>
      <c r="HM93" s="244"/>
      <c r="HN93" s="244"/>
      <c r="HO93" s="244"/>
      <c r="HP93" s="244"/>
      <c r="HQ93" s="244"/>
      <c r="HR93" s="244"/>
      <c r="HS93" s="244"/>
      <c r="HT93" s="244"/>
      <c r="HU93" s="244"/>
      <c r="HV93" s="244"/>
      <c r="HW93" s="244"/>
      <c r="HX93" s="244"/>
      <c r="HY93" s="244"/>
      <c r="HZ93" s="244"/>
      <c r="IA93" s="244"/>
      <c r="IB93" s="244"/>
      <c r="IC93" s="244"/>
      <c r="ID93" s="244"/>
      <c r="IE93" s="244"/>
      <c r="IF93" s="244"/>
      <c r="IG93" s="244"/>
      <c r="IH93" s="244"/>
      <c r="II93" s="244"/>
      <c r="IJ93" s="244"/>
      <c r="IK93" s="244"/>
      <c r="IL93" s="244"/>
      <c r="IM93" s="244"/>
      <c r="IN93" s="244"/>
      <c r="IO93" s="244"/>
      <c r="IP93" s="244"/>
      <c r="IQ93" s="244"/>
      <c r="IR93" s="244"/>
      <c r="IS93" s="244"/>
      <c r="IT93" s="244"/>
      <c r="IU93" s="244"/>
      <c r="IV93" s="244"/>
      <c r="IW93" s="244"/>
      <c r="IX93" s="244"/>
      <c r="IY93" s="244"/>
      <c r="IZ93" s="244"/>
      <c r="JA93" s="244"/>
      <c r="JB93" s="244"/>
      <c r="JC93" s="244"/>
      <c r="JD93" s="244"/>
      <c r="JE93" s="244"/>
      <c r="JF93" s="244"/>
      <c r="JG93" s="244"/>
      <c r="JH93" s="244"/>
      <c r="JI93" s="244"/>
      <c r="JJ93" s="244"/>
      <c r="JK93" s="244"/>
      <c r="JL93" s="244"/>
      <c r="JM93" s="244"/>
      <c r="JN93" s="244"/>
      <c r="JO93" s="244"/>
      <c r="JP93" s="244"/>
      <c r="JQ93" s="244"/>
      <c r="JR93" s="244"/>
      <c r="JS93" s="244"/>
      <c r="JT93" s="244"/>
      <c r="JU93" s="244"/>
      <c r="JV93" s="244"/>
      <c r="JW93" s="244"/>
      <c r="JX93" s="244"/>
      <c r="JY93" s="244"/>
      <c r="JZ93" s="244"/>
      <c r="KA93" s="244"/>
      <c r="KB93" s="244"/>
      <c r="KC93" s="244"/>
      <c r="KD93" s="244"/>
      <c r="KE93" s="244"/>
      <c r="KF93" s="244"/>
      <c r="KG93" s="244"/>
      <c r="KH93" s="244"/>
      <c r="KI93" s="244"/>
      <c r="KJ93" s="244"/>
      <c r="KK93" s="244"/>
      <c r="KL93" s="244"/>
      <c r="KM93" s="244"/>
      <c r="KN93" s="244"/>
      <c r="KO93" s="244"/>
      <c r="KP93" s="244"/>
      <c r="KQ93" s="244"/>
      <c r="KR93" s="244"/>
      <c r="KS93" s="244"/>
      <c r="KT93" s="244"/>
      <c r="KU93" s="244"/>
      <c r="KV93" s="244"/>
      <c r="KW93" s="244"/>
      <c r="KX93" s="244"/>
      <c r="KY93" s="244"/>
      <c r="KZ93" s="244"/>
      <c r="LA93" s="244"/>
      <c r="LB93" s="244"/>
      <c r="LC93" s="244"/>
      <c r="LD93" s="244"/>
      <c r="LE93" s="244"/>
      <c r="LF93" s="244"/>
      <c r="LG93" s="244"/>
      <c r="LH93" s="244"/>
      <c r="LI93" s="244"/>
      <c r="LJ93" s="244"/>
      <c r="LK93" s="244"/>
      <c r="LL93" s="244"/>
      <c r="LM93" s="244"/>
      <c r="LN93" s="244"/>
      <c r="LO93" s="244"/>
      <c r="LP93" s="244"/>
      <c r="LQ93" s="244"/>
      <c r="LR93" s="244"/>
      <c r="LS93" s="244"/>
      <c r="LT93" s="244"/>
      <c r="LU93" s="244"/>
      <c r="LV93" s="244"/>
      <c r="LW93" s="244"/>
      <c r="LX93" s="244"/>
      <c r="LY93" s="244"/>
      <c r="LZ93" s="244"/>
      <c r="MA93" s="244"/>
      <c r="MB93" s="244"/>
      <c r="MC93" s="244"/>
      <c r="MD93" s="244"/>
      <c r="ME93" s="244"/>
      <c r="MF93" s="244"/>
      <c r="MG93" s="244"/>
      <c r="MH93" s="244"/>
      <c r="MI93" s="244"/>
      <c r="MJ93" s="244"/>
      <c r="MK93" s="244"/>
      <c r="ML93" s="244"/>
      <c r="MM93" s="244"/>
      <c r="MN93" s="244"/>
      <c r="MO93" s="244"/>
      <c r="MP93" s="244"/>
      <c r="MQ93" s="244"/>
      <c r="MR93" s="244"/>
      <c r="MS93" s="244"/>
      <c r="MT93" s="244"/>
      <c r="MU93" s="244"/>
      <c r="MV93" s="244"/>
      <c r="MW93" s="244"/>
      <c r="MX93" s="244"/>
      <c r="MY93" s="244"/>
      <c r="MZ93" s="244"/>
      <c r="NA93" s="244"/>
      <c r="NB93" s="244"/>
      <c r="NC93" s="244"/>
      <c r="ND93" s="244"/>
      <c r="NE93" s="244"/>
      <c r="NF93" s="244"/>
      <c r="NG93" s="244"/>
      <c r="NH93" s="244"/>
      <c r="NI93" s="244"/>
      <c r="NJ93" s="244"/>
      <c r="NK93" s="244"/>
      <c r="NL93" s="244"/>
      <c r="NM93" s="244"/>
      <c r="NN93" s="244"/>
      <c r="NO93" s="244"/>
      <c r="NP93" s="244"/>
      <c r="NQ93" s="244"/>
      <c r="NR93" s="244"/>
      <c r="NS93" s="244"/>
      <c r="NT93" s="244"/>
      <c r="NU93" s="244"/>
      <c r="NV93" s="244"/>
      <c r="NW93" s="244"/>
      <c r="NX93" s="244"/>
      <c r="NY93" s="244"/>
      <c r="NZ93" s="244"/>
      <c r="OA93" s="244"/>
      <c r="OB93" s="244"/>
      <c r="OC93" s="244"/>
      <c r="OD93" s="244"/>
      <c r="OE93" s="244"/>
      <c r="OF93" s="244"/>
      <c r="OG93" s="244"/>
      <c r="OH93" s="244"/>
      <c r="OI93" s="244"/>
      <c r="OJ93" s="244"/>
      <c r="OK93" s="244"/>
      <c r="OL93" s="244"/>
      <c r="OM93" s="244"/>
      <c r="ON93" s="244"/>
      <c r="OO93" s="244"/>
      <c r="OP93" s="244"/>
      <c r="OQ93" s="244"/>
      <c r="OR93" s="244"/>
      <c r="OS93" s="244"/>
      <c r="OT93" s="244"/>
      <c r="OU93" s="244"/>
      <c r="OV93" s="244"/>
      <c r="OW93" s="244"/>
      <c r="OX93" s="244"/>
      <c r="OY93" s="244"/>
      <c r="OZ93" s="244"/>
      <c r="PA93" s="244"/>
      <c r="PB93" s="244"/>
      <c r="PC93" s="244"/>
      <c r="PD93" s="244"/>
      <c r="PE93" s="244"/>
      <c r="PF93" s="244"/>
      <c r="PG93" s="244"/>
      <c r="PH93" s="244"/>
      <c r="PI93" s="244"/>
      <c r="PJ93" s="244"/>
      <c r="PK93" s="244"/>
      <c r="PL93" s="244"/>
      <c r="PM93" s="244"/>
      <c r="PN93" s="244"/>
      <c r="PO93" s="244"/>
      <c r="PP93" s="244"/>
      <c r="PQ93" s="244"/>
      <c r="PR93" s="244"/>
      <c r="PS93" s="244"/>
      <c r="PT93" s="244"/>
      <c r="PU93" s="244"/>
      <c r="PV93" s="244"/>
      <c r="PW93" s="244"/>
      <c r="PX93" s="244"/>
      <c r="PY93" s="244"/>
      <c r="PZ93" s="244"/>
      <c r="QA93" s="244"/>
      <c r="QB93" s="244"/>
      <c r="QC93" s="244"/>
      <c r="QD93" s="244"/>
      <c r="QE93" s="244"/>
      <c r="QF93" s="244"/>
      <c r="QG93" s="244"/>
      <c r="QH93" s="244"/>
      <c r="QI93" s="244"/>
      <c r="QJ93" s="244"/>
      <c r="QK93" s="244"/>
      <c r="QL93" s="244"/>
      <c r="QM93" s="244"/>
      <c r="QN93" s="244"/>
      <c r="QO93" s="244"/>
      <c r="QP93" s="244"/>
      <c r="QQ93" s="244"/>
      <c r="QR93" s="244"/>
      <c r="QS93" s="244"/>
      <c r="QT93" s="244"/>
      <c r="QU93" s="244"/>
      <c r="QV93" s="244"/>
      <c r="QW93" s="244"/>
      <c r="QX93" s="244"/>
      <c r="QY93" s="244"/>
      <c r="QZ93" s="244"/>
      <c r="RA93" s="244"/>
      <c r="RB93" s="244"/>
      <c r="RC93" s="244"/>
      <c r="RD93" s="244"/>
      <c r="RE93" s="244"/>
      <c r="RF93" s="244"/>
      <c r="RG93" s="244"/>
      <c r="RH93" s="244"/>
      <c r="RI93" s="244"/>
      <c r="RJ93" s="244"/>
      <c r="RK93" s="244"/>
      <c r="RL93" s="244"/>
      <c r="RM93" s="244"/>
      <c r="RN93" s="244"/>
      <c r="RO93" s="244"/>
      <c r="RP93" s="244"/>
      <c r="RQ93" s="244"/>
      <c r="RR93" s="244"/>
      <c r="RS93" s="244"/>
      <c r="RT93" s="244"/>
      <c r="RU93" s="244"/>
      <c r="RV93" s="244"/>
      <c r="RW93" s="244"/>
      <c r="RX93" s="244"/>
      <c r="RY93" s="244"/>
      <c r="RZ93" s="244"/>
      <c r="SA93" s="244"/>
      <c r="SB93" s="244"/>
      <c r="SC93" s="244"/>
      <c r="SD93" s="244"/>
      <c r="SE93" s="244"/>
      <c r="SF93" s="244"/>
      <c r="SG93" s="244"/>
      <c r="SH93" s="244"/>
      <c r="SI93" s="244"/>
      <c r="SJ93" s="244"/>
      <c r="SK93" s="244"/>
      <c r="SL93" s="244"/>
      <c r="SM93" s="244"/>
      <c r="SN93" s="244"/>
      <c r="SO93" s="244"/>
      <c r="SP93" s="244"/>
      <c r="SQ93" s="244"/>
      <c r="SR93" s="244"/>
      <c r="SS93" s="244"/>
      <c r="ST93" s="244"/>
      <c r="SU93" s="244"/>
      <c r="SV93" s="244"/>
      <c r="SW93" s="244"/>
      <c r="SX93" s="244"/>
      <c r="SY93" s="244"/>
      <c r="SZ93" s="244"/>
      <c r="TA93" s="244"/>
      <c r="TB93" s="244"/>
      <c r="TC93" s="244"/>
      <c r="TD93" s="244"/>
      <c r="TE93" s="244"/>
      <c r="TF93" s="244"/>
      <c r="TG93" s="244"/>
      <c r="TH93" s="244"/>
      <c r="TI93" s="244"/>
      <c r="TJ93" s="244"/>
      <c r="TK93" s="244"/>
      <c r="TL93" s="244"/>
      <c r="TM93" s="244"/>
      <c r="TN93" s="244"/>
      <c r="TO93" s="244"/>
      <c r="TP93" s="244"/>
      <c r="TQ93" s="244"/>
      <c r="TR93" s="244"/>
      <c r="TS93" s="244"/>
      <c r="TT93" s="244"/>
      <c r="TU93" s="244"/>
      <c r="TV93" s="244"/>
      <c r="TW93" s="244"/>
      <c r="TX93" s="244"/>
      <c r="TY93" s="244"/>
      <c r="TZ93" s="244"/>
      <c r="UA93" s="244"/>
      <c r="UB93" s="244"/>
      <c r="UC93" s="244"/>
      <c r="UD93" s="244"/>
      <c r="UE93" s="244"/>
      <c r="UF93" s="244"/>
      <c r="UG93" s="244"/>
      <c r="UH93" s="244"/>
      <c r="UI93" s="244"/>
      <c r="UJ93" s="244"/>
      <c r="UK93" s="244"/>
      <c r="UL93" s="244"/>
      <c r="UM93" s="244"/>
      <c r="UN93" s="244"/>
      <c r="UO93" s="244"/>
      <c r="UP93" s="244"/>
      <c r="UQ93" s="244"/>
      <c r="UR93" s="244"/>
      <c r="US93" s="244"/>
      <c r="UT93" s="244"/>
      <c r="UU93" s="244"/>
      <c r="UV93" s="244"/>
      <c r="UW93" s="244"/>
      <c r="UX93" s="244"/>
      <c r="UY93" s="244"/>
      <c r="UZ93" s="244"/>
      <c r="VA93" s="244"/>
      <c r="VB93" s="244"/>
      <c r="VC93" s="244"/>
      <c r="VD93" s="244"/>
      <c r="VE93" s="244"/>
      <c r="VF93" s="244"/>
      <c r="VG93" s="244"/>
      <c r="VH93" s="244"/>
      <c r="VI93" s="244"/>
      <c r="VJ93" s="244"/>
      <c r="VK93" s="244"/>
      <c r="VL93" s="244"/>
      <c r="VM93" s="244"/>
      <c r="VN93" s="244"/>
      <c r="VO93" s="244"/>
      <c r="VP93" s="244"/>
      <c r="VQ93" s="244"/>
      <c r="VR93" s="244"/>
      <c r="VS93" s="244"/>
      <c r="VT93" s="244"/>
      <c r="VU93" s="244"/>
      <c r="VV93" s="244"/>
      <c r="VW93" s="244"/>
      <c r="VX93" s="244"/>
      <c r="VY93" s="244"/>
      <c r="VZ93" s="244"/>
      <c r="WA93" s="244"/>
      <c r="WB93" s="244"/>
      <c r="WC93" s="244"/>
      <c r="WD93" s="244"/>
      <c r="WE93" s="244"/>
      <c r="WF93" s="244"/>
      <c r="WG93" s="244"/>
      <c r="WH93" s="244"/>
      <c r="WI93" s="244"/>
      <c r="WJ93" s="244"/>
      <c r="WK93" s="244"/>
      <c r="WL93" s="244"/>
      <c r="WM93" s="244"/>
      <c r="WN93" s="244"/>
      <c r="WO93" s="244"/>
      <c r="WP93" s="244"/>
      <c r="WQ93" s="244"/>
      <c r="WR93" s="244"/>
      <c r="WS93" s="244"/>
      <c r="WT93" s="244"/>
      <c r="WU93" s="244"/>
      <c r="WV93" s="244"/>
      <c r="WW93" s="244"/>
      <c r="WX93" s="244"/>
      <c r="WY93" s="244"/>
      <c r="WZ93" s="244"/>
      <c r="XA93" s="244"/>
      <c r="XB93" s="244"/>
      <c r="XC93" s="244"/>
      <c r="XD93" s="244"/>
      <c r="XE93" s="244"/>
      <c r="XF93" s="244"/>
      <c r="XG93" s="244"/>
      <c r="XH93" s="244"/>
      <c r="XI93" s="244"/>
      <c r="XJ93" s="244"/>
      <c r="XK93" s="244"/>
      <c r="XL93" s="244"/>
      <c r="XM93" s="244"/>
      <c r="XN93" s="244"/>
      <c r="XO93" s="244"/>
      <c r="XP93" s="244"/>
      <c r="XQ93" s="244"/>
      <c r="XR93" s="244"/>
      <c r="XS93" s="244"/>
      <c r="XT93" s="244"/>
      <c r="XU93" s="244"/>
      <c r="XV93" s="244"/>
      <c r="XW93" s="244"/>
      <c r="XX93" s="244"/>
      <c r="XY93" s="244"/>
      <c r="XZ93" s="244"/>
      <c r="YA93" s="244"/>
      <c r="YB93" s="244"/>
      <c r="YC93" s="244"/>
      <c r="YD93" s="244"/>
      <c r="YE93" s="244"/>
      <c r="YF93" s="244"/>
      <c r="YG93" s="244"/>
      <c r="YH93" s="244"/>
      <c r="YI93" s="244"/>
      <c r="YJ93" s="244"/>
      <c r="YK93" s="244"/>
      <c r="YL93" s="244"/>
      <c r="YM93" s="244"/>
      <c r="YN93" s="244"/>
      <c r="YO93" s="244"/>
      <c r="YP93" s="244"/>
      <c r="YQ93" s="244"/>
      <c r="YR93" s="244"/>
      <c r="YS93" s="244"/>
      <c r="YT93" s="244"/>
      <c r="YU93" s="244"/>
      <c r="YV93" s="244"/>
      <c r="YW93" s="244"/>
      <c r="YX93" s="244"/>
      <c r="YY93" s="244"/>
      <c r="YZ93" s="244"/>
      <c r="ZA93" s="244"/>
      <c r="ZB93" s="244"/>
      <c r="ZC93" s="244"/>
      <c r="ZD93" s="244"/>
      <c r="ZE93" s="244"/>
      <c r="ZF93" s="244"/>
      <c r="ZG93" s="244"/>
      <c r="ZH93" s="244"/>
      <c r="ZI93" s="244"/>
      <c r="ZJ93" s="244"/>
      <c r="ZK93" s="244"/>
      <c r="ZL93" s="244"/>
      <c r="ZM93" s="244"/>
      <c r="ZN93" s="244"/>
      <c r="ZO93" s="244"/>
      <c r="ZP93" s="244"/>
      <c r="ZQ93" s="244"/>
      <c r="ZR93" s="244"/>
      <c r="ZS93" s="244"/>
      <c r="ZT93" s="244"/>
      <c r="ZU93" s="244"/>
      <c r="ZV93" s="244"/>
      <c r="ZW93" s="244"/>
      <c r="ZX93" s="244"/>
      <c r="ZY93" s="244"/>
      <c r="ZZ93" s="244"/>
      <c r="AAA93" s="244"/>
      <c r="AAB93" s="244"/>
      <c r="AAC93" s="244"/>
      <c r="AAD93" s="244"/>
      <c r="AAE93" s="244"/>
      <c r="AAF93" s="244"/>
      <c r="AAG93" s="244"/>
      <c r="AAH93" s="244"/>
      <c r="AAI93" s="244"/>
      <c r="AAJ93" s="244"/>
      <c r="AAK93" s="244"/>
      <c r="AAL93" s="244"/>
      <c r="AAM93" s="244"/>
      <c r="AAN93" s="244"/>
      <c r="AAO93" s="244"/>
      <c r="AAP93" s="244"/>
      <c r="AAQ93" s="244"/>
      <c r="AAR93" s="244"/>
      <c r="AAS93" s="244"/>
      <c r="AAT93" s="244"/>
      <c r="AAU93" s="244"/>
      <c r="AAV93" s="244"/>
      <c r="AAW93" s="244"/>
      <c r="AAX93" s="244"/>
      <c r="AAY93" s="244"/>
      <c r="AAZ93" s="244"/>
      <c r="ABA93" s="244"/>
      <c r="ABB93" s="244"/>
      <c r="ABC93" s="244"/>
      <c r="ABD93" s="244"/>
      <c r="ABE93" s="244"/>
      <c r="ABF93" s="244"/>
      <c r="ABG93" s="244"/>
      <c r="ABH93" s="244"/>
      <c r="ABI93" s="244"/>
      <c r="ABJ93" s="244"/>
      <c r="ABK93" s="244"/>
      <c r="ABL93" s="244"/>
      <c r="ABM93" s="244"/>
      <c r="ABN93" s="244"/>
      <c r="ABO93" s="244"/>
      <c r="ABP93" s="244"/>
      <c r="ABQ93" s="244"/>
      <c r="ABR93" s="244"/>
      <c r="ABS93" s="244"/>
      <c r="ABT93" s="244"/>
      <c r="ABU93" s="244"/>
      <c r="ABV93" s="244"/>
      <c r="ABW93" s="244"/>
      <c r="ABX93" s="244"/>
      <c r="ABY93" s="244"/>
      <c r="ABZ93" s="244"/>
      <c r="ACA93" s="244"/>
      <c r="ACB93" s="244"/>
      <c r="ACC93" s="244"/>
      <c r="ACD93" s="244"/>
      <c r="ACE93" s="244"/>
      <c r="ACF93" s="244"/>
      <c r="ACG93" s="244"/>
      <c r="ACH93" s="244"/>
      <c r="ACI93" s="244"/>
      <c r="ACJ93" s="244"/>
      <c r="ACK93" s="244"/>
      <c r="ACL93" s="244"/>
      <c r="ACM93" s="244"/>
      <c r="ACN93" s="244"/>
      <c r="ACO93" s="244"/>
      <c r="ACP93" s="244"/>
      <c r="ACQ93" s="244"/>
      <c r="ACR93" s="244"/>
      <c r="ACS93" s="244"/>
      <c r="ACT93" s="244"/>
      <c r="ACU93" s="244"/>
      <c r="ACV93" s="244"/>
      <c r="ACW93" s="244"/>
      <c r="ACX93" s="244"/>
      <c r="ACY93" s="244"/>
      <c r="ACZ93" s="244"/>
      <c r="ADA93" s="244"/>
      <c r="ADB93" s="244"/>
      <c r="ADC93" s="244"/>
      <c r="ADD93" s="244"/>
      <c r="ADE93" s="244"/>
      <c r="ADF93" s="244"/>
      <c r="ADG93" s="244"/>
      <c r="ADH93" s="244"/>
      <c r="ADI93" s="244"/>
      <c r="ADJ93" s="244"/>
      <c r="ADK93" s="244"/>
      <c r="ADL93" s="244"/>
      <c r="ADM93" s="244"/>
      <c r="ADN93" s="244"/>
      <c r="ADO93" s="244"/>
      <c r="ADP93" s="244"/>
      <c r="ADQ93" s="244"/>
      <c r="ADR93" s="244"/>
      <c r="ADS93" s="244"/>
      <c r="ADT93" s="244"/>
      <c r="ADU93" s="244"/>
      <c r="ADV93" s="244"/>
      <c r="ADW93" s="244"/>
      <c r="ADX93" s="244"/>
      <c r="ADY93" s="244"/>
      <c r="ADZ93" s="244"/>
      <c r="AEA93" s="244"/>
      <c r="AEB93" s="244"/>
      <c r="AEC93" s="244"/>
      <c r="AED93" s="244"/>
      <c r="AEE93" s="244"/>
      <c r="AEF93" s="244"/>
      <c r="AEG93" s="244"/>
      <c r="AEH93" s="244"/>
      <c r="AEI93" s="244"/>
      <c r="AEJ93" s="244"/>
      <c r="AEK93" s="244"/>
      <c r="AEL93" s="244"/>
      <c r="AEM93" s="244"/>
      <c r="AEN93" s="244"/>
      <c r="AEO93" s="244"/>
      <c r="AEP93" s="244"/>
      <c r="AEQ93" s="244"/>
      <c r="AER93" s="244"/>
      <c r="AES93" s="244"/>
      <c r="AET93" s="244"/>
      <c r="AEU93" s="244"/>
    </row>
    <row r="94" spans="1:827" s="191" customFormat="1" x14ac:dyDescent="0.15">
      <c r="A94" s="183" t="str">
        <f>'Tariffs July 2020'!K72</f>
        <v>DC Power Co</v>
      </c>
      <c r="B94" s="183" t="str">
        <f>'Tariffs July 2020'!L72</f>
        <v>Market offer</v>
      </c>
      <c r="C94" s="184">
        <f>IF('Tariffs July 2020'!BP72=0,91*'Tariffs July 2020'!M72/100,(91*'Tariffs July 2020'!M72/100)+'Tariffs July 2020'!BP72/4)</f>
        <v>116.26799999999999</v>
      </c>
      <c r="D94" s="184">
        <f>IF('Tariffs July 2020'!O72="",$C$74*$C$75*'Tariffs July 2020'!N72/100,IF($C$74*$C$75&gt;='Tariffs July 2020'!P72,('Tariffs July 2020'!P72*'Tariffs July 2020'!N72/100),($C$74*$C$75*'Tariffs July 2020'!N72/100)))</f>
        <v>471.82727272727271</v>
      </c>
      <c r="E94" s="184">
        <f>IF(AND('Tariffs July 2020'!R72&gt;0,'Tariffs July 2020'!T72&gt;0),IF(($C$74*$C$75&lt;'Tariffs July 2020'!T72),(0),($C$74*$C$75-'Tariffs July 2020'!T72)*'Tariffs July 2020'!U72/100),IF(AND('Tariffs July 2020'!R72&gt;0,'Tariffs July 2020'!T72=""),IF(($C$74*$C$75&lt;'Tariffs July 2020'!R72+'Tariffs July 2020'!P72),(0),(($C$74*$C$75-('Tariffs July 2020'!R72+'Tariffs July 2020'!P72))*'Tariffs July 2020'!S72/100)),IF(AND('Tariffs July 2020'!P72&gt;0,'Tariffs July 2020'!R72=""&gt;0),IF(($C$74*$C$75&lt;'Tariffs July 2020'!P72),(0),($C$74*$C$75-'Tariffs July 2020'!P72)*'Tariffs July 2020'!Q72/100),0)))</f>
        <v>0</v>
      </c>
      <c r="F94" s="184">
        <f>($C$74*$C$76)*'Tariffs July 2020'!AE72/100</f>
        <v>77.127272727272725</v>
      </c>
      <c r="G94" s="184">
        <f t="shared" si="181"/>
        <v>665.22254545454541</v>
      </c>
      <c r="H94" s="238">
        <f t="shared" si="182"/>
        <v>2195.8181818181815</v>
      </c>
      <c r="I94" s="238">
        <f t="shared" si="183"/>
        <v>2660.8901818181816</v>
      </c>
      <c r="J94" s="185">
        <f t="shared" si="180"/>
        <v>2926.9792000000002</v>
      </c>
      <c r="K94" s="183">
        <f>'Tariffs July 2020'!AZ72</f>
        <v>0</v>
      </c>
      <c r="L94" s="183">
        <f>'Tariffs July 2020'!BA72</f>
        <v>0</v>
      </c>
      <c r="M94" s="183">
        <f>'Tariffs July 2020'!BB72</f>
        <v>0</v>
      </c>
      <c r="N94" s="183">
        <f>'Tariffs July 2020'!BC72</f>
        <v>0</v>
      </c>
      <c r="O94" s="186" t="str">
        <f t="shared" si="187"/>
        <v>No discount</v>
      </c>
      <c r="P94" s="187" t="str">
        <f t="shared" si="188"/>
        <v>Exclusive</v>
      </c>
      <c r="Q94" s="241">
        <f t="shared" si="184"/>
        <v>2660.8901818181816</v>
      </c>
      <c r="R94" s="238">
        <f t="shared" si="185"/>
        <v>2660.8901818181816</v>
      </c>
      <c r="S94" s="247">
        <f t="shared" si="186"/>
        <v>2926.9792000000002</v>
      </c>
      <c r="T94" s="247">
        <f t="shared" si="186"/>
        <v>2926.9792000000002</v>
      </c>
      <c r="U94" s="188">
        <f>'Tariffs July 2020'!BL72</f>
        <v>0</v>
      </c>
      <c r="V94" s="189" t="str">
        <f>'Tariffs July 2020'!BM72</f>
        <v>n</v>
      </c>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4"/>
      <c r="BA94" s="244"/>
      <c r="BB94" s="244"/>
      <c r="BC94" s="244"/>
      <c r="BD94" s="244"/>
      <c r="BE94" s="244"/>
      <c r="BF94" s="244"/>
      <c r="BG94" s="244"/>
      <c r="BH94" s="244"/>
      <c r="BI94" s="244"/>
      <c r="BJ94" s="244"/>
      <c r="BK94" s="244"/>
      <c r="BL94" s="244"/>
      <c r="BM94" s="244"/>
      <c r="BN94" s="244"/>
      <c r="BO94" s="244"/>
      <c r="BP94" s="244"/>
      <c r="BQ94" s="244"/>
      <c r="BR94" s="244"/>
      <c r="BS94" s="244"/>
      <c r="BT94" s="244"/>
      <c r="BU94" s="244"/>
      <c r="BV94" s="244"/>
      <c r="BW94" s="244"/>
      <c r="BX94" s="244"/>
      <c r="BY94" s="244"/>
      <c r="BZ94" s="244"/>
      <c r="CA94" s="244"/>
      <c r="CB94" s="244"/>
      <c r="CC94" s="244"/>
      <c r="CD94" s="244"/>
      <c r="CE94" s="244"/>
      <c r="CF94" s="244"/>
      <c r="CG94" s="244"/>
      <c r="CH94" s="244"/>
      <c r="CI94" s="244"/>
      <c r="CJ94" s="244"/>
      <c r="CK94" s="244"/>
      <c r="CL94" s="244"/>
      <c r="CM94" s="244"/>
      <c r="CN94" s="244"/>
      <c r="CO94" s="244"/>
      <c r="CP94" s="244"/>
      <c r="CQ94" s="244"/>
      <c r="CR94" s="244"/>
      <c r="CS94" s="244"/>
      <c r="CT94" s="244"/>
      <c r="CU94" s="244"/>
      <c r="CV94" s="244"/>
      <c r="CW94" s="244"/>
      <c r="CX94" s="244"/>
      <c r="CY94" s="244"/>
      <c r="CZ94" s="244"/>
      <c r="DA94" s="244"/>
      <c r="DB94" s="244"/>
      <c r="DC94" s="244"/>
      <c r="DD94" s="244"/>
      <c r="DE94" s="244"/>
      <c r="DF94" s="244"/>
      <c r="DG94" s="244"/>
      <c r="DH94" s="244"/>
      <c r="DI94" s="244"/>
      <c r="DJ94" s="244"/>
      <c r="DK94" s="244"/>
      <c r="DL94" s="244"/>
      <c r="DM94" s="244"/>
      <c r="DN94" s="244"/>
      <c r="DO94" s="244"/>
      <c r="DP94" s="244"/>
      <c r="DQ94" s="244"/>
      <c r="DR94" s="244"/>
      <c r="DS94" s="244"/>
      <c r="DT94" s="244"/>
      <c r="DU94" s="244"/>
      <c r="DV94" s="244"/>
      <c r="DW94" s="244"/>
      <c r="DX94" s="244"/>
      <c r="DY94" s="244"/>
      <c r="DZ94" s="244"/>
      <c r="EA94" s="244"/>
      <c r="EB94" s="244"/>
      <c r="EC94" s="244"/>
      <c r="ED94" s="244"/>
      <c r="EE94" s="244"/>
      <c r="EF94" s="244"/>
      <c r="EG94" s="244"/>
      <c r="EH94" s="244"/>
      <c r="EI94" s="244"/>
      <c r="EJ94" s="244"/>
      <c r="EK94" s="244"/>
      <c r="EL94" s="244"/>
      <c r="EM94" s="244"/>
      <c r="EN94" s="244"/>
      <c r="EO94" s="244"/>
      <c r="EP94" s="244"/>
      <c r="EQ94" s="244"/>
      <c r="ER94" s="244"/>
      <c r="ES94" s="244"/>
      <c r="ET94" s="244"/>
      <c r="EU94" s="244"/>
      <c r="EV94" s="244"/>
      <c r="EW94" s="244"/>
      <c r="EX94" s="244"/>
      <c r="EY94" s="244"/>
      <c r="EZ94" s="244"/>
      <c r="FA94" s="244"/>
      <c r="FB94" s="244"/>
      <c r="FC94" s="244"/>
      <c r="FD94" s="244"/>
      <c r="FE94" s="244"/>
      <c r="FF94" s="244"/>
      <c r="FG94" s="244"/>
      <c r="FH94" s="244"/>
      <c r="FI94" s="244"/>
      <c r="FJ94" s="244"/>
      <c r="FK94" s="244"/>
      <c r="FL94" s="244"/>
      <c r="FM94" s="244"/>
      <c r="FN94" s="244"/>
      <c r="FO94" s="244"/>
      <c r="FP94" s="244"/>
      <c r="FQ94" s="244"/>
      <c r="FR94" s="244"/>
      <c r="FS94" s="244"/>
      <c r="FT94" s="244"/>
      <c r="FU94" s="244"/>
      <c r="FV94" s="244"/>
      <c r="FW94" s="244"/>
      <c r="FX94" s="244"/>
      <c r="FY94" s="244"/>
      <c r="FZ94" s="244"/>
      <c r="GA94" s="244"/>
      <c r="GB94" s="244"/>
      <c r="GC94" s="244"/>
      <c r="GD94" s="244"/>
      <c r="GE94" s="244"/>
      <c r="GF94" s="244"/>
      <c r="GG94" s="244"/>
      <c r="GH94" s="244"/>
      <c r="GI94" s="244"/>
      <c r="GJ94" s="244"/>
      <c r="GK94" s="244"/>
      <c r="GL94" s="244"/>
      <c r="GM94" s="244"/>
      <c r="GN94" s="244"/>
      <c r="GO94" s="244"/>
      <c r="GP94" s="244"/>
      <c r="GQ94" s="244"/>
      <c r="GR94" s="244"/>
      <c r="GS94" s="244"/>
      <c r="GT94" s="244"/>
      <c r="GU94" s="244"/>
      <c r="GV94" s="244"/>
      <c r="GW94" s="244"/>
      <c r="GX94" s="244"/>
      <c r="GY94" s="244"/>
      <c r="GZ94" s="244"/>
      <c r="HA94" s="244"/>
      <c r="HB94" s="244"/>
      <c r="HC94" s="244"/>
      <c r="HD94" s="244"/>
      <c r="HE94" s="244"/>
      <c r="HF94" s="244"/>
      <c r="HG94" s="244"/>
      <c r="HH94" s="244"/>
      <c r="HI94" s="244"/>
      <c r="HJ94" s="244"/>
      <c r="HK94" s="244"/>
      <c r="HL94" s="244"/>
      <c r="HM94" s="244"/>
      <c r="HN94" s="244"/>
      <c r="HO94" s="244"/>
      <c r="HP94" s="244"/>
      <c r="HQ94" s="244"/>
      <c r="HR94" s="244"/>
      <c r="HS94" s="244"/>
      <c r="HT94" s="244"/>
      <c r="HU94" s="244"/>
      <c r="HV94" s="244"/>
      <c r="HW94" s="244"/>
      <c r="HX94" s="244"/>
      <c r="HY94" s="244"/>
      <c r="HZ94" s="244"/>
      <c r="IA94" s="244"/>
      <c r="IB94" s="244"/>
      <c r="IC94" s="244"/>
      <c r="ID94" s="244"/>
      <c r="IE94" s="244"/>
      <c r="IF94" s="244"/>
      <c r="IG94" s="244"/>
      <c r="IH94" s="244"/>
      <c r="II94" s="244"/>
      <c r="IJ94" s="244"/>
      <c r="IK94" s="244"/>
      <c r="IL94" s="244"/>
      <c r="IM94" s="244"/>
      <c r="IN94" s="244"/>
      <c r="IO94" s="244"/>
      <c r="IP94" s="244"/>
      <c r="IQ94" s="244"/>
      <c r="IR94" s="244"/>
      <c r="IS94" s="244"/>
      <c r="IT94" s="244"/>
      <c r="IU94" s="244"/>
      <c r="IV94" s="244"/>
      <c r="IW94" s="244"/>
      <c r="IX94" s="244"/>
      <c r="IY94" s="244"/>
      <c r="IZ94" s="244"/>
      <c r="JA94" s="244"/>
      <c r="JB94" s="244"/>
      <c r="JC94" s="244"/>
      <c r="JD94" s="244"/>
      <c r="JE94" s="244"/>
      <c r="JF94" s="244"/>
      <c r="JG94" s="244"/>
      <c r="JH94" s="244"/>
      <c r="JI94" s="244"/>
      <c r="JJ94" s="244"/>
      <c r="JK94" s="244"/>
      <c r="JL94" s="244"/>
      <c r="JM94" s="244"/>
      <c r="JN94" s="244"/>
      <c r="JO94" s="244"/>
      <c r="JP94" s="244"/>
      <c r="JQ94" s="244"/>
      <c r="JR94" s="244"/>
      <c r="JS94" s="244"/>
      <c r="JT94" s="244"/>
      <c r="JU94" s="244"/>
      <c r="JV94" s="244"/>
      <c r="JW94" s="244"/>
      <c r="JX94" s="244"/>
      <c r="JY94" s="244"/>
      <c r="JZ94" s="244"/>
      <c r="KA94" s="244"/>
      <c r="KB94" s="244"/>
      <c r="KC94" s="244"/>
      <c r="KD94" s="244"/>
      <c r="KE94" s="244"/>
      <c r="KF94" s="244"/>
      <c r="KG94" s="244"/>
      <c r="KH94" s="244"/>
      <c r="KI94" s="244"/>
      <c r="KJ94" s="244"/>
      <c r="KK94" s="244"/>
      <c r="KL94" s="244"/>
      <c r="KM94" s="244"/>
      <c r="KN94" s="244"/>
      <c r="KO94" s="244"/>
      <c r="KP94" s="244"/>
      <c r="KQ94" s="244"/>
      <c r="KR94" s="244"/>
      <c r="KS94" s="244"/>
      <c r="KT94" s="244"/>
      <c r="KU94" s="244"/>
      <c r="KV94" s="244"/>
      <c r="KW94" s="244"/>
      <c r="KX94" s="244"/>
      <c r="KY94" s="244"/>
      <c r="KZ94" s="244"/>
      <c r="LA94" s="244"/>
      <c r="LB94" s="244"/>
      <c r="LC94" s="244"/>
      <c r="LD94" s="244"/>
      <c r="LE94" s="244"/>
      <c r="LF94" s="244"/>
      <c r="LG94" s="244"/>
      <c r="LH94" s="244"/>
      <c r="LI94" s="244"/>
      <c r="LJ94" s="244"/>
      <c r="LK94" s="244"/>
      <c r="LL94" s="244"/>
      <c r="LM94" s="244"/>
      <c r="LN94" s="244"/>
      <c r="LO94" s="244"/>
      <c r="LP94" s="244"/>
      <c r="LQ94" s="244"/>
      <c r="LR94" s="244"/>
      <c r="LS94" s="244"/>
      <c r="LT94" s="244"/>
      <c r="LU94" s="244"/>
      <c r="LV94" s="244"/>
      <c r="LW94" s="244"/>
      <c r="LX94" s="244"/>
      <c r="LY94" s="244"/>
      <c r="LZ94" s="244"/>
      <c r="MA94" s="244"/>
      <c r="MB94" s="244"/>
      <c r="MC94" s="244"/>
      <c r="MD94" s="244"/>
      <c r="ME94" s="244"/>
      <c r="MF94" s="244"/>
      <c r="MG94" s="244"/>
      <c r="MH94" s="244"/>
      <c r="MI94" s="244"/>
      <c r="MJ94" s="244"/>
      <c r="MK94" s="244"/>
      <c r="ML94" s="244"/>
      <c r="MM94" s="244"/>
      <c r="MN94" s="244"/>
      <c r="MO94" s="244"/>
      <c r="MP94" s="244"/>
      <c r="MQ94" s="244"/>
      <c r="MR94" s="244"/>
      <c r="MS94" s="244"/>
      <c r="MT94" s="244"/>
      <c r="MU94" s="244"/>
      <c r="MV94" s="244"/>
      <c r="MW94" s="244"/>
      <c r="MX94" s="244"/>
      <c r="MY94" s="244"/>
      <c r="MZ94" s="244"/>
      <c r="NA94" s="244"/>
      <c r="NB94" s="244"/>
      <c r="NC94" s="244"/>
      <c r="ND94" s="244"/>
      <c r="NE94" s="244"/>
      <c r="NF94" s="244"/>
      <c r="NG94" s="244"/>
      <c r="NH94" s="244"/>
      <c r="NI94" s="244"/>
      <c r="NJ94" s="244"/>
      <c r="NK94" s="244"/>
      <c r="NL94" s="244"/>
      <c r="NM94" s="244"/>
      <c r="NN94" s="244"/>
      <c r="NO94" s="244"/>
      <c r="NP94" s="244"/>
      <c r="NQ94" s="244"/>
      <c r="NR94" s="244"/>
      <c r="NS94" s="244"/>
      <c r="NT94" s="244"/>
      <c r="NU94" s="244"/>
      <c r="NV94" s="244"/>
      <c r="NW94" s="244"/>
      <c r="NX94" s="244"/>
      <c r="NY94" s="244"/>
      <c r="NZ94" s="244"/>
      <c r="OA94" s="244"/>
      <c r="OB94" s="244"/>
      <c r="OC94" s="244"/>
      <c r="OD94" s="244"/>
      <c r="OE94" s="244"/>
      <c r="OF94" s="244"/>
      <c r="OG94" s="244"/>
      <c r="OH94" s="244"/>
      <c r="OI94" s="244"/>
      <c r="OJ94" s="244"/>
      <c r="OK94" s="244"/>
      <c r="OL94" s="244"/>
      <c r="OM94" s="244"/>
      <c r="ON94" s="244"/>
      <c r="OO94" s="244"/>
      <c r="OP94" s="244"/>
      <c r="OQ94" s="244"/>
      <c r="OR94" s="244"/>
      <c r="OS94" s="244"/>
      <c r="OT94" s="244"/>
      <c r="OU94" s="244"/>
      <c r="OV94" s="244"/>
      <c r="OW94" s="244"/>
      <c r="OX94" s="244"/>
      <c r="OY94" s="244"/>
      <c r="OZ94" s="244"/>
      <c r="PA94" s="244"/>
      <c r="PB94" s="244"/>
      <c r="PC94" s="244"/>
      <c r="PD94" s="244"/>
      <c r="PE94" s="244"/>
      <c r="PF94" s="244"/>
      <c r="PG94" s="244"/>
      <c r="PH94" s="244"/>
      <c r="PI94" s="244"/>
      <c r="PJ94" s="244"/>
      <c r="PK94" s="244"/>
      <c r="PL94" s="244"/>
      <c r="PM94" s="244"/>
      <c r="PN94" s="244"/>
      <c r="PO94" s="244"/>
      <c r="PP94" s="244"/>
      <c r="PQ94" s="244"/>
      <c r="PR94" s="244"/>
      <c r="PS94" s="244"/>
      <c r="PT94" s="244"/>
      <c r="PU94" s="244"/>
      <c r="PV94" s="244"/>
      <c r="PW94" s="244"/>
      <c r="PX94" s="244"/>
      <c r="PY94" s="244"/>
      <c r="PZ94" s="244"/>
      <c r="QA94" s="244"/>
      <c r="QB94" s="244"/>
      <c r="QC94" s="244"/>
      <c r="QD94" s="244"/>
      <c r="QE94" s="244"/>
      <c r="QF94" s="244"/>
      <c r="QG94" s="244"/>
      <c r="QH94" s="244"/>
      <c r="QI94" s="244"/>
      <c r="QJ94" s="244"/>
      <c r="QK94" s="244"/>
      <c r="QL94" s="244"/>
      <c r="QM94" s="244"/>
      <c r="QN94" s="244"/>
      <c r="QO94" s="244"/>
      <c r="QP94" s="244"/>
      <c r="QQ94" s="244"/>
      <c r="QR94" s="244"/>
      <c r="QS94" s="244"/>
      <c r="QT94" s="244"/>
      <c r="QU94" s="244"/>
      <c r="QV94" s="244"/>
      <c r="QW94" s="244"/>
      <c r="QX94" s="244"/>
      <c r="QY94" s="244"/>
      <c r="QZ94" s="244"/>
      <c r="RA94" s="244"/>
      <c r="RB94" s="244"/>
      <c r="RC94" s="244"/>
      <c r="RD94" s="244"/>
      <c r="RE94" s="244"/>
      <c r="RF94" s="244"/>
      <c r="RG94" s="244"/>
      <c r="RH94" s="244"/>
      <c r="RI94" s="244"/>
      <c r="RJ94" s="244"/>
      <c r="RK94" s="244"/>
      <c r="RL94" s="244"/>
      <c r="RM94" s="244"/>
      <c r="RN94" s="244"/>
      <c r="RO94" s="244"/>
      <c r="RP94" s="244"/>
      <c r="RQ94" s="244"/>
      <c r="RR94" s="244"/>
      <c r="RS94" s="244"/>
      <c r="RT94" s="244"/>
      <c r="RU94" s="244"/>
      <c r="RV94" s="244"/>
      <c r="RW94" s="244"/>
      <c r="RX94" s="244"/>
      <c r="RY94" s="244"/>
      <c r="RZ94" s="244"/>
      <c r="SA94" s="244"/>
      <c r="SB94" s="244"/>
      <c r="SC94" s="244"/>
      <c r="SD94" s="244"/>
      <c r="SE94" s="244"/>
      <c r="SF94" s="244"/>
      <c r="SG94" s="244"/>
      <c r="SH94" s="244"/>
      <c r="SI94" s="244"/>
      <c r="SJ94" s="244"/>
      <c r="SK94" s="244"/>
      <c r="SL94" s="244"/>
      <c r="SM94" s="244"/>
      <c r="SN94" s="244"/>
      <c r="SO94" s="244"/>
      <c r="SP94" s="244"/>
      <c r="SQ94" s="244"/>
      <c r="SR94" s="244"/>
      <c r="SS94" s="244"/>
      <c r="ST94" s="244"/>
      <c r="SU94" s="244"/>
      <c r="SV94" s="244"/>
      <c r="SW94" s="244"/>
      <c r="SX94" s="244"/>
      <c r="SY94" s="244"/>
      <c r="SZ94" s="244"/>
      <c r="TA94" s="244"/>
      <c r="TB94" s="244"/>
      <c r="TC94" s="244"/>
      <c r="TD94" s="244"/>
      <c r="TE94" s="244"/>
      <c r="TF94" s="244"/>
      <c r="TG94" s="244"/>
      <c r="TH94" s="244"/>
      <c r="TI94" s="244"/>
      <c r="TJ94" s="244"/>
      <c r="TK94" s="244"/>
      <c r="TL94" s="244"/>
      <c r="TM94" s="244"/>
      <c r="TN94" s="244"/>
      <c r="TO94" s="244"/>
      <c r="TP94" s="244"/>
      <c r="TQ94" s="244"/>
      <c r="TR94" s="244"/>
      <c r="TS94" s="244"/>
      <c r="TT94" s="244"/>
      <c r="TU94" s="244"/>
      <c r="TV94" s="244"/>
      <c r="TW94" s="244"/>
      <c r="TX94" s="244"/>
      <c r="TY94" s="244"/>
      <c r="TZ94" s="244"/>
      <c r="UA94" s="244"/>
      <c r="UB94" s="244"/>
      <c r="UC94" s="244"/>
      <c r="UD94" s="244"/>
      <c r="UE94" s="244"/>
      <c r="UF94" s="244"/>
      <c r="UG94" s="244"/>
      <c r="UH94" s="244"/>
      <c r="UI94" s="244"/>
      <c r="UJ94" s="244"/>
      <c r="UK94" s="244"/>
      <c r="UL94" s="244"/>
      <c r="UM94" s="244"/>
      <c r="UN94" s="244"/>
      <c r="UO94" s="244"/>
      <c r="UP94" s="244"/>
      <c r="UQ94" s="244"/>
      <c r="UR94" s="244"/>
      <c r="US94" s="244"/>
      <c r="UT94" s="244"/>
      <c r="UU94" s="244"/>
      <c r="UV94" s="244"/>
      <c r="UW94" s="244"/>
      <c r="UX94" s="244"/>
      <c r="UY94" s="244"/>
      <c r="UZ94" s="244"/>
      <c r="VA94" s="244"/>
      <c r="VB94" s="244"/>
      <c r="VC94" s="244"/>
      <c r="VD94" s="244"/>
      <c r="VE94" s="244"/>
      <c r="VF94" s="244"/>
      <c r="VG94" s="244"/>
      <c r="VH94" s="244"/>
      <c r="VI94" s="244"/>
      <c r="VJ94" s="244"/>
      <c r="VK94" s="244"/>
      <c r="VL94" s="244"/>
      <c r="VM94" s="244"/>
      <c r="VN94" s="244"/>
      <c r="VO94" s="244"/>
      <c r="VP94" s="244"/>
      <c r="VQ94" s="244"/>
      <c r="VR94" s="244"/>
      <c r="VS94" s="244"/>
      <c r="VT94" s="244"/>
      <c r="VU94" s="244"/>
      <c r="VV94" s="244"/>
      <c r="VW94" s="244"/>
      <c r="VX94" s="244"/>
      <c r="VY94" s="244"/>
      <c r="VZ94" s="244"/>
      <c r="WA94" s="244"/>
      <c r="WB94" s="244"/>
      <c r="WC94" s="244"/>
      <c r="WD94" s="244"/>
      <c r="WE94" s="244"/>
      <c r="WF94" s="244"/>
      <c r="WG94" s="244"/>
      <c r="WH94" s="244"/>
      <c r="WI94" s="244"/>
      <c r="WJ94" s="244"/>
      <c r="WK94" s="244"/>
      <c r="WL94" s="244"/>
      <c r="WM94" s="244"/>
      <c r="WN94" s="244"/>
      <c r="WO94" s="244"/>
      <c r="WP94" s="244"/>
      <c r="WQ94" s="244"/>
      <c r="WR94" s="244"/>
      <c r="WS94" s="244"/>
      <c r="WT94" s="244"/>
      <c r="WU94" s="244"/>
      <c r="WV94" s="244"/>
      <c r="WW94" s="244"/>
      <c r="WX94" s="244"/>
      <c r="WY94" s="244"/>
      <c r="WZ94" s="244"/>
      <c r="XA94" s="244"/>
      <c r="XB94" s="244"/>
      <c r="XC94" s="244"/>
      <c r="XD94" s="244"/>
      <c r="XE94" s="244"/>
      <c r="XF94" s="244"/>
      <c r="XG94" s="244"/>
      <c r="XH94" s="244"/>
      <c r="XI94" s="244"/>
      <c r="XJ94" s="244"/>
      <c r="XK94" s="244"/>
      <c r="XL94" s="244"/>
      <c r="XM94" s="244"/>
      <c r="XN94" s="244"/>
      <c r="XO94" s="244"/>
      <c r="XP94" s="244"/>
      <c r="XQ94" s="244"/>
      <c r="XR94" s="244"/>
      <c r="XS94" s="244"/>
      <c r="XT94" s="244"/>
      <c r="XU94" s="244"/>
      <c r="XV94" s="244"/>
      <c r="XW94" s="244"/>
      <c r="XX94" s="244"/>
      <c r="XY94" s="244"/>
      <c r="XZ94" s="244"/>
      <c r="YA94" s="244"/>
      <c r="YB94" s="244"/>
      <c r="YC94" s="244"/>
      <c r="YD94" s="244"/>
      <c r="YE94" s="244"/>
      <c r="YF94" s="244"/>
      <c r="YG94" s="244"/>
      <c r="YH94" s="244"/>
      <c r="YI94" s="244"/>
      <c r="YJ94" s="244"/>
      <c r="YK94" s="244"/>
      <c r="YL94" s="244"/>
      <c r="YM94" s="244"/>
      <c r="YN94" s="244"/>
      <c r="YO94" s="244"/>
      <c r="YP94" s="244"/>
      <c r="YQ94" s="244"/>
      <c r="YR94" s="244"/>
      <c r="YS94" s="244"/>
      <c r="YT94" s="244"/>
      <c r="YU94" s="244"/>
      <c r="YV94" s="244"/>
      <c r="YW94" s="244"/>
      <c r="YX94" s="244"/>
      <c r="YY94" s="244"/>
      <c r="YZ94" s="244"/>
      <c r="ZA94" s="244"/>
      <c r="ZB94" s="244"/>
      <c r="ZC94" s="244"/>
      <c r="ZD94" s="244"/>
      <c r="ZE94" s="244"/>
      <c r="ZF94" s="244"/>
      <c r="ZG94" s="244"/>
      <c r="ZH94" s="244"/>
      <c r="ZI94" s="244"/>
      <c r="ZJ94" s="244"/>
      <c r="ZK94" s="244"/>
      <c r="ZL94" s="244"/>
      <c r="ZM94" s="244"/>
      <c r="ZN94" s="244"/>
      <c r="ZO94" s="244"/>
      <c r="ZP94" s="244"/>
      <c r="ZQ94" s="244"/>
      <c r="ZR94" s="244"/>
      <c r="ZS94" s="244"/>
      <c r="ZT94" s="244"/>
      <c r="ZU94" s="244"/>
      <c r="ZV94" s="244"/>
      <c r="ZW94" s="244"/>
      <c r="ZX94" s="244"/>
      <c r="ZY94" s="244"/>
      <c r="ZZ94" s="244"/>
      <c r="AAA94" s="244"/>
      <c r="AAB94" s="244"/>
      <c r="AAC94" s="244"/>
      <c r="AAD94" s="244"/>
      <c r="AAE94" s="244"/>
      <c r="AAF94" s="244"/>
      <c r="AAG94" s="244"/>
      <c r="AAH94" s="244"/>
      <c r="AAI94" s="244"/>
      <c r="AAJ94" s="244"/>
      <c r="AAK94" s="244"/>
      <c r="AAL94" s="244"/>
      <c r="AAM94" s="244"/>
      <c r="AAN94" s="244"/>
      <c r="AAO94" s="244"/>
      <c r="AAP94" s="244"/>
      <c r="AAQ94" s="244"/>
      <c r="AAR94" s="244"/>
      <c r="AAS94" s="244"/>
      <c r="AAT94" s="244"/>
      <c r="AAU94" s="244"/>
      <c r="AAV94" s="244"/>
      <c r="AAW94" s="244"/>
      <c r="AAX94" s="244"/>
      <c r="AAY94" s="244"/>
      <c r="AAZ94" s="244"/>
      <c r="ABA94" s="244"/>
      <c r="ABB94" s="244"/>
      <c r="ABC94" s="244"/>
      <c r="ABD94" s="244"/>
      <c r="ABE94" s="244"/>
      <c r="ABF94" s="244"/>
      <c r="ABG94" s="244"/>
      <c r="ABH94" s="244"/>
      <c r="ABI94" s="244"/>
      <c r="ABJ94" s="244"/>
      <c r="ABK94" s="244"/>
      <c r="ABL94" s="244"/>
      <c r="ABM94" s="244"/>
      <c r="ABN94" s="244"/>
      <c r="ABO94" s="244"/>
      <c r="ABP94" s="244"/>
      <c r="ABQ94" s="244"/>
      <c r="ABR94" s="244"/>
      <c r="ABS94" s="244"/>
      <c r="ABT94" s="244"/>
      <c r="ABU94" s="244"/>
      <c r="ABV94" s="244"/>
      <c r="ABW94" s="244"/>
      <c r="ABX94" s="244"/>
      <c r="ABY94" s="244"/>
      <c r="ABZ94" s="244"/>
      <c r="ACA94" s="244"/>
      <c r="ACB94" s="244"/>
      <c r="ACC94" s="244"/>
      <c r="ACD94" s="244"/>
      <c r="ACE94" s="244"/>
      <c r="ACF94" s="244"/>
      <c r="ACG94" s="244"/>
      <c r="ACH94" s="244"/>
      <c r="ACI94" s="244"/>
      <c r="ACJ94" s="244"/>
      <c r="ACK94" s="244"/>
      <c r="ACL94" s="244"/>
      <c r="ACM94" s="244"/>
      <c r="ACN94" s="244"/>
      <c r="ACO94" s="244"/>
      <c r="ACP94" s="244"/>
      <c r="ACQ94" s="244"/>
      <c r="ACR94" s="244"/>
      <c r="ACS94" s="244"/>
      <c r="ACT94" s="244"/>
      <c r="ACU94" s="244"/>
      <c r="ACV94" s="244"/>
      <c r="ACW94" s="244"/>
      <c r="ACX94" s="244"/>
      <c r="ACY94" s="244"/>
      <c r="ACZ94" s="244"/>
      <c r="ADA94" s="244"/>
      <c r="ADB94" s="244"/>
      <c r="ADC94" s="244"/>
      <c r="ADD94" s="244"/>
      <c r="ADE94" s="244"/>
      <c r="ADF94" s="244"/>
      <c r="ADG94" s="244"/>
      <c r="ADH94" s="244"/>
      <c r="ADI94" s="244"/>
      <c r="ADJ94" s="244"/>
      <c r="ADK94" s="244"/>
      <c r="ADL94" s="244"/>
      <c r="ADM94" s="244"/>
      <c r="ADN94" s="244"/>
      <c r="ADO94" s="244"/>
      <c r="ADP94" s="244"/>
      <c r="ADQ94" s="244"/>
      <c r="ADR94" s="244"/>
      <c r="ADS94" s="244"/>
      <c r="ADT94" s="244"/>
      <c r="ADU94" s="244"/>
      <c r="ADV94" s="244"/>
      <c r="ADW94" s="244"/>
      <c r="ADX94" s="244"/>
      <c r="ADY94" s="244"/>
      <c r="ADZ94" s="244"/>
      <c r="AEA94" s="244"/>
      <c r="AEB94" s="244"/>
      <c r="AEC94" s="244"/>
      <c r="AED94" s="244"/>
      <c r="AEE94" s="244"/>
      <c r="AEF94" s="244"/>
      <c r="AEG94" s="244"/>
      <c r="AEH94" s="244"/>
      <c r="AEI94" s="244"/>
      <c r="AEJ94" s="244"/>
      <c r="AEK94" s="244"/>
      <c r="AEL94" s="244"/>
      <c r="AEM94" s="244"/>
      <c r="AEN94" s="244"/>
      <c r="AEO94" s="244"/>
      <c r="AEP94" s="244"/>
      <c r="AEQ94" s="244"/>
      <c r="AER94" s="244"/>
      <c r="AES94" s="244"/>
      <c r="AET94" s="244"/>
      <c r="AEU94" s="244"/>
    </row>
    <row r="95" spans="1:827" s="191" customFormat="1" x14ac:dyDescent="0.15">
      <c r="A95" s="183" t="str">
        <f>'Tariffs July 2020'!K73</f>
        <v>ReAmped Energy</v>
      </c>
      <c r="B95" s="183" t="str">
        <f>'Tariffs July 2020'!L73</f>
        <v>Market offer</v>
      </c>
      <c r="C95" s="184">
        <f>IF('Tariffs July 2020'!BP73=0,91*'Tariffs July 2020'!M73/100,(91*'Tariffs July 2020'!M73/100)+'Tariffs July 2020'!BP73/4)</f>
        <v>99.975909090909084</v>
      </c>
      <c r="D95" s="184">
        <f>IF('Tariffs July 2020'!O73="",$C$74*$C$75*'Tariffs July 2020'!N73/100,IF($C$74*$C$75&gt;='Tariffs July 2020'!P73,('Tariffs July 2020'!P73*'Tariffs July 2020'!N73/100),($C$74*$C$75*'Tariffs July 2020'!N73/100)))</f>
        <v>318.5181818181818</v>
      </c>
      <c r="E95" s="184">
        <f>IF(AND('Tariffs July 2020'!R73&gt;0,'Tariffs July 2020'!T73&gt;0),IF(($C$74*$C$75&lt;'Tariffs July 2020'!T73),(0),($C$74*$C$75-'Tariffs July 2020'!T73)*'Tariffs July 2020'!U73/100),IF(AND('Tariffs July 2020'!R73&gt;0,'Tariffs July 2020'!T73=""),IF(($C$74*$C$75&lt;'Tariffs July 2020'!R73+'Tariffs July 2020'!P73),(0),(($C$74*$C$75-('Tariffs July 2020'!R73+'Tariffs July 2020'!P73))*'Tariffs July 2020'!S73/100)),IF(AND('Tariffs July 2020'!P73&gt;0,'Tariffs July 2020'!R73=""&gt;0),IF(($C$74*$C$75&lt;'Tariffs July 2020'!P73),(0),($C$74*$C$75-'Tariffs July 2020'!P73)*'Tariffs July 2020'!Q73/100),0)))</f>
        <v>0</v>
      </c>
      <c r="F95" s="184">
        <f>($C$74*$C$76)*'Tariffs July 2020'!AE73/100</f>
        <v>48.68181818181818</v>
      </c>
      <c r="G95" s="184">
        <f t="shared" ref="G95" si="189">SUM(C95:F95)</f>
        <v>467.1759090909091</v>
      </c>
      <c r="H95" s="238">
        <f t="shared" ref="H95" si="190">(G95-C95)*4</f>
        <v>1468.8000000000002</v>
      </c>
      <c r="I95" s="238">
        <f t="shared" ref="I95" si="191">G95*4</f>
        <v>1868.7036363636364</v>
      </c>
      <c r="J95" s="185">
        <f t="shared" ref="J95" si="192">I95*1.1</f>
        <v>2055.5740000000001</v>
      </c>
      <c r="K95" s="183">
        <f>'Tariffs July 2020'!AZ73</f>
        <v>0</v>
      </c>
      <c r="L95" s="183">
        <f>'Tariffs July 2020'!BA73</f>
        <v>0</v>
      </c>
      <c r="M95" s="183">
        <f>'Tariffs July 2020'!BB73</f>
        <v>0</v>
      </c>
      <c r="N95" s="183">
        <f>'Tariffs July 2020'!BC73</f>
        <v>0</v>
      </c>
      <c r="O95" s="186" t="str">
        <f t="shared" ref="O95" si="193">IF(SUM(K95:N95)=0,"No discount",IF(K95&gt;0,"Guaranteed off bill",IF(L95&gt;0,"Guaranteed off usage",IF(M95&gt;0,"Pay-on-time off bill","Pay-on-time off usage"))))</f>
        <v>No discount</v>
      </c>
      <c r="P95" s="187" t="str">
        <f t="shared" ref="P95" si="194">IF(OR(A95="Origin Energy",A95="Red Energy",A95="Powershop"),"Inclusive","Exclusive")</f>
        <v>Exclusive</v>
      </c>
      <c r="Q95" s="241">
        <f t="shared" ref="Q95" si="195">IF(AND(O95="Guaranteed off bill",P95="Inclusive"),((I95*1.1)-((I95*1.1)*K95/100))/1.1,IF(AND(O95="Guaranteed off usage",P95="Inclusive"),((I95*1.1)-((H95*1.1)*L95/100))/1.1,IF(AND(O95="Guaranteed off bill",P95="Exclusive"),I95-(I95*K95/100),IF(AND(O95="Guaranteed off usage",P95="Exclusive"),I95-(H95*L95/100),IF(P95="Inclusive",((I95*1.1))/1.1,I95)))))</f>
        <v>1868.7036363636364</v>
      </c>
      <c r="R95" s="238">
        <f t="shared" ref="R95" si="196">IF(AND(O95="Pay-on-time off bill",P95="Inclusive"),((Q95*1.1)-((Q95*1.1)*M95/100))/1.1,IF(AND(O95="Pay-on-time off usage",P95="Inclusive"),((Q95*1.1)-((H95*1.1)*N95/100))/1.1,IF(AND(O95="Pay-on-time off bill",P95="Exclusive"),Q95-(Q95*M95/100),IF(AND(O95="Pay-on-time off usage",P95="Exclusive"),Q95-(H95*N95/100),IF(P95="Inclusive",((Q95*1.1))/1.1,Q95)))))</f>
        <v>1868.7036363636364</v>
      </c>
      <c r="S95" s="247">
        <f t="shared" ref="S95" si="197">Q95*1.1</f>
        <v>2055.5740000000001</v>
      </c>
      <c r="T95" s="247">
        <f t="shared" ref="T95" si="198">R95*1.1</f>
        <v>2055.5740000000001</v>
      </c>
      <c r="U95" s="188">
        <f>'Tariffs July 2020'!BL73</f>
        <v>0</v>
      </c>
      <c r="V95" s="189" t="str">
        <f>'Tariffs July 2020'!BM73</f>
        <v>n</v>
      </c>
      <c r="Y95" s="244"/>
      <c r="Z95" s="244"/>
      <c r="AA95" s="244"/>
      <c r="AB95" s="244"/>
      <c r="AC95" s="244"/>
      <c r="AD95" s="244"/>
      <c r="AE95" s="244"/>
      <c r="AF95" s="244"/>
      <c r="AG95" s="244"/>
      <c r="AH95" s="244"/>
      <c r="AI95" s="244"/>
      <c r="AJ95" s="244"/>
      <c r="AK95" s="244"/>
      <c r="AL95" s="244"/>
      <c r="AM95" s="244"/>
      <c r="AN95" s="244"/>
      <c r="AO95" s="244"/>
      <c r="AP95" s="244"/>
      <c r="AQ95" s="244"/>
      <c r="AR95" s="244"/>
      <c r="AS95" s="244"/>
      <c r="AT95" s="244"/>
      <c r="AU95" s="244"/>
      <c r="AV95" s="244"/>
      <c r="AW95" s="244"/>
      <c r="AX95" s="244"/>
      <c r="AY95" s="244"/>
      <c r="AZ95" s="244"/>
      <c r="BA95" s="244"/>
      <c r="BB95" s="244"/>
      <c r="BC95" s="244"/>
      <c r="BD95" s="244"/>
      <c r="BE95" s="244"/>
      <c r="BF95" s="244"/>
      <c r="BG95" s="244"/>
      <c r="BH95" s="244"/>
      <c r="BI95" s="244"/>
      <c r="BJ95" s="244"/>
      <c r="BK95" s="244"/>
      <c r="BL95" s="244"/>
      <c r="BM95" s="244"/>
      <c r="BN95" s="244"/>
      <c r="BO95" s="244"/>
      <c r="BP95" s="244"/>
      <c r="BQ95" s="244"/>
      <c r="BR95" s="244"/>
      <c r="BS95" s="244"/>
      <c r="BT95" s="244"/>
      <c r="BU95" s="244"/>
      <c r="BV95" s="244"/>
      <c r="BW95" s="244"/>
      <c r="BX95" s="244"/>
      <c r="BY95" s="244"/>
      <c r="BZ95" s="244"/>
      <c r="CA95" s="244"/>
      <c r="CB95" s="244"/>
      <c r="CC95" s="244"/>
      <c r="CD95" s="244"/>
      <c r="CE95" s="244"/>
      <c r="CF95" s="244"/>
      <c r="CG95" s="244"/>
      <c r="CH95" s="244"/>
      <c r="CI95" s="244"/>
      <c r="CJ95" s="244"/>
      <c r="CK95" s="244"/>
      <c r="CL95" s="244"/>
      <c r="CM95" s="244"/>
      <c r="CN95" s="244"/>
      <c r="CO95" s="244"/>
      <c r="CP95" s="244"/>
      <c r="CQ95" s="244"/>
      <c r="CR95" s="244"/>
      <c r="CS95" s="244"/>
      <c r="CT95" s="244"/>
      <c r="CU95" s="244"/>
      <c r="CV95" s="244"/>
      <c r="CW95" s="244"/>
      <c r="CX95" s="244"/>
      <c r="CY95" s="244"/>
      <c r="CZ95" s="244"/>
      <c r="DA95" s="244"/>
      <c r="DB95" s="244"/>
      <c r="DC95" s="244"/>
      <c r="DD95" s="244"/>
      <c r="DE95" s="244"/>
      <c r="DF95" s="244"/>
      <c r="DG95" s="244"/>
      <c r="DH95" s="244"/>
      <c r="DI95" s="244"/>
      <c r="DJ95" s="244"/>
      <c r="DK95" s="244"/>
      <c r="DL95" s="244"/>
      <c r="DM95" s="244"/>
      <c r="DN95" s="244"/>
      <c r="DO95" s="244"/>
      <c r="DP95" s="244"/>
      <c r="DQ95" s="244"/>
      <c r="DR95" s="244"/>
      <c r="DS95" s="244"/>
      <c r="DT95" s="244"/>
      <c r="DU95" s="244"/>
      <c r="DV95" s="244"/>
      <c r="DW95" s="244"/>
      <c r="DX95" s="244"/>
      <c r="DY95" s="244"/>
      <c r="DZ95" s="244"/>
      <c r="EA95" s="244"/>
      <c r="EB95" s="244"/>
      <c r="EC95" s="244"/>
      <c r="ED95" s="244"/>
      <c r="EE95" s="244"/>
      <c r="EF95" s="244"/>
      <c r="EG95" s="244"/>
      <c r="EH95" s="244"/>
      <c r="EI95" s="244"/>
      <c r="EJ95" s="244"/>
      <c r="EK95" s="244"/>
      <c r="EL95" s="244"/>
      <c r="EM95" s="244"/>
      <c r="EN95" s="244"/>
      <c r="EO95" s="244"/>
      <c r="EP95" s="244"/>
      <c r="EQ95" s="244"/>
      <c r="ER95" s="244"/>
      <c r="ES95" s="244"/>
      <c r="ET95" s="244"/>
      <c r="EU95" s="244"/>
      <c r="EV95" s="244"/>
      <c r="EW95" s="244"/>
      <c r="EX95" s="244"/>
      <c r="EY95" s="244"/>
      <c r="EZ95" s="244"/>
      <c r="FA95" s="244"/>
      <c r="FB95" s="244"/>
      <c r="FC95" s="244"/>
      <c r="FD95" s="244"/>
      <c r="FE95" s="244"/>
      <c r="FF95" s="244"/>
      <c r="FG95" s="244"/>
      <c r="FH95" s="244"/>
      <c r="FI95" s="244"/>
      <c r="FJ95" s="244"/>
      <c r="FK95" s="244"/>
      <c r="FL95" s="244"/>
      <c r="FM95" s="244"/>
      <c r="FN95" s="244"/>
      <c r="FO95" s="244"/>
      <c r="FP95" s="244"/>
      <c r="FQ95" s="244"/>
      <c r="FR95" s="244"/>
      <c r="FS95" s="244"/>
      <c r="FT95" s="244"/>
      <c r="FU95" s="244"/>
      <c r="FV95" s="244"/>
      <c r="FW95" s="244"/>
      <c r="FX95" s="244"/>
      <c r="FY95" s="244"/>
      <c r="FZ95" s="244"/>
      <c r="GA95" s="244"/>
      <c r="GB95" s="244"/>
      <c r="GC95" s="244"/>
      <c r="GD95" s="244"/>
      <c r="GE95" s="244"/>
      <c r="GF95" s="244"/>
      <c r="GG95" s="244"/>
      <c r="GH95" s="244"/>
      <c r="GI95" s="244"/>
      <c r="GJ95" s="244"/>
      <c r="GK95" s="244"/>
      <c r="GL95" s="244"/>
      <c r="GM95" s="244"/>
      <c r="GN95" s="244"/>
      <c r="GO95" s="244"/>
      <c r="GP95" s="244"/>
      <c r="GQ95" s="244"/>
      <c r="GR95" s="244"/>
      <c r="GS95" s="244"/>
      <c r="GT95" s="244"/>
      <c r="GU95" s="244"/>
      <c r="GV95" s="244"/>
      <c r="GW95" s="244"/>
      <c r="GX95" s="244"/>
      <c r="GY95" s="244"/>
      <c r="GZ95" s="244"/>
      <c r="HA95" s="244"/>
      <c r="HB95" s="244"/>
      <c r="HC95" s="244"/>
      <c r="HD95" s="244"/>
      <c r="HE95" s="244"/>
      <c r="HF95" s="244"/>
      <c r="HG95" s="244"/>
      <c r="HH95" s="244"/>
      <c r="HI95" s="244"/>
      <c r="HJ95" s="244"/>
      <c r="HK95" s="244"/>
      <c r="HL95" s="244"/>
      <c r="HM95" s="244"/>
      <c r="HN95" s="244"/>
      <c r="HO95" s="244"/>
      <c r="HP95" s="244"/>
      <c r="HQ95" s="244"/>
      <c r="HR95" s="244"/>
      <c r="HS95" s="244"/>
      <c r="HT95" s="244"/>
      <c r="HU95" s="244"/>
      <c r="HV95" s="244"/>
      <c r="HW95" s="244"/>
      <c r="HX95" s="244"/>
      <c r="HY95" s="244"/>
      <c r="HZ95" s="244"/>
      <c r="IA95" s="244"/>
      <c r="IB95" s="244"/>
      <c r="IC95" s="244"/>
      <c r="ID95" s="244"/>
      <c r="IE95" s="244"/>
      <c r="IF95" s="244"/>
      <c r="IG95" s="244"/>
      <c r="IH95" s="244"/>
      <c r="II95" s="244"/>
      <c r="IJ95" s="244"/>
      <c r="IK95" s="244"/>
      <c r="IL95" s="244"/>
      <c r="IM95" s="244"/>
      <c r="IN95" s="244"/>
      <c r="IO95" s="244"/>
      <c r="IP95" s="244"/>
      <c r="IQ95" s="244"/>
      <c r="IR95" s="244"/>
      <c r="IS95" s="244"/>
      <c r="IT95" s="244"/>
      <c r="IU95" s="244"/>
      <c r="IV95" s="244"/>
      <c r="IW95" s="244"/>
      <c r="IX95" s="244"/>
      <c r="IY95" s="244"/>
      <c r="IZ95" s="244"/>
      <c r="JA95" s="244"/>
      <c r="JB95" s="244"/>
      <c r="JC95" s="244"/>
      <c r="JD95" s="244"/>
      <c r="JE95" s="244"/>
      <c r="JF95" s="244"/>
      <c r="JG95" s="244"/>
      <c r="JH95" s="244"/>
      <c r="JI95" s="244"/>
      <c r="JJ95" s="244"/>
      <c r="JK95" s="244"/>
      <c r="JL95" s="244"/>
      <c r="JM95" s="244"/>
      <c r="JN95" s="244"/>
      <c r="JO95" s="244"/>
      <c r="JP95" s="244"/>
      <c r="JQ95" s="244"/>
      <c r="JR95" s="244"/>
      <c r="JS95" s="244"/>
      <c r="JT95" s="244"/>
      <c r="JU95" s="244"/>
      <c r="JV95" s="244"/>
      <c r="JW95" s="244"/>
      <c r="JX95" s="244"/>
      <c r="JY95" s="244"/>
      <c r="JZ95" s="244"/>
      <c r="KA95" s="244"/>
      <c r="KB95" s="244"/>
      <c r="KC95" s="244"/>
      <c r="KD95" s="244"/>
      <c r="KE95" s="244"/>
      <c r="KF95" s="244"/>
      <c r="KG95" s="244"/>
      <c r="KH95" s="244"/>
      <c r="KI95" s="244"/>
      <c r="KJ95" s="244"/>
      <c r="KK95" s="244"/>
      <c r="KL95" s="244"/>
      <c r="KM95" s="244"/>
      <c r="KN95" s="244"/>
      <c r="KO95" s="244"/>
      <c r="KP95" s="244"/>
      <c r="KQ95" s="244"/>
      <c r="KR95" s="244"/>
      <c r="KS95" s="244"/>
      <c r="KT95" s="244"/>
      <c r="KU95" s="244"/>
      <c r="KV95" s="244"/>
      <c r="KW95" s="244"/>
      <c r="KX95" s="244"/>
      <c r="KY95" s="244"/>
      <c r="KZ95" s="244"/>
      <c r="LA95" s="244"/>
      <c r="LB95" s="244"/>
      <c r="LC95" s="244"/>
      <c r="LD95" s="244"/>
      <c r="LE95" s="244"/>
      <c r="LF95" s="244"/>
      <c r="LG95" s="244"/>
      <c r="LH95" s="244"/>
      <c r="LI95" s="244"/>
      <c r="LJ95" s="244"/>
      <c r="LK95" s="244"/>
      <c r="LL95" s="244"/>
      <c r="LM95" s="244"/>
      <c r="LN95" s="244"/>
      <c r="LO95" s="244"/>
      <c r="LP95" s="244"/>
      <c r="LQ95" s="244"/>
      <c r="LR95" s="244"/>
      <c r="LS95" s="244"/>
      <c r="LT95" s="244"/>
      <c r="LU95" s="244"/>
      <c r="LV95" s="244"/>
      <c r="LW95" s="244"/>
      <c r="LX95" s="244"/>
      <c r="LY95" s="244"/>
      <c r="LZ95" s="244"/>
      <c r="MA95" s="244"/>
      <c r="MB95" s="244"/>
      <c r="MC95" s="244"/>
      <c r="MD95" s="244"/>
      <c r="ME95" s="244"/>
      <c r="MF95" s="244"/>
      <c r="MG95" s="244"/>
      <c r="MH95" s="244"/>
      <c r="MI95" s="244"/>
      <c r="MJ95" s="244"/>
      <c r="MK95" s="244"/>
      <c r="ML95" s="244"/>
      <c r="MM95" s="244"/>
      <c r="MN95" s="244"/>
      <c r="MO95" s="244"/>
      <c r="MP95" s="244"/>
      <c r="MQ95" s="244"/>
      <c r="MR95" s="244"/>
      <c r="MS95" s="244"/>
      <c r="MT95" s="244"/>
      <c r="MU95" s="244"/>
      <c r="MV95" s="244"/>
      <c r="MW95" s="244"/>
      <c r="MX95" s="244"/>
      <c r="MY95" s="244"/>
      <c r="MZ95" s="244"/>
      <c r="NA95" s="244"/>
      <c r="NB95" s="244"/>
      <c r="NC95" s="244"/>
      <c r="ND95" s="244"/>
      <c r="NE95" s="244"/>
      <c r="NF95" s="244"/>
      <c r="NG95" s="244"/>
      <c r="NH95" s="244"/>
      <c r="NI95" s="244"/>
      <c r="NJ95" s="244"/>
      <c r="NK95" s="244"/>
      <c r="NL95" s="244"/>
      <c r="NM95" s="244"/>
      <c r="NN95" s="244"/>
      <c r="NO95" s="244"/>
      <c r="NP95" s="244"/>
      <c r="NQ95" s="244"/>
      <c r="NR95" s="244"/>
      <c r="NS95" s="244"/>
      <c r="NT95" s="244"/>
      <c r="NU95" s="244"/>
      <c r="NV95" s="244"/>
      <c r="NW95" s="244"/>
      <c r="NX95" s="244"/>
      <c r="NY95" s="244"/>
      <c r="NZ95" s="244"/>
      <c r="OA95" s="244"/>
      <c r="OB95" s="244"/>
      <c r="OC95" s="244"/>
      <c r="OD95" s="244"/>
      <c r="OE95" s="244"/>
      <c r="OF95" s="244"/>
      <c r="OG95" s="244"/>
      <c r="OH95" s="244"/>
      <c r="OI95" s="244"/>
      <c r="OJ95" s="244"/>
      <c r="OK95" s="244"/>
      <c r="OL95" s="244"/>
      <c r="OM95" s="244"/>
      <c r="ON95" s="244"/>
      <c r="OO95" s="244"/>
      <c r="OP95" s="244"/>
      <c r="OQ95" s="244"/>
      <c r="OR95" s="244"/>
      <c r="OS95" s="244"/>
      <c r="OT95" s="244"/>
      <c r="OU95" s="244"/>
      <c r="OV95" s="244"/>
      <c r="OW95" s="244"/>
      <c r="OX95" s="244"/>
      <c r="OY95" s="244"/>
      <c r="OZ95" s="244"/>
      <c r="PA95" s="244"/>
      <c r="PB95" s="244"/>
      <c r="PC95" s="244"/>
      <c r="PD95" s="244"/>
      <c r="PE95" s="244"/>
      <c r="PF95" s="244"/>
      <c r="PG95" s="244"/>
      <c r="PH95" s="244"/>
      <c r="PI95" s="244"/>
      <c r="PJ95" s="244"/>
      <c r="PK95" s="244"/>
      <c r="PL95" s="244"/>
      <c r="PM95" s="244"/>
      <c r="PN95" s="244"/>
      <c r="PO95" s="244"/>
      <c r="PP95" s="244"/>
      <c r="PQ95" s="244"/>
      <c r="PR95" s="244"/>
      <c r="PS95" s="244"/>
      <c r="PT95" s="244"/>
      <c r="PU95" s="244"/>
      <c r="PV95" s="244"/>
      <c r="PW95" s="244"/>
      <c r="PX95" s="244"/>
      <c r="PY95" s="244"/>
      <c r="PZ95" s="244"/>
      <c r="QA95" s="244"/>
      <c r="QB95" s="244"/>
      <c r="QC95" s="244"/>
      <c r="QD95" s="244"/>
      <c r="QE95" s="244"/>
      <c r="QF95" s="244"/>
      <c r="QG95" s="244"/>
      <c r="QH95" s="244"/>
      <c r="QI95" s="244"/>
      <c r="QJ95" s="244"/>
      <c r="QK95" s="244"/>
      <c r="QL95" s="244"/>
      <c r="QM95" s="244"/>
      <c r="QN95" s="244"/>
      <c r="QO95" s="244"/>
      <c r="QP95" s="244"/>
      <c r="QQ95" s="244"/>
      <c r="QR95" s="244"/>
      <c r="QS95" s="244"/>
      <c r="QT95" s="244"/>
      <c r="QU95" s="244"/>
      <c r="QV95" s="244"/>
      <c r="QW95" s="244"/>
      <c r="QX95" s="244"/>
      <c r="QY95" s="244"/>
      <c r="QZ95" s="244"/>
      <c r="RA95" s="244"/>
      <c r="RB95" s="244"/>
      <c r="RC95" s="244"/>
      <c r="RD95" s="244"/>
      <c r="RE95" s="244"/>
      <c r="RF95" s="244"/>
      <c r="RG95" s="244"/>
      <c r="RH95" s="244"/>
      <c r="RI95" s="244"/>
      <c r="RJ95" s="244"/>
      <c r="RK95" s="244"/>
      <c r="RL95" s="244"/>
      <c r="RM95" s="244"/>
      <c r="RN95" s="244"/>
      <c r="RO95" s="244"/>
      <c r="RP95" s="244"/>
      <c r="RQ95" s="244"/>
      <c r="RR95" s="244"/>
      <c r="RS95" s="244"/>
      <c r="RT95" s="244"/>
      <c r="RU95" s="244"/>
      <c r="RV95" s="244"/>
      <c r="RW95" s="244"/>
      <c r="RX95" s="244"/>
      <c r="RY95" s="244"/>
      <c r="RZ95" s="244"/>
      <c r="SA95" s="244"/>
      <c r="SB95" s="244"/>
      <c r="SC95" s="244"/>
      <c r="SD95" s="244"/>
      <c r="SE95" s="244"/>
      <c r="SF95" s="244"/>
      <c r="SG95" s="244"/>
      <c r="SH95" s="244"/>
      <c r="SI95" s="244"/>
      <c r="SJ95" s="244"/>
      <c r="SK95" s="244"/>
      <c r="SL95" s="244"/>
      <c r="SM95" s="244"/>
      <c r="SN95" s="244"/>
      <c r="SO95" s="244"/>
      <c r="SP95" s="244"/>
      <c r="SQ95" s="244"/>
      <c r="SR95" s="244"/>
      <c r="SS95" s="244"/>
      <c r="ST95" s="244"/>
      <c r="SU95" s="244"/>
      <c r="SV95" s="244"/>
      <c r="SW95" s="244"/>
      <c r="SX95" s="244"/>
      <c r="SY95" s="244"/>
      <c r="SZ95" s="244"/>
      <c r="TA95" s="244"/>
      <c r="TB95" s="244"/>
      <c r="TC95" s="244"/>
      <c r="TD95" s="244"/>
      <c r="TE95" s="244"/>
      <c r="TF95" s="244"/>
      <c r="TG95" s="244"/>
      <c r="TH95" s="244"/>
      <c r="TI95" s="244"/>
      <c r="TJ95" s="244"/>
      <c r="TK95" s="244"/>
      <c r="TL95" s="244"/>
      <c r="TM95" s="244"/>
      <c r="TN95" s="244"/>
      <c r="TO95" s="244"/>
      <c r="TP95" s="244"/>
      <c r="TQ95" s="244"/>
      <c r="TR95" s="244"/>
      <c r="TS95" s="244"/>
      <c r="TT95" s="244"/>
      <c r="TU95" s="244"/>
      <c r="TV95" s="244"/>
      <c r="TW95" s="244"/>
      <c r="TX95" s="244"/>
      <c r="TY95" s="244"/>
      <c r="TZ95" s="244"/>
      <c r="UA95" s="244"/>
      <c r="UB95" s="244"/>
      <c r="UC95" s="244"/>
      <c r="UD95" s="244"/>
      <c r="UE95" s="244"/>
      <c r="UF95" s="244"/>
      <c r="UG95" s="244"/>
      <c r="UH95" s="244"/>
      <c r="UI95" s="244"/>
      <c r="UJ95" s="244"/>
      <c r="UK95" s="244"/>
      <c r="UL95" s="244"/>
      <c r="UM95" s="244"/>
      <c r="UN95" s="244"/>
      <c r="UO95" s="244"/>
      <c r="UP95" s="244"/>
      <c r="UQ95" s="244"/>
      <c r="UR95" s="244"/>
      <c r="US95" s="244"/>
      <c r="UT95" s="244"/>
      <c r="UU95" s="244"/>
      <c r="UV95" s="244"/>
      <c r="UW95" s="244"/>
      <c r="UX95" s="244"/>
      <c r="UY95" s="244"/>
      <c r="UZ95" s="244"/>
      <c r="VA95" s="244"/>
      <c r="VB95" s="244"/>
      <c r="VC95" s="244"/>
      <c r="VD95" s="244"/>
      <c r="VE95" s="244"/>
      <c r="VF95" s="244"/>
      <c r="VG95" s="244"/>
      <c r="VH95" s="244"/>
      <c r="VI95" s="244"/>
      <c r="VJ95" s="244"/>
      <c r="VK95" s="244"/>
      <c r="VL95" s="244"/>
      <c r="VM95" s="244"/>
      <c r="VN95" s="244"/>
      <c r="VO95" s="244"/>
      <c r="VP95" s="244"/>
      <c r="VQ95" s="244"/>
      <c r="VR95" s="244"/>
      <c r="VS95" s="244"/>
      <c r="VT95" s="244"/>
      <c r="VU95" s="244"/>
      <c r="VV95" s="244"/>
      <c r="VW95" s="244"/>
      <c r="VX95" s="244"/>
      <c r="VY95" s="244"/>
      <c r="VZ95" s="244"/>
      <c r="WA95" s="244"/>
      <c r="WB95" s="244"/>
      <c r="WC95" s="244"/>
      <c r="WD95" s="244"/>
      <c r="WE95" s="244"/>
      <c r="WF95" s="244"/>
      <c r="WG95" s="244"/>
      <c r="WH95" s="244"/>
      <c r="WI95" s="244"/>
      <c r="WJ95" s="244"/>
      <c r="WK95" s="244"/>
      <c r="WL95" s="244"/>
      <c r="WM95" s="244"/>
      <c r="WN95" s="244"/>
      <c r="WO95" s="244"/>
      <c r="WP95" s="244"/>
      <c r="WQ95" s="244"/>
      <c r="WR95" s="244"/>
      <c r="WS95" s="244"/>
      <c r="WT95" s="244"/>
      <c r="WU95" s="244"/>
      <c r="WV95" s="244"/>
      <c r="WW95" s="244"/>
      <c r="WX95" s="244"/>
      <c r="WY95" s="244"/>
      <c r="WZ95" s="244"/>
      <c r="XA95" s="244"/>
      <c r="XB95" s="244"/>
      <c r="XC95" s="244"/>
      <c r="XD95" s="244"/>
      <c r="XE95" s="244"/>
      <c r="XF95" s="244"/>
      <c r="XG95" s="244"/>
      <c r="XH95" s="244"/>
      <c r="XI95" s="244"/>
      <c r="XJ95" s="244"/>
      <c r="XK95" s="244"/>
      <c r="XL95" s="244"/>
      <c r="XM95" s="244"/>
      <c r="XN95" s="244"/>
      <c r="XO95" s="244"/>
      <c r="XP95" s="244"/>
      <c r="XQ95" s="244"/>
      <c r="XR95" s="244"/>
      <c r="XS95" s="244"/>
      <c r="XT95" s="244"/>
      <c r="XU95" s="244"/>
      <c r="XV95" s="244"/>
      <c r="XW95" s="244"/>
      <c r="XX95" s="244"/>
      <c r="XY95" s="244"/>
      <c r="XZ95" s="244"/>
      <c r="YA95" s="244"/>
      <c r="YB95" s="244"/>
      <c r="YC95" s="244"/>
      <c r="YD95" s="244"/>
      <c r="YE95" s="244"/>
      <c r="YF95" s="244"/>
      <c r="YG95" s="244"/>
      <c r="YH95" s="244"/>
      <c r="YI95" s="244"/>
      <c r="YJ95" s="244"/>
      <c r="YK95" s="244"/>
      <c r="YL95" s="244"/>
      <c r="YM95" s="244"/>
      <c r="YN95" s="244"/>
      <c r="YO95" s="244"/>
      <c r="YP95" s="244"/>
      <c r="YQ95" s="244"/>
      <c r="YR95" s="244"/>
      <c r="YS95" s="244"/>
      <c r="YT95" s="244"/>
      <c r="YU95" s="244"/>
      <c r="YV95" s="244"/>
      <c r="YW95" s="244"/>
      <c r="YX95" s="244"/>
      <c r="YY95" s="244"/>
      <c r="YZ95" s="244"/>
      <c r="ZA95" s="244"/>
      <c r="ZB95" s="244"/>
      <c r="ZC95" s="244"/>
      <c r="ZD95" s="244"/>
      <c r="ZE95" s="244"/>
      <c r="ZF95" s="244"/>
      <c r="ZG95" s="244"/>
      <c r="ZH95" s="244"/>
      <c r="ZI95" s="244"/>
      <c r="ZJ95" s="244"/>
      <c r="ZK95" s="244"/>
      <c r="ZL95" s="244"/>
      <c r="ZM95" s="244"/>
      <c r="ZN95" s="244"/>
      <c r="ZO95" s="244"/>
      <c r="ZP95" s="244"/>
      <c r="ZQ95" s="244"/>
      <c r="ZR95" s="244"/>
      <c r="ZS95" s="244"/>
      <c r="ZT95" s="244"/>
      <c r="ZU95" s="244"/>
      <c r="ZV95" s="244"/>
      <c r="ZW95" s="244"/>
      <c r="ZX95" s="244"/>
      <c r="ZY95" s="244"/>
      <c r="ZZ95" s="244"/>
      <c r="AAA95" s="244"/>
      <c r="AAB95" s="244"/>
      <c r="AAC95" s="244"/>
      <c r="AAD95" s="244"/>
      <c r="AAE95" s="244"/>
      <c r="AAF95" s="244"/>
      <c r="AAG95" s="244"/>
      <c r="AAH95" s="244"/>
      <c r="AAI95" s="244"/>
      <c r="AAJ95" s="244"/>
      <c r="AAK95" s="244"/>
      <c r="AAL95" s="244"/>
      <c r="AAM95" s="244"/>
      <c r="AAN95" s="244"/>
      <c r="AAO95" s="244"/>
      <c r="AAP95" s="244"/>
      <c r="AAQ95" s="244"/>
      <c r="AAR95" s="244"/>
      <c r="AAS95" s="244"/>
      <c r="AAT95" s="244"/>
      <c r="AAU95" s="244"/>
      <c r="AAV95" s="244"/>
      <c r="AAW95" s="244"/>
      <c r="AAX95" s="244"/>
      <c r="AAY95" s="244"/>
      <c r="AAZ95" s="244"/>
      <c r="ABA95" s="244"/>
      <c r="ABB95" s="244"/>
      <c r="ABC95" s="244"/>
      <c r="ABD95" s="244"/>
      <c r="ABE95" s="244"/>
      <c r="ABF95" s="244"/>
      <c r="ABG95" s="244"/>
      <c r="ABH95" s="244"/>
      <c r="ABI95" s="244"/>
      <c r="ABJ95" s="244"/>
      <c r="ABK95" s="244"/>
      <c r="ABL95" s="244"/>
      <c r="ABM95" s="244"/>
      <c r="ABN95" s="244"/>
      <c r="ABO95" s="244"/>
      <c r="ABP95" s="244"/>
      <c r="ABQ95" s="244"/>
      <c r="ABR95" s="244"/>
      <c r="ABS95" s="244"/>
      <c r="ABT95" s="244"/>
      <c r="ABU95" s="244"/>
      <c r="ABV95" s="244"/>
      <c r="ABW95" s="244"/>
      <c r="ABX95" s="244"/>
      <c r="ABY95" s="244"/>
      <c r="ABZ95" s="244"/>
      <c r="ACA95" s="244"/>
      <c r="ACB95" s="244"/>
      <c r="ACC95" s="244"/>
      <c r="ACD95" s="244"/>
      <c r="ACE95" s="244"/>
      <c r="ACF95" s="244"/>
      <c r="ACG95" s="244"/>
      <c r="ACH95" s="244"/>
      <c r="ACI95" s="244"/>
      <c r="ACJ95" s="244"/>
      <c r="ACK95" s="244"/>
      <c r="ACL95" s="244"/>
      <c r="ACM95" s="244"/>
      <c r="ACN95" s="244"/>
      <c r="ACO95" s="244"/>
      <c r="ACP95" s="244"/>
      <c r="ACQ95" s="244"/>
      <c r="ACR95" s="244"/>
      <c r="ACS95" s="244"/>
      <c r="ACT95" s="244"/>
      <c r="ACU95" s="244"/>
      <c r="ACV95" s="244"/>
      <c r="ACW95" s="244"/>
      <c r="ACX95" s="244"/>
      <c r="ACY95" s="244"/>
      <c r="ACZ95" s="244"/>
      <c r="ADA95" s="244"/>
      <c r="ADB95" s="244"/>
      <c r="ADC95" s="244"/>
      <c r="ADD95" s="244"/>
      <c r="ADE95" s="244"/>
      <c r="ADF95" s="244"/>
      <c r="ADG95" s="244"/>
      <c r="ADH95" s="244"/>
      <c r="ADI95" s="244"/>
      <c r="ADJ95" s="244"/>
      <c r="ADK95" s="244"/>
      <c r="ADL95" s="244"/>
      <c r="ADM95" s="244"/>
      <c r="ADN95" s="244"/>
      <c r="ADO95" s="244"/>
      <c r="ADP95" s="244"/>
      <c r="ADQ95" s="244"/>
      <c r="ADR95" s="244"/>
      <c r="ADS95" s="244"/>
      <c r="ADT95" s="244"/>
      <c r="ADU95" s="244"/>
      <c r="ADV95" s="244"/>
      <c r="ADW95" s="244"/>
      <c r="ADX95" s="244"/>
      <c r="ADY95" s="244"/>
      <c r="ADZ95" s="244"/>
      <c r="AEA95" s="244"/>
      <c r="AEB95" s="244"/>
      <c r="AEC95" s="244"/>
      <c r="AED95" s="244"/>
      <c r="AEE95" s="244"/>
      <c r="AEF95" s="244"/>
      <c r="AEG95" s="244"/>
      <c r="AEH95" s="244"/>
      <c r="AEI95" s="244"/>
      <c r="AEJ95" s="244"/>
      <c r="AEK95" s="244"/>
      <c r="AEL95" s="244"/>
      <c r="AEM95" s="244"/>
      <c r="AEN95" s="244"/>
      <c r="AEO95" s="244"/>
      <c r="AEP95" s="244"/>
      <c r="AEQ95" s="244"/>
      <c r="AER95" s="244"/>
      <c r="AES95" s="244"/>
      <c r="AET95" s="244"/>
      <c r="AEU95" s="244"/>
    </row>
    <row r="96" spans="1:827" s="191" customFormat="1" x14ac:dyDescent="0.15">
      <c r="A96" s="183" t="str">
        <f>'Tariffs July 2020'!K74</f>
        <v>CovaU</v>
      </c>
      <c r="B96" s="183" t="str">
        <f>'Tariffs July 2020'!L74</f>
        <v>Freedom Plus</v>
      </c>
      <c r="C96" s="184">
        <f>IF('Tariffs July 2020'!BP74=0,91*'Tariffs July 2020'!M74/100,(91*'Tariffs July 2020'!M74/100)+'Tariffs July 2020'!BP74/4)</f>
        <v>92.547000000000011</v>
      </c>
      <c r="D96" s="184">
        <f>IF('Tariffs July 2020'!O74="",$C$74*$C$75*'Tariffs July 2020'!N74/100,IF($C$74*$C$75&gt;='Tariffs July 2020'!P74,('Tariffs July 2020'!P74*'Tariffs July 2020'!N74/100),($C$74*$C$75*'Tariffs July 2020'!N74/100)))</f>
        <v>361.32727272727266</v>
      </c>
      <c r="E96" s="184">
        <f>IF(AND('Tariffs July 2020'!R74&gt;0,'Tariffs July 2020'!T74&gt;0),IF(($C$74*$C$75&lt;'Tariffs July 2020'!T74),(0),($C$74*$C$75-'Tariffs July 2020'!T74)*'Tariffs July 2020'!U74/100),IF(AND('Tariffs July 2020'!R74&gt;0,'Tariffs July 2020'!T74=""),IF(($C$74*$C$75&lt;'Tariffs July 2020'!R74+'Tariffs July 2020'!P74),(0),(($C$74*$C$75-('Tariffs July 2020'!R74+'Tariffs July 2020'!P74))*'Tariffs July 2020'!S74/100)),IF(AND('Tariffs July 2020'!P74&gt;0,'Tariffs July 2020'!R74=""&gt;0),IF(($C$74*$C$75&lt;'Tariffs July 2020'!P74),(0),($C$74*$C$75-'Tariffs July 2020'!P74)*'Tariffs July 2020'!Q74/100),0)))</f>
        <v>0</v>
      </c>
      <c r="F96" s="184">
        <f>($C$74*$C$76)*'Tariffs July 2020'!AE74/100</f>
        <v>50.999999999999993</v>
      </c>
      <c r="G96" s="184">
        <f t="shared" ref="G96" si="199">SUM(C96:F96)</f>
        <v>504.87427272727268</v>
      </c>
      <c r="H96" s="238">
        <f t="shared" ref="H96" si="200">(G96-C96)*4</f>
        <v>1649.3090909090906</v>
      </c>
      <c r="I96" s="238">
        <f t="shared" ref="I96" si="201">G96*4</f>
        <v>2019.4970909090907</v>
      </c>
      <c r="J96" s="185">
        <f t="shared" ref="J96" si="202">I96*1.1</f>
        <v>2221.4468000000002</v>
      </c>
      <c r="K96" s="183">
        <f>'Tariffs July 2020'!AZ74</f>
        <v>15</v>
      </c>
      <c r="L96" s="183">
        <f>'Tariffs July 2020'!BA74</f>
        <v>0</v>
      </c>
      <c r="M96" s="183">
        <f>'Tariffs July 2020'!BB74</f>
        <v>0</v>
      </c>
      <c r="N96" s="183">
        <f>'Tariffs July 2020'!BC74</f>
        <v>0</v>
      </c>
      <c r="O96" s="186" t="str">
        <f t="shared" ref="O96" si="203">IF(SUM(K96:N96)=0,"No discount",IF(K96&gt;0,"Guaranteed off bill",IF(L96&gt;0,"Guaranteed off usage",IF(M96&gt;0,"Pay-on-time off bill","Pay-on-time off usage"))))</f>
        <v>Guaranteed off bill</v>
      </c>
      <c r="P96" s="187" t="str">
        <f t="shared" ref="P96" si="204">IF(OR(A96="Origin Energy",A96="Red Energy",A96="Powershop"),"Inclusive","Exclusive")</f>
        <v>Exclusive</v>
      </c>
      <c r="Q96" s="241">
        <f t="shared" ref="Q96" si="205">IF(AND(O96="Guaranteed off bill",P96="Inclusive"),((I96*1.1)-((I96*1.1)*K96/100))/1.1,IF(AND(O96="Guaranteed off usage",P96="Inclusive"),((I96*1.1)-((H96*1.1)*L96/100))/1.1,IF(AND(O96="Guaranteed off bill",P96="Exclusive"),I96-(I96*K96/100),IF(AND(O96="Guaranteed off usage",P96="Exclusive"),I96-(H96*L96/100),IF(P96="Inclusive",((I96*1.1))/1.1,I96)))))</f>
        <v>1716.5725272727273</v>
      </c>
      <c r="R96" s="238">
        <f t="shared" ref="R96" si="206">IF(AND(O96="Pay-on-time off bill",P96="Inclusive"),((Q96*1.1)-((Q96*1.1)*M96/100))/1.1,IF(AND(O96="Pay-on-time off usage",P96="Inclusive"),((Q96*1.1)-((H96*1.1)*N96/100))/1.1,IF(AND(O96="Pay-on-time off bill",P96="Exclusive"),Q96-(Q96*M96/100),IF(AND(O96="Pay-on-time off usage",P96="Exclusive"),Q96-(H96*N96/100),IF(P96="Inclusive",((Q96*1.1))/1.1,Q96)))))</f>
        <v>1716.5725272727273</v>
      </c>
      <c r="S96" s="247">
        <f t="shared" ref="S96" si="207">Q96*1.1</f>
        <v>1888.2297800000001</v>
      </c>
      <c r="T96" s="247">
        <f t="shared" ref="T96" si="208">R96*1.1</f>
        <v>1888.2297800000001</v>
      </c>
      <c r="U96" s="188">
        <f>'Tariffs July 2020'!BL74</f>
        <v>0</v>
      </c>
      <c r="V96" s="189" t="str">
        <f>'Tariffs July 2020'!BM74</f>
        <v>n</v>
      </c>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c r="AU96" s="244"/>
      <c r="AV96" s="244"/>
      <c r="AW96" s="244"/>
      <c r="AX96" s="244"/>
      <c r="AY96" s="244"/>
      <c r="AZ96" s="244"/>
      <c r="BA96" s="244"/>
      <c r="BB96" s="244"/>
      <c r="BC96" s="244"/>
      <c r="BD96" s="244"/>
      <c r="BE96" s="244"/>
      <c r="BF96" s="244"/>
      <c r="BG96" s="244"/>
      <c r="BH96" s="244"/>
      <c r="BI96" s="244"/>
      <c r="BJ96" s="244"/>
      <c r="BK96" s="244"/>
      <c r="BL96" s="244"/>
      <c r="BM96" s="244"/>
      <c r="BN96" s="244"/>
      <c r="BO96" s="244"/>
      <c r="BP96" s="244"/>
      <c r="BQ96" s="244"/>
      <c r="BR96" s="244"/>
      <c r="BS96" s="244"/>
      <c r="BT96" s="244"/>
      <c r="BU96" s="244"/>
      <c r="BV96" s="244"/>
      <c r="BW96" s="244"/>
      <c r="BX96" s="244"/>
      <c r="BY96" s="244"/>
      <c r="BZ96" s="244"/>
      <c r="CA96" s="244"/>
      <c r="CB96" s="244"/>
      <c r="CC96" s="244"/>
      <c r="CD96" s="244"/>
      <c r="CE96" s="244"/>
      <c r="CF96" s="244"/>
      <c r="CG96" s="244"/>
      <c r="CH96" s="244"/>
      <c r="CI96" s="244"/>
      <c r="CJ96" s="244"/>
      <c r="CK96" s="244"/>
      <c r="CL96" s="244"/>
      <c r="CM96" s="244"/>
      <c r="CN96" s="244"/>
      <c r="CO96" s="244"/>
      <c r="CP96" s="244"/>
      <c r="CQ96" s="244"/>
      <c r="CR96" s="244"/>
      <c r="CS96" s="244"/>
      <c r="CT96" s="244"/>
      <c r="CU96" s="244"/>
      <c r="CV96" s="244"/>
      <c r="CW96" s="244"/>
      <c r="CX96" s="244"/>
      <c r="CY96" s="244"/>
      <c r="CZ96" s="244"/>
      <c r="DA96" s="244"/>
      <c r="DB96" s="244"/>
      <c r="DC96" s="244"/>
      <c r="DD96" s="244"/>
      <c r="DE96" s="244"/>
      <c r="DF96" s="244"/>
      <c r="DG96" s="244"/>
      <c r="DH96" s="244"/>
      <c r="DI96" s="244"/>
      <c r="DJ96" s="244"/>
      <c r="DK96" s="244"/>
      <c r="DL96" s="244"/>
      <c r="DM96" s="244"/>
      <c r="DN96" s="244"/>
      <c r="DO96" s="244"/>
      <c r="DP96" s="244"/>
      <c r="DQ96" s="244"/>
      <c r="DR96" s="244"/>
      <c r="DS96" s="244"/>
      <c r="DT96" s="244"/>
      <c r="DU96" s="244"/>
      <c r="DV96" s="244"/>
      <c r="DW96" s="244"/>
      <c r="DX96" s="244"/>
      <c r="DY96" s="244"/>
      <c r="DZ96" s="244"/>
      <c r="EA96" s="244"/>
      <c r="EB96" s="244"/>
      <c r="EC96" s="244"/>
      <c r="ED96" s="244"/>
      <c r="EE96" s="244"/>
      <c r="EF96" s="244"/>
      <c r="EG96" s="244"/>
      <c r="EH96" s="244"/>
      <c r="EI96" s="244"/>
      <c r="EJ96" s="244"/>
      <c r="EK96" s="244"/>
      <c r="EL96" s="244"/>
      <c r="EM96" s="244"/>
      <c r="EN96" s="244"/>
      <c r="EO96" s="244"/>
      <c r="EP96" s="244"/>
      <c r="EQ96" s="244"/>
      <c r="ER96" s="244"/>
      <c r="ES96" s="244"/>
      <c r="ET96" s="244"/>
      <c r="EU96" s="244"/>
      <c r="EV96" s="244"/>
      <c r="EW96" s="244"/>
      <c r="EX96" s="244"/>
      <c r="EY96" s="244"/>
      <c r="EZ96" s="244"/>
      <c r="FA96" s="244"/>
      <c r="FB96" s="244"/>
      <c r="FC96" s="244"/>
      <c r="FD96" s="244"/>
      <c r="FE96" s="244"/>
      <c r="FF96" s="244"/>
      <c r="FG96" s="244"/>
      <c r="FH96" s="244"/>
      <c r="FI96" s="244"/>
      <c r="FJ96" s="244"/>
      <c r="FK96" s="244"/>
      <c r="FL96" s="244"/>
      <c r="FM96" s="244"/>
      <c r="FN96" s="244"/>
      <c r="FO96" s="244"/>
      <c r="FP96" s="244"/>
      <c r="FQ96" s="244"/>
      <c r="FR96" s="244"/>
      <c r="FS96" s="244"/>
      <c r="FT96" s="244"/>
      <c r="FU96" s="244"/>
      <c r="FV96" s="244"/>
      <c r="FW96" s="244"/>
      <c r="FX96" s="244"/>
      <c r="FY96" s="244"/>
      <c r="FZ96" s="244"/>
      <c r="GA96" s="244"/>
      <c r="GB96" s="244"/>
      <c r="GC96" s="244"/>
      <c r="GD96" s="244"/>
      <c r="GE96" s="244"/>
      <c r="GF96" s="244"/>
      <c r="GG96" s="244"/>
      <c r="GH96" s="244"/>
      <c r="GI96" s="244"/>
      <c r="GJ96" s="244"/>
      <c r="GK96" s="244"/>
      <c r="GL96" s="244"/>
      <c r="GM96" s="244"/>
      <c r="GN96" s="244"/>
      <c r="GO96" s="244"/>
      <c r="GP96" s="244"/>
      <c r="GQ96" s="244"/>
      <c r="GR96" s="244"/>
      <c r="GS96" s="244"/>
      <c r="GT96" s="244"/>
      <c r="GU96" s="244"/>
      <c r="GV96" s="244"/>
      <c r="GW96" s="244"/>
      <c r="GX96" s="244"/>
      <c r="GY96" s="244"/>
      <c r="GZ96" s="244"/>
      <c r="HA96" s="244"/>
      <c r="HB96" s="244"/>
      <c r="HC96" s="244"/>
      <c r="HD96" s="244"/>
      <c r="HE96" s="244"/>
      <c r="HF96" s="244"/>
      <c r="HG96" s="244"/>
      <c r="HH96" s="244"/>
      <c r="HI96" s="244"/>
      <c r="HJ96" s="244"/>
      <c r="HK96" s="244"/>
      <c r="HL96" s="244"/>
      <c r="HM96" s="244"/>
      <c r="HN96" s="244"/>
      <c r="HO96" s="244"/>
      <c r="HP96" s="244"/>
      <c r="HQ96" s="244"/>
      <c r="HR96" s="244"/>
      <c r="HS96" s="244"/>
      <c r="HT96" s="244"/>
      <c r="HU96" s="244"/>
      <c r="HV96" s="244"/>
      <c r="HW96" s="244"/>
      <c r="HX96" s="244"/>
      <c r="HY96" s="244"/>
      <c r="HZ96" s="244"/>
      <c r="IA96" s="244"/>
      <c r="IB96" s="244"/>
      <c r="IC96" s="244"/>
      <c r="ID96" s="244"/>
      <c r="IE96" s="244"/>
      <c r="IF96" s="244"/>
      <c r="IG96" s="244"/>
      <c r="IH96" s="244"/>
      <c r="II96" s="244"/>
      <c r="IJ96" s="244"/>
      <c r="IK96" s="244"/>
      <c r="IL96" s="244"/>
      <c r="IM96" s="244"/>
      <c r="IN96" s="244"/>
      <c r="IO96" s="244"/>
      <c r="IP96" s="244"/>
      <c r="IQ96" s="244"/>
      <c r="IR96" s="244"/>
      <c r="IS96" s="244"/>
      <c r="IT96" s="244"/>
      <c r="IU96" s="244"/>
      <c r="IV96" s="244"/>
      <c r="IW96" s="244"/>
      <c r="IX96" s="244"/>
      <c r="IY96" s="244"/>
      <c r="IZ96" s="244"/>
      <c r="JA96" s="244"/>
      <c r="JB96" s="244"/>
      <c r="JC96" s="244"/>
      <c r="JD96" s="244"/>
      <c r="JE96" s="244"/>
      <c r="JF96" s="244"/>
      <c r="JG96" s="244"/>
      <c r="JH96" s="244"/>
      <c r="JI96" s="244"/>
      <c r="JJ96" s="244"/>
      <c r="JK96" s="244"/>
      <c r="JL96" s="244"/>
      <c r="JM96" s="244"/>
      <c r="JN96" s="244"/>
      <c r="JO96" s="244"/>
      <c r="JP96" s="244"/>
      <c r="JQ96" s="244"/>
      <c r="JR96" s="244"/>
      <c r="JS96" s="244"/>
      <c r="JT96" s="244"/>
      <c r="JU96" s="244"/>
      <c r="JV96" s="244"/>
      <c r="JW96" s="244"/>
      <c r="JX96" s="244"/>
      <c r="JY96" s="244"/>
      <c r="JZ96" s="244"/>
      <c r="KA96" s="244"/>
      <c r="KB96" s="244"/>
      <c r="KC96" s="244"/>
      <c r="KD96" s="244"/>
      <c r="KE96" s="244"/>
      <c r="KF96" s="244"/>
      <c r="KG96" s="244"/>
      <c r="KH96" s="244"/>
      <c r="KI96" s="244"/>
      <c r="KJ96" s="244"/>
      <c r="KK96" s="244"/>
      <c r="KL96" s="244"/>
      <c r="KM96" s="244"/>
      <c r="KN96" s="244"/>
      <c r="KO96" s="244"/>
      <c r="KP96" s="244"/>
      <c r="KQ96" s="244"/>
      <c r="KR96" s="244"/>
      <c r="KS96" s="244"/>
      <c r="KT96" s="244"/>
      <c r="KU96" s="244"/>
      <c r="KV96" s="244"/>
      <c r="KW96" s="244"/>
      <c r="KX96" s="244"/>
      <c r="KY96" s="244"/>
      <c r="KZ96" s="244"/>
      <c r="LA96" s="244"/>
      <c r="LB96" s="244"/>
      <c r="LC96" s="244"/>
      <c r="LD96" s="244"/>
      <c r="LE96" s="244"/>
      <c r="LF96" s="244"/>
      <c r="LG96" s="244"/>
      <c r="LH96" s="244"/>
      <c r="LI96" s="244"/>
      <c r="LJ96" s="244"/>
      <c r="LK96" s="244"/>
      <c r="LL96" s="244"/>
      <c r="LM96" s="244"/>
      <c r="LN96" s="244"/>
      <c r="LO96" s="244"/>
      <c r="LP96" s="244"/>
      <c r="LQ96" s="244"/>
      <c r="LR96" s="244"/>
      <c r="LS96" s="244"/>
      <c r="LT96" s="244"/>
      <c r="LU96" s="244"/>
      <c r="LV96" s="244"/>
      <c r="LW96" s="244"/>
      <c r="LX96" s="244"/>
      <c r="LY96" s="244"/>
      <c r="LZ96" s="244"/>
      <c r="MA96" s="244"/>
      <c r="MB96" s="244"/>
      <c r="MC96" s="244"/>
      <c r="MD96" s="244"/>
      <c r="ME96" s="244"/>
      <c r="MF96" s="244"/>
      <c r="MG96" s="244"/>
      <c r="MH96" s="244"/>
      <c r="MI96" s="244"/>
      <c r="MJ96" s="244"/>
      <c r="MK96" s="244"/>
      <c r="ML96" s="244"/>
      <c r="MM96" s="244"/>
      <c r="MN96" s="244"/>
      <c r="MO96" s="244"/>
      <c r="MP96" s="244"/>
      <c r="MQ96" s="244"/>
      <c r="MR96" s="244"/>
      <c r="MS96" s="244"/>
      <c r="MT96" s="244"/>
      <c r="MU96" s="244"/>
      <c r="MV96" s="244"/>
      <c r="MW96" s="244"/>
      <c r="MX96" s="244"/>
      <c r="MY96" s="244"/>
      <c r="MZ96" s="244"/>
      <c r="NA96" s="244"/>
      <c r="NB96" s="244"/>
      <c r="NC96" s="244"/>
      <c r="ND96" s="244"/>
      <c r="NE96" s="244"/>
      <c r="NF96" s="244"/>
      <c r="NG96" s="244"/>
      <c r="NH96" s="244"/>
      <c r="NI96" s="244"/>
      <c r="NJ96" s="244"/>
      <c r="NK96" s="244"/>
      <c r="NL96" s="244"/>
      <c r="NM96" s="244"/>
      <c r="NN96" s="244"/>
      <c r="NO96" s="244"/>
      <c r="NP96" s="244"/>
      <c r="NQ96" s="244"/>
      <c r="NR96" s="244"/>
      <c r="NS96" s="244"/>
      <c r="NT96" s="244"/>
      <c r="NU96" s="244"/>
      <c r="NV96" s="244"/>
      <c r="NW96" s="244"/>
      <c r="NX96" s="244"/>
      <c r="NY96" s="244"/>
      <c r="NZ96" s="244"/>
      <c r="OA96" s="244"/>
      <c r="OB96" s="244"/>
      <c r="OC96" s="244"/>
      <c r="OD96" s="244"/>
      <c r="OE96" s="244"/>
      <c r="OF96" s="244"/>
      <c r="OG96" s="244"/>
      <c r="OH96" s="244"/>
      <c r="OI96" s="244"/>
      <c r="OJ96" s="244"/>
      <c r="OK96" s="244"/>
      <c r="OL96" s="244"/>
      <c r="OM96" s="244"/>
      <c r="ON96" s="244"/>
      <c r="OO96" s="244"/>
      <c r="OP96" s="244"/>
      <c r="OQ96" s="244"/>
      <c r="OR96" s="244"/>
      <c r="OS96" s="244"/>
      <c r="OT96" s="244"/>
      <c r="OU96" s="244"/>
      <c r="OV96" s="244"/>
      <c r="OW96" s="244"/>
      <c r="OX96" s="244"/>
      <c r="OY96" s="244"/>
      <c r="OZ96" s="244"/>
      <c r="PA96" s="244"/>
      <c r="PB96" s="244"/>
      <c r="PC96" s="244"/>
      <c r="PD96" s="244"/>
      <c r="PE96" s="244"/>
      <c r="PF96" s="244"/>
      <c r="PG96" s="244"/>
      <c r="PH96" s="244"/>
      <c r="PI96" s="244"/>
      <c r="PJ96" s="244"/>
      <c r="PK96" s="244"/>
      <c r="PL96" s="244"/>
      <c r="PM96" s="244"/>
      <c r="PN96" s="244"/>
      <c r="PO96" s="244"/>
      <c r="PP96" s="244"/>
      <c r="PQ96" s="244"/>
      <c r="PR96" s="244"/>
      <c r="PS96" s="244"/>
      <c r="PT96" s="244"/>
      <c r="PU96" s="244"/>
      <c r="PV96" s="244"/>
      <c r="PW96" s="244"/>
      <c r="PX96" s="244"/>
      <c r="PY96" s="244"/>
      <c r="PZ96" s="244"/>
      <c r="QA96" s="244"/>
      <c r="QB96" s="244"/>
      <c r="QC96" s="244"/>
      <c r="QD96" s="244"/>
      <c r="QE96" s="244"/>
      <c r="QF96" s="244"/>
      <c r="QG96" s="244"/>
      <c r="QH96" s="244"/>
      <c r="QI96" s="244"/>
      <c r="QJ96" s="244"/>
      <c r="QK96" s="244"/>
      <c r="QL96" s="244"/>
      <c r="QM96" s="244"/>
      <c r="QN96" s="244"/>
      <c r="QO96" s="244"/>
      <c r="QP96" s="244"/>
      <c r="QQ96" s="244"/>
      <c r="QR96" s="244"/>
      <c r="QS96" s="244"/>
      <c r="QT96" s="244"/>
      <c r="QU96" s="244"/>
      <c r="QV96" s="244"/>
      <c r="QW96" s="244"/>
      <c r="QX96" s="244"/>
      <c r="QY96" s="244"/>
      <c r="QZ96" s="244"/>
      <c r="RA96" s="244"/>
      <c r="RB96" s="244"/>
      <c r="RC96" s="244"/>
      <c r="RD96" s="244"/>
      <c r="RE96" s="244"/>
      <c r="RF96" s="244"/>
      <c r="RG96" s="244"/>
      <c r="RH96" s="244"/>
      <c r="RI96" s="244"/>
      <c r="RJ96" s="244"/>
      <c r="RK96" s="244"/>
      <c r="RL96" s="244"/>
      <c r="RM96" s="244"/>
      <c r="RN96" s="244"/>
      <c r="RO96" s="244"/>
      <c r="RP96" s="244"/>
      <c r="RQ96" s="244"/>
      <c r="RR96" s="244"/>
      <c r="RS96" s="244"/>
      <c r="RT96" s="244"/>
      <c r="RU96" s="244"/>
      <c r="RV96" s="244"/>
      <c r="RW96" s="244"/>
      <c r="RX96" s="244"/>
      <c r="RY96" s="244"/>
      <c r="RZ96" s="244"/>
      <c r="SA96" s="244"/>
      <c r="SB96" s="244"/>
      <c r="SC96" s="244"/>
      <c r="SD96" s="244"/>
      <c r="SE96" s="244"/>
      <c r="SF96" s="244"/>
      <c r="SG96" s="244"/>
      <c r="SH96" s="244"/>
      <c r="SI96" s="244"/>
      <c r="SJ96" s="244"/>
      <c r="SK96" s="244"/>
      <c r="SL96" s="244"/>
      <c r="SM96" s="244"/>
      <c r="SN96" s="244"/>
      <c r="SO96" s="244"/>
      <c r="SP96" s="244"/>
      <c r="SQ96" s="244"/>
      <c r="SR96" s="244"/>
      <c r="SS96" s="244"/>
      <c r="ST96" s="244"/>
      <c r="SU96" s="244"/>
      <c r="SV96" s="244"/>
      <c r="SW96" s="244"/>
      <c r="SX96" s="244"/>
      <c r="SY96" s="244"/>
      <c r="SZ96" s="244"/>
      <c r="TA96" s="244"/>
      <c r="TB96" s="244"/>
      <c r="TC96" s="244"/>
      <c r="TD96" s="244"/>
      <c r="TE96" s="244"/>
      <c r="TF96" s="244"/>
      <c r="TG96" s="244"/>
      <c r="TH96" s="244"/>
      <c r="TI96" s="244"/>
      <c r="TJ96" s="244"/>
      <c r="TK96" s="244"/>
      <c r="TL96" s="244"/>
      <c r="TM96" s="244"/>
      <c r="TN96" s="244"/>
      <c r="TO96" s="244"/>
      <c r="TP96" s="244"/>
      <c r="TQ96" s="244"/>
      <c r="TR96" s="244"/>
      <c r="TS96" s="244"/>
      <c r="TT96" s="244"/>
      <c r="TU96" s="244"/>
      <c r="TV96" s="244"/>
      <c r="TW96" s="244"/>
      <c r="TX96" s="244"/>
      <c r="TY96" s="244"/>
      <c r="TZ96" s="244"/>
      <c r="UA96" s="244"/>
      <c r="UB96" s="244"/>
      <c r="UC96" s="244"/>
      <c r="UD96" s="244"/>
      <c r="UE96" s="244"/>
      <c r="UF96" s="244"/>
      <c r="UG96" s="244"/>
      <c r="UH96" s="244"/>
      <c r="UI96" s="244"/>
      <c r="UJ96" s="244"/>
      <c r="UK96" s="244"/>
      <c r="UL96" s="244"/>
      <c r="UM96" s="244"/>
      <c r="UN96" s="244"/>
      <c r="UO96" s="244"/>
      <c r="UP96" s="244"/>
      <c r="UQ96" s="244"/>
      <c r="UR96" s="244"/>
      <c r="US96" s="244"/>
      <c r="UT96" s="244"/>
      <c r="UU96" s="244"/>
      <c r="UV96" s="244"/>
      <c r="UW96" s="244"/>
      <c r="UX96" s="244"/>
      <c r="UY96" s="244"/>
      <c r="UZ96" s="244"/>
      <c r="VA96" s="244"/>
      <c r="VB96" s="244"/>
      <c r="VC96" s="244"/>
      <c r="VD96" s="244"/>
      <c r="VE96" s="244"/>
      <c r="VF96" s="244"/>
      <c r="VG96" s="244"/>
      <c r="VH96" s="244"/>
      <c r="VI96" s="244"/>
      <c r="VJ96" s="244"/>
      <c r="VK96" s="244"/>
      <c r="VL96" s="244"/>
      <c r="VM96" s="244"/>
      <c r="VN96" s="244"/>
      <c r="VO96" s="244"/>
      <c r="VP96" s="244"/>
      <c r="VQ96" s="244"/>
      <c r="VR96" s="244"/>
      <c r="VS96" s="244"/>
      <c r="VT96" s="244"/>
      <c r="VU96" s="244"/>
      <c r="VV96" s="244"/>
      <c r="VW96" s="244"/>
      <c r="VX96" s="244"/>
      <c r="VY96" s="244"/>
      <c r="VZ96" s="244"/>
      <c r="WA96" s="244"/>
      <c r="WB96" s="244"/>
      <c r="WC96" s="244"/>
      <c r="WD96" s="244"/>
      <c r="WE96" s="244"/>
      <c r="WF96" s="244"/>
      <c r="WG96" s="244"/>
      <c r="WH96" s="244"/>
      <c r="WI96" s="244"/>
      <c r="WJ96" s="244"/>
      <c r="WK96" s="244"/>
      <c r="WL96" s="244"/>
      <c r="WM96" s="244"/>
      <c r="WN96" s="244"/>
      <c r="WO96" s="244"/>
      <c r="WP96" s="244"/>
      <c r="WQ96" s="244"/>
      <c r="WR96" s="244"/>
      <c r="WS96" s="244"/>
      <c r="WT96" s="244"/>
      <c r="WU96" s="244"/>
      <c r="WV96" s="244"/>
      <c r="WW96" s="244"/>
      <c r="WX96" s="244"/>
      <c r="WY96" s="244"/>
      <c r="WZ96" s="244"/>
      <c r="XA96" s="244"/>
      <c r="XB96" s="244"/>
      <c r="XC96" s="244"/>
      <c r="XD96" s="244"/>
      <c r="XE96" s="244"/>
      <c r="XF96" s="244"/>
      <c r="XG96" s="244"/>
      <c r="XH96" s="244"/>
      <c r="XI96" s="244"/>
      <c r="XJ96" s="244"/>
      <c r="XK96" s="244"/>
      <c r="XL96" s="244"/>
      <c r="XM96" s="244"/>
      <c r="XN96" s="244"/>
      <c r="XO96" s="244"/>
      <c r="XP96" s="244"/>
      <c r="XQ96" s="244"/>
      <c r="XR96" s="244"/>
      <c r="XS96" s="244"/>
      <c r="XT96" s="244"/>
      <c r="XU96" s="244"/>
      <c r="XV96" s="244"/>
      <c r="XW96" s="244"/>
      <c r="XX96" s="244"/>
      <c r="XY96" s="244"/>
      <c r="XZ96" s="244"/>
      <c r="YA96" s="244"/>
      <c r="YB96" s="244"/>
      <c r="YC96" s="244"/>
      <c r="YD96" s="244"/>
      <c r="YE96" s="244"/>
      <c r="YF96" s="244"/>
      <c r="YG96" s="244"/>
      <c r="YH96" s="244"/>
      <c r="YI96" s="244"/>
      <c r="YJ96" s="244"/>
      <c r="YK96" s="244"/>
      <c r="YL96" s="244"/>
      <c r="YM96" s="244"/>
      <c r="YN96" s="244"/>
      <c r="YO96" s="244"/>
      <c r="YP96" s="244"/>
      <c r="YQ96" s="244"/>
      <c r="YR96" s="244"/>
      <c r="YS96" s="244"/>
      <c r="YT96" s="244"/>
      <c r="YU96" s="244"/>
      <c r="YV96" s="244"/>
      <c r="YW96" s="244"/>
      <c r="YX96" s="244"/>
      <c r="YY96" s="244"/>
      <c r="YZ96" s="244"/>
      <c r="ZA96" s="244"/>
      <c r="ZB96" s="244"/>
      <c r="ZC96" s="244"/>
      <c r="ZD96" s="244"/>
      <c r="ZE96" s="244"/>
      <c r="ZF96" s="244"/>
      <c r="ZG96" s="244"/>
      <c r="ZH96" s="244"/>
      <c r="ZI96" s="244"/>
      <c r="ZJ96" s="244"/>
      <c r="ZK96" s="244"/>
      <c r="ZL96" s="244"/>
      <c r="ZM96" s="244"/>
      <c r="ZN96" s="244"/>
      <c r="ZO96" s="244"/>
      <c r="ZP96" s="244"/>
      <c r="ZQ96" s="244"/>
      <c r="ZR96" s="244"/>
      <c r="ZS96" s="244"/>
      <c r="ZT96" s="244"/>
      <c r="ZU96" s="244"/>
      <c r="ZV96" s="244"/>
      <c r="ZW96" s="244"/>
      <c r="ZX96" s="244"/>
      <c r="ZY96" s="244"/>
      <c r="ZZ96" s="244"/>
      <c r="AAA96" s="244"/>
      <c r="AAB96" s="244"/>
      <c r="AAC96" s="244"/>
      <c r="AAD96" s="244"/>
      <c r="AAE96" s="244"/>
      <c r="AAF96" s="244"/>
      <c r="AAG96" s="244"/>
      <c r="AAH96" s="244"/>
      <c r="AAI96" s="244"/>
      <c r="AAJ96" s="244"/>
      <c r="AAK96" s="244"/>
      <c r="AAL96" s="244"/>
      <c r="AAM96" s="244"/>
      <c r="AAN96" s="244"/>
      <c r="AAO96" s="244"/>
      <c r="AAP96" s="244"/>
      <c r="AAQ96" s="244"/>
      <c r="AAR96" s="244"/>
      <c r="AAS96" s="244"/>
      <c r="AAT96" s="244"/>
      <c r="AAU96" s="244"/>
      <c r="AAV96" s="244"/>
      <c r="AAW96" s="244"/>
      <c r="AAX96" s="244"/>
      <c r="AAY96" s="244"/>
      <c r="AAZ96" s="244"/>
      <c r="ABA96" s="244"/>
      <c r="ABB96" s="244"/>
      <c r="ABC96" s="244"/>
      <c r="ABD96" s="244"/>
      <c r="ABE96" s="244"/>
      <c r="ABF96" s="244"/>
      <c r="ABG96" s="244"/>
      <c r="ABH96" s="244"/>
      <c r="ABI96" s="244"/>
      <c r="ABJ96" s="244"/>
      <c r="ABK96" s="244"/>
      <c r="ABL96" s="244"/>
      <c r="ABM96" s="244"/>
      <c r="ABN96" s="244"/>
      <c r="ABO96" s="244"/>
      <c r="ABP96" s="244"/>
      <c r="ABQ96" s="244"/>
      <c r="ABR96" s="244"/>
      <c r="ABS96" s="244"/>
      <c r="ABT96" s="244"/>
      <c r="ABU96" s="244"/>
      <c r="ABV96" s="244"/>
      <c r="ABW96" s="244"/>
      <c r="ABX96" s="244"/>
      <c r="ABY96" s="244"/>
      <c r="ABZ96" s="244"/>
      <c r="ACA96" s="244"/>
      <c r="ACB96" s="244"/>
      <c r="ACC96" s="244"/>
      <c r="ACD96" s="244"/>
      <c r="ACE96" s="244"/>
      <c r="ACF96" s="244"/>
      <c r="ACG96" s="244"/>
      <c r="ACH96" s="244"/>
      <c r="ACI96" s="244"/>
      <c r="ACJ96" s="244"/>
      <c r="ACK96" s="244"/>
      <c r="ACL96" s="244"/>
      <c r="ACM96" s="244"/>
      <c r="ACN96" s="244"/>
      <c r="ACO96" s="244"/>
      <c r="ACP96" s="244"/>
      <c r="ACQ96" s="244"/>
      <c r="ACR96" s="244"/>
      <c r="ACS96" s="244"/>
      <c r="ACT96" s="244"/>
      <c r="ACU96" s="244"/>
      <c r="ACV96" s="244"/>
      <c r="ACW96" s="244"/>
      <c r="ACX96" s="244"/>
      <c r="ACY96" s="244"/>
      <c r="ACZ96" s="244"/>
      <c r="ADA96" s="244"/>
      <c r="ADB96" s="244"/>
      <c r="ADC96" s="244"/>
      <c r="ADD96" s="244"/>
      <c r="ADE96" s="244"/>
      <c r="ADF96" s="244"/>
      <c r="ADG96" s="244"/>
      <c r="ADH96" s="244"/>
      <c r="ADI96" s="244"/>
      <c r="ADJ96" s="244"/>
      <c r="ADK96" s="244"/>
      <c r="ADL96" s="244"/>
      <c r="ADM96" s="244"/>
      <c r="ADN96" s="244"/>
      <c r="ADO96" s="244"/>
      <c r="ADP96" s="244"/>
      <c r="ADQ96" s="244"/>
      <c r="ADR96" s="244"/>
      <c r="ADS96" s="244"/>
      <c r="ADT96" s="244"/>
      <c r="ADU96" s="244"/>
      <c r="ADV96" s="244"/>
      <c r="ADW96" s="244"/>
      <c r="ADX96" s="244"/>
      <c r="ADY96" s="244"/>
      <c r="ADZ96" s="244"/>
      <c r="AEA96" s="244"/>
      <c r="AEB96" s="244"/>
      <c r="AEC96" s="244"/>
      <c r="AED96" s="244"/>
      <c r="AEE96" s="244"/>
      <c r="AEF96" s="244"/>
      <c r="AEG96" s="244"/>
      <c r="AEH96" s="244"/>
      <c r="AEI96" s="244"/>
      <c r="AEJ96" s="244"/>
      <c r="AEK96" s="244"/>
      <c r="AEL96" s="244"/>
      <c r="AEM96" s="244"/>
      <c r="AEN96" s="244"/>
      <c r="AEO96" s="244"/>
      <c r="AEP96" s="244"/>
      <c r="AEQ96" s="244"/>
      <c r="AER96" s="244"/>
      <c r="AES96" s="244"/>
      <c r="AET96" s="244"/>
      <c r="AEU96" s="244"/>
    </row>
    <row r="97" spans="1:22" x14ac:dyDescent="0.15">
      <c r="A97" s="183" t="str">
        <f>'Tariffs July 2020'!K75</f>
        <v>Discover Energy</v>
      </c>
      <c r="B97" s="183" t="str">
        <f>'Tariffs July 2020'!L75</f>
        <v>Economy Saver</v>
      </c>
      <c r="C97" s="184">
        <f>IF('Tariffs July 2020'!BP75=0,91*'Tariffs July 2020'!M75/100,(91*'Tariffs July 2020'!M75/100)+'Tariffs July 2020'!BP75/4)</f>
        <v>70.508454545454555</v>
      </c>
      <c r="D97" s="184">
        <f>IF('Tariffs July 2020'!O75="",$C$74*$C$75*'Tariffs July 2020'!N75/100,IF($C$74*$C$75&gt;='Tariffs July 2020'!P75,('Tariffs July 2020'!P75*'Tariffs July 2020'!N75/100),($C$74*$C$75*'Tariffs July 2020'!N75/100)))</f>
        <v>406.14545454545458</v>
      </c>
      <c r="E97" s="184">
        <f>IF(AND('Tariffs July 2020'!R75&gt;0,'Tariffs July 2020'!T75&gt;0),IF(($C$74*$C$75&lt;'Tariffs July 2020'!T75),(0),($C$74*$C$75-'Tariffs July 2020'!T75)*'Tariffs July 2020'!U75/100),IF(AND('Tariffs July 2020'!R75&gt;0,'Tariffs July 2020'!T75=""),IF(($C$74*$C$75&lt;'Tariffs July 2020'!R75+'Tariffs July 2020'!P75),(0),(($C$74*$C$75-('Tariffs July 2020'!R75+'Tariffs July 2020'!P75))*'Tariffs July 2020'!S75/100)),IF(AND('Tariffs July 2020'!P75&gt;0,'Tariffs July 2020'!R75=""&gt;0),IF(($C$74*$C$75&lt;'Tariffs July 2020'!P75),(0),($C$74*$C$75-'Tariffs July 2020'!P75)*'Tariffs July 2020'!Q75/100),0)))</f>
        <v>0</v>
      </c>
      <c r="F97" s="184">
        <f>($C$74*$C$76)*'Tariffs July 2020'!AE75/100</f>
        <v>49.472727272727262</v>
      </c>
      <c r="G97" s="184">
        <f t="shared" ref="G97" si="209">SUM(C97:F97)</f>
        <v>526.12663636363641</v>
      </c>
      <c r="H97" s="238">
        <f t="shared" ref="H97" si="210">(G97-C97)*4</f>
        <v>1822.4727272727273</v>
      </c>
      <c r="I97" s="238">
        <f t="shared" ref="I97" si="211">G97*4</f>
        <v>2104.5065454545456</v>
      </c>
      <c r="J97" s="185">
        <f t="shared" ref="J97" si="212">I97*1.1</f>
        <v>2314.9572000000003</v>
      </c>
      <c r="K97" s="183">
        <f>'Tariffs July 2020'!AZ75</f>
        <v>0</v>
      </c>
      <c r="L97" s="183">
        <f>'Tariffs July 2020'!BA75</f>
        <v>12</v>
      </c>
      <c r="M97" s="183">
        <f>'Tariffs July 2020'!BB75</f>
        <v>0</v>
      </c>
      <c r="N97" s="183">
        <f>'Tariffs July 2020'!BC75</f>
        <v>0</v>
      </c>
      <c r="O97" s="186" t="str">
        <f t="shared" ref="O97" si="213">IF(SUM(K97:N97)=0,"No discount",IF(K97&gt;0,"Guaranteed off bill",IF(L97&gt;0,"Guaranteed off usage",IF(M97&gt;0,"Pay-on-time off bill","Pay-on-time off usage"))))</f>
        <v>Guaranteed off usage</v>
      </c>
      <c r="P97" s="187" t="str">
        <f t="shared" ref="P97" si="214">IF(OR(A97="Origin Energy",A97="Red Energy",A97="Powershop"),"Inclusive","Exclusive")</f>
        <v>Exclusive</v>
      </c>
      <c r="Q97" s="241">
        <f t="shared" ref="Q97" si="215">IF(AND(O97="Guaranteed off bill",P97="Inclusive"),((I97*1.1)-((I97*1.1)*K97/100))/1.1,IF(AND(O97="Guaranteed off usage",P97="Inclusive"),((I97*1.1)-((H97*1.1)*L97/100))/1.1,IF(AND(O97="Guaranteed off bill",P97="Exclusive"),I97-(I97*K97/100),IF(AND(O97="Guaranteed off usage",P97="Exclusive"),I97-(H97*L97/100),IF(P97="Inclusive",((I97*1.1))/1.1,I97)))))</f>
        <v>1885.8098181818184</v>
      </c>
      <c r="R97" s="238">
        <f t="shared" ref="R97" si="216">IF(AND(O97="Pay-on-time off bill",P97="Inclusive"),((Q97*1.1)-((Q97*1.1)*M97/100))/1.1,IF(AND(O97="Pay-on-time off usage",P97="Inclusive"),((Q97*1.1)-((H97*1.1)*N97/100))/1.1,IF(AND(O97="Pay-on-time off bill",P97="Exclusive"),Q97-(Q97*M97/100),IF(AND(O97="Pay-on-time off usage",P97="Exclusive"),Q97-(H97*N97/100),IF(P97="Inclusive",((Q97*1.1))/1.1,Q97)))))</f>
        <v>1885.8098181818184</v>
      </c>
      <c r="S97" s="247">
        <f t="shared" ref="S97" si="217">Q97*1.1</f>
        <v>2074.3908000000006</v>
      </c>
      <c r="T97" s="247">
        <f t="shared" ref="T97" si="218">R97*1.1</f>
        <v>2074.3908000000006</v>
      </c>
      <c r="U97" s="188">
        <f>'Tariffs July 2020'!BL75</f>
        <v>0</v>
      </c>
      <c r="V97" s="189" t="str">
        <f>'Tariffs July 2020'!BM75</f>
        <v>n</v>
      </c>
    </row>
    <row r="98" spans="1:22" x14ac:dyDescent="0.15">
      <c r="A98" s="183" t="str">
        <f>'Tariffs July 2020'!K76</f>
        <v>Future X Power</v>
      </c>
      <c r="B98" s="183" t="str">
        <f>'Tariffs July 2020'!L76</f>
        <v>Flexi Saver</v>
      </c>
      <c r="C98" s="184">
        <f>IF('Tariffs July 2020'!BP76=0,91*'Tariffs July 2020'!M76/100,(91*'Tariffs July 2020'!M76/100)+'Tariffs July 2020'!BP76/4)</f>
        <v>92.911000000000001</v>
      </c>
      <c r="D98" s="184">
        <f>IF('Tariffs July 2020'!O76="",$C$74*$C$75*'Tariffs July 2020'!N76/100,IF($C$74*$C$75&gt;='Tariffs July 2020'!P76,('Tariffs July 2020'!P76*'Tariffs July 2020'!N76/100),($C$74*$C$75*'Tariffs July 2020'!N76/100)))</f>
        <v>393.62727272727273</v>
      </c>
      <c r="E98" s="184">
        <f>IF(AND('Tariffs July 2020'!R76&gt;0,'Tariffs July 2020'!T76&gt;0),IF(($C$74*$C$75&lt;'Tariffs July 2020'!T76),(0),($C$74*$C$75-'Tariffs July 2020'!T76)*'Tariffs July 2020'!U76/100),IF(AND('Tariffs July 2020'!R76&gt;0,'Tariffs July 2020'!T76=""),IF(($C$74*$C$75&lt;'Tariffs July 2020'!R76+'Tariffs July 2020'!P76),(0),(($C$74*$C$75-('Tariffs July 2020'!R76+'Tariffs July 2020'!P76))*'Tariffs July 2020'!S76/100)),IF(AND('Tariffs July 2020'!P76&gt;0,'Tariffs July 2020'!R76=""&gt;0),IF(($C$74*$C$75&lt;'Tariffs July 2020'!P76),(0),($C$74*$C$75-'Tariffs July 2020'!P76)*'Tariffs July 2020'!Q76/100),0)))</f>
        <v>0</v>
      </c>
      <c r="F98" s="184">
        <f>($C$74*$C$76)*'Tariffs July 2020'!AE76/100</f>
        <v>56.890909090909084</v>
      </c>
      <c r="G98" s="184">
        <f t="shared" ref="G98" si="219">SUM(C98:F98)</f>
        <v>543.42918181818186</v>
      </c>
      <c r="H98" s="238">
        <f t="shared" ref="H98" si="220">(G98-C98)*4</f>
        <v>1802.0727272727274</v>
      </c>
      <c r="I98" s="238">
        <f t="shared" ref="I98" si="221">G98*4</f>
        <v>2173.7167272727274</v>
      </c>
      <c r="J98" s="185">
        <f t="shared" ref="J98" si="222">I98*1.1</f>
        <v>2391.0884000000005</v>
      </c>
      <c r="K98" s="183">
        <f>'Tariffs July 2020'!AZ76</f>
        <v>0</v>
      </c>
      <c r="L98" s="183">
        <f>'Tariffs July 2020'!BA76</f>
        <v>0</v>
      </c>
      <c r="M98" s="183">
        <f>'Tariffs July 2020'!BB76</f>
        <v>0</v>
      </c>
      <c r="N98" s="183">
        <f>'Tariffs July 2020'!BC76</f>
        <v>20</v>
      </c>
      <c r="O98" s="186" t="str">
        <f t="shared" ref="O98" si="223">IF(SUM(K98:N98)=0,"No discount",IF(K98&gt;0,"Guaranteed off bill",IF(L98&gt;0,"Guaranteed off usage",IF(M98&gt;0,"Pay-on-time off bill","Pay-on-time off usage"))))</f>
        <v>Pay-on-time off usage</v>
      </c>
      <c r="P98" s="187" t="str">
        <f t="shared" ref="P98" si="224">IF(OR(A98="Origin Energy",A98="Red Energy",A98="Powershop"),"Inclusive","Exclusive")</f>
        <v>Exclusive</v>
      </c>
      <c r="Q98" s="241">
        <f t="shared" ref="Q98" si="225">IF(AND(O98="Guaranteed off bill",P98="Inclusive"),((I98*1.1)-((I98*1.1)*K98/100))/1.1,IF(AND(O98="Guaranteed off usage",P98="Inclusive"),((I98*1.1)-((H98*1.1)*L98/100))/1.1,IF(AND(O98="Guaranteed off bill",P98="Exclusive"),I98-(I98*K98/100),IF(AND(O98="Guaranteed off usage",P98="Exclusive"),I98-(H98*L98/100),IF(P98="Inclusive",((I98*1.1))/1.1,I98)))))</f>
        <v>2173.7167272727274</v>
      </c>
      <c r="R98" s="238">
        <f t="shared" ref="R98" si="226">IF(AND(O98="Pay-on-time off bill",P98="Inclusive"),((Q98*1.1)-((Q98*1.1)*M98/100))/1.1,IF(AND(O98="Pay-on-time off usage",P98="Inclusive"),((Q98*1.1)-((H98*1.1)*N98/100))/1.1,IF(AND(O98="Pay-on-time off bill",P98="Exclusive"),Q98-(Q98*M98/100),IF(AND(O98="Pay-on-time off usage",P98="Exclusive"),Q98-(H98*N98/100),IF(P98="Inclusive",((Q98*1.1))/1.1,Q98)))))</f>
        <v>1813.3021818181819</v>
      </c>
      <c r="S98" s="247">
        <f t="shared" ref="S98" si="227">Q98*1.1</f>
        <v>2391.0884000000005</v>
      </c>
      <c r="T98" s="247">
        <f t="shared" ref="T98" si="228">R98*1.1</f>
        <v>1994.6324000000002</v>
      </c>
      <c r="U98" s="188">
        <f>'Tariffs July 2020'!BL76</f>
        <v>0</v>
      </c>
      <c r="V98" s="189" t="str">
        <f>'Tariffs July 2020'!BM76</f>
        <v>n</v>
      </c>
    </row>
    <row r="99" spans="1:22" x14ac:dyDescent="0.15">
      <c r="A99" s="183" t="str">
        <f>'Tariffs July 2020'!K77</f>
        <v>Kogan Energy</v>
      </c>
      <c r="B99" s="183" t="str">
        <f>'Tariffs July 2020'!L77</f>
        <v>Market offer</v>
      </c>
      <c r="C99" s="184">
        <f>IF('Tariffs July 2020'!BP77=0,91*'Tariffs July 2020'!M77/100,(91*'Tariffs July 2020'!M77/100)+'Tariffs July 2020'!BP77/4)</f>
        <v>99.065909090909088</v>
      </c>
      <c r="D99" s="184">
        <f>IF('Tariffs July 2020'!O77="",$C$74*$C$75*'Tariffs July 2020'!N77/100,IF($C$74*$C$75&gt;='Tariffs July 2020'!P77,('Tariffs July 2020'!P77*'Tariffs July 2020'!N77/100),($C$74*$C$75*'Tariffs July 2020'!N77/100)))</f>
        <v>241.09090909090904</v>
      </c>
      <c r="E99" s="184">
        <f>IF(AND('Tariffs July 2020'!R77&gt;0,'Tariffs July 2020'!T77&gt;0),IF(($C$74*$C$75&lt;'Tariffs July 2020'!T77),(0),($C$74*$C$75-'Tariffs July 2020'!T77)*'Tariffs July 2020'!U77/100),IF(AND('Tariffs July 2020'!R77&gt;0,'Tariffs July 2020'!T77=""),IF(($C$74*$C$75&lt;'Tariffs July 2020'!R77+'Tariffs July 2020'!P77),(0),(($C$74*$C$75-('Tariffs July 2020'!R77+'Tariffs July 2020'!P77))*'Tariffs July 2020'!S77/100)),IF(AND('Tariffs July 2020'!P77&gt;0,'Tariffs July 2020'!R77=""&gt;0),IF(($C$74*$C$75&lt;'Tariffs July 2020'!P77),(0),($C$74*$C$75-'Tariffs July 2020'!P77)*'Tariffs July 2020'!Q77/100),0)))</f>
        <v>0</v>
      </c>
      <c r="F99" s="184">
        <f>($C$74*$C$76)*'Tariffs July 2020'!AE77/100</f>
        <v>33.109090909090902</v>
      </c>
      <c r="G99" s="184">
        <f t="shared" ref="G99" si="229">SUM(C99:F99)</f>
        <v>373.26590909090908</v>
      </c>
      <c r="H99" s="238">
        <f t="shared" ref="H99" si="230">(G99-C99)*4</f>
        <v>1096.8</v>
      </c>
      <c r="I99" s="238">
        <f t="shared" ref="I99" si="231">G99*4</f>
        <v>1493.0636363636363</v>
      </c>
      <c r="J99" s="185">
        <f t="shared" ref="J99" si="232">I99*1.1</f>
        <v>1642.3700000000001</v>
      </c>
      <c r="K99" s="183">
        <f>'Tariffs July 2020'!AZ77</f>
        <v>0</v>
      </c>
      <c r="L99" s="183">
        <f>'Tariffs July 2020'!BA77</f>
        <v>0</v>
      </c>
      <c r="M99" s="183">
        <f>'Tariffs July 2020'!BB77</f>
        <v>0</v>
      </c>
      <c r="N99" s="183">
        <f>'Tariffs July 2020'!BC77</f>
        <v>0</v>
      </c>
      <c r="O99" s="186" t="str">
        <f t="shared" ref="O99" si="233">IF(SUM(K99:N99)=0,"No discount",IF(K99&gt;0,"Guaranteed off bill",IF(L99&gt;0,"Guaranteed off usage",IF(M99&gt;0,"Pay-on-time off bill","Pay-on-time off usage"))))</f>
        <v>No discount</v>
      </c>
      <c r="P99" s="187" t="str">
        <f t="shared" ref="P99" si="234">IF(OR(A99="Origin Energy",A99="Red Energy",A99="Powershop"),"Inclusive","Exclusive")</f>
        <v>Exclusive</v>
      </c>
      <c r="Q99" s="241">
        <f t="shared" ref="Q99" si="235">IF(AND(O99="Guaranteed off bill",P99="Inclusive"),((I99*1.1)-((I99*1.1)*K99/100))/1.1,IF(AND(O99="Guaranteed off usage",P99="Inclusive"),((I99*1.1)-((H99*1.1)*L99/100))/1.1,IF(AND(O99="Guaranteed off bill",P99="Exclusive"),I99-(I99*K99/100),IF(AND(O99="Guaranteed off usage",P99="Exclusive"),I99-(H99*L99/100),IF(P99="Inclusive",((I99*1.1))/1.1,I99)))))</f>
        <v>1493.0636363636363</v>
      </c>
      <c r="R99" s="238">
        <f t="shared" ref="R99" si="236">IF(AND(O99="Pay-on-time off bill",P99="Inclusive"),((Q99*1.1)-((Q99*1.1)*M99/100))/1.1,IF(AND(O99="Pay-on-time off usage",P99="Inclusive"),((Q99*1.1)-((H99*1.1)*N99/100))/1.1,IF(AND(O99="Pay-on-time off bill",P99="Exclusive"),Q99-(Q99*M99/100),IF(AND(O99="Pay-on-time off usage",P99="Exclusive"),Q99-(H99*N99/100),IF(P99="Inclusive",((Q99*1.1))/1.1,Q99)))))</f>
        <v>1493.0636363636363</v>
      </c>
      <c r="S99" s="247">
        <f t="shared" ref="S99" si="237">Q99*1.1</f>
        <v>1642.3700000000001</v>
      </c>
      <c r="T99" s="247">
        <f t="shared" ref="T99" si="238">R99*1.1</f>
        <v>1642.3700000000001</v>
      </c>
      <c r="U99" s="188">
        <f>'Tariffs July 2020'!BL77</f>
        <v>0</v>
      </c>
      <c r="V99" s="189" t="str">
        <f>'Tariffs July 2020'!BM77</f>
        <v>n</v>
      </c>
    </row>
    <row r="100" spans="1:22" x14ac:dyDescent="0.15">
      <c r="A100" s="183" t="str">
        <f>'Tariffs July 2020'!K78</f>
        <v>Locality Planning Energy</v>
      </c>
      <c r="B100" s="183" t="str">
        <f>'Tariffs July 2020'!L78</f>
        <v>LPE Mates Rates</v>
      </c>
      <c r="C100" s="184">
        <f>IF('Tariffs July 2020'!BP78=0,91*'Tariffs July 2020'!M78/100,(91*'Tariffs July 2020'!M78/100)+'Tariffs July 2020'!BP78/4)</f>
        <v>95.657545454545456</v>
      </c>
      <c r="D100" s="184">
        <f>IF('Tariffs July 2020'!O78="",$C$74*$C$75*'Tariffs July 2020'!N78/100,IF($C$74*$C$75&gt;='Tariffs July 2020'!P78,('Tariffs July 2020'!P78*'Tariffs July 2020'!N78/100),($C$74*$C$75*'Tariffs July 2020'!N78/100)))</f>
        <v>293.0181818181818</v>
      </c>
      <c r="E100" s="184">
        <f>IF(AND('Tariffs July 2020'!R78&gt;0,'Tariffs July 2020'!T78&gt;0),IF(($C$74*$C$75&lt;'Tariffs July 2020'!T78),(0),($C$74*$C$75-'Tariffs July 2020'!T78)*'Tariffs July 2020'!U78/100),IF(AND('Tariffs July 2020'!R78&gt;0,'Tariffs July 2020'!T78=""),IF(($C$74*$C$75&lt;'Tariffs July 2020'!R78+'Tariffs July 2020'!P78),(0),(($C$74*$C$75-('Tariffs July 2020'!R78+'Tariffs July 2020'!P78))*'Tariffs July 2020'!S78/100)),IF(AND('Tariffs July 2020'!P78&gt;0,'Tariffs July 2020'!R78=""&gt;0),IF(($C$74*$C$75&lt;'Tariffs July 2020'!P78),(0),($C$74*$C$75-'Tariffs July 2020'!P78)*'Tariffs July 2020'!Q78/100),0)))</f>
        <v>0</v>
      </c>
      <c r="F100" s="184">
        <f>($C$74*$C$76)*'Tariffs July 2020'!AE78/100</f>
        <v>36.927272727272722</v>
      </c>
      <c r="G100" s="184">
        <f t="shared" ref="G100" si="239">SUM(C100:F100)</f>
        <v>425.60300000000001</v>
      </c>
      <c r="H100" s="238">
        <f t="shared" ref="H100" si="240">(G100-C100)*4</f>
        <v>1319.7818181818182</v>
      </c>
      <c r="I100" s="238">
        <f t="shared" ref="I100" si="241">G100*4</f>
        <v>1702.412</v>
      </c>
      <c r="J100" s="185">
        <f t="shared" ref="J100" si="242">I100*1.1</f>
        <v>1872.6532000000002</v>
      </c>
      <c r="K100" s="183">
        <f>'Tariffs July 2020'!AZ78</f>
        <v>0</v>
      </c>
      <c r="L100" s="183">
        <f>'Tariffs July 2020'!BA78</f>
        <v>0</v>
      </c>
      <c r="M100" s="183">
        <f>'Tariffs July 2020'!BB78</f>
        <v>0</v>
      </c>
      <c r="N100" s="183">
        <f>'Tariffs July 2020'!BC78</f>
        <v>0</v>
      </c>
      <c r="O100" s="186" t="str">
        <f t="shared" ref="O100" si="243">IF(SUM(K100:N100)=0,"No discount",IF(K100&gt;0,"Guaranteed off bill",IF(L100&gt;0,"Guaranteed off usage",IF(M100&gt;0,"Pay-on-time off bill","Pay-on-time off usage"))))</f>
        <v>No discount</v>
      </c>
      <c r="P100" s="187" t="str">
        <f t="shared" ref="P100" si="244">IF(OR(A100="Origin Energy",A100="Red Energy",A100="Powershop"),"Inclusive","Exclusive")</f>
        <v>Exclusive</v>
      </c>
      <c r="Q100" s="241">
        <f t="shared" ref="Q100" si="245">IF(AND(O100="Guaranteed off bill",P100="Inclusive"),((I100*1.1)-((I100*1.1)*K100/100))/1.1,IF(AND(O100="Guaranteed off usage",P100="Inclusive"),((I100*1.1)-((H100*1.1)*L100/100))/1.1,IF(AND(O100="Guaranteed off bill",P100="Exclusive"),I100-(I100*K100/100),IF(AND(O100="Guaranteed off usage",P100="Exclusive"),I100-(H100*L100/100),IF(P100="Inclusive",((I100*1.1))/1.1,I100)))))</f>
        <v>1702.412</v>
      </c>
      <c r="R100" s="238">
        <f t="shared" ref="R100" si="246">IF(AND(O100="Pay-on-time off bill",P100="Inclusive"),((Q100*1.1)-((Q100*1.1)*M100/100))/1.1,IF(AND(O100="Pay-on-time off usage",P100="Inclusive"),((Q100*1.1)-((H100*1.1)*N100/100))/1.1,IF(AND(O100="Pay-on-time off bill",P100="Exclusive"),Q100-(Q100*M100/100),IF(AND(O100="Pay-on-time off usage",P100="Exclusive"),Q100-(H100*N100/100),IF(P100="Inclusive",((Q100*1.1))/1.1,Q100)))))</f>
        <v>1702.412</v>
      </c>
      <c r="S100" s="247">
        <f t="shared" ref="S100" si="247">Q100*1.1</f>
        <v>1872.6532000000002</v>
      </c>
      <c r="T100" s="247">
        <f t="shared" ref="T100" si="248">R100*1.1</f>
        <v>1872.6532000000002</v>
      </c>
      <c r="U100" s="188">
        <f>'Tariffs July 2020'!BL78</f>
        <v>0</v>
      </c>
      <c r="V100" s="189" t="str">
        <f>'Tariffs July 2020'!BM78</f>
        <v>n</v>
      </c>
    </row>
    <row r="101" spans="1:22" x14ac:dyDescent="0.15">
      <c r="A101" s="183" t="str">
        <f>'Tariffs July 2020'!K79</f>
        <v>OVO Energy</v>
      </c>
      <c r="B101" s="183" t="str">
        <f>'Tariffs July 2020'!L79</f>
        <v>The One Plan</v>
      </c>
      <c r="C101" s="184">
        <f>IF('Tariffs July 2020'!BP79=0,91*'Tariffs July 2020'!M79/100,(91*'Tariffs July 2020'!M79/100)+'Tariffs July 2020'!BP79/4)</f>
        <v>83.860636363636374</v>
      </c>
      <c r="D101" s="184">
        <f>IF('Tariffs July 2020'!O79="",$C$74*$C$75*'Tariffs July 2020'!N79/100,IF($C$74*$C$75&gt;='Tariffs July 2020'!P79,('Tariffs July 2020'!P79*'Tariffs July 2020'!N79/100),($C$74*$C$75*'Tariffs July 2020'!N79/100)))</f>
        <v>300.43636363636364</v>
      </c>
      <c r="E101" s="184">
        <f>IF(AND('Tariffs July 2020'!R79&gt;0,'Tariffs July 2020'!T79&gt;0),IF(($C$74*$C$75&lt;'Tariffs July 2020'!T79),(0),($C$74*$C$75-'Tariffs July 2020'!T79)*'Tariffs July 2020'!U79/100),IF(AND('Tariffs July 2020'!R79&gt;0,'Tariffs July 2020'!T79=""),IF(($C$74*$C$75&lt;'Tariffs July 2020'!R79+'Tariffs July 2020'!P79),(0),(($C$74*$C$75-('Tariffs July 2020'!R79+'Tariffs July 2020'!P79))*'Tariffs July 2020'!S79/100)),IF(AND('Tariffs July 2020'!P79&gt;0,'Tariffs July 2020'!R79=""&gt;0),IF(($C$74*$C$75&lt;'Tariffs July 2020'!P79),(0),($C$74*$C$75-'Tariffs July 2020'!P79)*'Tariffs July 2020'!Q79/100),0)))</f>
        <v>0</v>
      </c>
      <c r="F101" s="184">
        <f>($C$74*$C$76)*'Tariffs July 2020'!AE79/100</f>
        <v>50.4</v>
      </c>
      <c r="G101" s="184">
        <f t="shared" ref="G101" si="249">SUM(C101:F101)</f>
        <v>434.697</v>
      </c>
      <c r="H101" s="238">
        <f t="shared" ref="H101" si="250">(G101-C101)*4</f>
        <v>1403.3454545454545</v>
      </c>
      <c r="I101" s="238">
        <f t="shared" ref="I101" si="251">G101*4</f>
        <v>1738.788</v>
      </c>
      <c r="J101" s="185">
        <f t="shared" ref="J101" si="252">I101*1.1</f>
        <v>1912.6668000000002</v>
      </c>
      <c r="K101" s="183">
        <f>'Tariffs July 2020'!AZ79</f>
        <v>0</v>
      </c>
      <c r="L101" s="183">
        <f>'Tariffs July 2020'!BA79</f>
        <v>0</v>
      </c>
      <c r="M101" s="183">
        <f>'Tariffs July 2020'!BB79</f>
        <v>0</v>
      </c>
      <c r="N101" s="183">
        <f>'Tariffs July 2020'!BC79</f>
        <v>0</v>
      </c>
      <c r="O101" s="186" t="str">
        <f t="shared" ref="O101" si="253">IF(SUM(K101:N101)=0,"No discount",IF(K101&gt;0,"Guaranteed off bill",IF(L101&gt;0,"Guaranteed off usage",IF(M101&gt;0,"Pay-on-time off bill","Pay-on-time off usage"))))</f>
        <v>No discount</v>
      </c>
      <c r="P101" s="187" t="str">
        <f t="shared" ref="P101" si="254">IF(OR(A101="Origin Energy",A101="Red Energy",A101="Powershop"),"Inclusive","Exclusive")</f>
        <v>Exclusive</v>
      </c>
      <c r="Q101" s="241">
        <f t="shared" ref="Q101" si="255">IF(AND(O101="Guaranteed off bill",P101="Inclusive"),((I101*1.1)-((I101*1.1)*K101/100))/1.1,IF(AND(O101="Guaranteed off usage",P101="Inclusive"),((I101*1.1)-((H101*1.1)*L101/100))/1.1,IF(AND(O101="Guaranteed off bill",P101="Exclusive"),I101-(I101*K101/100),IF(AND(O101="Guaranteed off usage",P101="Exclusive"),I101-(H101*L101/100),IF(P101="Inclusive",((I101*1.1))/1.1,I101)))))</f>
        <v>1738.788</v>
      </c>
      <c r="R101" s="238">
        <f t="shared" ref="R101" si="256">IF(AND(O101="Pay-on-time off bill",P101="Inclusive"),((Q101*1.1)-((Q101*1.1)*M101/100))/1.1,IF(AND(O101="Pay-on-time off usage",P101="Inclusive"),((Q101*1.1)-((H101*1.1)*N101/100))/1.1,IF(AND(O101="Pay-on-time off bill",P101="Exclusive"),Q101-(Q101*M101/100),IF(AND(O101="Pay-on-time off usage",P101="Exclusive"),Q101-(H101*N101/100),IF(P101="Inclusive",((Q101*1.1))/1.1,Q101)))))</f>
        <v>1738.788</v>
      </c>
      <c r="S101" s="247">
        <f t="shared" ref="S101" si="257">Q101*1.1</f>
        <v>1912.6668000000002</v>
      </c>
      <c r="T101" s="247">
        <f t="shared" ref="T101" si="258">R101*1.1</f>
        <v>1912.6668000000002</v>
      </c>
      <c r="U101" s="188">
        <f>'Tariffs July 2020'!BL79</f>
        <v>0</v>
      </c>
      <c r="V101" s="189" t="str">
        <f>'Tariffs July 2020'!BM79</f>
        <v>n</v>
      </c>
    </row>
    <row r="102" spans="1:22" ht="15" thickBot="1" x14ac:dyDescent="0.2">
      <c r="A102" s="183" t="str">
        <f>'Tariffs July 2020'!K80</f>
        <v>GloBird Energy</v>
      </c>
      <c r="B102" s="183" t="str">
        <f>'Tariffs July 2020'!L80</f>
        <v>GloSave</v>
      </c>
      <c r="C102" s="184">
        <f>IF('Tariffs July 2020'!BP80=0,91*'Tariffs July 2020'!M80/100,(91*'Tariffs July 2020'!M80/100)+'Tariffs July 2020'!BP80/4)</f>
        <v>90.999999999999986</v>
      </c>
      <c r="D102" s="184">
        <f>IF('Tariffs July 2020'!O80="",$C$74*$C$75*'Tariffs July 2020'!N80/100,IF($C$74*$C$75&gt;='Tariffs July 2020'!P80,('Tariffs July 2020'!P80*'Tariffs July 2020'!N80/100),($C$74*$C$75*'Tariffs July 2020'!N80/100)))</f>
        <v>322.99999999999994</v>
      </c>
      <c r="E102" s="184">
        <f>IF(AND('Tariffs July 2020'!R80&gt;0,'Tariffs July 2020'!T80&gt;0),IF(($C$74*$C$75&lt;'Tariffs July 2020'!T80),(0),($C$74*$C$75-'Tariffs July 2020'!T80)*'Tariffs July 2020'!U80/100),IF(AND('Tariffs July 2020'!R80&gt;0,'Tariffs July 2020'!T80=""),IF(($C$74*$C$75&lt;'Tariffs July 2020'!R80+'Tariffs July 2020'!P80),(0),(($C$74*$C$75-('Tariffs July 2020'!R80+'Tariffs July 2020'!P80))*'Tariffs July 2020'!S80/100)),IF(AND('Tariffs July 2020'!P80&gt;0,'Tariffs July 2020'!R80=""&gt;0),IF(($C$74*$C$75&lt;'Tariffs July 2020'!P80),(0),($C$74*$C$75-'Tariffs July 2020'!P80)*'Tariffs July 2020'!Q80/100),0)))</f>
        <v>0</v>
      </c>
      <c r="F102" s="184">
        <f>($C$74*$C$76)*'Tariffs July 2020'!AE80/100</f>
        <v>44.999999999999993</v>
      </c>
      <c r="G102" s="184">
        <f t="shared" ref="G102" si="259">SUM(C102:F102)</f>
        <v>458.99999999999994</v>
      </c>
      <c r="H102" s="238">
        <f t="shared" ref="H102" si="260">(G102-C102)*4</f>
        <v>1471.9999999999998</v>
      </c>
      <c r="I102" s="238">
        <f t="shared" ref="I102" si="261">G102*4</f>
        <v>1835.9999999999998</v>
      </c>
      <c r="J102" s="185">
        <f t="shared" ref="J102" si="262">I102*1.1</f>
        <v>2019.6</v>
      </c>
      <c r="K102" s="183">
        <f>'Tariffs July 2020'!AZ80</f>
        <v>0</v>
      </c>
      <c r="L102" s="183">
        <f>'Tariffs July 2020'!BA80</f>
        <v>0</v>
      </c>
      <c r="M102" s="183">
        <f>'Tariffs July 2020'!BB80</f>
        <v>7</v>
      </c>
      <c r="N102" s="183">
        <f>'Tariffs July 2020'!BC80</f>
        <v>0</v>
      </c>
      <c r="O102" s="186" t="str">
        <f t="shared" ref="O102" si="263">IF(SUM(K102:N102)=0,"No discount",IF(K102&gt;0,"Guaranteed off bill",IF(L102&gt;0,"Guaranteed off usage",IF(M102&gt;0,"Pay-on-time off bill","Pay-on-time off usage"))))</f>
        <v>Pay-on-time off bill</v>
      </c>
      <c r="P102" s="187" t="str">
        <f t="shared" ref="P102" si="264">IF(OR(A102="Origin Energy",A102="Red Energy",A102="Powershop"),"Inclusive","Exclusive")</f>
        <v>Exclusive</v>
      </c>
      <c r="Q102" s="241">
        <f t="shared" ref="Q102" si="265">IF(AND(O102="Guaranteed off bill",P102="Inclusive"),((I102*1.1)-((I102*1.1)*K102/100))/1.1,IF(AND(O102="Guaranteed off usage",P102="Inclusive"),((I102*1.1)-((H102*1.1)*L102/100))/1.1,IF(AND(O102="Guaranteed off bill",P102="Exclusive"),I102-(I102*K102/100),IF(AND(O102="Guaranteed off usage",P102="Exclusive"),I102-(H102*L102/100),IF(P102="Inclusive",((I102*1.1))/1.1,I102)))))</f>
        <v>1835.9999999999998</v>
      </c>
      <c r="R102" s="238">
        <f t="shared" ref="R102" si="266">IF(AND(O102="Pay-on-time off bill",P102="Inclusive"),((Q102*1.1)-((Q102*1.1)*M102/100))/1.1,IF(AND(O102="Pay-on-time off usage",P102="Inclusive"),((Q102*1.1)-((H102*1.1)*N102/100))/1.1,IF(AND(O102="Pay-on-time off bill",P102="Exclusive"),Q102-(Q102*M102/100),IF(AND(O102="Pay-on-time off usage",P102="Exclusive"),Q102-(H102*N102/100),IF(P102="Inclusive",((Q102*1.1))/1.1,Q102)))))</f>
        <v>1707.4799999999998</v>
      </c>
      <c r="S102" s="247">
        <f t="shared" ref="S102" si="267">Q102*1.1</f>
        <v>2019.6</v>
      </c>
      <c r="T102" s="247">
        <f t="shared" ref="T102" si="268">R102*1.1</f>
        <v>1878.2279999999998</v>
      </c>
      <c r="U102" s="188">
        <f>'Tariffs July 2020'!BL80</f>
        <v>0</v>
      </c>
      <c r="V102" s="189" t="str">
        <f>'Tariffs July 2020'!BM80</f>
        <v>n</v>
      </c>
    </row>
    <row r="103" spans="1:22" ht="15" thickBot="1" x14ac:dyDescent="0.2">
      <c r="A103" s="214" t="str">
        <f>'Tariffs July 2020'!K81</f>
        <v>Sumo Power</v>
      </c>
      <c r="B103" s="214" t="str">
        <f>'Tariffs July 2020'!L81</f>
        <v>Assure Advantage</v>
      </c>
      <c r="C103" s="215">
        <f>IF('Tariffs July 2020'!BP81=0,91*'Tariffs July 2020'!M81/100,(91*'Tariffs July 2020'!M81/100)+'Tariffs July 2020'!BP81/4)</f>
        <v>81.899999999999991</v>
      </c>
      <c r="D103" s="215">
        <f>IF('Tariffs July 2020'!O81="",$C$74*$C$75*'Tariffs July 2020'!N81/100,IF($C$74*$C$75&gt;='Tariffs July 2020'!P81,('Tariffs July 2020'!P81*'Tariffs July 2020'!N81/100),($C$74*$C$75*'Tariffs July 2020'!N81/100)))</f>
        <v>288.99999999999994</v>
      </c>
      <c r="E103" s="215">
        <f>IF(AND('Tariffs July 2020'!R81&gt;0,'Tariffs July 2020'!T81&gt;0),IF(($C$74*$C$75&lt;'Tariffs July 2020'!T81),(0),($C$74*$C$75-'Tariffs July 2020'!T81)*'Tariffs July 2020'!U81/100),IF(AND('Tariffs July 2020'!R81&gt;0,'Tariffs July 2020'!T81=""),IF(($C$74*$C$75&lt;'Tariffs July 2020'!R81+'Tariffs July 2020'!P81),(0),(($C$74*$C$75-('Tariffs July 2020'!R81+'Tariffs July 2020'!P81))*'Tariffs July 2020'!S81/100)),IF(AND('Tariffs July 2020'!P81&gt;0,'Tariffs July 2020'!R81=""&gt;0),IF(($C$74*$C$75&lt;'Tariffs July 2020'!P81),(0),($C$74*$C$75-'Tariffs July 2020'!P81)*'Tariffs July 2020'!Q81/100),0)))</f>
        <v>0</v>
      </c>
      <c r="F103" s="215">
        <f>($C$74*$C$76)*'Tariffs July 2020'!AE81/100</f>
        <v>43.499999999999993</v>
      </c>
      <c r="G103" s="215">
        <f t="shared" ref="G103" si="269">SUM(C103:F103)</f>
        <v>414.39999999999992</v>
      </c>
      <c r="H103" s="239">
        <f t="shared" ref="H103" si="270">(G103-C103)*4</f>
        <v>1329.9999999999998</v>
      </c>
      <c r="I103" s="239">
        <f t="shared" ref="I103" si="271">G103*4</f>
        <v>1657.5999999999997</v>
      </c>
      <c r="J103" s="216">
        <f t="shared" ref="J103" si="272">I103*1.1</f>
        <v>1823.36</v>
      </c>
      <c r="K103" s="214">
        <f>'Tariffs July 2020'!AZ81</f>
        <v>0</v>
      </c>
      <c r="L103" s="214">
        <f>'Tariffs July 2020'!BA81</f>
        <v>0</v>
      </c>
      <c r="M103" s="214">
        <f>'Tariffs July 2020'!BB81</f>
        <v>0</v>
      </c>
      <c r="N103" s="214">
        <f>'Tariffs July 2020'!BC81</f>
        <v>0</v>
      </c>
      <c r="O103" s="217" t="str">
        <f t="shared" ref="O103" si="273">IF(SUM(K103:N103)=0,"No discount",IF(K103&gt;0,"Guaranteed off bill",IF(L103&gt;0,"Guaranteed off usage",IF(M103&gt;0,"Pay-on-time off bill","Pay-on-time off usage"))))</f>
        <v>No discount</v>
      </c>
      <c r="P103" s="218" t="str">
        <f t="shared" ref="P103" si="274">IF(OR(A103="Origin Energy",A103="Red Energy",A103="Powershop"),"Inclusive","Exclusive")</f>
        <v>Exclusive</v>
      </c>
      <c r="Q103" s="242">
        <f t="shared" ref="Q103" si="275">IF(AND(O103="Guaranteed off bill",P103="Inclusive"),((I103*1.1)-((I103*1.1)*K103/100))/1.1,IF(AND(O103="Guaranteed off usage",P103="Inclusive"),((I103*1.1)-((H103*1.1)*L103/100))/1.1,IF(AND(O103="Guaranteed off bill",P103="Exclusive"),I103-(I103*K103/100),IF(AND(O103="Guaranteed off usage",P103="Exclusive"),I103-(H103*L103/100),IF(P103="Inclusive",((I103*1.1))/1.1,I103)))))</f>
        <v>1657.5999999999997</v>
      </c>
      <c r="R103" s="239">
        <f t="shared" ref="R103" si="276">IF(AND(O103="Pay-on-time off bill",P103="Inclusive"),((Q103*1.1)-((Q103*1.1)*M103/100))/1.1,IF(AND(O103="Pay-on-time off usage",P103="Inclusive"),((Q103*1.1)-((H103*1.1)*N103/100))/1.1,IF(AND(O103="Pay-on-time off bill",P103="Exclusive"),Q103-(Q103*M103/100),IF(AND(O103="Pay-on-time off usage",P103="Exclusive"),Q103-(H103*N103/100),IF(P103="Inclusive",((Q103*1.1))/1.1,Q103)))))</f>
        <v>1657.5999999999997</v>
      </c>
      <c r="S103" s="248">
        <f t="shared" ref="S103" si="277">Q103*1.1</f>
        <v>1823.36</v>
      </c>
      <c r="T103" s="248">
        <f t="shared" ref="T103" si="278">R103*1.1</f>
        <v>1823.36</v>
      </c>
      <c r="U103" s="219">
        <f>'Tariffs July 2020'!BL81</f>
        <v>0</v>
      </c>
      <c r="V103" s="220" t="str">
        <f>'Tariffs July 2020'!BM81</f>
        <v>n</v>
      </c>
    </row>
    <row r="105" spans="1:22" ht="15" thickBot="1" x14ac:dyDescent="0.2"/>
    <row r="106" spans="1:22" x14ac:dyDescent="0.15">
      <c r="A106" s="120" t="s">
        <v>799</v>
      </c>
      <c r="B106" s="121"/>
      <c r="C106" s="121"/>
      <c r="D106" s="121"/>
      <c r="E106" s="121"/>
      <c r="F106" s="121"/>
      <c r="G106" s="121"/>
      <c r="H106" s="121"/>
      <c r="I106" s="121"/>
      <c r="J106" s="121"/>
      <c r="K106" s="121"/>
      <c r="L106" s="121"/>
      <c r="M106" s="121"/>
      <c r="N106" s="121"/>
      <c r="O106" s="121"/>
      <c r="P106" s="121"/>
      <c r="Q106" s="121"/>
      <c r="R106" s="121"/>
      <c r="S106" s="121"/>
      <c r="T106" s="121"/>
      <c r="U106" s="121"/>
      <c r="V106" s="122"/>
    </row>
    <row r="107" spans="1:22" x14ac:dyDescent="0.15">
      <c r="A107" s="123" t="s">
        <v>121</v>
      </c>
      <c r="B107" s="110"/>
      <c r="C107" s="147">
        <v>2000</v>
      </c>
      <c r="D107" s="110"/>
      <c r="E107" s="110"/>
      <c r="F107" s="110"/>
      <c r="G107" s="110"/>
      <c r="H107" s="110"/>
      <c r="I107" s="110"/>
      <c r="J107" s="110"/>
      <c r="K107" s="110"/>
      <c r="L107" s="110"/>
      <c r="M107" s="110"/>
      <c r="N107" s="110"/>
      <c r="O107" s="110"/>
      <c r="P107" s="110"/>
      <c r="Q107" s="110"/>
      <c r="R107" s="110"/>
      <c r="S107" s="110"/>
      <c r="T107" s="110"/>
      <c r="U107" s="110"/>
      <c r="V107" s="124"/>
    </row>
    <row r="108" spans="1:22" x14ac:dyDescent="0.15">
      <c r="A108" s="123" t="s">
        <v>262</v>
      </c>
      <c r="B108" s="110"/>
      <c r="C108" s="148">
        <v>0.2</v>
      </c>
      <c r="D108" s="110"/>
      <c r="E108" s="110"/>
      <c r="F108" s="110"/>
      <c r="G108" s="110"/>
      <c r="H108" s="110"/>
      <c r="I108" s="110"/>
      <c r="J108" s="110"/>
      <c r="K108" s="110"/>
      <c r="L108" s="110"/>
      <c r="M108" s="110"/>
      <c r="N108" s="110"/>
      <c r="O108" s="110"/>
      <c r="P108" s="110"/>
      <c r="Q108" s="110"/>
      <c r="R108" s="110"/>
      <c r="S108" s="110"/>
      <c r="T108" s="110"/>
      <c r="U108" s="110"/>
      <c r="V108" s="124"/>
    </row>
    <row r="109" spans="1:22" x14ac:dyDescent="0.15">
      <c r="A109" s="123" t="s">
        <v>800</v>
      </c>
      <c r="B109" s="110"/>
      <c r="C109" s="148">
        <v>0.55000000000000004</v>
      </c>
      <c r="D109" s="110"/>
      <c r="E109" s="110"/>
      <c r="F109" s="110"/>
      <c r="G109" s="110"/>
      <c r="H109" s="110"/>
      <c r="I109" s="110"/>
      <c r="J109" s="110"/>
      <c r="K109" s="110"/>
      <c r="L109" s="110"/>
      <c r="M109" s="110"/>
      <c r="N109" s="110"/>
      <c r="O109" s="110"/>
      <c r="P109" s="110"/>
      <c r="Q109" s="110"/>
      <c r="R109" s="110"/>
      <c r="S109" s="110"/>
      <c r="T109" s="110"/>
      <c r="U109" s="110"/>
      <c r="V109" s="124"/>
    </row>
    <row r="110" spans="1:22" x14ac:dyDescent="0.15">
      <c r="A110" s="123" t="s">
        <v>268</v>
      </c>
      <c r="B110" s="110"/>
      <c r="C110" s="148">
        <v>0.25</v>
      </c>
      <c r="D110" s="110"/>
      <c r="E110" s="110"/>
      <c r="F110" s="110"/>
      <c r="G110" s="110"/>
      <c r="H110" s="110"/>
      <c r="I110" s="110"/>
      <c r="J110" s="110"/>
      <c r="K110" s="110"/>
      <c r="L110" s="110"/>
      <c r="M110" s="110"/>
      <c r="N110" s="110"/>
      <c r="O110" s="110"/>
      <c r="P110" s="110"/>
      <c r="Q110" s="110"/>
      <c r="R110" s="110"/>
      <c r="S110" s="110"/>
      <c r="T110" s="110"/>
      <c r="U110" s="110"/>
      <c r="V110" s="124"/>
    </row>
    <row r="111" spans="1:22" x14ac:dyDescent="0.15">
      <c r="A111" s="123"/>
      <c r="B111" s="110"/>
      <c r="C111" s="110"/>
      <c r="D111" s="110"/>
      <c r="E111" s="110"/>
      <c r="F111" s="110"/>
      <c r="G111" s="110"/>
      <c r="H111" s="110"/>
      <c r="I111" s="110"/>
      <c r="J111" s="110"/>
      <c r="K111" s="110"/>
      <c r="L111" s="110"/>
      <c r="M111" s="110"/>
      <c r="N111" s="110"/>
      <c r="O111" s="110"/>
      <c r="P111" s="110"/>
      <c r="Q111" s="110"/>
      <c r="R111" s="110"/>
      <c r="S111" s="110"/>
      <c r="T111" s="110"/>
      <c r="U111" s="110"/>
      <c r="V111" s="124"/>
    </row>
    <row r="112" spans="1:22" ht="71" customHeight="1" x14ac:dyDescent="0.15">
      <c r="A112" s="225" t="s">
        <v>168</v>
      </c>
      <c r="B112" s="226" t="s">
        <v>122</v>
      </c>
      <c r="C112" s="227" t="s">
        <v>3</v>
      </c>
      <c r="D112" s="227" t="s">
        <v>787</v>
      </c>
      <c r="E112" s="227" t="s">
        <v>801</v>
      </c>
      <c r="F112" s="227" t="s">
        <v>43</v>
      </c>
      <c r="G112" s="227" t="s">
        <v>298</v>
      </c>
      <c r="H112" s="234" t="s">
        <v>789</v>
      </c>
      <c r="I112" s="235" t="s">
        <v>6</v>
      </c>
      <c r="J112" s="228" t="s">
        <v>790</v>
      </c>
      <c r="K112" s="229" t="s">
        <v>7</v>
      </c>
      <c r="L112" s="229" t="s">
        <v>8</v>
      </c>
      <c r="M112" s="229" t="s">
        <v>9</v>
      </c>
      <c r="N112" s="229" t="s">
        <v>10</v>
      </c>
      <c r="O112" s="236" t="s">
        <v>791</v>
      </c>
      <c r="P112" s="236" t="s">
        <v>792</v>
      </c>
      <c r="Q112" s="237" t="s">
        <v>793</v>
      </c>
      <c r="R112" s="237" t="s">
        <v>794</v>
      </c>
      <c r="S112" s="230" t="s">
        <v>133</v>
      </c>
      <c r="T112" s="230" t="s">
        <v>134</v>
      </c>
      <c r="U112" s="229" t="s">
        <v>135</v>
      </c>
      <c r="V112" s="231" t="s">
        <v>136</v>
      </c>
    </row>
    <row r="113" spans="1:827" s="191" customFormat="1" x14ac:dyDescent="0.15">
      <c r="A113" s="182" t="str">
        <f>'Tariffs July 2020'!K82</f>
        <v>AGL</v>
      </c>
      <c r="B113" s="183" t="str">
        <f>'Tariffs July 2020'!L82</f>
        <v>Essentials</v>
      </c>
      <c r="C113" s="184">
        <f>IF('Tariffs July 2020'!BP82=0,91*'Tariffs July 2020'!M82/100,(91*'Tariffs July 2020'!M82/100)+'Tariffs July 2020'!BP82/4)</f>
        <v>80.23718181818181</v>
      </c>
      <c r="D113" s="184">
        <f>IF('Tariffs July 2020'!O82="",$C$107*$C$108*'Tariffs July 2020'!N82/100,IF($C$107*$C$108&gt;='Tariffs July 2020'!P82,('Tariffs July 2020'!P82*'Tariffs July 2020'!N82/100),($C$107*$C$108*'Tariffs July 2020'!N82/100)))</f>
        <v>104.54545454545455</v>
      </c>
      <c r="E113" s="184">
        <f>($C$107*$C$109)*'Tariffs July 2020'!AH82/100</f>
        <v>207.9</v>
      </c>
      <c r="F113" s="184">
        <f>($C$107*$C$110)*'Tariffs July 2020'!W82/100</f>
        <v>78.409090909090907</v>
      </c>
      <c r="G113" s="184">
        <f>SUM(C113:F113)</f>
        <v>471.09172727272721</v>
      </c>
      <c r="H113" s="238">
        <f>(G113-C113)*4</f>
        <v>1563.4181818181817</v>
      </c>
      <c r="I113" s="238">
        <f>G113*4</f>
        <v>1884.3669090909088</v>
      </c>
      <c r="J113" s="185">
        <f t="shared" ref="J113:J128" si="279">I113*1.1</f>
        <v>2072.8035999999997</v>
      </c>
      <c r="K113" s="183">
        <f>'Tariffs July 2020'!AZ82</f>
        <v>0</v>
      </c>
      <c r="L113" s="183">
        <f>'Tariffs July 2020'!BA82</f>
        <v>0</v>
      </c>
      <c r="M113" s="183">
        <f>'Tariffs July 2020'!BB82</f>
        <v>0</v>
      </c>
      <c r="N113" s="183">
        <f>'Tariffs July 2020'!BC82</f>
        <v>0</v>
      </c>
      <c r="O113" s="186" t="str">
        <f>IF(SUM(K113:N113)=0,"No discount",IF(K113&gt;0,"Guaranteed off bill",IF(L113&gt;0,"Guaranteed off usage",IF(M113&gt;0,"Pay-on-time off bill","Pay-on-time off usage"))))</f>
        <v>No discount</v>
      </c>
      <c r="P113" s="187" t="str">
        <f>IF(OR(A113="Origin Energy",A113="Red Energy",A113="Powershop"),"Inclusive","Exclusive")</f>
        <v>Exclusive</v>
      </c>
      <c r="Q113" s="240">
        <f>IF(AND(O113="Guaranteed off bill",P113="Inclusive"),((I113*1.1)-((I113*1.1)*K113/100))/1.1,IF(AND(O113="Guaranteed off usage",P113="Inclusive"),((I113*1.1)-((H113*1.1)*L113/100))/1.1,IF(AND(O113="Guaranteed off bill",P113="Exclusive"),I113-(I113*K113/100),IF(AND(O113="Guaranteed off usage",P113="Exclusive"),I113-(H113*L113/100),IF(P113="Inclusive",((I113*1.1))/1.1,I113)))))</f>
        <v>1884.3669090909088</v>
      </c>
      <c r="R113" s="245">
        <f>IF(AND(O113="Pay-on-time off bill",P113="Inclusive"),((Q113*1.1)-((Q113*1.1)*M113/100))/1.1,IF(AND(O113="Pay-on-time off usage",P113="Inclusive"),((Q113*1.1)-((H113*1.1)*N113/100))/1.1,IF(AND(O113="Pay-on-time off bill",P113="Exclusive"),Q113-(Q113*M113/100),IF(AND(O113="Pay-on-time off usage",P113="Exclusive"),Q113-(H113*N113/100),IF(P113="Inclusive",((Q113*1.1))/1.1,Q113)))))</f>
        <v>1884.3669090909088</v>
      </c>
      <c r="S113" s="246">
        <f>Q113*1.1</f>
        <v>2072.8035999999997</v>
      </c>
      <c r="T113" s="246">
        <f>R113*1.1</f>
        <v>2072.8035999999997</v>
      </c>
      <c r="U113" s="188">
        <f>'Tariffs July 2020'!BL82</f>
        <v>0</v>
      </c>
      <c r="V113" s="189" t="str">
        <f>'Tariffs July 2020'!BM82</f>
        <v>n</v>
      </c>
      <c r="Y113" s="244"/>
      <c r="Z113" s="244"/>
      <c r="AA113" s="244"/>
      <c r="AB113" s="244"/>
      <c r="AC113" s="244"/>
      <c r="AD113" s="244"/>
      <c r="AE113" s="244"/>
      <c r="AF113" s="244"/>
      <c r="AG113" s="244"/>
      <c r="AH113" s="244"/>
      <c r="AI113" s="244"/>
      <c r="AJ113" s="244"/>
      <c r="AK113" s="244"/>
      <c r="AL113" s="244"/>
      <c r="AM113" s="244"/>
      <c r="AN113" s="244"/>
      <c r="AO113" s="244"/>
      <c r="AP113" s="244"/>
      <c r="AQ113" s="244"/>
      <c r="AR113" s="244"/>
      <c r="AS113" s="244"/>
      <c r="AT113" s="244"/>
      <c r="AU113" s="244"/>
      <c r="AV113" s="244"/>
      <c r="AW113" s="244"/>
      <c r="AX113" s="244"/>
      <c r="AY113" s="244"/>
      <c r="AZ113" s="244"/>
      <c r="BA113" s="244"/>
      <c r="BB113" s="244"/>
      <c r="BC113" s="244"/>
      <c r="BD113" s="244"/>
      <c r="BE113" s="244"/>
      <c r="BF113" s="244"/>
      <c r="BG113" s="244"/>
      <c r="BH113" s="244"/>
      <c r="BI113" s="244"/>
      <c r="BJ113" s="244"/>
      <c r="BK113" s="244"/>
      <c r="BL113" s="244"/>
      <c r="BM113" s="244"/>
      <c r="BN113" s="244"/>
      <c r="BO113" s="244"/>
      <c r="BP113" s="244"/>
      <c r="BQ113" s="244"/>
      <c r="BR113" s="244"/>
      <c r="BS113" s="244"/>
      <c r="BT113" s="244"/>
      <c r="BU113" s="244"/>
      <c r="BV113" s="244"/>
      <c r="BW113" s="244"/>
      <c r="BX113" s="244"/>
      <c r="BY113" s="244"/>
      <c r="BZ113" s="244"/>
      <c r="CA113" s="244"/>
      <c r="CB113" s="244"/>
      <c r="CC113" s="244"/>
      <c r="CD113" s="244"/>
      <c r="CE113" s="244"/>
      <c r="CF113" s="244"/>
      <c r="CG113" s="244"/>
      <c r="CH113" s="244"/>
      <c r="CI113" s="244"/>
      <c r="CJ113" s="244"/>
      <c r="CK113" s="244"/>
      <c r="CL113" s="244"/>
      <c r="CM113" s="244"/>
      <c r="CN113" s="244"/>
      <c r="CO113" s="244"/>
      <c r="CP113" s="244"/>
      <c r="CQ113" s="244"/>
      <c r="CR113" s="244"/>
      <c r="CS113" s="244"/>
      <c r="CT113" s="244"/>
      <c r="CU113" s="244"/>
      <c r="CV113" s="244"/>
      <c r="CW113" s="244"/>
      <c r="CX113" s="244"/>
      <c r="CY113" s="244"/>
      <c r="CZ113" s="244"/>
      <c r="DA113" s="244"/>
      <c r="DB113" s="244"/>
      <c r="DC113" s="244"/>
      <c r="DD113" s="244"/>
      <c r="DE113" s="244"/>
      <c r="DF113" s="244"/>
      <c r="DG113" s="244"/>
      <c r="DH113" s="244"/>
      <c r="DI113" s="244"/>
      <c r="DJ113" s="244"/>
      <c r="DK113" s="244"/>
      <c r="DL113" s="244"/>
      <c r="DM113" s="244"/>
      <c r="DN113" s="244"/>
      <c r="DO113" s="244"/>
      <c r="DP113" s="244"/>
      <c r="DQ113" s="244"/>
      <c r="DR113" s="244"/>
      <c r="DS113" s="244"/>
      <c r="DT113" s="244"/>
      <c r="DU113" s="244"/>
      <c r="DV113" s="244"/>
      <c r="DW113" s="244"/>
      <c r="DX113" s="244"/>
      <c r="DY113" s="244"/>
      <c r="DZ113" s="244"/>
      <c r="EA113" s="244"/>
      <c r="EB113" s="244"/>
      <c r="EC113" s="244"/>
      <c r="ED113" s="244"/>
      <c r="EE113" s="244"/>
      <c r="EF113" s="244"/>
      <c r="EG113" s="244"/>
      <c r="EH113" s="244"/>
      <c r="EI113" s="244"/>
      <c r="EJ113" s="244"/>
      <c r="EK113" s="244"/>
      <c r="EL113" s="244"/>
      <c r="EM113" s="244"/>
      <c r="EN113" s="244"/>
      <c r="EO113" s="244"/>
      <c r="EP113" s="244"/>
      <c r="EQ113" s="244"/>
      <c r="ER113" s="244"/>
      <c r="ES113" s="244"/>
      <c r="ET113" s="244"/>
      <c r="EU113" s="244"/>
      <c r="EV113" s="244"/>
      <c r="EW113" s="244"/>
      <c r="EX113" s="244"/>
      <c r="EY113" s="244"/>
      <c r="EZ113" s="244"/>
      <c r="FA113" s="244"/>
      <c r="FB113" s="244"/>
      <c r="FC113" s="244"/>
      <c r="FD113" s="244"/>
      <c r="FE113" s="244"/>
      <c r="FF113" s="244"/>
      <c r="FG113" s="244"/>
      <c r="FH113" s="244"/>
      <c r="FI113" s="244"/>
      <c r="FJ113" s="244"/>
      <c r="FK113" s="244"/>
      <c r="FL113" s="244"/>
      <c r="FM113" s="244"/>
      <c r="FN113" s="244"/>
      <c r="FO113" s="244"/>
      <c r="FP113" s="244"/>
      <c r="FQ113" s="244"/>
      <c r="FR113" s="244"/>
      <c r="FS113" s="244"/>
      <c r="FT113" s="244"/>
      <c r="FU113" s="244"/>
      <c r="FV113" s="244"/>
      <c r="FW113" s="244"/>
      <c r="FX113" s="244"/>
      <c r="FY113" s="244"/>
      <c r="FZ113" s="244"/>
      <c r="GA113" s="244"/>
      <c r="GB113" s="244"/>
      <c r="GC113" s="244"/>
      <c r="GD113" s="244"/>
      <c r="GE113" s="244"/>
      <c r="GF113" s="244"/>
      <c r="GG113" s="244"/>
      <c r="GH113" s="244"/>
      <c r="GI113" s="244"/>
      <c r="GJ113" s="244"/>
      <c r="GK113" s="244"/>
      <c r="GL113" s="244"/>
      <c r="GM113" s="244"/>
      <c r="GN113" s="244"/>
      <c r="GO113" s="244"/>
      <c r="GP113" s="244"/>
      <c r="GQ113" s="244"/>
      <c r="GR113" s="244"/>
      <c r="GS113" s="244"/>
      <c r="GT113" s="244"/>
      <c r="GU113" s="244"/>
      <c r="GV113" s="244"/>
      <c r="GW113" s="244"/>
      <c r="GX113" s="244"/>
      <c r="GY113" s="244"/>
      <c r="GZ113" s="244"/>
      <c r="HA113" s="244"/>
      <c r="HB113" s="244"/>
      <c r="HC113" s="244"/>
      <c r="HD113" s="244"/>
      <c r="HE113" s="244"/>
      <c r="HF113" s="244"/>
      <c r="HG113" s="244"/>
      <c r="HH113" s="244"/>
      <c r="HI113" s="244"/>
      <c r="HJ113" s="244"/>
      <c r="HK113" s="244"/>
      <c r="HL113" s="244"/>
      <c r="HM113" s="244"/>
      <c r="HN113" s="244"/>
      <c r="HO113" s="244"/>
      <c r="HP113" s="244"/>
      <c r="HQ113" s="244"/>
      <c r="HR113" s="244"/>
      <c r="HS113" s="244"/>
      <c r="HT113" s="244"/>
      <c r="HU113" s="244"/>
      <c r="HV113" s="244"/>
      <c r="HW113" s="244"/>
      <c r="HX113" s="244"/>
      <c r="HY113" s="244"/>
      <c r="HZ113" s="244"/>
      <c r="IA113" s="244"/>
      <c r="IB113" s="244"/>
      <c r="IC113" s="244"/>
      <c r="ID113" s="244"/>
      <c r="IE113" s="244"/>
      <c r="IF113" s="244"/>
      <c r="IG113" s="244"/>
      <c r="IH113" s="244"/>
      <c r="II113" s="244"/>
      <c r="IJ113" s="244"/>
      <c r="IK113" s="244"/>
      <c r="IL113" s="244"/>
      <c r="IM113" s="244"/>
      <c r="IN113" s="244"/>
      <c r="IO113" s="244"/>
      <c r="IP113" s="244"/>
      <c r="IQ113" s="244"/>
      <c r="IR113" s="244"/>
      <c r="IS113" s="244"/>
      <c r="IT113" s="244"/>
      <c r="IU113" s="244"/>
      <c r="IV113" s="244"/>
      <c r="IW113" s="244"/>
      <c r="IX113" s="244"/>
      <c r="IY113" s="244"/>
      <c r="IZ113" s="244"/>
      <c r="JA113" s="244"/>
      <c r="JB113" s="244"/>
      <c r="JC113" s="244"/>
      <c r="JD113" s="244"/>
      <c r="JE113" s="244"/>
      <c r="JF113" s="244"/>
      <c r="JG113" s="244"/>
      <c r="JH113" s="244"/>
      <c r="JI113" s="244"/>
      <c r="JJ113" s="244"/>
      <c r="JK113" s="244"/>
      <c r="JL113" s="244"/>
      <c r="JM113" s="244"/>
      <c r="JN113" s="244"/>
      <c r="JO113" s="244"/>
      <c r="JP113" s="244"/>
      <c r="JQ113" s="244"/>
      <c r="JR113" s="244"/>
      <c r="JS113" s="244"/>
      <c r="JT113" s="244"/>
      <c r="JU113" s="244"/>
      <c r="JV113" s="244"/>
      <c r="JW113" s="244"/>
      <c r="JX113" s="244"/>
      <c r="JY113" s="244"/>
      <c r="JZ113" s="244"/>
      <c r="KA113" s="244"/>
      <c r="KB113" s="244"/>
      <c r="KC113" s="244"/>
      <c r="KD113" s="244"/>
      <c r="KE113" s="244"/>
      <c r="KF113" s="244"/>
      <c r="KG113" s="244"/>
      <c r="KH113" s="244"/>
      <c r="KI113" s="244"/>
      <c r="KJ113" s="244"/>
      <c r="KK113" s="244"/>
      <c r="KL113" s="244"/>
      <c r="KM113" s="244"/>
      <c r="KN113" s="244"/>
      <c r="KO113" s="244"/>
      <c r="KP113" s="244"/>
      <c r="KQ113" s="244"/>
      <c r="KR113" s="244"/>
      <c r="KS113" s="244"/>
      <c r="KT113" s="244"/>
      <c r="KU113" s="244"/>
      <c r="KV113" s="244"/>
      <c r="KW113" s="244"/>
      <c r="KX113" s="244"/>
      <c r="KY113" s="244"/>
      <c r="KZ113" s="244"/>
      <c r="LA113" s="244"/>
      <c r="LB113" s="244"/>
      <c r="LC113" s="244"/>
      <c r="LD113" s="244"/>
      <c r="LE113" s="244"/>
      <c r="LF113" s="244"/>
      <c r="LG113" s="244"/>
      <c r="LH113" s="244"/>
      <c r="LI113" s="244"/>
      <c r="LJ113" s="244"/>
      <c r="LK113" s="244"/>
      <c r="LL113" s="244"/>
      <c r="LM113" s="244"/>
      <c r="LN113" s="244"/>
      <c r="LO113" s="244"/>
      <c r="LP113" s="244"/>
      <c r="LQ113" s="244"/>
      <c r="LR113" s="244"/>
      <c r="LS113" s="244"/>
      <c r="LT113" s="244"/>
      <c r="LU113" s="244"/>
      <c r="LV113" s="244"/>
      <c r="LW113" s="244"/>
      <c r="LX113" s="244"/>
      <c r="LY113" s="244"/>
      <c r="LZ113" s="244"/>
      <c r="MA113" s="244"/>
      <c r="MB113" s="244"/>
      <c r="MC113" s="244"/>
      <c r="MD113" s="244"/>
      <c r="ME113" s="244"/>
      <c r="MF113" s="244"/>
      <c r="MG113" s="244"/>
      <c r="MH113" s="244"/>
      <c r="MI113" s="244"/>
      <c r="MJ113" s="244"/>
      <c r="MK113" s="244"/>
      <c r="ML113" s="244"/>
      <c r="MM113" s="244"/>
      <c r="MN113" s="244"/>
      <c r="MO113" s="244"/>
      <c r="MP113" s="244"/>
      <c r="MQ113" s="244"/>
      <c r="MR113" s="244"/>
      <c r="MS113" s="244"/>
      <c r="MT113" s="244"/>
      <c r="MU113" s="244"/>
      <c r="MV113" s="244"/>
      <c r="MW113" s="244"/>
      <c r="MX113" s="244"/>
      <c r="MY113" s="244"/>
      <c r="MZ113" s="244"/>
      <c r="NA113" s="244"/>
      <c r="NB113" s="244"/>
      <c r="NC113" s="244"/>
      <c r="ND113" s="244"/>
      <c r="NE113" s="244"/>
      <c r="NF113" s="244"/>
      <c r="NG113" s="244"/>
      <c r="NH113" s="244"/>
      <c r="NI113" s="244"/>
      <c r="NJ113" s="244"/>
      <c r="NK113" s="244"/>
      <c r="NL113" s="244"/>
      <c r="NM113" s="244"/>
      <c r="NN113" s="244"/>
      <c r="NO113" s="244"/>
      <c r="NP113" s="244"/>
      <c r="NQ113" s="244"/>
      <c r="NR113" s="244"/>
      <c r="NS113" s="244"/>
      <c r="NT113" s="244"/>
      <c r="NU113" s="244"/>
      <c r="NV113" s="244"/>
      <c r="NW113" s="244"/>
      <c r="NX113" s="244"/>
      <c r="NY113" s="244"/>
      <c r="NZ113" s="244"/>
      <c r="OA113" s="244"/>
      <c r="OB113" s="244"/>
      <c r="OC113" s="244"/>
      <c r="OD113" s="244"/>
      <c r="OE113" s="244"/>
      <c r="OF113" s="244"/>
      <c r="OG113" s="244"/>
      <c r="OH113" s="244"/>
      <c r="OI113" s="244"/>
      <c r="OJ113" s="244"/>
      <c r="OK113" s="244"/>
      <c r="OL113" s="244"/>
      <c r="OM113" s="244"/>
      <c r="ON113" s="244"/>
      <c r="OO113" s="244"/>
      <c r="OP113" s="244"/>
      <c r="OQ113" s="244"/>
      <c r="OR113" s="244"/>
      <c r="OS113" s="244"/>
      <c r="OT113" s="244"/>
      <c r="OU113" s="244"/>
      <c r="OV113" s="244"/>
      <c r="OW113" s="244"/>
      <c r="OX113" s="244"/>
      <c r="OY113" s="244"/>
      <c r="OZ113" s="244"/>
      <c r="PA113" s="244"/>
      <c r="PB113" s="244"/>
      <c r="PC113" s="244"/>
      <c r="PD113" s="244"/>
      <c r="PE113" s="244"/>
      <c r="PF113" s="244"/>
      <c r="PG113" s="244"/>
      <c r="PH113" s="244"/>
      <c r="PI113" s="244"/>
      <c r="PJ113" s="244"/>
      <c r="PK113" s="244"/>
      <c r="PL113" s="244"/>
      <c r="PM113" s="244"/>
      <c r="PN113" s="244"/>
      <c r="PO113" s="244"/>
      <c r="PP113" s="244"/>
      <c r="PQ113" s="244"/>
      <c r="PR113" s="244"/>
      <c r="PS113" s="244"/>
      <c r="PT113" s="244"/>
      <c r="PU113" s="244"/>
      <c r="PV113" s="244"/>
      <c r="PW113" s="244"/>
      <c r="PX113" s="244"/>
      <c r="PY113" s="244"/>
      <c r="PZ113" s="244"/>
      <c r="QA113" s="244"/>
      <c r="QB113" s="244"/>
      <c r="QC113" s="244"/>
      <c r="QD113" s="244"/>
      <c r="QE113" s="244"/>
      <c r="QF113" s="244"/>
      <c r="QG113" s="244"/>
      <c r="QH113" s="244"/>
      <c r="QI113" s="244"/>
      <c r="QJ113" s="244"/>
      <c r="QK113" s="244"/>
      <c r="QL113" s="244"/>
      <c r="QM113" s="244"/>
      <c r="QN113" s="244"/>
      <c r="QO113" s="244"/>
      <c r="QP113" s="244"/>
      <c r="QQ113" s="244"/>
      <c r="QR113" s="244"/>
      <c r="QS113" s="244"/>
      <c r="QT113" s="244"/>
      <c r="QU113" s="244"/>
      <c r="QV113" s="244"/>
      <c r="QW113" s="244"/>
      <c r="QX113" s="244"/>
      <c r="QY113" s="244"/>
      <c r="QZ113" s="244"/>
      <c r="RA113" s="244"/>
      <c r="RB113" s="244"/>
      <c r="RC113" s="244"/>
      <c r="RD113" s="244"/>
      <c r="RE113" s="244"/>
      <c r="RF113" s="244"/>
      <c r="RG113" s="244"/>
      <c r="RH113" s="244"/>
      <c r="RI113" s="244"/>
      <c r="RJ113" s="244"/>
      <c r="RK113" s="244"/>
      <c r="RL113" s="244"/>
      <c r="RM113" s="244"/>
      <c r="RN113" s="244"/>
      <c r="RO113" s="244"/>
      <c r="RP113" s="244"/>
      <c r="RQ113" s="244"/>
      <c r="RR113" s="244"/>
      <c r="RS113" s="244"/>
      <c r="RT113" s="244"/>
      <c r="RU113" s="244"/>
      <c r="RV113" s="244"/>
      <c r="RW113" s="244"/>
      <c r="RX113" s="244"/>
      <c r="RY113" s="244"/>
      <c r="RZ113" s="244"/>
      <c r="SA113" s="244"/>
      <c r="SB113" s="244"/>
      <c r="SC113" s="244"/>
      <c r="SD113" s="244"/>
      <c r="SE113" s="244"/>
      <c r="SF113" s="244"/>
      <c r="SG113" s="244"/>
      <c r="SH113" s="244"/>
      <c r="SI113" s="244"/>
      <c r="SJ113" s="244"/>
      <c r="SK113" s="244"/>
      <c r="SL113" s="244"/>
      <c r="SM113" s="244"/>
      <c r="SN113" s="244"/>
      <c r="SO113" s="244"/>
      <c r="SP113" s="244"/>
      <c r="SQ113" s="244"/>
      <c r="SR113" s="244"/>
      <c r="SS113" s="244"/>
      <c r="ST113" s="244"/>
      <c r="SU113" s="244"/>
      <c r="SV113" s="244"/>
      <c r="SW113" s="244"/>
      <c r="SX113" s="244"/>
      <c r="SY113" s="244"/>
      <c r="SZ113" s="244"/>
      <c r="TA113" s="244"/>
      <c r="TB113" s="244"/>
      <c r="TC113" s="244"/>
      <c r="TD113" s="244"/>
      <c r="TE113" s="244"/>
      <c r="TF113" s="244"/>
      <c r="TG113" s="244"/>
      <c r="TH113" s="244"/>
      <c r="TI113" s="244"/>
      <c r="TJ113" s="244"/>
      <c r="TK113" s="244"/>
      <c r="TL113" s="244"/>
      <c r="TM113" s="244"/>
      <c r="TN113" s="244"/>
      <c r="TO113" s="244"/>
      <c r="TP113" s="244"/>
      <c r="TQ113" s="244"/>
      <c r="TR113" s="244"/>
      <c r="TS113" s="244"/>
      <c r="TT113" s="244"/>
      <c r="TU113" s="244"/>
      <c r="TV113" s="244"/>
      <c r="TW113" s="244"/>
      <c r="TX113" s="244"/>
      <c r="TY113" s="244"/>
      <c r="TZ113" s="244"/>
      <c r="UA113" s="244"/>
      <c r="UB113" s="244"/>
      <c r="UC113" s="244"/>
      <c r="UD113" s="244"/>
      <c r="UE113" s="244"/>
      <c r="UF113" s="244"/>
      <c r="UG113" s="244"/>
      <c r="UH113" s="244"/>
      <c r="UI113" s="244"/>
      <c r="UJ113" s="244"/>
      <c r="UK113" s="244"/>
      <c r="UL113" s="244"/>
      <c r="UM113" s="244"/>
      <c r="UN113" s="244"/>
      <c r="UO113" s="244"/>
      <c r="UP113" s="244"/>
      <c r="UQ113" s="244"/>
      <c r="UR113" s="244"/>
      <c r="US113" s="244"/>
      <c r="UT113" s="244"/>
      <c r="UU113" s="244"/>
      <c r="UV113" s="244"/>
      <c r="UW113" s="244"/>
      <c r="UX113" s="244"/>
      <c r="UY113" s="244"/>
      <c r="UZ113" s="244"/>
      <c r="VA113" s="244"/>
      <c r="VB113" s="244"/>
      <c r="VC113" s="244"/>
      <c r="VD113" s="244"/>
      <c r="VE113" s="244"/>
      <c r="VF113" s="244"/>
      <c r="VG113" s="244"/>
      <c r="VH113" s="244"/>
      <c r="VI113" s="244"/>
      <c r="VJ113" s="244"/>
      <c r="VK113" s="244"/>
      <c r="VL113" s="244"/>
      <c r="VM113" s="244"/>
      <c r="VN113" s="244"/>
      <c r="VO113" s="244"/>
      <c r="VP113" s="244"/>
      <c r="VQ113" s="244"/>
      <c r="VR113" s="244"/>
      <c r="VS113" s="244"/>
      <c r="VT113" s="244"/>
      <c r="VU113" s="244"/>
      <c r="VV113" s="244"/>
      <c r="VW113" s="244"/>
      <c r="VX113" s="244"/>
      <c r="VY113" s="244"/>
      <c r="VZ113" s="244"/>
      <c r="WA113" s="244"/>
      <c r="WB113" s="244"/>
      <c r="WC113" s="244"/>
      <c r="WD113" s="244"/>
      <c r="WE113" s="244"/>
      <c r="WF113" s="244"/>
      <c r="WG113" s="244"/>
      <c r="WH113" s="244"/>
      <c r="WI113" s="244"/>
      <c r="WJ113" s="244"/>
      <c r="WK113" s="244"/>
      <c r="WL113" s="244"/>
      <c r="WM113" s="244"/>
      <c r="WN113" s="244"/>
      <c r="WO113" s="244"/>
      <c r="WP113" s="244"/>
      <c r="WQ113" s="244"/>
      <c r="WR113" s="244"/>
      <c r="WS113" s="244"/>
      <c r="WT113" s="244"/>
      <c r="WU113" s="244"/>
      <c r="WV113" s="244"/>
      <c r="WW113" s="244"/>
      <c r="WX113" s="244"/>
      <c r="WY113" s="244"/>
      <c r="WZ113" s="244"/>
      <c r="XA113" s="244"/>
      <c r="XB113" s="244"/>
      <c r="XC113" s="244"/>
      <c r="XD113" s="244"/>
      <c r="XE113" s="244"/>
      <c r="XF113" s="244"/>
      <c r="XG113" s="244"/>
      <c r="XH113" s="244"/>
      <c r="XI113" s="244"/>
      <c r="XJ113" s="244"/>
      <c r="XK113" s="244"/>
      <c r="XL113" s="244"/>
      <c r="XM113" s="244"/>
      <c r="XN113" s="244"/>
      <c r="XO113" s="244"/>
      <c r="XP113" s="244"/>
      <c r="XQ113" s="244"/>
      <c r="XR113" s="244"/>
      <c r="XS113" s="244"/>
      <c r="XT113" s="244"/>
      <c r="XU113" s="244"/>
      <c r="XV113" s="244"/>
      <c r="XW113" s="244"/>
      <c r="XX113" s="244"/>
      <c r="XY113" s="244"/>
      <c r="XZ113" s="244"/>
      <c r="YA113" s="244"/>
      <c r="YB113" s="244"/>
      <c r="YC113" s="244"/>
      <c r="YD113" s="244"/>
      <c r="YE113" s="244"/>
      <c r="YF113" s="244"/>
      <c r="YG113" s="244"/>
      <c r="YH113" s="244"/>
      <c r="YI113" s="244"/>
      <c r="YJ113" s="244"/>
      <c r="YK113" s="244"/>
      <c r="YL113" s="244"/>
      <c r="YM113" s="244"/>
      <c r="YN113" s="244"/>
      <c r="YO113" s="244"/>
      <c r="YP113" s="244"/>
      <c r="YQ113" s="244"/>
      <c r="YR113" s="244"/>
      <c r="YS113" s="244"/>
      <c r="YT113" s="244"/>
      <c r="YU113" s="244"/>
      <c r="YV113" s="244"/>
      <c r="YW113" s="244"/>
      <c r="YX113" s="244"/>
      <c r="YY113" s="244"/>
      <c r="YZ113" s="244"/>
      <c r="ZA113" s="244"/>
      <c r="ZB113" s="244"/>
      <c r="ZC113" s="244"/>
      <c r="ZD113" s="244"/>
      <c r="ZE113" s="244"/>
      <c r="ZF113" s="244"/>
      <c r="ZG113" s="244"/>
      <c r="ZH113" s="244"/>
      <c r="ZI113" s="244"/>
      <c r="ZJ113" s="244"/>
      <c r="ZK113" s="244"/>
      <c r="ZL113" s="244"/>
      <c r="ZM113" s="244"/>
      <c r="ZN113" s="244"/>
      <c r="ZO113" s="244"/>
      <c r="ZP113" s="244"/>
      <c r="ZQ113" s="244"/>
      <c r="ZR113" s="244"/>
      <c r="ZS113" s="244"/>
      <c r="ZT113" s="244"/>
      <c r="ZU113" s="244"/>
      <c r="ZV113" s="244"/>
      <c r="ZW113" s="244"/>
      <c r="ZX113" s="244"/>
      <c r="ZY113" s="244"/>
      <c r="ZZ113" s="244"/>
      <c r="AAA113" s="244"/>
      <c r="AAB113" s="244"/>
      <c r="AAC113" s="244"/>
      <c r="AAD113" s="244"/>
      <c r="AAE113" s="244"/>
      <c r="AAF113" s="244"/>
      <c r="AAG113" s="244"/>
      <c r="AAH113" s="244"/>
      <c r="AAI113" s="244"/>
      <c r="AAJ113" s="244"/>
      <c r="AAK113" s="244"/>
      <c r="AAL113" s="244"/>
      <c r="AAM113" s="244"/>
      <c r="AAN113" s="244"/>
      <c r="AAO113" s="244"/>
      <c r="AAP113" s="244"/>
      <c r="AAQ113" s="244"/>
      <c r="AAR113" s="244"/>
      <c r="AAS113" s="244"/>
      <c r="AAT113" s="244"/>
      <c r="AAU113" s="244"/>
      <c r="AAV113" s="244"/>
      <c r="AAW113" s="244"/>
      <c r="AAX113" s="244"/>
      <c r="AAY113" s="244"/>
      <c r="AAZ113" s="244"/>
      <c r="ABA113" s="244"/>
      <c r="ABB113" s="244"/>
      <c r="ABC113" s="244"/>
      <c r="ABD113" s="244"/>
      <c r="ABE113" s="244"/>
      <c r="ABF113" s="244"/>
      <c r="ABG113" s="244"/>
      <c r="ABH113" s="244"/>
      <c r="ABI113" s="244"/>
      <c r="ABJ113" s="244"/>
      <c r="ABK113" s="244"/>
      <c r="ABL113" s="244"/>
      <c r="ABM113" s="244"/>
      <c r="ABN113" s="244"/>
      <c r="ABO113" s="244"/>
      <c r="ABP113" s="244"/>
      <c r="ABQ113" s="244"/>
      <c r="ABR113" s="244"/>
      <c r="ABS113" s="244"/>
      <c r="ABT113" s="244"/>
      <c r="ABU113" s="244"/>
      <c r="ABV113" s="244"/>
      <c r="ABW113" s="244"/>
      <c r="ABX113" s="244"/>
      <c r="ABY113" s="244"/>
      <c r="ABZ113" s="244"/>
      <c r="ACA113" s="244"/>
      <c r="ACB113" s="244"/>
      <c r="ACC113" s="244"/>
      <c r="ACD113" s="244"/>
      <c r="ACE113" s="244"/>
      <c r="ACF113" s="244"/>
      <c r="ACG113" s="244"/>
      <c r="ACH113" s="244"/>
      <c r="ACI113" s="244"/>
      <c r="ACJ113" s="244"/>
      <c r="ACK113" s="244"/>
      <c r="ACL113" s="244"/>
      <c r="ACM113" s="244"/>
      <c r="ACN113" s="244"/>
      <c r="ACO113" s="244"/>
      <c r="ACP113" s="244"/>
      <c r="ACQ113" s="244"/>
      <c r="ACR113" s="244"/>
      <c r="ACS113" s="244"/>
      <c r="ACT113" s="244"/>
      <c r="ACU113" s="244"/>
      <c r="ACV113" s="244"/>
      <c r="ACW113" s="244"/>
      <c r="ACX113" s="244"/>
      <c r="ACY113" s="244"/>
      <c r="ACZ113" s="244"/>
      <c r="ADA113" s="244"/>
      <c r="ADB113" s="244"/>
      <c r="ADC113" s="244"/>
      <c r="ADD113" s="244"/>
      <c r="ADE113" s="244"/>
      <c r="ADF113" s="244"/>
      <c r="ADG113" s="244"/>
      <c r="ADH113" s="244"/>
      <c r="ADI113" s="244"/>
      <c r="ADJ113" s="244"/>
      <c r="ADK113" s="244"/>
      <c r="ADL113" s="244"/>
      <c r="ADM113" s="244"/>
      <c r="ADN113" s="244"/>
      <c r="ADO113" s="244"/>
      <c r="ADP113" s="244"/>
      <c r="ADQ113" s="244"/>
      <c r="ADR113" s="244"/>
      <c r="ADS113" s="244"/>
      <c r="ADT113" s="244"/>
      <c r="ADU113" s="244"/>
      <c r="ADV113" s="244"/>
      <c r="ADW113" s="244"/>
      <c r="ADX113" s="244"/>
      <c r="ADY113" s="244"/>
      <c r="ADZ113" s="244"/>
      <c r="AEA113" s="244"/>
      <c r="AEB113" s="244"/>
      <c r="AEC113" s="244"/>
      <c r="AED113" s="244"/>
      <c r="AEE113" s="244"/>
      <c r="AEF113" s="244"/>
      <c r="AEG113" s="244"/>
      <c r="AEH113" s="244"/>
      <c r="AEI113" s="244"/>
      <c r="AEJ113" s="244"/>
      <c r="AEK113" s="244"/>
      <c r="AEL113" s="244"/>
      <c r="AEM113" s="244"/>
      <c r="AEN113" s="244"/>
      <c r="AEO113" s="244"/>
      <c r="AEP113" s="244"/>
      <c r="AEQ113" s="244"/>
      <c r="AER113" s="244"/>
      <c r="AES113" s="244"/>
      <c r="AET113" s="244"/>
      <c r="AEU113" s="244"/>
    </row>
    <row r="114" spans="1:827" s="191" customFormat="1" x14ac:dyDescent="0.15">
      <c r="A114" s="182" t="str">
        <f>'Tariffs July 2020'!K83</f>
        <v>Click Energy</v>
      </c>
      <c r="B114" s="183" t="str">
        <f>'Tariffs July 2020'!L83</f>
        <v>Flora</v>
      </c>
      <c r="C114" s="184">
        <f>IF('Tariffs July 2020'!BP83=0,91*'Tariffs July 2020'!M83/100,(91*'Tariffs July 2020'!M83/100)+'Tariffs July 2020'!BP83/4)</f>
        <v>82.843090909090904</v>
      </c>
      <c r="D114" s="184">
        <f>IF('Tariffs July 2020'!O83="",$C$107*$C$108*'Tariffs July 2020'!N83/100,IF($C$107*$C$108&gt;='Tariffs July 2020'!P83,('Tariffs July 2020'!P83*'Tariffs July 2020'!N83/100),($C$107*$C$108*'Tariffs July 2020'!N83/100)))</f>
        <v>104.03636363636365</v>
      </c>
      <c r="E114" s="184">
        <f>($C$107*$C$109)*'Tariffs July 2020'!AH83/100</f>
        <v>187.89999999999998</v>
      </c>
      <c r="F114" s="184">
        <f>($C$107*$C$110)*'Tariffs July 2020'!W83/100</f>
        <v>77.363636363636346</v>
      </c>
      <c r="G114" s="184">
        <f t="shared" ref="G114:G128" si="280">SUM(C114:F114)</f>
        <v>452.14309090909092</v>
      </c>
      <c r="H114" s="238">
        <f t="shared" ref="H114:H120" si="281">(G114-C114)*4</f>
        <v>1477.2</v>
      </c>
      <c r="I114" s="238">
        <f t="shared" ref="I114:I128" si="282">G114*4</f>
        <v>1808.5723636363637</v>
      </c>
      <c r="J114" s="185">
        <f t="shared" si="279"/>
        <v>1989.4296000000002</v>
      </c>
      <c r="K114" s="183">
        <f>'Tariffs July 2020'!AZ83</f>
        <v>0</v>
      </c>
      <c r="L114" s="183">
        <f>'Tariffs July 2020'!BA83</f>
        <v>0</v>
      </c>
      <c r="M114" s="183">
        <f>'Tariffs July 2020'!BB83</f>
        <v>0</v>
      </c>
      <c r="N114" s="183">
        <f>'Tariffs July 2020'!BC83</f>
        <v>0</v>
      </c>
      <c r="O114" s="186" t="str">
        <f t="shared" ref="O114:O128" si="283">IF(SUM(K114:N114)=0,"No discount",IF(K114&gt;0,"Guaranteed off bill",IF(L114&gt;0,"Guaranteed off usage",IF(M114&gt;0,"Pay-on-time off bill","Pay-on-time off usage"))))</f>
        <v>No discount</v>
      </c>
      <c r="P114" s="187" t="str">
        <f t="shared" ref="P114:P128" si="284">IF(OR(A114="Origin Energy",A114="Red Energy",A114="Powershop"),"Inclusive","Exclusive")</f>
        <v>Exclusive</v>
      </c>
      <c r="Q114" s="241">
        <f t="shared" ref="Q114:Q128" si="285">IF(AND(O114="Guaranteed off bill",P114="Inclusive"),((I114*1.1)-((I114*1.1)*K114/100))/1.1,IF(AND(O114="Guaranteed off usage",P114="Inclusive"),((I114*1.1)-((H114*1.1)*L114/100))/1.1,IF(AND(O114="Guaranteed off bill",P114="Exclusive"),I114-(I114*K114/100),IF(AND(O114="Guaranteed off usage",P114="Exclusive"),I114-(H114*L114/100),IF(P114="Inclusive",((I114*1.1))/1.1,I114)))))</f>
        <v>1808.5723636363637</v>
      </c>
      <c r="R114" s="238">
        <f t="shared" ref="R114:R128" si="286">IF(AND(O114="Pay-on-time off bill",P114="Inclusive"),((Q114*1.1)-((Q114*1.1)*M114/100))/1.1,IF(AND(O114="Pay-on-time off usage",P114="Inclusive"),((Q114*1.1)-((H114*1.1)*N114/100))/1.1,IF(AND(O114="Pay-on-time off bill",P114="Exclusive"),Q114-(Q114*M114/100),IF(AND(O114="Pay-on-time off usage",P114="Exclusive"),Q114-(H114*N114/100),IF(P114="Inclusive",((Q114*1.1))/1.1,Q114)))))</f>
        <v>1808.5723636363637</v>
      </c>
      <c r="S114" s="247">
        <f t="shared" ref="S114:T127" si="287">Q114*1.1</f>
        <v>1989.4296000000002</v>
      </c>
      <c r="T114" s="247">
        <f t="shared" si="287"/>
        <v>1989.4296000000002</v>
      </c>
      <c r="U114" s="188">
        <f>'Tariffs July 2020'!BL83</f>
        <v>0</v>
      </c>
      <c r="V114" s="189" t="str">
        <f>'Tariffs July 2020'!BM83</f>
        <v>n</v>
      </c>
      <c r="Y114" s="244"/>
      <c r="Z114" s="244"/>
      <c r="AA114" s="244"/>
      <c r="AB114" s="24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c r="AX114" s="244"/>
      <c r="AY114" s="244"/>
      <c r="AZ114" s="244"/>
      <c r="BA114" s="244"/>
      <c r="BB114" s="244"/>
      <c r="BC114" s="244"/>
      <c r="BD114" s="244"/>
      <c r="BE114" s="244"/>
      <c r="BF114" s="244"/>
      <c r="BG114" s="244"/>
      <c r="BH114" s="244"/>
      <c r="BI114" s="244"/>
      <c r="BJ114" s="244"/>
      <c r="BK114" s="244"/>
      <c r="BL114" s="244"/>
      <c r="BM114" s="244"/>
      <c r="BN114" s="244"/>
      <c r="BO114" s="244"/>
      <c r="BP114" s="244"/>
      <c r="BQ114" s="244"/>
      <c r="BR114" s="244"/>
      <c r="BS114" s="244"/>
      <c r="BT114" s="244"/>
      <c r="BU114" s="244"/>
      <c r="BV114" s="244"/>
      <c r="BW114" s="244"/>
      <c r="BX114" s="244"/>
      <c r="BY114" s="244"/>
      <c r="BZ114" s="244"/>
      <c r="CA114" s="244"/>
      <c r="CB114" s="244"/>
      <c r="CC114" s="244"/>
      <c r="CD114" s="244"/>
      <c r="CE114" s="244"/>
      <c r="CF114" s="244"/>
      <c r="CG114" s="244"/>
      <c r="CH114" s="244"/>
      <c r="CI114" s="244"/>
      <c r="CJ114" s="244"/>
      <c r="CK114" s="244"/>
      <c r="CL114" s="244"/>
      <c r="CM114" s="244"/>
      <c r="CN114" s="244"/>
      <c r="CO114" s="244"/>
      <c r="CP114" s="244"/>
      <c r="CQ114" s="244"/>
      <c r="CR114" s="244"/>
      <c r="CS114" s="244"/>
      <c r="CT114" s="244"/>
      <c r="CU114" s="244"/>
      <c r="CV114" s="244"/>
      <c r="CW114" s="244"/>
      <c r="CX114" s="244"/>
      <c r="CY114" s="244"/>
      <c r="CZ114" s="244"/>
      <c r="DA114" s="244"/>
      <c r="DB114" s="244"/>
      <c r="DC114" s="244"/>
      <c r="DD114" s="244"/>
      <c r="DE114" s="244"/>
      <c r="DF114" s="244"/>
      <c r="DG114" s="244"/>
      <c r="DH114" s="244"/>
      <c r="DI114" s="244"/>
      <c r="DJ114" s="244"/>
      <c r="DK114" s="244"/>
      <c r="DL114" s="244"/>
      <c r="DM114" s="244"/>
      <c r="DN114" s="244"/>
      <c r="DO114" s="244"/>
      <c r="DP114" s="244"/>
      <c r="DQ114" s="244"/>
      <c r="DR114" s="244"/>
      <c r="DS114" s="244"/>
      <c r="DT114" s="244"/>
      <c r="DU114" s="244"/>
      <c r="DV114" s="244"/>
      <c r="DW114" s="244"/>
      <c r="DX114" s="244"/>
      <c r="DY114" s="244"/>
      <c r="DZ114" s="244"/>
      <c r="EA114" s="244"/>
      <c r="EB114" s="244"/>
      <c r="EC114" s="244"/>
      <c r="ED114" s="244"/>
      <c r="EE114" s="244"/>
      <c r="EF114" s="244"/>
      <c r="EG114" s="244"/>
      <c r="EH114" s="244"/>
      <c r="EI114" s="244"/>
      <c r="EJ114" s="244"/>
      <c r="EK114" s="244"/>
      <c r="EL114" s="244"/>
      <c r="EM114" s="244"/>
      <c r="EN114" s="244"/>
      <c r="EO114" s="244"/>
      <c r="EP114" s="244"/>
      <c r="EQ114" s="244"/>
      <c r="ER114" s="244"/>
      <c r="ES114" s="244"/>
      <c r="ET114" s="244"/>
      <c r="EU114" s="244"/>
      <c r="EV114" s="244"/>
      <c r="EW114" s="244"/>
      <c r="EX114" s="244"/>
      <c r="EY114" s="244"/>
      <c r="EZ114" s="244"/>
      <c r="FA114" s="244"/>
      <c r="FB114" s="244"/>
      <c r="FC114" s="244"/>
      <c r="FD114" s="244"/>
      <c r="FE114" s="244"/>
      <c r="FF114" s="244"/>
      <c r="FG114" s="244"/>
      <c r="FH114" s="244"/>
      <c r="FI114" s="244"/>
      <c r="FJ114" s="244"/>
      <c r="FK114" s="244"/>
      <c r="FL114" s="244"/>
      <c r="FM114" s="244"/>
      <c r="FN114" s="244"/>
      <c r="FO114" s="244"/>
      <c r="FP114" s="244"/>
      <c r="FQ114" s="244"/>
      <c r="FR114" s="244"/>
      <c r="FS114" s="244"/>
      <c r="FT114" s="244"/>
      <c r="FU114" s="244"/>
      <c r="FV114" s="244"/>
      <c r="FW114" s="244"/>
      <c r="FX114" s="244"/>
      <c r="FY114" s="244"/>
      <c r="FZ114" s="244"/>
      <c r="GA114" s="244"/>
      <c r="GB114" s="244"/>
      <c r="GC114" s="244"/>
      <c r="GD114" s="244"/>
      <c r="GE114" s="244"/>
      <c r="GF114" s="244"/>
      <c r="GG114" s="244"/>
      <c r="GH114" s="244"/>
      <c r="GI114" s="244"/>
      <c r="GJ114" s="244"/>
      <c r="GK114" s="244"/>
      <c r="GL114" s="244"/>
      <c r="GM114" s="244"/>
      <c r="GN114" s="244"/>
      <c r="GO114" s="244"/>
      <c r="GP114" s="244"/>
      <c r="GQ114" s="244"/>
      <c r="GR114" s="244"/>
      <c r="GS114" s="244"/>
      <c r="GT114" s="244"/>
      <c r="GU114" s="244"/>
      <c r="GV114" s="244"/>
      <c r="GW114" s="244"/>
      <c r="GX114" s="244"/>
      <c r="GY114" s="244"/>
      <c r="GZ114" s="244"/>
      <c r="HA114" s="244"/>
      <c r="HB114" s="244"/>
      <c r="HC114" s="244"/>
      <c r="HD114" s="244"/>
      <c r="HE114" s="244"/>
      <c r="HF114" s="244"/>
      <c r="HG114" s="244"/>
      <c r="HH114" s="244"/>
      <c r="HI114" s="244"/>
      <c r="HJ114" s="244"/>
      <c r="HK114" s="244"/>
      <c r="HL114" s="244"/>
      <c r="HM114" s="244"/>
      <c r="HN114" s="244"/>
      <c r="HO114" s="244"/>
      <c r="HP114" s="244"/>
      <c r="HQ114" s="244"/>
      <c r="HR114" s="244"/>
      <c r="HS114" s="244"/>
      <c r="HT114" s="244"/>
      <c r="HU114" s="244"/>
      <c r="HV114" s="244"/>
      <c r="HW114" s="244"/>
      <c r="HX114" s="244"/>
      <c r="HY114" s="244"/>
      <c r="HZ114" s="244"/>
      <c r="IA114" s="244"/>
      <c r="IB114" s="244"/>
      <c r="IC114" s="244"/>
      <c r="ID114" s="244"/>
      <c r="IE114" s="244"/>
      <c r="IF114" s="244"/>
      <c r="IG114" s="244"/>
      <c r="IH114" s="244"/>
      <c r="II114" s="244"/>
      <c r="IJ114" s="244"/>
      <c r="IK114" s="244"/>
      <c r="IL114" s="244"/>
      <c r="IM114" s="244"/>
      <c r="IN114" s="244"/>
      <c r="IO114" s="244"/>
      <c r="IP114" s="244"/>
      <c r="IQ114" s="244"/>
      <c r="IR114" s="244"/>
      <c r="IS114" s="244"/>
      <c r="IT114" s="244"/>
      <c r="IU114" s="244"/>
      <c r="IV114" s="244"/>
      <c r="IW114" s="244"/>
      <c r="IX114" s="244"/>
      <c r="IY114" s="244"/>
      <c r="IZ114" s="244"/>
      <c r="JA114" s="244"/>
      <c r="JB114" s="244"/>
      <c r="JC114" s="244"/>
      <c r="JD114" s="244"/>
      <c r="JE114" s="244"/>
      <c r="JF114" s="244"/>
      <c r="JG114" s="244"/>
      <c r="JH114" s="244"/>
      <c r="JI114" s="244"/>
      <c r="JJ114" s="244"/>
      <c r="JK114" s="244"/>
      <c r="JL114" s="244"/>
      <c r="JM114" s="244"/>
      <c r="JN114" s="244"/>
      <c r="JO114" s="244"/>
      <c r="JP114" s="244"/>
      <c r="JQ114" s="244"/>
      <c r="JR114" s="244"/>
      <c r="JS114" s="244"/>
      <c r="JT114" s="244"/>
      <c r="JU114" s="244"/>
      <c r="JV114" s="244"/>
      <c r="JW114" s="244"/>
      <c r="JX114" s="244"/>
      <c r="JY114" s="244"/>
      <c r="JZ114" s="244"/>
      <c r="KA114" s="244"/>
      <c r="KB114" s="244"/>
      <c r="KC114" s="244"/>
      <c r="KD114" s="244"/>
      <c r="KE114" s="244"/>
      <c r="KF114" s="244"/>
      <c r="KG114" s="244"/>
      <c r="KH114" s="244"/>
      <c r="KI114" s="244"/>
      <c r="KJ114" s="244"/>
      <c r="KK114" s="244"/>
      <c r="KL114" s="244"/>
      <c r="KM114" s="244"/>
      <c r="KN114" s="244"/>
      <c r="KO114" s="244"/>
      <c r="KP114" s="244"/>
      <c r="KQ114" s="244"/>
      <c r="KR114" s="244"/>
      <c r="KS114" s="244"/>
      <c r="KT114" s="244"/>
      <c r="KU114" s="244"/>
      <c r="KV114" s="244"/>
      <c r="KW114" s="244"/>
      <c r="KX114" s="244"/>
      <c r="KY114" s="244"/>
      <c r="KZ114" s="244"/>
      <c r="LA114" s="244"/>
      <c r="LB114" s="244"/>
      <c r="LC114" s="244"/>
      <c r="LD114" s="244"/>
      <c r="LE114" s="244"/>
      <c r="LF114" s="244"/>
      <c r="LG114" s="244"/>
      <c r="LH114" s="244"/>
      <c r="LI114" s="244"/>
      <c r="LJ114" s="244"/>
      <c r="LK114" s="244"/>
      <c r="LL114" s="244"/>
      <c r="LM114" s="244"/>
      <c r="LN114" s="244"/>
      <c r="LO114" s="244"/>
      <c r="LP114" s="244"/>
      <c r="LQ114" s="244"/>
      <c r="LR114" s="244"/>
      <c r="LS114" s="244"/>
      <c r="LT114" s="244"/>
      <c r="LU114" s="244"/>
      <c r="LV114" s="244"/>
      <c r="LW114" s="244"/>
      <c r="LX114" s="244"/>
      <c r="LY114" s="244"/>
      <c r="LZ114" s="244"/>
      <c r="MA114" s="244"/>
      <c r="MB114" s="244"/>
      <c r="MC114" s="244"/>
      <c r="MD114" s="244"/>
      <c r="ME114" s="244"/>
      <c r="MF114" s="244"/>
      <c r="MG114" s="244"/>
      <c r="MH114" s="244"/>
      <c r="MI114" s="244"/>
      <c r="MJ114" s="244"/>
      <c r="MK114" s="244"/>
      <c r="ML114" s="244"/>
      <c r="MM114" s="244"/>
      <c r="MN114" s="244"/>
      <c r="MO114" s="244"/>
      <c r="MP114" s="244"/>
      <c r="MQ114" s="244"/>
      <c r="MR114" s="244"/>
      <c r="MS114" s="244"/>
      <c r="MT114" s="244"/>
      <c r="MU114" s="244"/>
      <c r="MV114" s="244"/>
      <c r="MW114" s="244"/>
      <c r="MX114" s="244"/>
      <c r="MY114" s="244"/>
      <c r="MZ114" s="244"/>
      <c r="NA114" s="244"/>
      <c r="NB114" s="244"/>
      <c r="NC114" s="244"/>
      <c r="ND114" s="244"/>
      <c r="NE114" s="244"/>
      <c r="NF114" s="244"/>
      <c r="NG114" s="244"/>
      <c r="NH114" s="244"/>
      <c r="NI114" s="244"/>
      <c r="NJ114" s="244"/>
      <c r="NK114" s="244"/>
      <c r="NL114" s="244"/>
      <c r="NM114" s="244"/>
      <c r="NN114" s="244"/>
      <c r="NO114" s="244"/>
      <c r="NP114" s="244"/>
      <c r="NQ114" s="244"/>
      <c r="NR114" s="244"/>
      <c r="NS114" s="244"/>
      <c r="NT114" s="244"/>
      <c r="NU114" s="244"/>
      <c r="NV114" s="244"/>
      <c r="NW114" s="244"/>
      <c r="NX114" s="244"/>
      <c r="NY114" s="244"/>
      <c r="NZ114" s="244"/>
      <c r="OA114" s="244"/>
      <c r="OB114" s="244"/>
      <c r="OC114" s="244"/>
      <c r="OD114" s="244"/>
      <c r="OE114" s="244"/>
      <c r="OF114" s="244"/>
      <c r="OG114" s="244"/>
      <c r="OH114" s="244"/>
      <c r="OI114" s="244"/>
      <c r="OJ114" s="244"/>
      <c r="OK114" s="244"/>
      <c r="OL114" s="244"/>
      <c r="OM114" s="244"/>
      <c r="ON114" s="244"/>
      <c r="OO114" s="244"/>
      <c r="OP114" s="244"/>
      <c r="OQ114" s="244"/>
      <c r="OR114" s="244"/>
      <c r="OS114" s="244"/>
      <c r="OT114" s="244"/>
      <c r="OU114" s="244"/>
      <c r="OV114" s="244"/>
      <c r="OW114" s="244"/>
      <c r="OX114" s="244"/>
      <c r="OY114" s="244"/>
      <c r="OZ114" s="244"/>
      <c r="PA114" s="244"/>
      <c r="PB114" s="244"/>
      <c r="PC114" s="244"/>
      <c r="PD114" s="244"/>
      <c r="PE114" s="244"/>
      <c r="PF114" s="244"/>
      <c r="PG114" s="244"/>
      <c r="PH114" s="244"/>
      <c r="PI114" s="244"/>
      <c r="PJ114" s="244"/>
      <c r="PK114" s="244"/>
      <c r="PL114" s="244"/>
      <c r="PM114" s="244"/>
      <c r="PN114" s="244"/>
      <c r="PO114" s="244"/>
      <c r="PP114" s="244"/>
      <c r="PQ114" s="244"/>
      <c r="PR114" s="244"/>
      <c r="PS114" s="244"/>
      <c r="PT114" s="244"/>
      <c r="PU114" s="244"/>
      <c r="PV114" s="244"/>
      <c r="PW114" s="244"/>
      <c r="PX114" s="244"/>
      <c r="PY114" s="244"/>
      <c r="PZ114" s="244"/>
      <c r="QA114" s="244"/>
      <c r="QB114" s="244"/>
      <c r="QC114" s="244"/>
      <c r="QD114" s="244"/>
      <c r="QE114" s="244"/>
      <c r="QF114" s="244"/>
      <c r="QG114" s="244"/>
      <c r="QH114" s="244"/>
      <c r="QI114" s="244"/>
      <c r="QJ114" s="244"/>
      <c r="QK114" s="244"/>
      <c r="QL114" s="244"/>
      <c r="QM114" s="244"/>
      <c r="QN114" s="244"/>
      <c r="QO114" s="244"/>
      <c r="QP114" s="244"/>
      <c r="QQ114" s="244"/>
      <c r="QR114" s="244"/>
      <c r="QS114" s="244"/>
      <c r="QT114" s="244"/>
      <c r="QU114" s="244"/>
      <c r="QV114" s="244"/>
      <c r="QW114" s="244"/>
      <c r="QX114" s="244"/>
      <c r="QY114" s="244"/>
      <c r="QZ114" s="244"/>
      <c r="RA114" s="244"/>
      <c r="RB114" s="244"/>
      <c r="RC114" s="244"/>
      <c r="RD114" s="244"/>
      <c r="RE114" s="244"/>
      <c r="RF114" s="244"/>
      <c r="RG114" s="244"/>
      <c r="RH114" s="244"/>
      <c r="RI114" s="244"/>
      <c r="RJ114" s="244"/>
      <c r="RK114" s="244"/>
      <c r="RL114" s="244"/>
      <c r="RM114" s="244"/>
      <c r="RN114" s="244"/>
      <c r="RO114" s="244"/>
      <c r="RP114" s="244"/>
      <c r="RQ114" s="244"/>
      <c r="RR114" s="244"/>
      <c r="RS114" s="244"/>
      <c r="RT114" s="244"/>
      <c r="RU114" s="244"/>
      <c r="RV114" s="244"/>
      <c r="RW114" s="244"/>
      <c r="RX114" s="244"/>
      <c r="RY114" s="244"/>
      <c r="RZ114" s="244"/>
      <c r="SA114" s="244"/>
      <c r="SB114" s="244"/>
      <c r="SC114" s="244"/>
      <c r="SD114" s="244"/>
      <c r="SE114" s="244"/>
      <c r="SF114" s="244"/>
      <c r="SG114" s="244"/>
      <c r="SH114" s="244"/>
      <c r="SI114" s="244"/>
      <c r="SJ114" s="244"/>
      <c r="SK114" s="244"/>
      <c r="SL114" s="244"/>
      <c r="SM114" s="244"/>
      <c r="SN114" s="244"/>
      <c r="SO114" s="244"/>
      <c r="SP114" s="244"/>
      <c r="SQ114" s="244"/>
      <c r="SR114" s="244"/>
      <c r="SS114" s="244"/>
      <c r="ST114" s="244"/>
      <c r="SU114" s="244"/>
      <c r="SV114" s="244"/>
      <c r="SW114" s="244"/>
      <c r="SX114" s="244"/>
      <c r="SY114" s="244"/>
      <c r="SZ114" s="244"/>
      <c r="TA114" s="244"/>
      <c r="TB114" s="244"/>
      <c r="TC114" s="244"/>
      <c r="TD114" s="244"/>
      <c r="TE114" s="244"/>
      <c r="TF114" s="244"/>
      <c r="TG114" s="244"/>
      <c r="TH114" s="244"/>
      <c r="TI114" s="244"/>
      <c r="TJ114" s="244"/>
      <c r="TK114" s="244"/>
      <c r="TL114" s="244"/>
      <c r="TM114" s="244"/>
      <c r="TN114" s="244"/>
      <c r="TO114" s="244"/>
      <c r="TP114" s="244"/>
      <c r="TQ114" s="244"/>
      <c r="TR114" s="244"/>
      <c r="TS114" s="244"/>
      <c r="TT114" s="244"/>
      <c r="TU114" s="244"/>
      <c r="TV114" s="244"/>
      <c r="TW114" s="244"/>
      <c r="TX114" s="244"/>
      <c r="TY114" s="244"/>
      <c r="TZ114" s="244"/>
      <c r="UA114" s="244"/>
      <c r="UB114" s="244"/>
      <c r="UC114" s="244"/>
      <c r="UD114" s="244"/>
      <c r="UE114" s="244"/>
      <c r="UF114" s="244"/>
      <c r="UG114" s="244"/>
      <c r="UH114" s="244"/>
      <c r="UI114" s="244"/>
      <c r="UJ114" s="244"/>
      <c r="UK114" s="244"/>
      <c r="UL114" s="244"/>
      <c r="UM114" s="244"/>
      <c r="UN114" s="244"/>
      <c r="UO114" s="244"/>
      <c r="UP114" s="244"/>
      <c r="UQ114" s="244"/>
      <c r="UR114" s="244"/>
      <c r="US114" s="244"/>
      <c r="UT114" s="244"/>
      <c r="UU114" s="244"/>
      <c r="UV114" s="244"/>
      <c r="UW114" s="244"/>
      <c r="UX114" s="244"/>
      <c r="UY114" s="244"/>
      <c r="UZ114" s="244"/>
      <c r="VA114" s="244"/>
      <c r="VB114" s="244"/>
      <c r="VC114" s="244"/>
      <c r="VD114" s="244"/>
      <c r="VE114" s="244"/>
      <c r="VF114" s="244"/>
      <c r="VG114" s="244"/>
      <c r="VH114" s="244"/>
      <c r="VI114" s="244"/>
      <c r="VJ114" s="244"/>
      <c r="VK114" s="244"/>
      <c r="VL114" s="244"/>
      <c r="VM114" s="244"/>
      <c r="VN114" s="244"/>
      <c r="VO114" s="244"/>
      <c r="VP114" s="244"/>
      <c r="VQ114" s="244"/>
      <c r="VR114" s="244"/>
      <c r="VS114" s="244"/>
      <c r="VT114" s="244"/>
      <c r="VU114" s="244"/>
      <c r="VV114" s="244"/>
      <c r="VW114" s="244"/>
      <c r="VX114" s="244"/>
      <c r="VY114" s="244"/>
      <c r="VZ114" s="244"/>
      <c r="WA114" s="244"/>
      <c r="WB114" s="244"/>
      <c r="WC114" s="244"/>
      <c r="WD114" s="244"/>
      <c r="WE114" s="244"/>
      <c r="WF114" s="244"/>
      <c r="WG114" s="244"/>
      <c r="WH114" s="244"/>
      <c r="WI114" s="244"/>
      <c r="WJ114" s="244"/>
      <c r="WK114" s="244"/>
      <c r="WL114" s="244"/>
      <c r="WM114" s="244"/>
      <c r="WN114" s="244"/>
      <c r="WO114" s="244"/>
      <c r="WP114" s="244"/>
      <c r="WQ114" s="244"/>
      <c r="WR114" s="244"/>
      <c r="WS114" s="244"/>
      <c r="WT114" s="244"/>
      <c r="WU114" s="244"/>
      <c r="WV114" s="244"/>
      <c r="WW114" s="244"/>
      <c r="WX114" s="244"/>
      <c r="WY114" s="244"/>
      <c r="WZ114" s="244"/>
      <c r="XA114" s="244"/>
      <c r="XB114" s="244"/>
      <c r="XC114" s="244"/>
      <c r="XD114" s="244"/>
      <c r="XE114" s="244"/>
      <c r="XF114" s="244"/>
      <c r="XG114" s="244"/>
      <c r="XH114" s="244"/>
      <c r="XI114" s="244"/>
      <c r="XJ114" s="244"/>
      <c r="XK114" s="244"/>
      <c r="XL114" s="244"/>
      <c r="XM114" s="244"/>
      <c r="XN114" s="244"/>
      <c r="XO114" s="244"/>
      <c r="XP114" s="244"/>
      <c r="XQ114" s="244"/>
      <c r="XR114" s="244"/>
      <c r="XS114" s="244"/>
      <c r="XT114" s="244"/>
      <c r="XU114" s="244"/>
      <c r="XV114" s="244"/>
      <c r="XW114" s="244"/>
      <c r="XX114" s="244"/>
      <c r="XY114" s="244"/>
      <c r="XZ114" s="244"/>
      <c r="YA114" s="244"/>
      <c r="YB114" s="244"/>
      <c r="YC114" s="244"/>
      <c r="YD114" s="244"/>
      <c r="YE114" s="244"/>
      <c r="YF114" s="244"/>
      <c r="YG114" s="244"/>
      <c r="YH114" s="244"/>
      <c r="YI114" s="244"/>
      <c r="YJ114" s="244"/>
      <c r="YK114" s="244"/>
      <c r="YL114" s="244"/>
      <c r="YM114" s="244"/>
      <c r="YN114" s="244"/>
      <c r="YO114" s="244"/>
      <c r="YP114" s="244"/>
      <c r="YQ114" s="244"/>
      <c r="YR114" s="244"/>
      <c r="YS114" s="244"/>
      <c r="YT114" s="244"/>
      <c r="YU114" s="244"/>
      <c r="YV114" s="244"/>
      <c r="YW114" s="244"/>
      <c r="YX114" s="244"/>
      <c r="YY114" s="244"/>
      <c r="YZ114" s="244"/>
      <c r="ZA114" s="244"/>
      <c r="ZB114" s="244"/>
      <c r="ZC114" s="244"/>
      <c r="ZD114" s="244"/>
      <c r="ZE114" s="244"/>
      <c r="ZF114" s="244"/>
      <c r="ZG114" s="244"/>
      <c r="ZH114" s="244"/>
      <c r="ZI114" s="244"/>
      <c r="ZJ114" s="244"/>
      <c r="ZK114" s="244"/>
      <c r="ZL114" s="244"/>
      <c r="ZM114" s="244"/>
      <c r="ZN114" s="244"/>
      <c r="ZO114" s="244"/>
      <c r="ZP114" s="244"/>
      <c r="ZQ114" s="244"/>
      <c r="ZR114" s="244"/>
      <c r="ZS114" s="244"/>
      <c r="ZT114" s="244"/>
      <c r="ZU114" s="244"/>
      <c r="ZV114" s="244"/>
      <c r="ZW114" s="244"/>
      <c r="ZX114" s="244"/>
      <c r="ZY114" s="244"/>
      <c r="ZZ114" s="244"/>
      <c r="AAA114" s="244"/>
      <c r="AAB114" s="244"/>
      <c r="AAC114" s="244"/>
      <c r="AAD114" s="244"/>
      <c r="AAE114" s="244"/>
      <c r="AAF114" s="244"/>
      <c r="AAG114" s="244"/>
      <c r="AAH114" s="244"/>
      <c r="AAI114" s="244"/>
      <c r="AAJ114" s="244"/>
      <c r="AAK114" s="244"/>
      <c r="AAL114" s="244"/>
      <c r="AAM114" s="244"/>
      <c r="AAN114" s="244"/>
      <c r="AAO114" s="244"/>
      <c r="AAP114" s="244"/>
      <c r="AAQ114" s="244"/>
      <c r="AAR114" s="244"/>
      <c r="AAS114" s="244"/>
      <c r="AAT114" s="244"/>
      <c r="AAU114" s="244"/>
      <c r="AAV114" s="244"/>
      <c r="AAW114" s="244"/>
      <c r="AAX114" s="244"/>
      <c r="AAY114" s="244"/>
      <c r="AAZ114" s="244"/>
      <c r="ABA114" s="244"/>
      <c r="ABB114" s="244"/>
      <c r="ABC114" s="244"/>
      <c r="ABD114" s="244"/>
      <c r="ABE114" s="244"/>
      <c r="ABF114" s="244"/>
      <c r="ABG114" s="244"/>
      <c r="ABH114" s="244"/>
      <c r="ABI114" s="244"/>
      <c r="ABJ114" s="244"/>
      <c r="ABK114" s="244"/>
      <c r="ABL114" s="244"/>
      <c r="ABM114" s="244"/>
      <c r="ABN114" s="244"/>
      <c r="ABO114" s="244"/>
      <c r="ABP114" s="244"/>
      <c r="ABQ114" s="244"/>
      <c r="ABR114" s="244"/>
      <c r="ABS114" s="244"/>
      <c r="ABT114" s="244"/>
      <c r="ABU114" s="244"/>
      <c r="ABV114" s="244"/>
      <c r="ABW114" s="244"/>
      <c r="ABX114" s="244"/>
      <c r="ABY114" s="244"/>
      <c r="ABZ114" s="244"/>
      <c r="ACA114" s="244"/>
      <c r="ACB114" s="244"/>
      <c r="ACC114" s="244"/>
      <c r="ACD114" s="244"/>
      <c r="ACE114" s="244"/>
      <c r="ACF114" s="244"/>
      <c r="ACG114" s="244"/>
      <c r="ACH114" s="244"/>
      <c r="ACI114" s="244"/>
      <c r="ACJ114" s="244"/>
      <c r="ACK114" s="244"/>
      <c r="ACL114" s="244"/>
      <c r="ACM114" s="244"/>
      <c r="ACN114" s="244"/>
      <c r="ACO114" s="244"/>
      <c r="ACP114" s="244"/>
      <c r="ACQ114" s="244"/>
      <c r="ACR114" s="244"/>
      <c r="ACS114" s="244"/>
      <c r="ACT114" s="244"/>
      <c r="ACU114" s="244"/>
      <c r="ACV114" s="244"/>
      <c r="ACW114" s="244"/>
      <c r="ACX114" s="244"/>
      <c r="ACY114" s="244"/>
      <c r="ACZ114" s="244"/>
      <c r="ADA114" s="244"/>
      <c r="ADB114" s="244"/>
      <c r="ADC114" s="244"/>
      <c r="ADD114" s="244"/>
      <c r="ADE114" s="244"/>
      <c r="ADF114" s="244"/>
      <c r="ADG114" s="244"/>
      <c r="ADH114" s="244"/>
      <c r="ADI114" s="244"/>
      <c r="ADJ114" s="244"/>
      <c r="ADK114" s="244"/>
      <c r="ADL114" s="244"/>
      <c r="ADM114" s="244"/>
      <c r="ADN114" s="244"/>
      <c r="ADO114" s="244"/>
      <c r="ADP114" s="244"/>
      <c r="ADQ114" s="244"/>
      <c r="ADR114" s="244"/>
      <c r="ADS114" s="244"/>
      <c r="ADT114" s="244"/>
      <c r="ADU114" s="244"/>
      <c r="ADV114" s="244"/>
      <c r="ADW114" s="244"/>
      <c r="ADX114" s="244"/>
      <c r="ADY114" s="244"/>
      <c r="ADZ114" s="244"/>
      <c r="AEA114" s="244"/>
      <c r="AEB114" s="244"/>
      <c r="AEC114" s="244"/>
      <c r="AED114" s="244"/>
      <c r="AEE114" s="244"/>
      <c r="AEF114" s="244"/>
      <c r="AEG114" s="244"/>
      <c r="AEH114" s="244"/>
      <c r="AEI114" s="244"/>
      <c r="AEJ114" s="244"/>
      <c r="AEK114" s="244"/>
      <c r="AEL114" s="244"/>
      <c r="AEM114" s="244"/>
      <c r="AEN114" s="244"/>
      <c r="AEO114" s="244"/>
      <c r="AEP114" s="244"/>
      <c r="AEQ114" s="244"/>
      <c r="AER114" s="244"/>
      <c r="AES114" s="244"/>
      <c r="AET114" s="244"/>
      <c r="AEU114" s="244"/>
    </row>
    <row r="115" spans="1:827" s="191" customFormat="1" x14ac:dyDescent="0.15">
      <c r="A115" s="182" t="str">
        <f>'Tariffs July 2020'!K84</f>
        <v>Diamond Energy</v>
      </c>
      <c r="B115" s="183" t="str">
        <f>'Tariffs July 2020'!L84</f>
        <v>Renewable Saver POT</v>
      </c>
      <c r="C115" s="184">
        <f>IF('Tariffs July 2020'!BP84=0,91*'Tariffs July 2020'!M84/100,(91*'Tariffs July 2020'!M84/100)+'Tariffs July 2020'!BP84/4)</f>
        <v>95.459000000000003</v>
      </c>
      <c r="D115" s="184">
        <f>IF('Tariffs July 2020'!O84="",$C$107*$C$108*'Tariffs July 2020'!N84/100,IF($C$107*$C$108&gt;='Tariffs July 2020'!P84,('Tariffs July 2020'!P84*'Tariffs July 2020'!N84/100),($C$107*$C$108*'Tariffs July 2020'!N84/100)))</f>
        <v>118.25454545454544</v>
      </c>
      <c r="E115" s="184">
        <f>($C$107*$C$109)*'Tariffs July 2020'!AH84/100</f>
        <v>237.1</v>
      </c>
      <c r="F115" s="184">
        <f>($C$107*$C$110)*'Tariffs July 2020'!W84/100</f>
        <v>89.772727272727266</v>
      </c>
      <c r="G115" s="184">
        <f>SUM(C115:F115)</f>
        <v>540.58627272727267</v>
      </c>
      <c r="H115" s="238">
        <f t="shared" si="281"/>
        <v>1780.5090909090907</v>
      </c>
      <c r="I115" s="238">
        <f t="shared" si="282"/>
        <v>2162.3450909090907</v>
      </c>
      <c r="J115" s="185">
        <f t="shared" si="279"/>
        <v>2378.5796</v>
      </c>
      <c r="K115" s="183">
        <f>'Tariffs July 2020'!AZ84</f>
        <v>0</v>
      </c>
      <c r="L115" s="183">
        <f>'Tariffs July 2020'!BA84</f>
        <v>0</v>
      </c>
      <c r="M115" s="183">
        <f>'Tariffs July 2020'!BB84</f>
        <v>7</v>
      </c>
      <c r="N115" s="183">
        <f>'Tariffs July 2020'!BC84</f>
        <v>0</v>
      </c>
      <c r="O115" s="186" t="str">
        <f t="shared" si="283"/>
        <v>Pay-on-time off bill</v>
      </c>
      <c r="P115" s="187" t="str">
        <f t="shared" si="284"/>
        <v>Exclusive</v>
      </c>
      <c r="Q115" s="241">
        <f t="shared" si="285"/>
        <v>2162.3450909090907</v>
      </c>
      <c r="R115" s="238">
        <f t="shared" si="286"/>
        <v>2010.9809345454544</v>
      </c>
      <c r="S115" s="247">
        <f t="shared" si="287"/>
        <v>2378.5796</v>
      </c>
      <c r="T115" s="247">
        <f t="shared" si="287"/>
        <v>2212.0790280000001</v>
      </c>
      <c r="U115" s="188">
        <f>'Tariffs July 2020'!BL84</f>
        <v>0</v>
      </c>
      <c r="V115" s="189" t="str">
        <f>'Tariffs July 2020'!BM84</f>
        <v>n</v>
      </c>
      <c r="Y115" s="244"/>
      <c r="Z115" s="244"/>
      <c r="AA115" s="244"/>
      <c r="AB115" s="244"/>
      <c r="AC115" s="244"/>
      <c r="AD115" s="244"/>
      <c r="AE115" s="244"/>
      <c r="AF115" s="244"/>
      <c r="AG115" s="244"/>
      <c r="AH115" s="244"/>
      <c r="AI115" s="244"/>
      <c r="AJ115" s="244"/>
      <c r="AK115" s="244"/>
      <c r="AL115" s="244"/>
      <c r="AM115" s="244"/>
      <c r="AN115" s="244"/>
      <c r="AO115" s="244"/>
      <c r="AP115" s="244"/>
      <c r="AQ115" s="244"/>
      <c r="AR115" s="244"/>
      <c r="AS115" s="244"/>
      <c r="AT115" s="244"/>
      <c r="AU115" s="244"/>
      <c r="AV115" s="244"/>
      <c r="AW115" s="244"/>
      <c r="AX115" s="244"/>
      <c r="AY115" s="244"/>
      <c r="AZ115" s="244"/>
      <c r="BA115" s="244"/>
      <c r="BB115" s="244"/>
      <c r="BC115" s="244"/>
      <c r="BD115" s="244"/>
      <c r="BE115" s="244"/>
      <c r="BF115" s="244"/>
      <c r="BG115" s="244"/>
      <c r="BH115" s="244"/>
      <c r="BI115" s="244"/>
      <c r="BJ115" s="244"/>
      <c r="BK115" s="244"/>
      <c r="BL115" s="244"/>
      <c r="BM115" s="244"/>
      <c r="BN115" s="244"/>
      <c r="BO115" s="244"/>
      <c r="BP115" s="244"/>
      <c r="BQ115" s="244"/>
      <c r="BR115" s="244"/>
      <c r="BS115" s="244"/>
      <c r="BT115" s="244"/>
      <c r="BU115" s="244"/>
      <c r="BV115" s="244"/>
      <c r="BW115" s="244"/>
      <c r="BX115" s="244"/>
      <c r="BY115" s="244"/>
      <c r="BZ115" s="244"/>
      <c r="CA115" s="244"/>
      <c r="CB115" s="244"/>
      <c r="CC115" s="244"/>
      <c r="CD115" s="244"/>
      <c r="CE115" s="244"/>
      <c r="CF115" s="244"/>
      <c r="CG115" s="244"/>
      <c r="CH115" s="244"/>
      <c r="CI115" s="244"/>
      <c r="CJ115" s="244"/>
      <c r="CK115" s="244"/>
      <c r="CL115" s="244"/>
      <c r="CM115" s="244"/>
      <c r="CN115" s="244"/>
      <c r="CO115" s="244"/>
      <c r="CP115" s="244"/>
      <c r="CQ115" s="244"/>
      <c r="CR115" s="244"/>
      <c r="CS115" s="244"/>
      <c r="CT115" s="244"/>
      <c r="CU115" s="244"/>
      <c r="CV115" s="244"/>
      <c r="CW115" s="244"/>
      <c r="CX115" s="244"/>
      <c r="CY115" s="244"/>
      <c r="CZ115" s="244"/>
      <c r="DA115" s="244"/>
      <c r="DB115" s="244"/>
      <c r="DC115" s="244"/>
      <c r="DD115" s="244"/>
      <c r="DE115" s="244"/>
      <c r="DF115" s="244"/>
      <c r="DG115" s="244"/>
      <c r="DH115" s="244"/>
      <c r="DI115" s="244"/>
      <c r="DJ115" s="244"/>
      <c r="DK115" s="244"/>
      <c r="DL115" s="244"/>
      <c r="DM115" s="244"/>
      <c r="DN115" s="244"/>
      <c r="DO115" s="244"/>
      <c r="DP115" s="244"/>
      <c r="DQ115" s="244"/>
      <c r="DR115" s="244"/>
      <c r="DS115" s="244"/>
      <c r="DT115" s="244"/>
      <c r="DU115" s="244"/>
      <c r="DV115" s="244"/>
      <c r="DW115" s="244"/>
      <c r="DX115" s="244"/>
      <c r="DY115" s="244"/>
      <c r="DZ115" s="244"/>
      <c r="EA115" s="244"/>
      <c r="EB115" s="244"/>
      <c r="EC115" s="244"/>
      <c r="ED115" s="244"/>
      <c r="EE115" s="244"/>
      <c r="EF115" s="244"/>
      <c r="EG115" s="244"/>
      <c r="EH115" s="244"/>
      <c r="EI115" s="244"/>
      <c r="EJ115" s="244"/>
      <c r="EK115" s="244"/>
      <c r="EL115" s="244"/>
      <c r="EM115" s="244"/>
      <c r="EN115" s="244"/>
      <c r="EO115" s="244"/>
      <c r="EP115" s="244"/>
      <c r="EQ115" s="244"/>
      <c r="ER115" s="244"/>
      <c r="ES115" s="244"/>
      <c r="ET115" s="244"/>
      <c r="EU115" s="244"/>
      <c r="EV115" s="244"/>
      <c r="EW115" s="244"/>
      <c r="EX115" s="244"/>
      <c r="EY115" s="244"/>
      <c r="EZ115" s="244"/>
      <c r="FA115" s="244"/>
      <c r="FB115" s="244"/>
      <c r="FC115" s="244"/>
      <c r="FD115" s="244"/>
      <c r="FE115" s="244"/>
      <c r="FF115" s="244"/>
      <c r="FG115" s="244"/>
      <c r="FH115" s="244"/>
      <c r="FI115" s="244"/>
      <c r="FJ115" s="244"/>
      <c r="FK115" s="244"/>
      <c r="FL115" s="244"/>
      <c r="FM115" s="244"/>
      <c r="FN115" s="244"/>
      <c r="FO115" s="244"/>
      <c r="FP115" s="244"/>
      <c r="FQ115" s="244"/>
      <c r="FR115" s="244"/>
      <c r="FS115" s="244"/>
      <c r="FT115" s="244"/>
      <c r="FU115" s="244"/>
      <c r="FV115" s="244"/>
      <c r="FW115" s="244"/>
      <c r="FX115" s="244"/>
      <c r="FY115" s="244"/>
      <c r="FZ115" s="244"/>
      <c r="GA115" s="244"/>
      <c r="GB115" s="244"/>
      <c r="GC115" s="244"/>
      <c r="GD115" s="244"/>
      <c r="GE115" s="244"/>
      <c r="GF115" s="244"/>
      <c r="GG115" s="244"/>
      <c r="GH115" s="244"/>
      <c r="GI115" s="244"/>
      <c r="GJ115" s="244"/>
      <c r="GK115" s="244"/>
      <c r="GL115" s="244"/>
      <c r="GM115" s="244"/>
      <c r="GN115" s="244"/>
      <c r="GO115" s="244"/>
      <c r="GP115" s="244"/>
      <c r="GQ115" s="244"/>
      <c r="GR115" s="244"/>
      <c r="GS115" s="244"/>
      <c r="GT115" s="244"/>
      <c r="GU115" s="244"/>
      <c r="GV115" s="244"/>
      <c r="GW115" s="244"/>
      <c r="GX115" s="244"/>
      <c r="GY115" s="244"/>
      <c r="GZ115" s="244"/>
      <c r="HA115" s="244"/>
      <c r="HB115" s="244"/>
      <c r="HC115" s="244"/>
      <c r="HD115" s="244"/>
      <c r="HE115" s="244"/>
      <c r="HF115" s="244"/>
      <c r="HG115" s="244"/>
      <c r="HH115" s="244"/>
      <c r="HI115" s="244"/>
      <c r="HJ115" s="244"/>
      <c r="HK115" s="244"/>
      <c r="HL115" s="244"/>
      <c r="HM115" s="244"/>
      <c r="HN115" s="244"/>
      <c r="HO115" s="244"/>
      <c r="HP115" s="244"/>
      <c r="HQ115" s="244"/>
      <c r="HR115" s="244"/>
      <c r="HS115" s="244"/>
      <c r="HT115" s="244"/>
      <c r="HU115" s="244"/>
      <c r="HV115" s="244"/>
      <c r="HW115" s="244"/>
      <c r="HX115" s="244"/>
      <c r="HY115" s="244"/>
      <c r="HZ115" s="244"/>
      <c r="IA115" s="244"/>
      <c r="IB115" s="244"/>
      <c r="IC115" s="244"/>
      <c r="ID115" s="244"/>
      <c r="IE115" s="244"/>
      <c r="IF115" s="244"/>
      <c r="IG115" s="244"/>
      <c r="IH115" s="244"/>
      <c r="II115" s="244"/>
      <c r="IJ115" s="244"/>
      <c r="IK115" s="244"/>
      <c r="IL115" s="244"/>
      <c r="IM115" s="244"/>
      <c r="IN115" s="244"/>
      <c r="IO115" s="244"/>
      <c r="IP115" s="244"/>
      <c r="IQ115" s="244"/>
      <c r="IR115" s="244"/>
      <c r="IS115" s="244"/>
      <c r="IT115" s="244"/>
      <c r="IU115" s="244"/>
      <c r="IV115" s="244"/>
      <c r="IW115" s="244"/>
      <c r="IX115" s="244"/>
      <c r="IY115" s="244"/>
      <c r="IZ115" s="244"/>
      <c r="JA115" s="244"/>
      <c r="JB115" s="244"/>
      <c r="JC115" s="244"/>
      <c r="JD115" s="244"/>
      <c r="JE115" s="244"/>
      <c r="JF115" s="244"/>
      <c r="JG115" s="244"/>
      <c r="JH115" s="244"/>
      <c r="JI115" s="244"/>
      <c r="JJ115" s="244"/>
      <c r="JK115" s="244"/>
      <c r="JL115" s="244"/>
      <c r="JM115" s="244"/>
      <c r="JN115" s="244"/>
      <c r="JO115" s="244"/>
      <c r="JP115" s="244"/>
      <c r="JQ115" s="244"/>
      <c r="JR115" s="244"/>
      <c r="JS115" s="244"/>
      <c r="JT115" s="244"/>
      <c r="JU115" s="244"/>
      <c r="JV115" s="244"/>
      <c r="JW115" s="244"/>
      <c r="JX115" s="244"/>
      <c r="JY115" s="244"/>
      <c r="JZ115" s="244"/>
      <c r="KA115" s="244"/>
      <c r="KB115" s="244"/>
      <c r="KC115" s="244"/>
      <c r="KD115" s="244"/>
      <c r="KE115" s="244"/>
      <c r="KF115" s="244"/>
      <c r="KG115" s="244"/>
      <c r="KH115" s="244"/>
      <c r="KI115" s="244"/>
      <c r="KJ115" s="244"/>
      <c r="KK115" s="244"/>
      <c r="KL115" s="244"/>
      <c r="KM115" s="244"/>
      <c r="KN115" s="244"/>
      <c r="KO115" s="244"/>
      <c r="KP115" s="244"/>
      <c r="KQ115" s="244"/>
      <c r="KR115" s="244"/>
      <c r="KS115" s="244"/>
      <c r="KT115" s="244"/>
      <c r="KU115" s="244"/>
      <c r="KV115" s="244"/>
      <c r="KW115" s="244"/>
      <c r="KX115" s="244"/>
      <c r="KY115" s="244"/>
      <c r="KZ115" s="244"/>
      <c r="LA115" s="244"/>
      <c r="LB115" s="244"/>
      <c r="LC115" s="244"/>
      <c r="LD115" s="244"/>
      <c r="LE115" s="244"/>
      <c r="LF115" s="244"/>
      <c r="LG115" s="244"/>
      <c r="LH115" s="244"/>
      <c r="LI115" s="244"/>
      <c r="LJ115" s="244"/>
      <c r="LK115" s="244"/>
      <c r="LL115" s="244"/>
      <c r="LM115" s="244"/>
      <c r="LN115" s="244"/>
      <c r="LO115" s="244"/>
      <c r="LP115" s="244"/>
      <c r="LQ115" s="244"/>
      <c r="LR115" s="244"/>
      <c r="LS115" s="244"/>
      <c r="LT115" s="244"/>
      <c r="LU115" s="244"/>
      <c r="LV115" s="244"/>
      <c r="LW115" s="244"/>
      <c r="LX115" s="244"/>
      <c r="LY115" s="244"/>
      <c r="LZ115" s="244"/>
      <c r="MA115" s="244"/>
      <c r="MB115" s="244"/>
      <c r="MC115" s="244"/>
      <c r="MD115" s="244"/>
      <c r="ME115" s="244"/>
      <c r="MF115" s="244"/>
      <c r="MG115" s="244"/>
      <c r="MH115" s="244"/>
      <c r="MI115" s="244"/>
      <c r="MJ115" s="244"/>
      <c r="MK115" s="244"/>
      <c r="ML115" s="244"/>
      <c r="MM115" s="244"/>
      <c r="MN115" s="244"/>
      <c r="MO115" s="244"/>
      <c r="MP115" s="244"/>
      <c r="MQ115" s="244"/>
      <c r="MR115" s="244"/>
      <c r="MS115" s="244"/>
      <c r="MT115" s="244"/>
      <c r="MU115" s="244"/>
      <c r="MV115" s="244"/>
      <c r="MW115" s="244"/>
      <c r="MX115" s="244"/>
      <c r="MY115" s="244"/>
      <c r="MZ115" s="244"/>
      <c r="NA115" s="244"/>
      <c r="NB115" s="244"/>
      <c r="NC115" s="244"/>
      <c r="ND115" s="244"/>
      <c r="NE115" s="244"/>
      <c r="NF115" s="244"/>
      <c r="NG115" s="244"/>
      <c r="NH115" s="244"/>
      <c r="NI115" s="244"/>
      <c r="NJ115" s="244"/>
      <c r="NK115" s="244"/>
      <c r="NL115" s="244"/>
      <c r="NM115" s="244"/>
      <c r="NN115" s="244"/>
      <c r="NO115" s="244"/>
      <c r="NP115" s="244"/>
      <c r="NQ115" s="244"/>
      <c r="NR115" s="244"/>
      <c r="NS115" s="244"/>
      <c r="NT115" s="244"/>
      <c r="NU115" s="244"/>
      <c r="NV115" s="244"/>
      <c r="NW115" s="244"/>
      <c r="NX115" s="244"/>
      <c r="NY115" s="244"/>
      <c r="NZ115" s="244"/>
      <c r="OA115" s="244"/>
      <c r="OB115" s="244"/>
      <c r="OC115" s="244"/>
      <c r="OD115" s="244"/>
      <c r="OE115" s="244"/>
      <c r="OF115" s="244"/>
      <c r="OG115" s="244"/>
      <c r="OH115" s="244"/>
      <c r="OI115" s="244"/>
      <c r="OJ115" s="244"/>
      <c r="OK115" s="244"/>
      <c r="OL115" s="244"/>
      <c r="OM115" s="244"/>
      <c r="ON115" s="244"/>
      <c r="OO115" s="244"/>
      <c r="OP115" s="244"/>
      <c r="OQ115" s="244"/>
      <c r="OR115" s="244"/>
      <c r="OS115" s="244"/>
      <c r="OT115" s="244"/>
      <c r="OU115" s="244"/>
      <c r="OV115" s="244"/>
      <c r="OW115" s="244"/>
      <c r="OX115" s="244"/>
      <c r="OY115" s="244"/>
      <c r="OZ115" s="244"/>
      <c r="PA115" s="244"/>
      <c r="PB115" s="244"/>
      <c r="PC115" s="244"/>
      <c r="PD115" s="244"/>
      <c r="PE115" s="244"/>
      <c r="PF115" s="244"/>
      <c r="PG115" s="244"/>
      <c r="PH115" s="244"/>
      <c r="PI115" s="244"/>
      <c r="PJ115" s="244"/>
      <c r="PK115" s="244"/>
      <c r="PL115" s="244"/>
      <c r="PM115" s="244"/>
      <c r="PN115" s="244"/>
      <c r="PO115" s="244"/>
      <c r="PP115" s="244"/>
      <c r="PQ115" s="244"/>
      <c r="PR115" s="244"/>
      <c r="PS115" s="244"/>
      <c r="PT115" s="244"/>
      <c r="PU115" s="244"/>
      <c r="PV115" s="244"/>
      <c r="PW115" s="244"/>
      <c r="PX115" s="244"/>
      <c r="PY115" s="244"/>
      <c r="PZ115" s="244"/>
      <c r="QA115" s="244"/>
      <c r="QB115" s="244"/>
      <c r="QC115" s="244"/>
      <c r="QD115" s="244"/>
      <c r="QE115" s="244"/>
      <c r="QF115" s="244"/>
      <c r="QG115" s="244"/>
      <c r="QH115" s="244"/>
      <c r="QI115" s="244"/>
      <c r="QJ115" s="244"/>
      <c r="QK115" s="244"/>
      <c r="QL115" s="244"/>
      <c r="QM115" s="244"/>
      <c r="QN115" s="244"/>
      <c r="QO115" s="244"/>
      <c r="QP115" s="244"/>
      <c r="QQ115" s="244"/>
      <c r="QR115" s="244"/>
      <c r="QS115" s="244"/>
      <c r="QT115" s="244"/>
      <c r="QU115" s="244"/>
      <c r="QV115" s="244"/>
      <c r="QW115" s="244"/>
      <c r="QX115" s="244"/>
      <c r="QY115" s="244"/>
      <c r="QZ115" s="244"/>
      <c r="RA115" s="244"/>
      <c r="RB115" s="244"/>
      <c r="RC115" s="244"/>
      <c r="RD115" s="244"/>
      <c r="RE115" s="244"/>
      <c r="RF115" s="244"/>
      <c r="RG115" s="244"/>
      <c r="RH115" s="244"/>
      <c r="RI115" s="244"/>
      <c r="RJ115" s="244"/>
      <c r="RK115" s="244"/>
      <c r="RL115" s="244"/>
      <c r="RM115" s="244"/>
      <c r="RN115" s="244"/>
      <c r="RO115" s="244"/>
      <c r="RP115" s="244"/>
      <c r="RQ115" s="244"/>
      <c r="RR115" s="244"/>
      <c r="RS115" s="244"/>
      <c r="RT115" s="244"/>
      <c r="RU115" s="244"/>
      <c r="RV115" s="244"/>
      <c r="RW115" s="244"/>
      <c r="RX115" s="244"/>
      <c r="RY115" s="244"/>
      <c r="RZ115" s="244"/>
      <c r="SA115" s="244"/>
      <c r="SB115" s="244"/>
      <c r="SC115" s="244"/>
      <c r="SD115" s="244"/>
      <c r="SE115" s="244"/>
      <c r="SF115" s="244"/>
      <c r="SG115" s="244"/>
      <c r="SH115" s="244"/>
      <c r="SI115" s="244"/>
      <c r="SJ115" s="244"/>
      <c r="SK115" s="244"/>
      <c r="SL115" s="244"/>
      <c r="SM115" s="244"/>
      <c r="SN115" s="244"/>
      <c r="SO115" s="244"/>
      <c r="SP115" s="244"/>
      <c r="SQ115" s="244"/>
      <c r="SR115" s="244"/>
      <c r="SS115" s="244"/>
      <c r="ST115" s="244"/>
      <c r="SU115" s="244"/>
      <c r="SV115" s="244"/>
      <c r="SW115" s="244"/>
      <c r="SX115" s="244"/>
      <c r="SY115" s="244"/>
      <c r="SZ115" s="244"/>
      <c r="TA115" s="244"/>
      <c r="TB115" s="244"/>
      <c r="TC115" s="244"/>
      <c r="TD115" s="244"/>
      <c r="TE115" s="244"/>
      <c r="TF115" s="244"/>
      <c r="TG115" s="244"/>
      <c r="TH115" s="244"/>
      <c r="TI115" s="244"/>
      <c r="TJ115" s="244"/>
      <c r="TK115" s="244"/>
      <c r="TL115" s="244"/>
      <c r="TM115" s="244"/>
      <c r="TN115" s="244"/>
      <c r="TO115" s="244"/>
      <c r="TP115" s="244"/>
      <c r="TQ115" s="244"/>
      <c r="TR115" s="244"/>
      <c r="TS115" s="244"/>
      <c r="TT115" s="244"/>
      <c r="TU115" s="244"/>
      <c r="TV115" s="244"/>
      <c r="TW115" s="244"/>
      <c r="TX115" s="244"/>
      <c r="TY115" s="244"/>
      <c r="TZ115" s="244"/>
      <c r="UA115" s="244"/>
      <c r="UB115" s="244"/>
      <c r="UC115" s="244"/>
      <c r="UD115" s="244"/>
      <c r="UE115" s="244"/>
      <c r="UF115" s="244"/>
      <c r="UG115" s="244"/>
      <c r="UH115" s="244"/>
      <c r="UI115" s="244"/>
      <c r="UJ115" s="244"/>
      <c r="UK115" s="244"/>
      <c r="UL115" s="244"/>
      <c r="UM115" s="244"/>
      <c r="UN115" s="244"/>
      <c r="UO115" s="244"/>
      <c r="UP115" s="244"/>
      <c r="UQ115" s="244"/>
      <c r="UR115" s="244"/>
      <c r="US115" s="244"/>
      <c r="UT115" s="244"/>
      <c r="UU115" s="244"/>
      <c r="UV115" s="244"/>
      <c r="UW115" s="244"/>
      <c r="UX115" s="244"/>
      <c r="UY115" s="244"/>
      <c r="UZ115" s="244"/>
      <c r="VA115" s="244"/>
      <c r="VB115" s="244"/>
      <c r="VC115" s="244"/>
      <c r="VD115" s="244"/>
      <c r="VE115" s="244"/>
      <c r="VF115" s="244"/>
      <c r="VG115" s="244"/>
      <c r="VH115" s="244"/>
      <c r="VI115" s="244"/>
      <c r="VJ115" s="244"/>
      <c r="VK115" s="244"/>
      <c r="VL115" s="244"/>
      <c r="VM115" s="244"/>
      <c r="VN115" s="244"/>
      <c r="VO115" s="244"/>
      <c r="VP115" s="244"/>
      <c r="VQ115" s="244"/>
      <c r="VR115" s="244"/>
      <c r="VS115" s="244"/>
      <c r="VT115" s="244"/>
      <c r="VU115" s="244"/>
      <c r="VV115" s="244"/>
      <c r="VW115" s="244"/>
      <c r="VX115" s="244"/>
      <c r="VY115" s="244"/>
      <c r="VZ115" s="244"/>
      <c r="WA115" s="244"/>
      <c r="WB115" s="244"/>
      <c r="WC115" s="244"/>
      <c r="WD115" s="244"/>
      <c r="WE115" s="244"/>
      <c r="WF115" s="244"/>
      <c r="WG115" s="244"/>
      <c r="WH115" s="244"/>
      <c r="WI115" s="244"/>
      <c r="WJ115" s="244"/>
      <c r="WK115" s="244"/>
      <c r="WL115" s="244"/>
      <c r="WM115" s="244"/>
      <c r="WN115" s="244"/>
      <c r="WO115" s="244"/>
      <c r="WP115" s="244"/>
      <c r="WQ115" s="244"/>
      <c r="WR115" s="244"/>
      <c r="WS115" s="244"/>
      <c r="WT115" s="244"/>
      <c r="WU115" s="244"/>
      <c r="WV115" s="244"/>
      <c r="WW115" s="244"/>
      <c r="WX115" s="244"/>
      <c r="WY115" s="244"/>
      <c r="WZ115" s="244"/>
      <c r="XA115" s="244"/>
      <c r="XB115" s="244"/>
      <c r="XC115" s="244"/>
      <c r="XD115" s="244"/>
      <c r="XE115" s="244"/>
      <c r="XF115" s="244"/>
      <c r="XG115" s="244"/>
      <c r="XH115" s="244"/>
      <c r="XI115" s="244"/>
      <c r="XJ115" s="244"/>
      <c r="XK115" s="244"/>
      <c r="XL115" s="244"/>
      <c r="XM115" s="244"/>
      <c r="XN115" s="244"/>
      <c r="XO115" s="244"/>
      <c r="XP115" s="244"/>
      <c r="XQ115" s="244"/>
      <c r="XR115" s="244"/>
      <c r="XS115" s="244"/>
      <c r="XT115" s="244"/>
      <c r="XU115" s="244"/>
      <c r="XV115" s="244"/>
      <c r="XW115" s="244"/>
      <c r="XX115" s="244"/>
      <c r="XY115" s="244"/>
      <c r="XZ115" s="244"/>
      <c r="YA115" s="244"/>
      <c r="YB115" s="244"/>
      <c r="YC115" s="244"/>
      <c r="YD115" s="244"/>
      <c r="YE115" s="244"/>
      <c r="YF115" s="244"/>
      <c r="YG115" s="244"/>
      <c r="YH115" s="244"/>
      <c r="YI115" s="244"/>
      <c r="YJ115" s="244"/>
      <c r="YK115" s="244"/>
      <c r="YL115" s="244"/>
      <c r="YM115" s="244"/>
      <c r="YN115" s="244"/>
      <c r="YO115" s="244"/>
      <c r="YP115" s="244"/>
      <c r="YQ115" s="244"/>
      <c r="YR115" s="244"/>
      <c r="YS115" s="244"/>
      <c r="YT115" s="244"/>
      <c r="YU115" s="244"/>
      <c r="YV115" s="244"/>
      <c r="YW115" s="244"/>
      <c r="YX115" s="244"/>
      <c r="YY115" s="244"/>
      <c r="YZ115" s="244"/>
      <c r="ZA115" s="244"/>
      <c r="ZB115" s="244"/>
      <c r="ZC115" s="244"/>
      <c r="ZD115" s="244"/>
      <c r="ZE115" s="244"/>
      <c r="ZF115" s="244"/>
      <c r="ZG115" s="244"/>
      <c r="ZH115" s="244"/>
      <c r="ZI115" s="244"/>
      <c r="ZJ115" s="244"/>
      <c r="ZK115" s="244"/>
      <c r="ZL115" s="244"/>
      <c r="ZM115" s="244"/>
      <c r="ZN115" s="244"/>
      <c r="ZO115" s="244"/>
      <c r="ZP115" s="244"/>
      <c r="ZQ115" s="244"/>
      <c r="ZR115" s="244"/>
      <c r="ZS115" s="244"/>
      <c r="ZT115" s="244"/>
      <c r="ZU115" s="244"/>
      <c r="ZV115" s="244"/>
      <c r="ZW115" s="244"/>
      <c r="ZX115" s="244"/>
      <c r="ZY115" s="244"/>
      <c r="ZZ115" s="244"/>
      <c r="AAA115" s="244"/>
      <c r="AAB115" s="244"/>
      <c r="AAC115" s="244"/>
      <c r="AAD115" s="244"/>
      <c r="AAE115" s="244"/>
      <c r="AAF115" s="244"/>
      <c r="AAG115" s="244"/>
      <c r="AAH115" s="244"/>
      <c r="AAI115" s="244"/>
      <c r="AAJ115" s="244"/>
      <c r="AAK115" s="244"/>
      <c r="AAL115" s="244"/>
      <c r="AAM115" s="244"/>
      <c r="AAN115" s="244"/>
      <c r="AAO115" s="244"/>
      <c r="AAP115" s="244"/>
      <c r="AAQ115" s="244"/>
      <c r="AAR115" s="244"/>
      <c r="AAS115" s="244"/>
      <c r="AAT115" s="244"/>
      <c r="AAU115" s="244"/>
      <c r="AAV115" s="244"/>
      <c r="AAW115" s="244"/>
      <c r="AAX115" s="244"/>
      <c r="AAY115" s="244"/>
      <c r="AAZ115" s="244"/>
      <c r="ABA115" s="244"/>
      <c r="ABB115" s="244"/>
      <c r="ABC115" s="244"/>
      <c r="ABD115" s="244"/>
      <c r="ABE115" s="244"/>
      <c r="ABF115" s="244"/>
      <c r="ABG115" s="244"/>
      <c r="ABH115" s="244"/>
      <c r="ABI115" s="244"/>
      <c r="ABJ115" s="244"/>
      <c r="ABK115" s="244"/>
      <c r="ABL115" s="244"/>
      <c r="ABM115" s="244"/>
      <c r="ABN115" s="244"/>
      <c r="ABO115" s="244"/>
      <c r="ABP115" s="244"/>
      <c r="ABQ115" s="244"/>
      <c r="ABR115" s="244"/>
      <c r="ABS115" s="244"/>
      <c r="ABT115" s="244"/>
      <c r="ABU115" s="244"/>
      <c r="ABV115" s="244"/>
      <c r="ABW115" s="244"/>
      <c r="ABX115" s="244"/>
      <c r="ABY115" s="244"/>
      <c r="ABZ115" s="244"/>
      <c r="ACA115" s="244"/>
      <c r="ACB115" s="244"/>
      <c r="ACC115" s="244"/>
      <c r="ACD115" s="244"/>
      <c r="ACE115" s="244"/>
      <c r="ACF115" s="244"/>
      <c r="ACG115" s="244"/>
      <c r="ACH115" s="244"/>
      <c r="ACI115" s="244"/>
      <c r="ACJ115" s="244"/>
      <c r="ACK115" s="244"/>
      <c r="ACL115" s="244"/>
      <c r="ACM115" s="244"/>
      <c r="ACN115" s="244"/>
      <c r="ACO115" s="244"/>
      <c r="ACP115" s="244"/>
      <c r="ACQ115" s="244"/>
      <c r="ACR115" s="244"/>
      <c r="ACS115" s="244"/>
      <c r="ACT115" s="244"/>
      <c r="ACU115" s="244"/>
      <c r="ACV115" s="244"/>
      <c r="ACW115" s="244"/>
      <c r="ACX115" s="244"/>
      <c r="ACY115" s="244"/>
      <c r="ACZ115" s="244"/>
      <c r="ADA115" s="244"/>
      <c r="ADB115" s="244"/>
      <c r="ADC115" s="244"/>
      <c r="ADD115" s="244"/>
      <c r="ADE115" s="244"/>
      <c r="ADF115" s="244"/>
      <c r="ADG115" s="244"/>
      <c r="ADH115" s="244"/>
      <c r="ADI115" s="244"/>
      <c r="ADJ115" s="244"/>
      <c r="ADK115" s="244"/>
      <c r="ADL115" s="244"/>
      <c r="ADM115" s="244"/>
      <c r="ADN115" s="244"/>
      <c r="ADO115" s="244"/>
      <c r="ADP115" s="244"/>
      <c r="ADQ115" s="244"/>
      <c r="ADR115" s="244"/>
      <c r="ADS115" s="244"/>
      <c r="ADT115" s="244"/>
      <c r="ADU115" s="244"/>
      <c r="ADV115" s="244"/>
      <c r="ADW115" s="244"/>
      <c r="ADX115" s="244"/>
      <c r="ADY115" s="244"/>
      <c r="ADZ115" s="244"/>
      <c r="AEA115" s="244"/>
      <c r="AEB115" s="244"/>
      <c r="AEC115" s="244"/>
      <c r="AED115" s="244"/>
      <c r="AEE115" s="244"/>
      <c r="AEF115" s="244"/>
      <c r="AEG115" s="244"/>
      <c r="AEH115" s="244"/>
      <c r="AEI115" s="244"/>
      <c r="AEJ115" s="244"/>
      <c r="AEK115" s="244"/>
      <c r="AEL115" s="244"/>
      <c r="AEM115" s="244"/>
      <c r="AEN115" s="244"/>
      <c r="AEO115" s="244"/>
      <c r="AEP115" s="244"/>
      <c r="AEQ115" s="244"/>
      <c r="AER115" s="244"/>
      <c r="AES115" s="244"/>
      <c r="AET115" s="244"/>
      <c r="AEU115" s="244"/>
    </row>
    <row r="116" spans="1:827" s="191" customFormat="1" x14ac:dyDescent="0.15">
      <c r="A116" s="182" t="str">
        <f>'Tariffs July 2020'!K85</f>
        <v>Dodo Power &amp; Gas</v>
      </c>
      <c r="B116" s="183" t="str">
        <f>'Tariffs July 2020'!L85</f>
        <v>Market offer</v>
      </c>
      <c r="C116" s="184">
        <f>IF('Tariffs July 2020'!BP85=0,91*'Tariffs July 2020'!M85/100,(91*'Tariffs July 2020'!M85/100)+'Tariffs July 2020'!BP85/4)</f>
        <v>90.594636363636369</v>
      </c>
      <c r="D116" s="184">
        <f>IF('Tariffs July 2020'!O85="",$C$107*$C$108*'Tariffs July 2020'!N85/100,IF($C$107*$C$108&gt;='Tariffs July 2020'!P85,('Tariffs July 2020'!P85*'Tariffs July 2020'!N85/100),($C$107*$C$108*'Tariffs July 2020'!N85/100)))</f>
        <v>117.56363636363635</v>
      </c>
      <c r="E116" s="184">
        <f>($C$107*$C$109)*'Tariffs July 2020'!AH85/100</f>
        <v>210.19999999999996</v>
      </c>
      <c r="F116" s="184">
        <f>($C$107*$C$110)*'Tariffs July 2020'!W85/100</f>
        <v>87.909090909090921</v>
      </c>
      <c r="G116" s="184">
        <f t="shared" si="280"/>
        <v>506.26736363636365</v>
      </c>
      <c r="H116" s="238">
        <f t="shared" si="281"/>
        <v>1662.6909090909091</v>
      </c>
      <c r="I116" s="238">
        <f t="shared" si="282"/>
        <v>2025.0694545454546</v>
      </c>
      <c r="J116" s="185">
        <f t="shared" si="279"/>
        <v>2227.5764000000004</v>
      </c>
      <c r="K116" s="183">
        <f>'Tariffs July 2020'!AZ85</f>
        <v>0</v>
      </c>
      <c r="L116" s="183">
        <f>'Tariffs July 2020'!BA85</f>
        <v>0</v>
      </c>
      <c r="M116" s="183">
        <f>'Tariffs July 2020'!BB85</f>
        <v>0</v>
      </c>
      <c r="N116" s="183">
        <f>'Tariffs July 2020'!BC85</f>
        <v>0</v>
      </c>
      <c r="O116" s="186" t="str">
        <f t="shared" si="283"/>
        <v>No discount</v>
      </c>
      <c r="P116" s="187" t="str">
        <f t="shared" si="284"/>
        <v>Exclusive</v>
      </c>
      <c r="Q116" s="241">
        <f t="shared" si="285"/>
        <v>2025.0694545454546</v>
      </c>
      <c r="R116" s="238">
        <f t="shared" si="286"/>
        <v>2025.0694545454546</v>
      </c>
      <c r="S116" s="247">
        <f t="shared" si="287"/>
        <v>2227.5764000000004</v>
      </c>
      <c r="T116" s="247">
        <f t="shared" si="287"/>
        <v>2227.5764000000004</v>
      </c>
      <c r="U116" s="188">
        <f>'Tariffs July 2020'!BL85</f>
        <v>0</v>
      </c>
      <c r="V116" s="189" t="str">
        <f>'Tariffs July 2020'!BM85</f>
        <v>n</v>
      </c>
      <c r="Y116" s="244"/>
      <c r="Z116" s="244"/>
      <c r="AA116" s="244"/>
      <c r="AB116" s="244"/>
      <c r="AC116" s="244"/>
      <c r="AD116" s="244"/>
      <c r="AE116" s="244"/>
      <c r="AF116" s="244"/>
      <c r="AG116" s="244"/>
      <c r="AH116" s="244"/>
      <c r="AI116" s="244"/>
      <c r="AJ116" s="244"/>
      <c r="AK116" s="244"/>
      <c r="AL116" s="244"/>
      <c r="AM116" s="244"/>
      <c r="AN116" s="244"/>
      <c r="AO116" s="244"/>
      <c r="AP116" s="244"/>
      <c r="AQ116" s="244"/>
      <c r="AR116" s="244"/>
      <c r="AS116" s="244"/>
      <c r="AT116" s="244"/>
      <c r="AU116" s="244"/>
      <c r="AV116" s="244"/>
      <c r="AW116" s="244"/>
      <c r="AX116" s="244"/>
      <c r="AY116" s="244"/>
      <c r="AZ116" s="244"/>
      <c r="BA116" s="244"/>
      <c r="BB116" s="244"/>
      <c r="BC116" s="244"/>
      <c r="BD116" s="244"/>
      <c r="BE116" s="244"/>
      <c r="BF116" s="244"/>
      <c r="BG116" s="244"/>
      <c r="BH116" s="244"/>
      <c r="BI116" s="244"/>
      <c r="BJ116" s="244"/>
      <c r="BK116" s="244"/>
      <c r="BL116" s="244"/>
      <c r="BM116" s="244"/>
      <c r="BN116" s="244"/>
      <c r="BO116" s="244"/>
      <c r="BP116" s="244"/>
      <c r="BQ116" s="244"/>
      <c r="BR116" s="244"/>
      <c r="BS116" s="244"/>
      <c r="BT116" s="244"/>
      <c r="BU116" s="244"/>
      <c r="BV116" s="244"/>
      <c r="BW116" s="244"/>
      <c r="BX116" s="244"/>
      <c r="BY116" s="244"/>
      <c r="BZ116" s="244"/>
      <c r="CA116" s="244"/>
      <c r="CB116" s="244"/>
      <c r="CC116" s="244"/>
      <c r="CD116" s="244"/>
      <c r="CE116" s="244"/>
      <c r="CF116" s="244"/>
      <c r="CG116" s="244"/>
      <c r="CH116" s="244"/>
      <c r="CI116" s="244"/>
      <c r="CJ116" s="244"/>
      <c r="CK116" s="244"/>
      <c r="CL116" s="244"/>
      <c r="CM116" s="244"/>
      <c r="CN116" s="244"/>
      <c r="CO116" s="244"/>
      <c r="CP116" s="244"/>
      <c r="CQ116" s="244"/>
      <c r="CR116" s="244"/>
      <c r="CS116" s="244"/>
      <c r="CT116" s="244"/>
      <c r="CU116" s="244"/>
      <c r="CV116" s="244"/>
      <c r="CW116" s="244"/>
      <c r="CX116" s="244"/>
      <c r="CY116" s="244"/>
      <c r="CZ116" s="244"/>
      <c r="DA116" s="244"/>
      <c r="DB116" s="244"/>
      <c r="DC116" s="244"/>
      <c r="DD116" s="244"/>
      <c r="DE116" s="244"/>
      <c r="DF116" s="244"/>
      <c r="DG116" s="244"/>
      <c r="DH116" s="244"/>
      <c r="DI116" s="244"/>
      <c r="DJ116" s="244"/>
      <c r="DK116" s="244"/>
      <c r="DL116" s="244"/>
      <c r="DM116" s="244"/>
      <c r="DN116" s="244"/>
      <c r="DO116" s="244"/>
      <c r="DP116" s="244"/>
      <c r="DQ116" s="244"/>
      <c r="DR116" s="244"/>
      <c r="DS116" s="244"/>
      <c r="DT116" s="244"/>
      <c r="DU116" s="244"/>
      <c r="DV116" s="244"/>
      <c r="DW116" s="244"/>
      <c r="DX116" s="244"/>
      <c r="DY116" s="244"/>
      <c r="DZ116" s="244"/>
      <c r="EA116" s="244"/>
      <c r="EB116" s="244"/>
      <c r="EC116" s="244"/>
      <c r="ED116" s="244"/>
      <c r="EE116" s="244"/>
      <c r="EF116" s="244"/>
      <c r="EG116" s="244"/>
      <c r="EH116" s="244"/>
      <c r="EI116" s="244"/>
      <c r="EJ116" s="244"/>
      <c r="EK116" s="244"/>
      <c r="EL116" s="244"/>
      <c r="EM116" s="244"/>
      <c r="EN116" s="244"/>
      <c r="EO116" s="244"/>
      <c r="EP116" s="244"/>
      <c r="EQ116" s="244"/>
      <c r="ER116" s="244"/>
      <c r="ES116" s="244"/>
      <c r="ET116" s="244"/>
      <c r="EU116" s="244"/>
      <c r="EV116" s="244"/>
      <c r="EW116" s="244"/>
      <c r="EX116" s="244"/>
      <c r="EY116" s="244"/>
      <c r="EZ116" s="244"/>
      <c r="FA116" s="244"/>
      <c r="FB116" s="244"/>
      <c r="FC116" s="244"/>
      <c r="FD116" s="244"/>
      <c r="FE116" s="244"/>
      <c r="FF116" s="244"/>
      <c r="FG116" s="244"/>
      <c r="FH116" s="244"/>
      <c r="FI116" s="244"/>
      <c r="FJ116" s="244"/>
      <c r="FK116" s="244"/>
      <c r="FL116" s="244"/>
      <c r="FM116" s="244"/>
      <c r="FN116" s="244"/>
      <c r="FO116" s="244"/>
      <c r="FP116" s="244"/>
      <c r="FQ116" s="244"/>
      <c r="FR116" s="244"/>
      <c r="FS116" s="244"/>
      <c r="FT116" s="244"/>
      <c r="FU116" s="244"/>
      <c r="FV116" s="244"/>
      <c r="FW116" s="244"/>
      <c r="FX116" s="244"/>
      <c r="FY116" s="244"/>
      <c r="FZ116" s="244"/>
      <c r="GA116" s="244"/>
      <c r="GB116" s="244"/>
      <c r="GC116" s="244"/>
      <c r="GD116" s="244"/>
      <c r="GE116" s="244"/>
      <c r="GF116" s="244"/>
      <c r="GG116" s="244"/>
      <c r="GH116" s="244"/>
      <c r="GI116" s="244"/>
      <c r="GJ116" s="244"/>
      <c r="GK116" s="244"/>
      <c r="GL116" s="244"/>
      <c r="GM116" s="244"/>
      <c r="GN116" s="244"/>
      <c r="GO116" s="244"/>
      <c r="GP116" s="244"/>
      <c r="GQ116" s="244"/>
      <c r="GR116" s="244"/>
      <c r="GS116" s="244"/>
      <c r="GT116" s="244"/>
      <c r="GU116" s="244"/>
      <c r="GV116" s="244"/>
      <c r="GW116" s="244"/>
      <c r="GX116" s="244"/>
      <c r="GY116" s="244"/>
      <c r="GZ116" s="244"/>
      <c r="HA116" s="244"/>
      <c r="HB116" s="244"/>
      <c r="HC116" s="244"/>
      <c r="HD116" s="244"/>
      <c r="HE116" s="244"/>
      <c r="HF116" s="244"/>
      <c r="HG116" s="244"/>
      <c r="HH116" s="244"/>
      <c r="HI116" s="244"/>
      <c r="HJ116" s="244"/>
      <c r="HK116" s="244"/>
      <c r="HL116" s="244"/>
      <c r="HM116" s="244"/>
      <c r="HN116" s="244"/>
      <c r="HO116" s="244"/>
      <c r="HP116" s="244"/>
      <c r="HQ116" s="244"/>
      <c r="HR116" s="244"/>
      <c r="HS116" s="244"/>
      <c r="HT116" s="244"/>
      <c r="HU116" s="244"/>
      <c r="HV116" s="244"/>
      <c r="HW116" s="244"/>
      <c r="HX116" s="244"/>
      <c r="HY116" s="244"/>
      <c r="HZ116" s="244"/>
      <c r="IA116" s="244"/>
      <c r="IB116" s="244"/>
      <c r="IC116" s="244"/>
      <c r="ID116" s="244"/>
      <c r="IE116" s="244"/>
      <c r="IF116" s="244"/>
      <c r="IG116" s="244"/>
      <c r="IH116" s="244"/>
      <c r="II116" s="244"/>
      <c r="IJ116" s="244"/>
      <c r="IK116" s="244"/>
      <c r="IL116" s="244"/>
      <c r="IM116" s="244"/>
      <c r="IN116" s="244"/>
      <c r="IO116" s="244"/>
      <c r="IP116" s="244"/>
      <c r="IQ116" s="244"/>
      <c r="IR116" s="244"/>
      <c r="IS116" s="244"/>
      <c r="IT116" s="244"/>
      <c r="IU116" s="244"/>
      <c r="IV116" s="244"/>
      <c r="IW116" s="244"/>
      <c r="IX116" s="244"/>
      <c r="IY116" s="244"/>
      <c r="IZ116" s="244"/>
      <c r="JA116" s="244"/>
      <c r="JB116" s="244"/>
      <c r="JC116" s="244"/>
      <c r="JD116" s="244"/>
      <c r="JE116" s="244"/>
      <c r="JF116" s="244"/>
      <c r="JG116" s="244"/>
      <c r="JH116" s="244"/>
      <c r="JI116" s="244"/>
      <c r="JJ116" s="244"/>
      <c r="JK116" s="244"/>
      <c r="JL116" s="244"/>
      <c r="JM116" s="244"/>
      <c r="JN116" s="244"/>
      <c r="JO116" s="244"/>
      <c r="JP116" s="244"/>
      <c r="JQ116" s="244"/>
      <c r="JR116" s="244"/>
      <c r="JS116" s="244"/>
      <c r="JT116" s="244"/>
      <c r="JU116" s="244"/>
      <c r="JV116" s="244"/>
      <c r="JW116" s="244"/>
      <c r="JX116" s="244"/>
      <c r="JY116" s="244"/>
      <c r="JZ116" s="244"/>
      <c r="KA116" s="244"/>
      <c r="KB116" s="244"/>
      <c r="KC116" s="244"/>
      <c r="KD116" s="244"/>
      <c r="KE116" s="244"/>
      <c r="KF116" s="244"/>
      <c r="KG116" s="244"/>
      <c r="KH116" s="244"/>
      <c r="KI116" s="244"/>
      <c r="KJ116" s="244"/>
      <c r="KK116" s="244"/>
      <c r="KL116" s="244"/>
      <c r="KM116" s="244"/>
      <c r="KN116" s="244"/>
      <c r="KO116" s="244"/>
      <c r="KP116" s="244"/>
      <c r="KQ116" s="244"/>
      <c r="KR116" s="244"/>
      <c r="KS116" s="244"/>
      <c r="KT116" s="244"/>
      <c r="KU116" s="244"/>
      <c r="KV116" s="244"/>
      <c r="KW116" s="244"/>
      <c r="KX116" s="244"/>
      <c r="KY116" s="244"/>
      <c r="KZ116" s="244"/>
      <c r="LA116" s="244"/>
      <c r="LB116" s="244"/>
      <c r="LC116" s="244"/>
      <c r="LD116" s="244"/>
      <c r="LE116" s="244"/>
      <c r="LF116" s="244"/>
      <c r="LG116" s="244"/>
      <c r="LH116" s="244"/>
      <c r="LI116" s="244"/>
      <c r="LJ116" s="244"/>
      <c r="LK116" s="244"/>
      <c r="LL116" s="244"/>
      <c r="LM116" s="244"/>
      <c r="LN116" s="244"/>
      <c r="LO116" s="244"/>
      <c r="LP116" s="244"/>
      <c r="LQ116" s="244"/>
      <c r="LR116" s="244"/>
      <c r="LS116" s="244"/>
      <c r="LT116" s="244"/>
      <c r="LU116" s="244"/>
      <c r="LV116" s="244"/>
      <c r="LW116" s="244"/>
      <c r="LX116" s="244"/>
      <c r="LY116" s="244"/>
      <c r="LZ116" s="244"/>
      <c r="MA116" s="244"/>
      <c r="MB116" s="244"/>
      <c r="MC116" s="244"/>
      <c r="MD116" s="244"/>
      <c r="ME116" s="244"/>
      <c r="MF116" s="244"/>
      <c r="MG116" s="244"/>
      <c r="MH116" s="244"/>
      <c r="MI116" s="244"/>
      <c r="MJ116" s="244"/>
      <c r="MK116" s="244"/>
      <c r="ML116" s="244"/>
      <c r="MM116" s="244"/>
      <c r="MN116" s="244"/>
      <c r="MO116" s="244"/>
      <c r="MP116" s="244"/>
      <c r="MQ116" s="244"/>
      <c r="MR116" s="244"/>
      <c r="MS116" s="244"/>
      <c r="MT116" s="244"/>
      <c r="MU116" s="244"/>
      <c r="MV116" s="244"/>
      <c r="MW116" s="244"/>
      <c r="MX116" s="244"/>
      <c r="MY116" s="244"/>
      <c r="MZ116" s="244"/>
      <c r="NA116" s="244"/>
      <c r="NB116" s="244"/>
      <c r="NC116" s="244"/>
      <c r="ND116" s="244"/>
      <c r="NE116" s="244"/>
      <c r="NF116" s="244"/>
      <c r="NG116" s="244"/>
      <c r="NH116" s="244"/>
      <c r="NI116" s="244"/>
      <c r="NJ116" s="244"/>
      <c r="NK116" s="244"/>
      <c r="NL116" s="244"/>
      <c r="NM116" s="244"/>
      <c r="NN116" s="244"/>
      <c r="NO116" s="244"/>
      <c r="NP116" s="244"/>
      <c r="NQ116" s="244"/>
      <c r="NR116" s="244"/>
      <c r="NS116" s="244"/>
      <c r="NT116" s="244"/>
      <c r="NU116" s="244"/>
      <c r="NV116" s="244"/>
      <c r="NW116" s="244"/>
      <c r="NX116" s="244"/>
      <c r="NY116" s="244"/>
      <c r="NZ116" s="244"/>
      <c r="OA116" s="244"/>
      <c r="OB116" s="244"/>
      <c r="OC116" s="244"/>
      <c r="OD116" s="244"/>
      <c r="OE116" s="244"/>
      <c r="OF116" s="244"/>
      <c r="OG116" s="244"/>
      <c r="OH116" s="244"/>
      <c r="OI116" s="244"/>
      <c r="OJ116" s="244"/>
      <c r="OK116" s="244"/>
      <c r="OL116" s="244"/>
      <c r="OM116" s="244"/>
      <c r="ON116" s="244"/>
      <c r="OO116" s="244"/>
      <c r="OP116" s="244"/>
      <c r="OQ116" s="244"/>
      <c r="OR116" s="244"/>
      <c r="OS116" s="244"/>
      <c r="OT116" s="244"/>
      <c r="OU116" s="244"/>
      <c r="OV116" s="244"/>
      <c r="OW116" s="244"/>
      <c r="OX116" s="244"/>
      <c r="OY116" s="244"/>
      <c r="OZ116" s="244"/>
      <c r="PA116" s="244"/>
      <c r="PB116" s="244"/>
      <c r="PC116" s="244"/>
      <c r="PD116" s="244"/>
      <c r="PE116" s="244"/>
      <c r="PF116" s="244"/>
      <c r="PG116" s="244"/>
      <c r="PH116" s="244"/>
      <c r="PI116" s="244"/>
      <c r="PJ116" s="244"/>
      <c r="PK116" s="244"/>
      <c r="PL116" s="244"/>
      <c r="PM116" s="244"/>
      <c r="PN116" s="244"/>
      <c r="PO116" s="244"/>
      <c r="PP116" s="244"/>
      <c r="PQ116" s="244"/>
      <c r="PR116" s="244"/>
      <c r="PS116" s="244"/>
      <c r="PT116" s="244"/>
      <c r="PU116" s="244"/>
      <c r="PV116" s="244"/>
      <c r="PW116" s="244"/>
      <c r="PX116" s="244"/>
      <c r="PY116" s="244"/>
      <c r="PZ116" s="244"/>
      <c r="QA116" s="244"/>
      <c r="QB116" s="244"/>
      <c r="QC116" s="244"/>
      <c r="QD116" s="244"/>
      <c r="QE116" s="244"/>
      <c r="QF116" s="244"/>
      <c r="QG116" s="244"/>
      <c r="QH116" s="244"/>
      <c r="QI116" s="244"/>
      <c r="QJ116" s="244"/>
      <c r="QK116" s="244"/>
      <c r="QL116" s="244"/>
      <c r="QM116" s="244"/>
      <c r="QN116" s="244"/>
      <c r="QO116" s="244"/>
      <c r="QP116" s="244"/>
      <c r="QQ116" s="244"/>
      <c r="QR116" s="244"/>
      <c r="QS116" s="244"/>
      <c r="QT116" s="244"/>
      <c r="QU116" s="244"/>
      <c r="QV116" s="244"/>
      <c r="QW116" s="244"/>
      <c r="QX116" s="244"/>
      <c r="QY116" s="244"/>
      <c r="QZ116" s="244"/>
      <c r="RA116" s="244"/>
      <c r="RB116" s="244"/>
      <c r="RC116" s="244"/>
      <c r="RD116" s="244"/>
      <c r="RE116" s="244"/>
      <c r="RF116" s="244"/>
      <c r="RG116" s="244"/>
      <c r="RH116" s="244"/>
      <c r="RI116" s="244"/>
      <c r="RJ116" s="244"/>
      <c r="RK116" s="244"/>
      <c r="RL116" s="244"/>
      <c r="RM116" s="244"/>
      <c r="RN116" s="244"/>
      <c r="RO116" s="244"/>
      <c r="RP116" s="244"/>
      <c r="RQ116" s="244"/>
      <c r="RR116" s="244"/>
      <c r="RS116" s="244"/>
      <c r="RT116" s="244"/>
      <c r="RU116" s="244"/>
      <c r="RV116" s="244"/>
      <c r="RW116" s="244"/>
      <c r="RX116" s="244"/>
      <c r="RY116" s="244"/>
      <c r="RZ116" s="244"/>
      <c r="SA116" s="244"/>
      <c r="SB116" s="244"/>
      <c r="SC116" s="244"/>
      <c r="SD116" s="244"/>
      <c r="SE116" s="244"/>
      <c r="SF116" s="244"/>
      <c r="SG116" s="244"/>
      <c r="SH116" s="244"/>
      <c r="SI116" s="244"/>
      <c r="SJ116" s="244"/>
      <c r="SK116" s="244"/>
      <c r="SL116" s="244"/>
      <c r="SM116" s="244"/>
      <c r="SN116" s="244"/>
      <c r="SO116" s="244"/>
      <c r="SP116" s="244"/>
      <c r="SQ116" s="244"/>
      <c r="SR116" s="244"/>
      <c r="SS116" s="244"/>
      <c r="ST116" s="244"/>
      <c r="SU116" s="244"/>
      <c r="SV116" s="244"/>
      <c r="SW116" s="244"/>
      <c r="SX116" s="244"/>
      <c r="SY116" s="244"/>
      <c r="SZ116" s="244"/>
      <c r="TA116" s="244"/>
      <c r="TB116" s="244"/>
      <c r="TC116" s="244"/>
      <c r="TD116" s="244"/>
      <c r="TE116" s="244"/>
      <c r="TF116" s="244"/>
      <c r="TG116" s="244"/>
      <c r="TH116" s="244"/>
      <c r="TI116" s="244"/>
      <c r="TJ116" s="244"/>
      <c r="TK116" s="244"/>
      <c r="TL116" s="244"/>
      <c r="TM116" s="244"/>
      <c r="TN116" s="244"/>
      <c r="TO116" s="244"/>
      <c r="TP116" s="244"/>
      <c r="TQ116" s="244"/>
      <c r="TR116" s="244"/>
      <c r="TS116" s="244"/>
      <c r="TT116" s="244"/>
      <c r="TU116" s="244"/>
      <c r="TV116" s="244"/>
      <c r="TW116" s="244"/>
      <c r="TX116" s="244"/>
      <c r="TY116" s="244"/>
      <c r="TZ116" s="244"/>
      <c r="UA116" s="244"/>
      <c r="UB116" s="244"/>
      <c r="UC116" s="244"/>
      <c r="UD116" s="244"/>
      <c r="UE116" s="244"/>
      <c r="UF116" s="244"/>
      <c r="UG116" s="244"/>
      <c r="UH116" s="244"/>
      <c r="UI116" s="244"/>
      <c r="UJ116" s="244"/>
      <c r="UK116" s="244"/>
      <c r="UL116" s="244"/>
      <c r="UM116" s="244"/>
      <c r="UN116" s="244"/>
      <c r="UO116" s="244"/>
      <c r="UP116" s="244"/>
      <c r="UQ116" s="244"/>
      <c r="UR116" s="244"/>
      <c r="US116" s="244"/>
      <c r="UT116" s="244"/>
      <c r="UU116" s="244"/>
      <c r="UV116" s="244"/>
      <c r="UW116" s="244"/>
      <c r="UX116" s="244"/>
      <c r="UY116" s="244"/>
      <c r="UZ116" s="244"/>
      <c r="VA116" s="244"/>
      <c r="VB116" s="244"/>
      <c r="VC116" s="244"/>
      <c r="VD116" s="244"/>
      <c r="VE116" s="244"/>
      <c r="VF116" s="244"/>
      <c r="VG116" s="244"/>
      <c r="VH116" s="244"/>
      <c r="VI116" s="244"/>
      <c r="VJ116" s="244"/>
      <c r="VK116" s="244"/>
      <c r="VL116" s="244"/>
      <c r="VM116" s="244"/>
      <c r="VN116" s="244"/>
      <c r="VO116" s="244"/>
      <c r="VP116" s="244"/>
      <c r="VQ116" s="244"/>
      <c r="VR116" s="244"/>
      <c r="VS116" s="244"/>
      <c r="VT116" s="244"/>
      <c r="VU116" s="244"/>
      <c r="VV116" s="244"/>
      <c r="VW116" s="244"/>
      <c r="VX116" s="244"/>
      <c r="VY116" s="244"/>
      <c r="VZ116" s="244"/>
      <c r="WA116" s="244"/>
      <c r="WB116" s="244"/>
      <c r="WC116" s="244"/>
      <c r="WD116" s="244"/>
      <c r="WE116" s="244"/>
      <c r="WF116" s="244"/>
      <c r="WG116" s="244"/>
      <c r="WH116" s="244"/>
      <c r="WI116" s="244"/>
      <c r="WJ116" s="244"/>
      <c r="WK116" s="244"/>
      <c r="WL116" s="244"/>
      <c r="WM116" s="244"/>
      <c r="WN116" s="244"/>
      <c r="WO116" s="244"/>
      <c r="WP116" s="244"/>
      <c r="WQ116" s="244"/>
      <c r="WR116" s="244"/>
      <c r="WS116" s="244"/>
      <c r="WT116" s="244"/>
      <c r="WU116" s="244"/>
      <c r="WV116" s="244"/>
      <c r="WW116" s="244"/>
      <c r="WX116" s="244"/>
      <c r="WY116" s="244"/>
      <c r="WZ116" s="244"/>
      <c r="XA116" s="244"/>
      <c r="XB116" s="244"/>
      <c r="XC116" s="244"/>
      <c r="XD116" s="244"/>
      <c r="XE116" s="244"/>
      <c r="XF116" s="244"/>
      <c r="XG116" s="244"/>
      <c r="XH116" s="244"/>
      <c r="XI116" s="244"/>
      <c r="XJ116" s="244"/>
      <c r="XK116" s="244"/>
      <c r="XL116" s="244"/>
      <c r="XM116" s="244"/>
      <c r="XN116" s="244"/>
      <c r="XO116" s="244"/>
      <c r="XP116" s="244"/>
      <c r="XQ116" s="244"/>
      <c r="XR116" s="244"/>
      <c r="XS116" s="244"/>
      <c r="XT116" s="244"/>
      <c r="XU116" s="244"/>
      <c r="XV116" s="244"/>
      <c r="XW116" s="244"/>
      <c r="XX116" s="244"/>
      <c r="XY116" s="244"/>
      <c r="XZ116" s="244"/>
      <c r="YA116" s="244"/>
      <c r="YB116" s="244"/>
      <c r="YC116" s="244"/>
      <c r="YD116" s="244"/>
      <c r="YE116" s="244"/>
      <c r="YF116" s="244"/>
      <c r="YG116" s="244"/>
      <c r="YH116" s="244"/>
      <c r="YI116" s="244"/>
      <c r="YJ116" s="244"/>
      <c r="YK116" s="244"/>
      <c r="YL116" s="244"/>
      <c r="YM116" s="244"/>
      <c r="YN116" s="244"/>
      <c r="YO116" s="244"/>
      <c r="YP116" s="244"/>
      <c r="YQ116" s="244"/>
      <c r="YR116" s="244"/>
      <c r="YS116" s="244"/>
      <c r="YT116" s="244"/>
      <c r="YU116" s="244"/>
      <c r="YV116" s="244"/>
      <c r="YW116" s="244"/>
      <c r="YX116" s="244"/>
      <c r="YY116" s="244"/>
      <c r="YZ116" s="244"/>
      <c r="ZA116" s="244"/>
      <c r="ZB116" s="244"/>
      <c r="ZC116" s="244"/>
      <c r="ZD116" s="244"/>
      <c r="ZE116" s="244"/>
      <c r="ZF116" s="244"/>
      <c r="ZG116" s="244"/>
      <c r="ZH116" s="244"/>
      <c r="ZI116" s="244"/>
      <c r="ZJ116" s="244"/>
      <c r="ZK116" s="244"/>
      <c r="ZL116" s="244"/>
      <c r="ZM116" s="244"/>
      <c r="ZN116" s="244"/>
      <c r="ZO116" s="244"/>
      <c r="ZP116" s="244"/>
      <c r="ZQ116" s="244"/>
      <c r="ZR116" s="244"/>
      <c r="ZS116" s="244"/>
      <c r="ZT116" s="244"/>
      <c r="ZU116" s="244"/>
      <c r="ZV116" s="244"/>
      <c r="ZW116" s="244"/>
      <c r="ZX116" s="244"/>
      <c r="ZY116" s="244"/>
      <c r="ZZ116" s="244"/>
      <c r="AAA116" s="244"/>
      <c r="AAB116" s="244"/>
      <c r="AAC116" s="244"/>
      <c r="AAD116" s="244"/>
      <c r="AAE116" s="244"/>
      <c r="AAF116" s="244"/>
      <c r="AAG116" s="244"/>
      <c r="AAH116" s="244"/>
      <c r="AAI116" s="244"/>
      <c r="AAJ116" s="244"/>
      <c r="AAK116" s="244"/>
      <c r="AAL116" s="244"/>
      <c r="AAM116" s="244"/>
      <c r="AAN116" s="244"/>
      <c r="AAO116" s="244"/>
      <c r="AAP116" s="244"/>
      <c r="AAQ116" s="244"/>
      <c r="AAR116" s="244"/>
      <c r="AAS116" s="244"/>
      <c r="AAT116" s="244"/>
      <c r="AAU116" s="244"/>
      <c r="AAV116" s="244"/>
      <c r="AAW116" s="244"/>
      <c r="AAX116" s="244"/>
      <c r="AAY116" s="244"/>
      <c r="AAZ116" s="244"/>
      <c r="ABA116" s="244"/>
      <c r="ABB116" s="244"/>
      <c r="ABC116" s="244"/>
      <c r="ABD116" s="244"/>
      <c r="ABE116" s="244"/>
      <c r="ABF116" s="244"/>
      <c r="ABG116" s="244"/>
      <c r="ABH116" s="244"/>
      <c r="ABI116" s="244"/>
      <c r="ABJ116" s="244"/>
      <c r="ABK116" s="244"/>
      <c r="ABL116" s="244"/>
      <c r="ABM116" s="244"/>
      <c r="ABN116" s="244"/>
      <c r="ABO116" s="244"/>
      <c r="ABP116" s="244"/>
      <c r="ABQ116" s="244"/>
      <c r="ABR116" s="244"/>
      <c r="ABS116" s="244"/>
      <c r="ABT116" s="244"/>
      <c r="ABU116" s="244"/>
      <c r="ABV116" s="244"/>
      <c r="ABW116" s="244"/>
      <c r="ABX116" s="244"/>
      <c r="ABY116" s="244"/>
      <c r="ABZ116" s="244"/>
      <c r="ACA116" s="244"/>
      <c r="ACB116" s="244"/>
      <c r="ACC116" s="244"/>
      <c r="ACD116" s="244"/>
      <c r="ACE116" s="244"/>
      <c r="ACF116" s="244"/>
      <c r="ACG116" s="244"/>
      <c r="ACH116" s="244"/>
      <c r="ACI116" s="244"/>
      <c r="ACJ116" s="244"/>
      <c r="ACK116" s="244"/>
      <c r="ACL116" s="244"/>
      <c r="ACM116" s="244"/>
      <c r="ACN116" s="244"/>
      <c r="ACO116" s="244"/>
      <c r="ACP116" s="244"/>
      <c r="ACQ116" s="244"/>
      <c r="ACR116" s="244"/>
      <c r="ACS116" s="244"/>
      <c r="ACT116" s="244"/>
      <c r="ACU116" s="244"/>
      <c r="ACV116" s="244"/>
      <c r="ACW116" s="244"/>
      <c r="ACX116" s="244"/>
      <c r="ACY116" s="244"/>
      <c r="ACZ116" s="244"/>
      <c r="ADA116" s="244"/>
      <c r="ADB116" s="244"/>
      <c r="ADC116" s="244"/>
      <c r="ADD116" s="244"/>
      <c r="ADE116" s="244"/>
      <c r="ADF116" s="244"/>
      <c r="ADG116" s="244"/>
      <c r="ADH116" s="244"/>
      <c r="ADI116" s="244"/>
      <c r="ADJ116" s="244"/>
      <c r="ADK116" s="244"/>
      <c r="ADL116" s="244"/>
      <c r="ADM116" s="244"/>
      <c r="ADN116" s="244"/>
      <c r="ADO116" s="244"/>
      <c r="ADP116" s="244"/>
      <c r="ADQ116" s="244"/>
      <c r="ADR116" s="244"/>
      <c r="ADS116" s="244"/>
      <c r="ADT116" s="244"/>
      <c r="ADU116" s="244"/>
      <c r="ADV116" s="244"/>
      <c r="ADW116" s="244"/>
      <c r="ADX116" s="244"/>
      <c r="ADY116" s="244"/>
      <c r="ADZ116" s="244"/>
      <c r="AEA116" s="244"/>
      <c r="AEB116" s="244"/>
      <c r="AEC116" s="244"/>
      <c r="AED116" s="244"/>
      <c r="AEE116" s="244"/>
      <c r="AEF116" s="244"/>
      <c r="AEG116" s="244"/>
      <c r="AEH116" s="244"/>
      <c r="AEI116" s="244"/>
      <c r="AEJ116" s="244"/>
      <c r="AEK116" s="244"/>
      <c r="AEL116" s="244"/>
      <c r="AEM116" s="244"/>
      <c r="AEN116" s="244"/>
      <c r="AEO116" s="244"/>
      <c r="AEP116" s="244"/>
      <c r="AEQ116" s="244"/>
      <c r="AER116" s="244"/>
      <c r="AES116" s="244"/>
      <c r="AET116" s="244"/>
      <c r="AEU116" s="244"/>
    </row>
    <row r="117" spans="1:827" s="191" customFormat="1" x14ac:dyDescent="0.15">
      <c r="A117" s="182" t="str">
        <f>'Tariffs July 2020'!K86</f>
        <v>EnergyAustralia</v>
      </c>
      <c r="B117" s="183" t="str">
        <f>'Tariffs July 2020'!L86</f>
        <v>Total Plan Home</v>
      </c>
      <c r="C117" s="184">
        <f>IF('Tariffs July 2020'!BP86=0,91*'Tariffs July 2020'!M86/100,(91*'Tariffs July 2020'!M86/100)+'Tariffs July 2020'!BP86/4)</f>
        <v>90.999999999999986</v>
      </c>
      <c r="D117" s="184">
        <f>IF('Tariffs July 2020'!O86="",$C$107*$C$108*'Tariffs July 2020'!N86/100,IF($C$107*$C$108&gt;='Tariffs July 2020'!P86,('Tariffs July 2020'!P86*'Tariffs July 2020'!N86/100),($C$107*$C$108*'Tariffs July 2020'!N86/100)))</f>
        <v>131.81818181818181</v>
      </c>
      <c r="E117" s="184">
        <f>($C$107*$C$109)*'Tariffs July 2020'!AH86/100</f>
        <v>223.29999999999995</v>
      </c>
      <c r="F117" s="184">
        <f>($C$107*$C$110)*'Tariffs July 2020'!W86/100</f>
        <v>91.499999999999986</v>
      </c>
      <c r="G117" s="184">
        <f t="shared" si="280"/>
        <v>537.61818181818171</v>
      </c>
      <c r="H117" s="238">
        <f t="shared" si="281"/>
        <v>1786.4727272727268</v>
      </c>
      <c r="I117" s="238">
        <f t="shared" si="282"/>
        <v>2150.4727272727268</v>
      </c>
      <c r="J117" s="185">
        <f t="shared" si="279"/>
        <v>2365.5199999999995</v>
      </c>
      <c r="K117" s="183">
        <f>'Tariffs July 2020'!AZ86</f>
        <v>14</v>
      </c>
      <c r="L117" s="183">
        <f>'Tariffs July 2020'!BA86</f>
        <v>0</v>
      </c>
      <c r="M117" s="183">
        <f>'Tariffs July 2020'!BB86</f>
        <v>0</v>
      </c>
      <c r="N117" s="183">
        <f>'Tariffs July 2020'!BC86</f>
        <v>0</v>
      </c>
      <c r="O117" s="186" t="str">
        <f t="shared" si="283"/>
        <v>Guaranteed off bill</v>
      </c>
      <c r="P117" s="187" t="str">
        <f t="shared" si="284"/>
        <v>Exclusive</v>
      </c>
      <c r="Q117" s="241">
        <f t="shared" si="285"/>
        <v>1849.406545454545</v>
      </c>
      <c r="R117" s="238">
        <f t="shared" si="286"/>
        <v>1849.406545454545</v>
      </c>
      <c r="S117" s="247">
        <f t="shared" si="287"/>
        <v>2034.3471999999997</v>
      </c>
      <c r="T117" s="247">
        <f t="shared" si="287"/>
        <v>2034.3471999999997</v>
      </c>
      <c r="U117" s="188">
        <f>'Tariffs July 2020'!BL86</f>
        <v>0</v>
      </c>
      <c r="V117" s="189" t="str">
        <f>'Tariffs July 2020'!BM86</f>
        <v>n</v>
      </c>
      <c r="Y117" s="244"/>
      <c r="Z117" s="244"/>
      <c r="AA117" s="244"/>
      <c r="AB117" s="244"/>
      <c r="AC117" s="244"/>
      <c r="AD117" s="244"/>
      <c r="AE117" s="244"/>
      <c r="AF117" s="244"/>
      <c r="AG117" s="244"/>
      <c r="AH117" s="244"/>
      <c r="AI117" s="244"/>
      <c r="AJ117" s="244"/>
      <c r="AK117" s="244"/>
      <c r="AL117" s="244"/>
      <c r="AM117" s="244"/>
      <c r="AN117" s="244"/>
      <c r="AO117" s="244"/>
      <c r="AP117" s="244"/>
      <c r="AQ117" s="244"/>
      <c r="AR117" s="244"/>
      <c r="AS117" s="244"/>
      <c r="AT117" s="244"/>
      <c r="AU117" s="244"/>
      <c r="AV117" s="244"/>
      <c r="AW117" s="244"/>
      <c r="AX117" s="244"/>
      <c r="AY117" s="244"/>
      <c r="AZ117" s="244"/>
      <c r="BA117" s="244"/>
      <c r="BB117" s="244"/>
      <c r="BC117" s="244"/>
      <c r="BD117" s="244"/>
      <c r="BE117" s="244"/>
      <c r="BF117" s="244"/>
      <c r="BG117" s="244"/>
      <c r="BH117" s="244"/>
      <c r="BI117" s="244"/>
      <c r="BJ117" s="244"/>
      <c r="BK117" s="244"/>
      <c r="BL117" s="244"/>
      <c r="BM117" s="244"/>
      <c r="BN117" s="244"/>
      <c r="BO117" s="244"/>
      <c r="BP117" s="244"/>
      <c r="BQ117" s="244"/>
      <c r="BR117" s="244"/>
      <c r="BS117" s="244"/>
      <c r="BT117" s="244"/>
      <c r="BU117" s="244"/>
      <c r="BV117" s="244"/>
      <c r="BW117" s="244"/>
      <c r="BX117" s="244"/>
      <c r="BY117" s="244"/>
      <c r="BZ117" s="244"/>
      <c r="CA117" s="244"/>
      <c r="CB117" s="244"/>
      <c r="CC117" s="244"/>
      <c r="CD117" s="244"/>
      <c r="CE117" s="244"/>
      <c r="CF117" s="244"/>
      <c r="CG117" s="244"/>
      <c r="CH117" s="244"/>
      <c r="CI117" s="244"/>
      <c r="CJ117" s="244"/>
      <c r="CK117" s="244"/>
      <c r="CL117" s="244"/>
      <c r="CM117" s="244"/>
      <c r="CN117" s="244"/>
      <c r="CO117" s="244"/>
      <c r="CP117" s="244"/>
      <c r="CQ117" s="244"/>
      <c r="CR117" s="244"/>
      <c r="CS117" s="244"/>
      <c r="CT117" s="244"/>
      <c r="CU117" s="244"/>
      <c r="CV117" s="244"/>
      <c r="CW117" s="244"/>
      <c r="CX117" s="244"/>
      <c r="CY117" s="244"/>
      <c r="CZ117" s="244"/>
      <c r="DA117" s="244"/>
      <c r="DB117" s="244"/>
      <c r="DC117" s="244"/>
      <c r="DD117" s="244"/>
      <c r="DE117" s="244"/>
      <c r="DF117" s="244"/>
      <c r="DG117" s="244"/>
      <c r="DH117" s="244"/>
      <c r="DI117" s="244"/>
      <c r="DJ117" s="244"/>
      <c r="DK117" s="244"/>
      <c r="DL117" s="244"/>
      <c r="DM117" s="244"/>
      <c r="DN117" s="244"/>
      <c r="DO117" s="244"/>
      <c r="DP117" s="244"/>
      <c r="DQ117" s="244"/>
      <c r="DR117" s="244"/>
      <c r="DS117" s="244"/>
      <c r="DT117" s="244"/>
      <c r="DU117" s="244"/>
      <c r="DV117" s="244"/>
      <c r="DW117" s="244"/>
      <c r="DX117" s="244"/>
      <c r="DY117" s="244"/>
      <c r="DZ117" s="244"/>
      <c r="EA117" s="244"/>
      <c r="EB117" s="244"/>
      <c r="EC117" s="244"/>
      <c r="ED117" s="244"/>
      <c r="EE117" s="244"/>
      <c r="EF117" s="244"/>
      <c r="EG117" s="244"/>
      <c r="EH117" s="244"/>
      <c r="EI117" s="244"/>
      <c r="EJ117" s="244"/>
      <c r="EK117" s="244"/>
      <c r="EL117" s="244"/>
      <c r="EM117" s="244"/>
      <c r="EN117" s="244"/>
      <c r="EO117" s="244"/>
      <c r="EP117" s="244"/>
      <c r="EQ117" s="244"/>
      <c r="ER117" s="244"/>
      <c r="ES117" s="244"/>
      <c r="ET117" s="244"/>
      <c r="EU117" s="244"/>
      <c r="EV117" s="244"/>
      <c r="EW117" s="244"/>
      <c r="EX117" s="244"/>
      <c r="EY117" s="244"/>
      <c r="EZ117" s="244"/>
      <c r="FA117" s="244"/>
      <c r="FB117" s="244"/>
      <c r="FC117" s="244"/>
      <c r="FD117" s="244"/>
      <c r="FE117" s="244"/>
      <c r="FF117" s="244"/>
      <c r="FG117" s="244"/>
      <c r="FH117" s="244"/>
      <c r="FI117" s="244"/>
      <c r="FJ117" s="244"/>
      <c r="FK117" s="244"/>
      <c r="FL117" s="244"/>
      <c r="FM117" s="244"/>
      <c r="FN117" s="244"/>
      <c r="FO117" s="244"/>
      <c r="FP117" s="244"/>
      <c r="FQ117" s="244"/>
      <c r="FR117" s="244"/>
      <c r="FS117" s="244"/>
      <c r="FT117" s="244"/>
      <c r="FU117" s="244"/>
      <c r="FV117" s="244"/>
      <c r="FW117" s="244"/>
      <c r="FX117" s="244"/>
      <c r="FY117" s="244"/>
      <c r="FZ117" s="244"/>
      <c r="GA117" s="244"/>
      <c r="GB117" s="244"/>
      <c r="GC117" s="244"/>
      <c r="GD117" s="244"/>
      <c r="GE117" s="244"/>
      <c r="GF117" s="244"/>
      <c r="GG117" s="244"/>
      <c r="GH117" s="244"/>
      <c r="GI117" s="244"/>
      <c r="GJ117" s="244"/>
      <c r="GK117" s="244"/>
      <c r="GL117" s="244"/>
      <c r="GM117" s="244"/>
      <c r="GN117" s="244"/>
      <c r="GO117" s="244"/>
      <c r="GP117" s="244"/>
      <c r="GQ117" s="244"/>
      <c r="GR117" s="244"/>
      <c r="GS117" s="244"/>
      <c r="GT117" s="244"/>
      <c r="GU117" s="244"/>
      <c r="GV117" s="244"/>
      <c r="GW117" s="244"/>
      <c r="GX117" s="244"/>
      <c r="GY117" s="244"/>
      <c r="GZ117" s="244"/>
      <c r="HA117" s="244"/>
      <c r="HB117" s="244"/>
      <c r="HC117" s="244"/>
      <c r="HD117" s="244"/>
      <c r="HE117" s="244"/>
      <c r="HF117" s="244"/>
      <c r="HG117" s="244"/>
      <c r="HH117" s="244"/>
      <c r="HI117" s="244"/>
      <c r="HJ117" s="244"/>
      <c r="HK117" s="244"/>
      <c r="HL117" s="244"/>
      <c r="HM117" s="244"/>
      <c r="HN117" s="244"/>
      <c r="HO117" s="244"/>
      <c r="HP117" s="244"/>
      <c r="HQ117" s="244"/>
      <c r="HR117" s="244"/>
      <c r="HS117" s="244"/>
      <c r="HT117" s="244"/>
      <c r="HU117" s="244"/>
      <c r="HV117" s="244"/>
      <c r="HW117" s="244"/>
      <c r="HX117" s="244"/>
      <c r="HY117" s="244"/>
      <c r="HZ117" s="244"/>
      <c r="IA117" s="244"/>
      <c r="IB117" s="244"/>
      <c r="IC117" s="244"/>
      <c r="ID117" s="244"/>
      <c r="IE117" s="244"/>
      <c r="IF117" s="244"/>
      <c r="IG117" s="244"/>
      <c r="IH117" s="244"/>
      <c r="II117" s="244"/>
      <c r="IJ117" s="244"/>
      <c r="IK117" s="244"/>
      <c r="IL117" s="244"/>
      <c r="IM117" s="244"/>
      <c r="IN117" s="244"/>
      <c r="IO117" s="244"/>
      <c r="IP117" s="244"/>
      <c r="IQ117" s="244"/>
      <c r="IR117" s="244"/>
      <c r="IS117" s="244"/>
      <c r="IT117" s="244"/>
      <c r="IU117" s="244"/>
      <c r="IV117" s="244"/>
      <c r="IW117" s="244"/>
      <c r="IX117" s="244"/>
      <c r="IY117" s="244"/>
      <c r="IZ117" s="244"/>
      <c r="JA117" s="244"/>
      <c r="JB117" s="244"/>
      <c r="JC117" s="244"/>
      <c r="JD117" s="244"/>
      <c r="JE117" s="244"/>
      <c r="JF117" s="244"/>
      <c r="JG117" s="244"/>
      <c r="JH117" s="244"/>
      <c r="JI117" s="244"/>
      <c r="JJ117" s="244"/>
      <c r="JK117" s="244"/>
      <c r="JL117" s="244"/>
      <c r="JM117" s="244"/>
      <c r="JN117" s="244"/>
      <c r="JO117" s="244"/>
      <c r="JP117" s="244"/>
      <c r="JQ117" s="244"/>
      <c r="JR117" s="244"/>
      <c r="JS117" s="244"/>
      <c r="JT117" s="244"/>
      <c r="JU117" s="244"/>
      <c r="JV117" s="244"/>
      <c r="JW117" s="244"/>
      <c r="JX117" s="244"/>
      <c r="JY117" s="244"/>
      <c r="JZ117" s="244"/>
      <c r="KA117" s="244"/>
      <c r="KB117" s="244"/>
      <c r="KC117" s="244"/>
      <c r="KD117" s="244"/>
      <c r="KE117" s="244"/>
      <c r="KF117" s="244"/>
      <c r="KG117" s="244"/>
      <c r="KH117" s="244"/>
      <c r="KI117" s="244"/>
      <c r="KJ117" s="244"/>
      <c r="KK117" s="244"/>
      <c r="KL117" s="244"/>
      <c r="KM117" s="244"/>
      <c r="KN117" s="244"/>
      <c r="KO117" s="244"/>
      <c r="KP117" s="244"/>
      <c r="KQ117" s="244"/>
      <c r="KR117" s="244"/>
      <c r="KS117" s="244"/>
      <c r="KT117" s="244"/>
      <c r="KU117" s="244"/>
      <c r="KV117" s="244"/>
      <c r="KW117" s="244"/>
      <c r="KX117" s="244"/>
      <c r="KY117" s="244"/>
      <c r="KZ117" s="244"/>
      <c r="LA117" s="244"/>
      <c r="LB117" s="244"/>
      <c r="LC117" s="244"/>
      <c r="LD117" s="244"/>
      <c r="LE117" s="244"/>
      <c r="LF117" s="244"/>
      <c r="LG117" s="244"/>
      <c r="LH117" s="244"/>
      <c r="LI117" s="244"/>
      <c r="LJ117" s="244"/>
      <c r="LK117" s="244"/>
      <c r="LL117" s="244"/>
      <c r="LM117" s="244"/>
      <c r="LN117" s="244"/>
      <c r="LO117" s="244"/>
      <c r="LP117" s="244"/>
      <c r="LQ117" s="244"/>
      <c r="LR117" s="244"/>
      <c r="LS117" s="244"/>
      <c r="LT117" s="244"/>
      <c r="LU117" s="244"/>
      <c r="LV117" s="244"/>
      <c r="LW117" s="244"/>
      <c r="LX117" s="244"/>
      <c r="LY117" s="244"/>
      <c r="LZ117" s="244"/>
      <c r="MA117" s="244"/>
      <c r="MB117" s="244"/>
      <c r="MC117" s="244"/>
      <c r="MD117" s="244"/>
      <c r="ME117" s="244"/>
      <c r="MF117" s="244"/>
      <c r="MG117" s="244"/>
      <c r="MH117" s="244"/>
      <c r="MI117" s="244"/>
      <c r="MJ117" s="244"/>
      <c r="MK117" s="244"/>
      <c r="ML117" s="244"/>
      <c r="MM117" s="244"/>
      <c r="MN117" s="244"/>
      <c r="MO117" s="244"/>
      <c r="MP117" s="244"/>
      <c r="MQ117" s="244"/>
      <c r="MR117" s="244"/>
      <c r="MS117" s="244"/>
      <c r="MT117" s="244"/>
      <c r="MU117" s="244"/>
      <c r="MV117" s="244"/>
      <c r="MW117" s="244"/>
      <c r="MX117" s="244"/>
      <c r="MY117" s="244"/>
      <c r="MZ117" s="244"/>
      <c r="NA117" s="244"/>
      <c r="NB117" s="244"/>
      <c r="NC117" s="244"/>
      <c r="ND117" s="244"/>
      <c r="NE117" s="244"/>
      <c r="NF117" s="244"/>
      <c r="NG117" s="244"/>
      <c r="NH117" s="244"/>
      <c r="NI117" s="244"/>
      <c r="NJ117" s="244"/>
      <c r="NK117" s="244"/>
      <c r="NL117" s="244"/>
      <c r="NM117" s="244"/>
      <c r="NN117" s="244"/>
      <c r="NO117" s="244"/>
      <c r="NP117" s="244"/>
      <c r="NQ117" s="244"/>
      <c r="NR117" s="244"/>
      <c r="NS117" s="244"/>
      <c r="NT117" s="244"/>
      <c r="NU117" s="244"/>
      <c r="NV117" s="244"/>
      <c r="NW117" s="244"/>
      <c r="NX117" s="244"/>
      <c r="NY117" s="244"/>
      <c r="NZ117" s="244"/>
      <c r="OA117" s="244"/>
      <c r="OB117" s="244"/>
      <c r="OC117" s="244"/>
      <c r="OD117" s="244"/>
      <c r="OE117" s="244"/>
      <c r="OF117" s="244"/>
      <c r="OG117" s="244"/>
      <c r="OH117" s="244"/>
      <c r="OI117" s="244"/>
      <c r="OJ117" s="244"/>
      <c r="OK117" s="244"/>
      <c r="OL117" s="244"/>
      <c r="OM117" s="244"/>
      <c r="ON117" s="244"/>
      <c r="OO117" s="244"/>
      <c r="OP117" s="244"/>
      <c r="OQ117" s="244"/>
      <c r="OR117" s="244"/>
      <c r="OS117" s="244"/>
      <c r="OT117" s="244"/>
      <c r="OU117" s="244"/>
      <c r="OV117" s="244"/>
      <c r="OW117" s="244"/>
      <c r="OX117" s="244"/>
      <c r="OY117" s="244"/>
      <c r="OZ117" s="244"/>
      <c r="PA117" s="244"/>
      <c r="PB117" s="244"/>
      <c r="PC117" s="244"/>
      <c r="PD117" s="244"/>
      <c r="PE117" s="244"/>
      <c r="PF117" s="244"/>
      <c r="PG117" s="244"/>
      <c r="PH117" s="244"/>
      <c r="PI117" s="244"/>
      <c r="PJ117" s="244"/>
      <c r="PK117" s="244"/>
      <c r="PL117" s="244"/>
      <c r="PM117" s="244"/>
      <c r="PN117" s="244"/>
      <c r="PO117" s="244"/>
      <c r="PP117" s="244"/>
      <c r="PQ117" s="244"/>
      <c r="PR117" s="244"/>
      <c r="PS117" s="244"/>
      <c r="PT117" s="244"/>
      <c r="PU117" s="244"/>
      <c r="PV117" s="244"/>
      <c r="PW117" s="244"/>
      <c r="PX117" s="244"/>
      <c r="PY117" s="244"/>
      <c r="PZ117" s="244"/>
      <c r="QA117" s="244"/>
      <c r="QB117" s="244"/>
      <c r="QC117" s="244"/>
      <c r="QD117" s="244"/>
      <c r="QE117" s="244"/>
      <c r="QF117" s="244"/>
      <c r="QG117" s="244"/>
      <c r="QH117" s="244"/>
      <c r="QI117" s="244"/>
      <c r="QJ117" s="244"/>
      <c r="QK117" s="244"/>
      <c r="QL117" s="244"/>
      <c r="QM117" s="244"/>
      <c r="QN117" s="244"/>
      <c r="QO117" s="244"/>
      <c r="QP117" s="244"/>
      <c r="QQ117" s="244"/>
      <c r="QR117" s="244"/>
      <c r="QS117" s="244"/>
      <c r="QT117" s="244"/>
      <c r="QU117" s="244"/>
      <c r="QV117" s="244"/>
      <c r="QW117" s="244"/>
      <c r="QX117" s="244"/>
      <c r="QY117" s="244"/>
      <c r="QZ117" s="244"/>
      <c r="RA117" s="244"/>
      <c r="RB117" s="244"/>
      <c r="RC117" s="244"/>
      <c r="RD117" s="244"/>
      <c r="RE117" s="244"/>
      <c r="RF117" s="244"/>
      <c r="RG117" s="244"/>
      <c r="RH117" s="244"/>
      <c r="RI117" s="244"/>
      <c r="RJ117" s="244"/>
      <c r="RK117" s="244"/>
      <c r="RL117" s="244"/>
      <c r="RM117" s="244"/>
      <c r="RN117" s="244"/>
      <c r="RO117" s="244"/>
      <c r="RP117" s="244"/>
      <c r="RQ117" s="244"/>
      <c r="RR117" s="244"/>
      <c r="RS117" s="244"/>
      <c r="RT117" s="244"/>
      <c r="RU117" s="244"/>
      <c r="RV117" s="244"/>
      <c r="RW117" s="244"/>
      <c r="RX117" s="244"/>
      <c r="RY117" s="244"/>
      <c r="RZ117" s="244"/>
      <c r="SA117" s="244"/>
      <c r="SB117" s="244"/>
      <c r="SC117" s="244"/>
      <c r="SD117" s="244"/>
      <c r="SE117" s="244"/>
      <c r="SF117" s="244"/>
      <c r="SG117" s="244"/>
      <c r="SH117" s="244"/>
      <c r="SI117" s="244"/>
      <c r="SJ117" s="244"/>
      <c r="SK117" s="244"/>
      <c r="SL117" s="244"/>
      <c r="SM117" s="244"/>
      <c r="SN117" s="244"/>
      <c r="SO117" s="244"/>
      <c r="SP117" s="244"/>
      <c r="SQ117" s="244"/>
      <c r="SR117" s="244"/>
      <c r="SS117" s="244"/>
      <c r="ST117" s="244"/>
      <c r="SU117" s="244"/>
      <c r="SV117" s="244"/>
      <c r="SW117" s="244"/>
      <c r="SX117" s="244"/>
      <c r="SY117" s="244"/>
      <c r="SZ117" s="244"/>
      <c r="TA117" s="244"/>
      <c r="TB117" s="244"/>
      <c r="TC117" s="244"/>
      <c r="TD117" s="244"/>
      <c r="TE117" s="244"/>
      <c r="TF117" s="244"/>
      <c r="TG117" s="244"/>
      <c r="TH117" s="244"/>
      <c r="TI117" s="244"/>
      <c r="TJ117" s="244"/>
      <c r="TK117" s="244"/>
      <c r="TL117" s="244"/>
      <c r="TM117" s="244"/>
      <c r="TN117" s="244"/>
      <c r="TO117" s="244"/>
      <c r="TP117" s="244"/>
      <c r="TQ117" s="244"/>
      <c r="TR117" s="244"/>
      <c r="TS117" s="244"/>
      <c r="TT117" s="244"/>
      <c r="TU117" s="244"/>
      <c r="TV117" s="244"/>
      <c r="TW117" s="244"/>
      <c r="TX117" s="244"/>
      <c r="TY117" s="244"/>
      <c r="TZ117" s="244"/>
      <c r="UA117" s="244"/>
      <c r="UB117" s="244"/>
      <c r="UC117" s="244"/>
      <c r="UD117" s="244"/>
      <c r="UE117" s="244"/>
      <c r="UF117" s="244"/>
      <c r="UG117" s="244"/>
      <c r="UH117" s="244"/>
      <c r="UI117" s="244"/>
      <c r="UJ117" s="244"/>
      <c r="UK117" s="244"/>
      <c r="UL117" s="244"/>
      <c r="UM117" s="244"/>
      <c r="UN117" s="244"/>
      <c r="UO117" s="244"/>
      <c r="UP117" s="244"/>
      <c r="UQ117" s="244"/>
      <c r="UR117" s="244"/>
      <c r="US117" s="244"/>
      <c r="UT117" s="244"/>
      <c r="UU117" s="244"/>
      <c r="UV117" s="244"/>
      <c r="UW117" s="244"/>
      <c r="UX117" s="244"/>
      <c r="UY117" s="244"/>
      <c r="UZ117" s="244"/>
      <c r="VA117" s="244"/>
      <c r="VB117" s="244"/>
      <c r="VC117" s="244"/>
      <c r="VD117" s="244"/>
      <c r="VE117" s="244"/>
      <c r="VF117" s="244"/>
      <c r="VG117" s="244"/>
      <c r="VH117" s="244"/>
      <c r="VI117" s="244"/>
      <c r="VJ117" s="244"/>
      <c r="VK117" s="244"/>
      <c r="VL117" s="244"/>
      <c r="VM117" s="244"/>
      <c r="VN117" s="244"/>
      <c r="VO117" s="244"/>
      <c r="VP117" s="244"/>
      <c r="VQ117" s="244"/>
      <c r="VR117" s="244"/>
      <c r="VS117" s="244"/>
      <c r="VT117" s="244"/>
      <c r="VU117" s="244"/>
      <c r="VV117" s="244"/>
      <c r="VW117" s="244"/>
      <c r="VX117" s="244"/>
      <c r="VY117" s="244"/>
      <c r="VZ117" s="244"/>
      <c r="WA117" s="244"/>
      <c r="WB117" s="244"/>
      <c r="WC117" s="244"/>
      <c r="WD117" s="244"/>
      <c r="WE117" s="244"/>
      <c r="WF117" s="244"/>
      <c r="WG117" s="244"/>
      <c r="WH117" s="244"/>
      <c r="WI117" s="244"/>
      <c r="WJ117" s="244"/>
      <c r="WK117" s="244"/>
      <c r="WL117" s="244"/>
      <c r="WM117" s="244"/>
      <c r="WN117" s="244"/>
      <c r="WO117" s="244"/>
      <c r="WP117" s="244"/>
      <c r="WQ117" s="244"/>
      <c r="WR117" s="244"/>
      <c r="WS117" s="244"/>
      <c r="WT117" s="244"/>
      <c r="WU117" s="244"/>
      <c r="WV117" s="244"/>
      <c r="WW117" s="244"/>
      <c r="WX117" s="244"/>
      <c r="WY117" s="244"/>
      <c r="WZ117" s="244"/>
      <c r="XA117" s="244"/>
      <c r="XB117" s="244"/>
      <c r="XC117" s="244"/>
      <c r="XD117" s="244"/>
      <c r="XE117" s="244"/>
      <c r="XF117" s="244"/>
      <c r="XG117" s="244"/>
      <c r="XH117" s="244"/>
      <c r="XI117" s="244"/>
      <c r="XJ117" s="244"/>
      <c r="XK117" s="244"/>
      <c r="XL117" s="244"/>
      <c r="XM117" s="244"/>
      <c r="XN117" s="244"/>
      <c r="XO117" s="244"/>
      <c r="XP117" s="244"/>
      <c r="XQ117" s="244"/>
      <c r="XR117" s="244"/>
      <c r="XS117" s="244"/>
      <c r="XT117" s="244"/>
      <c r="XU117" s="244"/>
      <c r="XV117" s="244"/>
      <c r="XW117" s="244"/>
      <c r="XX117" s="244"/>
      <c r="XY117" s="244"/>
      <c r="XZ117" s="244"/>
      <c r="YA117" s="244"/>
      <c r="YB117" s="244"/>
      <c r="YC117" s="244"/>
      <c r="YD117" s="244"/>
      <c r="YE117" s="244"/>
      <c r="YF117" s="244"/>
      <c r="YG117" s="244"/>
      <c r="YH117" s="244"/>
      <c r="YI117" s="244"/>
      <c r="YJ117" s="244"/>
      <c r="YK117" s="244"/>
      <c r="YL117" s="244"/>
      <c r="YM117" s="244"/>
      <c r="YN117" s="244"/>
      <c r="YO117" s="244"/>
      <c r="YP117" s="244"/>
      <c r="YQ117" s="244"/>
      <c r="YR117" s="244"/>
      <c r="YS117" s="244"/>
      <c r="YT117" s="244"/>
      <c r="YU117" s="244"/>
      <c r="YV117" s="244"/>
      <c r="YW117" s="244"/>
      <c r="YX117" s="244"/>
      <c r="YY117" s="244"/>
      <c r="YZ117" s="244"/>
      <c r="ZA117" s="244"/>
      <c r="ZB117" s="244"/>
      <c r="ZC117" s="244"/>
      <c r="ZD117" s="244"/>
      <c r="ZE117" s="244"/>
      <c r="ZF117" s="244"/>
      <c r="ZG117" s="244"/>
      <c r="ZH117" s="244"/>
      <c r="ZI117" s="244"/>
      <c r="ZJ117" s="244"/>
      <c r="ZK117" s="244"/>
      <c r="ZL117" s="244"/>
      <c r="ZM117" s="244"/>
      <c r="ZN117" s="244"/>
      <c r="ZO117" s="244"/>
      <c r="ZP117" s="244"/>
      <c r="ZQ117" s="244"/>
      <c r="ZR117" s="244"/>
      <c r="ZS117" s="244"/>
      <c r="ZT117" s="244"/>
      <c r="ZU117" s="244"/>
      <c r="ZV117" s="244"/>
      <c r="ZW117" s="244"/>
      <c r="ZX117" s="244"/>
      <c r="ZY117" s="244"/>
      <c r="ZZ117" s="244"/>
      <c r="AAA117" s="244"/>
      <c r="AAB117" s="244"/>
      <c r="AAC117" s="244"/>
      <c r="AAD117" s="244"/>
      <c r="AAE117" s="244"/>
      <c r="AAF117" s="244"/>
      <c r="AAG117" s="244"/>
      <c r="AAH117" s="244"/>
      <c r="AAI117" s="244"/>
      <c r="AAJ117" s="244"/>
      <c r="AAK117" s="244"/>
      <c r="AAL117" s="244"/>
      <c r="AAM117" s="244"/>
      <c r="AAN117" s="244"/>
      <c r="AAO117" s="244"/>
      <c r="AAP117" s="244"/>
      <c r="AAQ117" s="244"/>
      <c r="AAR117" s="244"/>
      <c r="AAS117" s="244"/>
      <c r="AAT117" s="244"/>
      <c r="AAU117" s="244"/>
      <c r="AAV117" s="244"/>
      <c r="AAW117" s="244"/>
      <c r="AAX117" s="244"/>
      <c r="AAY117" s="244"/>
      <c r="AAZ117" s="244"/>
      <c r="ABA117" s="244"/>
      <c r="ABB117" s="244"/>
      <c r="ABC117" s="244"/>
      <c r="ABD117" s="244"/>
      <c r="ABE117" s="244"/>
      <c r="ABF117" s="244"/>
      <c r="ABG117" s="244"/>
      <c r="ABH117" s="244"/>
      <c r="ABI117" s="244"/>
      <c r="ABJ117" s="244"/>
      <c r="ABK117" s="244"/>
      <c r="ABL117" s="244"/>
      <c r="ABM117" s="244"/>
      <c r="ABN117" s="244"/>
      <c r="ABO117" s="244"/>
      <c r="ABP117" s="244"/>
      <c r="ABQ117" s="244"/>
      <c r="ABR117" s="244"/>
      <c r="ABS117" s="244"/>
      <c r="ABT117" s="244"/>
      <c r="ABU117" s="244"/>
      <c r="ABV117" s="244"/>
      <c r="ABW117" s="244"/>
      <c r="ABX117" s="244"/>
      <c r="ABY117" s="244"/>
      <c r="ABZ117" s="244"/>
      <c r="ACA117" s="244"/>
      <c r="ACB117" s="244"/>
      <c r="ACC117" s="244"/>
      <c r="ACD117" s="244"/>
      <c r="ACE117" s="244"/>
      <c r="ACF117" s="244"/>
      <c r="ACG117" s="244"/>
      <c r="ACH117" s="244"/>
      <c r="ACI117" s="244"/>
      <c r="ACJ117" s="244"/>
      <c r="ACK117" s="244"/>
      <c r="ACL117" s="244"/>
      <c r="ACM117" s="244"/>
      <c r="ACN117" s="244"/>
      <c r="ACO117" s="244"/>
      <c r="ACP117" s="244"/>
      <c r="ACQ117" s="244"/>
      <c r="ACR117" s="244"/>
      <c r="ACS117" s="244"/>
      <c r="ACT117" s="244"/>
      <c r="ACU117" s="244"/>
      <c r="ACV117" s="244"/>
      <c r="ACW117" s="244"/>
      <c r="ACX117" s="244"/>
      <c r="ACY117" s="244"/>
      <c r="ACZ117" s="244"/>
      <c r="ADA117" s="244"/>
      <c r="ADB117" s="244"/>
      <c r="ADC117" s="244"/>
      <c r="ADD117" s="244"/>
      <c r="ADE117" s="244"/>
      <c r="ADF117" s="244"/>
      <c r="ADG117" s="244"/>
      <c r="ADH117" s="244"/>
      <c r="ADI117" s="244"/>
      <c r="ADJ117" s="244"/>
      <c r="ADK117" s="244"/>
      <c r="ADL117" s="244"/>
      <c r="ADM117" s="244"/>
      <c r="ADN117" s="244"/>
      <c r="ADO117" s="244"/>
      <c r="ADP117" s="244"/>
      <c r="ADQ117" s="244"/>
      <c r="ADR117" s="244"/>
      <c r="ADS117" s="244"/>
      <c r="ADT117" s="244"/>
      <c r="ADU117" s="244"/>
      <c r="ADV117" s="244"/>
      <c r="ADW117" s="244"/>
      <c r="ADX117" s="244"/>
      <c r="ADY117" s="244"/>
      <c r="ADZ117" s="244"/>
      <c r="AEA117" s="244"/>
      <c r="AEB117" s="244"/>
      <c r="AEC117" s="244"/>
      <c r="AED117" s="244"/>
      <c r="AEE117" s="244"/>
      <c r="AEF117" s="244"/>
      <c r="AEG117" s="244"/>
      <c r="AEH117" s="244"/>
      <c r="AEI117" s="244"/>
      <c r="AEJ117" s="244"/>
      <c r="AEK117" s="244"/>
      <c r="AEL117" s="244"/>
      <c r="AEM117" s="244"/>
      <c r="AEN117" s="244"/>
      <c r="AEO117" s="244"/>
      <c r="AEP117" s="244"/>
      <c r="AEQ117" s="244"/>
      <c r="AER117" s="244"/>
      <c r="AES117" s="244"/>
      <c r="AET117" s="244"/>
      <c r="AEU117" s="244"/>
    </row>
    <row r="118" spans="1:827" s="191" customFormat="1" x14ac:dyDescent="0.15">
      <c r="A118" s="182" t="str">
        <f>'Tariffs July 2020'!K87</f>
        <v>Energy Locals</v>
      </c>
      <c r="B118" s="183" t="str">
        <f>'Tariffs July 2020'!L87</f>
        <v>Local Saver</v>
      </c>
      <c r="C118" s="184">
        <f>IF('Tariffs July 2020'!BP87=0,91*'Tariffs July 2020'!M87/100,(91*'Tariffs July 2020'!M87/100)+'Tariffs July 2020'!BP87/4)</f>
        <v>83.318181818181813</v>
      </c>
      <c r="D118" s="184">
        <f>IF('Tariffs July 2020'!O87="",$C$107*$C$108*'Tariffs July 2020'!N87/100,IF($C$107*$C$108&gt;='Tariffs July 2020'!P87,('Tariffs July 2020'!P87*'Tariffs July 2020'!N87/100),($C$107*$C$108*'Tariffs July 2020'!N87/100)))</f>
        <v>119.99999999999999</v>
      </c>
      <c r="E118" s="184">
        <f>($C$107*$C$109)*'Tariffs July 2020'!AH87/100</f>
        <v>229.99999999999997</v>
      </c>
      <c r="F118" s="184">
        <f>($C$107*$C$110)*'Tariffs July 2020'!W87/100</f>
        <v>97.72727272727272</v>
      </c>
      <c r="G118" s="184">
        <f t="shared" si="280"/>
        <v>531.0454545454545</v>
      </c>
      <c r="H118" s="238">
        <f t="shared" si="281"/>
        <v>1790.9090909090908</v>
      </c>
      <c r="I118" s="238">
        <f t="shared" si="282"/>
        <v>2124.181818181818</v>
      </c>
      <c r="J118" s="185">
        <f t="shared" si="279"/>
        <v>2336.6</v>
      </c>
      <c r="K118" s="183">
        <f>'Tariffs July 2020'!AZ87</f>
        <v>0</v>
      </c>
      <c r="L118" s="183">
        <f>'Tariffs July 2020'!BA87</f>
        <v>0</v>
      </c>
      <c r="M118" s="183">
        <f>'Tariffs July 2020'!BB87</f>
        <v>0</v>
      </c>
      <c r="N118" s="183">
        <f>'Tariffs July 2020'!BC87</f>
        <v>0</v>
      </c>
      <c r="O118" s="186" t="str">
        <f t="shared" si="283"/>
        <v>No discount</v>
      </c>
      <c r="P118" s="187" t="str">
        <f t="shared" si="284"/>
        <v>Exclusive</v>
      </c>
      <c r="Q118" s="241">
        <f t="shared" si="285"/>
        <v>2124.181818181818</v>
      </c>
      <c r="R118" s="238">
        <f t="shared" si="286"/>
        <v>2124.181818181818</v>
      </c>
      <c r="S118" s="247">
        <f t="shared" si="287"/>
        <v>2336.6</v>
      </c>
      <c r="T118" s="247">
        <f t="shared" si="287"/>
        <v>2336.6</v>
      </c>
      <c r="U118" s="188">
        <f>'Tariffs July 2020'!BL87</f>
        <v>0</v>
      </c>
      <c r="V118" s="189" t="str">
        <f>'Tariffs July 2020'!BM87</f>
        <v>n</v>
      </c>
      <c r="Y118" s="244"/>
      <c r="Z118" s="244"/>
      <c r="AA118" s="244"/>
      <c r="AB118" s="244"/>
      <c r="AC118" s="244"/>
      <c r="AD118" s="244"/>
      <c r="AE118" s="244"/>
      <c r="AF118" s="244"/>
      <c r="AG118" s="244"/>
      <c r="AH118" s="244"/>
      <c r="AI118" s="244"/>
      <c r="AJ118" s="244"/>
      <c r="AK118" s="244"/>
      <c r="AL118" s="244"/>
      <c r="AM118" s="244"/>
      <c r="AN118" s="244"/>
      <c r="AO118" s="244"/>
      <c r="AP118" s="244"/>
      <c r="AQ118" s="244"/>
      <c r="AR118" s="244"/>
      <c r="AS118" s="244"/>
      <c r="AT118" s="244"/>
      <c r="AU118" s="244"/>
      <c r="AV118" s="244"/>
      <c r="AW118" s="244"/>
      <c r="AX118" s="244"/>
      <c r="AY118" s="244"/>
      <c r="AZ118" s="244"/>
      <c r="BA118" s="244"/>
      <c r="BB118" s="244"/>
      <c r="BC118" s="244"/>
      <c r="BD118" s="244"/>
      <c r="BE118" s="244"/>
      <c r="BF118" s="244"/>
      <c r="BG118" s="244"/>
      <c r="BH118" s="244"/>
      <c r="BI118" s="244"/>
      <c r="BJ118" s="244"/>
      <c r="BK118" s="244"/>
      <c r="BL118" s="244"/>
      <c r="BM118" s="244"/>
      <c r="BN118" s="244"/>
      <c r="BO118" s="244"/>
      <c r="BP118" s="244"/>
      <c r="BQ118" s="244"/>
      <c r="BR118" s="244"/>
      <c r="BS118" s="244"/>
      <c r="BT118" s="244"/>
      <c r="BU118" s="244"/>
      <c r="BV118" s="244"/>
      <c r="BW118" s="244"/>
      <c r="BX118" s="244"/>
      <c r="BY118" s="244"/>
      <c r="BZ118" s="244"/>
      <c r="CA118" s="244"/>
      <c r="CB118" s="244"/>
      <c r="CC118" s="244"/>
      <c r="CD118" s="244"/>
      <c r="CE118" s="244"/>
      <c r="CF118" s="244"/>
      <c r="CG118" s="244"/>
      <c r="CH118" s="244"/>
      <c r="CI118" s="244"/>
      <c r="CJ118" s="244"/>
      <c r="CK118" s="244"/>
      <c r="CL118" s="244"/>
      <c r="CM118" s="244"/>
      <c r="CN118" s="244"/>
      <c r="CO118" s="244"/>
      <c r="CP118" s="244"/>
      <c r="CQ118" s="244"/>
      <c r="CR118" s="244"/>
      <c r="CS118" s="244"/>
      <c r="CT118" s="244"/>
      <c r="CU118" s="244"/>
      <c r="CV118" s="244"/>
      <c r="CW118" s="244"/>
      <c r="CX118" s="244"/>
      <c r="CY118" s="244"/>
      <c r="CZ118" s="244"/>
      <c r="DA118" s="244"/>
      <c r="DB118" s="244"/>
      <c r="DC118" s="244"/>
      <c r="DD118" s="244"/>
      <c r="DE118" s="244"/>
      <c r="DF118" s="244"/>
      <c r="DG118" s="244"/>
      <c r="DH118" s="244"/>
      <c r="DI118" s="244"/>
      <c r="DJ118" s="244"/>
      <c r="DK118" s="244"/>
      <c r="DL118" s="244"/>
      <c r="DM118" s="244"/>
      <c r="DN118" s="244"/>
      <c r="DO118" s="244"/>
      <c r="DP118" s="244"/>
      <c r="DQ118" s="244"/>
      <c r="DR118" s="244"/>
      <c r="DS118" s="244"/>
      <c r="DT118" s="244"/>
      <c r="DU118" s="244"/>
      <c r="DV118" s="244"/>
      <c r="DW118" s="244"/>
      <c r="DX118" s="244"/>
      <c r="DY118" s="244"/>
      <c r="DZ118" s="244"/>
      <c r="EA118" s="244"/>
      <c r="EB118" s="244"/>
      <c r="EC118" s="244"/>
      <c r="ED118" s="244"/>
      <c r="EE118" s="244"/>
      <c r="EF118" s="244"/>
      <c r="EG118" s="244"/>
      <c r="EH118" s="244"/>
      <c r="EI118" s="244"/>
      <c r="EJ118" s="244"/>
      <c r="EK118" s="244"/>
      <c r="EL118" s="244"/>
      <c r="EM118" s="244"/>
      <c r="EN118" s="244"/>
      <c r="EO118" s="244"/>
      <c r="EP118" s="244"/>
      <c r="EQ118" s="244"/>
      <c r="ER118" s="244"/>
      <c r="ES118" s="244"/>
      <c r="ET118" s="244"/>
      <c r="EU118" s="244"/>
      <c r="EV118" s="244"/>
      <c r="EW118" s="244"/>
      <c r="EX118" s="244"/>
      <c r="EY118" s="244"/>
      <c r="EZ118" s="244"/>
      <c r="FA118" s="244"/>
      <c r="FB118" s="244"/>
      <c r="FC118" s="244"/>
      <c r="FD118" s="244"/>
      <c r="FE118" s="244"/>
      <c r="FF118" s="244"/>
      <c r="FG118" s="244"/>
      <c r="FH118" s="244"/>
      <c r="FI118" s="244"/>
      <c r="FJ118" s="244"/>
      <c r="FK118" s="244"/>
      <c r="FL118" s="244"/>
      <c r="FM118" s="244"/>
      <c r="FN118" s="244"/>
      <c r="FO118" s="244"/>
      <c r="FP118" s="244"/>
      <c r="FQ118" s="244"/>
      <c r="FR118" s="244"/>
      <c r="FS118" s="244"/>
      <c r="FT118" s="244"/>
      <c r="FU118" s="244"/>
      <c r="FV118" s="244"/>
      <c r="FW118" s="244"/>
      <c r="FX118" s="244"/>
      <c r="FY118" s="244"/>
      <c r="FZ118" s="244"/>
      <c r="GA118" s="244"/>
      <c r="GB118" s="244"/>
      <c r="GC118" s="244"/>
      <c r="GD118" s="244"/>
      <c r="GE118" s="244"/>
      <c r="GF118" s="244"/>
      <c r="GG118" s="244"/>
      <c r="GH118" s="244"/>
      <c r="GI118" s="244"/>
      <c r="GJ118" s="244"/>
      <c r="GK118" s="244"/>
      <c r="GL118" s="244"/>
      <c r="GM118" s="244"/>
      <c r="GN118" s="244"/>
      <c r="GO118" s="244"/>
      <c r="GP118" s="244"/>
      <c r="GQ118" s="244"/>
      <c r="GR118" s="244"/>
      <c r="GS118" s="244"/>
      <c r="GT118" s="244"/>
      <c r="GU118" s="244"/>
      <c r="GV118" s="244"/>
      <c r="GW118" s="244"/>
      <c r="GX118" s="244"/>
      <c r="GY118" s="244"/>
      <c r="GZ118" s="244"/>
      <c r="HA118" s="244"/>
      <c r="HB118" s="244"/>
      <c r="HC118" s="244"/>
      <c r="HD118" s="244"/>
      <c r="HE118" s="244"/>
      <c r="HF118" s="244"/>
      <c r="HG118" s="244"/>
      <c r="HH118" s="244"/>
      <c r="HI118" s="244"/>
      <c r="HJ118" s="244"/>
      <c r="HK118" s="244"/>
      <c r="HL118" s="244"/>
      <c r="HM118" s="244"/>
      <c r="HN118" s="244"/>
      <c r="HO118" s="244"/>
      <c r="HP118" s="244"/>
      <c r="HQ118" s="244"/>
      <c r="HR118" s="244"/>
      <c r="HS118" s="244"/>
      <c r="HT118" s="244"/>
      <c r="HU118" s="244"/>
      <c r="HV118" s="244"/>
      <c r="HW118" s="244"/>
      <c r="HX118" s="244"/>
      <c r="HY118" s="244"/>
      <c r="HZ118" s="244"/>
      <c r="IA118" s="244"/>
      <c r="IB118" s="244"/>
      <c r="IC118" s="244"/>
      <c r="ID118" s="244"/>
      <c r="IE118" s="244"/>
      <c r="IF118" s="244"/>
      <c r="IG118" s="244"/>
      <c r="IH118" s="244"/>
      <c r="II118" s="244"/>
      <c r="IJ118" s="244"/>
      <c r="IK118" s="244"/>
      <c r="IL118" s="244"/>
      <c r="IM118" s="244"/>
      <c r="IN118" s="244"/>
      <c r="IO118" s="244"/>
      <c r="IP118" s="244"/>
      <c r="IQ118" s="244"/>
      <c r="IR118" s="244"/>
      <c r="IS118" s="244"/>
      <c r="IT118" s="244"/>
      <c r="IU118" s="244"/>
      <c r="IV118" s="244"/>
      <c r="IW118" s="244"/>
      <c r="IX118" s="244"/>
      <c r="IY118" s="244"/>
      <c r="IZ118" s="244"/>
      <c r="JA118" s="244"/>
      <c r="JB118" s="244"/>
      <c r="JC118" s="244"/>
      <c r="JD118" s="244"/>
      <c r="JE118" s="244"/>
      <c r="JF118" s="244"/>
      <c r="JG118" s="244"/>
      <c r="JH118" s="244"/>
      <c r="JI118" s="244"/>
      <c r="JJ118" s="244"/>
      <c r="JK118" s="244"/>
      <c r="JL118" s="244"/>
      <c r="JM118" s="244"/>
      <c r="JN118" s="244"/>
      <c r="JO118" s="244"/>
      <c r="JP118" s="244"/>
      <c r="JQ118" s="244"/>
      <c r="JR118" s="244"/>
      <c r="JS118" s="244"/>
      <c r="JT118" s="244"/>
      <c r="JU118" s="244"/>
      <c r="JV118" s="244"/>
      <c r="JW118" s="244"/>
      <c r="JX118" s="244"/>
      <c r="JY118" s="244"/>
      <c r="JZ118" s="244"/>
      <c r="KA118" s="244"/>
      <c r="KB118" s="244"/>
      <c r="KC118" s="244"/>
      <c r="KD118" s="244"/>
      <c r="KE118" s="244"/>
      <c r="KF118" s="244"/>
      <c r="KG118" s="244"/>
      <c r="KH118" s="244"/>
      <c r="KI118" s="244"/>
      <c r="KJ118" s="244"/>
      <c r="KK118" s="244"/>
      <c r="KL118" s="244"/>
      <c r="KM118" s="244"/>
      <c r="KN118" s="244"/>
      <c r="KO118" s="244"/>
      <c r="KP118" s="244"/>
      <c r="KQ118" s="244"/>
      <c r="KR118" s="244"/>
      <c r="KS118" s="244"/>
      <c r="KT118" s="244"/>
      <c r="KU118" s="244"/>
      <c r="KV118" s="244"/>
      <c r="KW118" s="244"/>
      <c r="KX118" s="244"/>
      <c r="KY118" s="244"/>
      <c r="KZ118" s="244"/>
      <c r="LA118" s="244"/>
      <c r="LB118" s="244"/>
      <c r="LC118" s="244"/>
      <c r="LD118" s="244"/>
      <c r="LE118" s="244"/>
      <c r="LF118" s="244"/>
      <c r="LG118" s="244"/>
      <c r="LH118" s="244"/>
      <c r="LI118" s="244"/>
      <c r="LJ118" s="244"/>
      <c r="LK118" s="244"/>
      <c r="LL118" s="244"/>
      <c r="LM118" s="244"/>
      <c r="LN118" s="244"/>
      <c r="LO118" s="244"/>
      <c r="LP118" s="244"/>
      <c r="LQ118" s="244"/>
      <c r="LR118" s="244"/>
      <c r="LS118" s="244"/>
      <c r="LT118" s="244"/>
      <c r="LU118" s="244"/>
      <c r="LV118" s="244"/>
      <c r="LW118" s="244"/>
      <c r="LX118" s="244"/>
      <c r="LY118" s="244"/>
      <c r="LZ118" s="244"/>
      <c r="MA118" s="244"/>
      <c r="MB118" s="244"/>
      <c r="MC118" s="244"/>
      <c r="MD118" s="244"/>
      <c r="ME118" s="244"/>
      <c r="MF118" s="244"/>
      <c r="MG118" s="244"/>
      <c r="MH118" s="244"/>
      <c r="MI118" s="244"/>
      <c r="MJ118" s="244"/>
      <c r="MK118" s="244"/>
      <c r="ML118" s="244"/>
      <c r="MM118" s="244"/>
      <c r="MN118" s="244"/>
      <c r="MO118" s="244"/>
      <c r="MP118" s="244"/>
      <c r="MQ118" s="244"/>
      <c r="MR118" s="244"/>
      <c r="MS118" s="244"/>
      <c r="MT118" s="244"/>
      <c r="MU118" s="244"/>
      <c r="MV118" s="244"/>
      <c r="MW118" s="244"/>
      <c r="MX118" s="244"/>
      <c r="MY118" s="244"/>
      <c r="MZ118" s="244"/>
      <c r="NA118" s="244"/>
      <c r="NB118" s="244"/>
      <c r="NC118" s="244"/>
      <c r="ND118" s="244"/>
      <c r="NE118" s="244"/>
      <c r="NF118" s="244"/>
      <c r="NG118" s="244"/>
      <c r="NH118" s="244"/>
      <c r="NI118" s="244"/>
      <c r="NJ118" s="244"/>
      <c r="NK118" s="244"/>
      <c r="NL118" s="244"/>
      <c r="NM118" s="244"/>
      <c r="NN118" s="244"/>
      <c r="NO118" s="244"/>
      <c r="NP118" s="244"/>
      <c r="NQ118" s="244"/>
      <c r="NR118" s="244"/>
      <c r="NS118" s="244"/>
      <c r="NT118" s="244"/>
      <c r="NU118" s="244"/>
      <c r="NV118" s="244"/>
      <c r="NW118" s="244"/>
      <c r="NX118" s="244"/>
      <c r="NY118" s="244"/>
      <c r="NZ118" s="244"/>
      <c r="OA118" s="244"/>
      <c r="OB118" s="244"/>
      <c r="OC118" s="244"/>
      <c r="OD118" s="244"/>
      <c r="OE118" s="244"/>
      <c r="OF118" s="244"/>
      <c r="OG118" s="244"/>
      <c r="OH118" s="244"/>
      <c r="OI118" s="244"/>
      <c r="OJ118" s="244"/>
      <c r="OK118" s="244"/>
      <c r="OL118" s="244"/>
      <c r="OM118" s="244"/>
      <c r="ON118" s="244"/>
      <c r="OO118" s="244"/>
      <c r="OP118" s="244"/>
      <c r="OQ118" s="244"/>
      <c r="OR118" s="244"/>
      <c r="OS118" s="244"/>
      <c r="OT118" s="244"/>
      <c r="OU118" s="244"/>
      <c r="OV118" s="244"/>
      <c r="OW118" s="244"/>
      <c r="OX118" s="244"/>
      <c r="OY118" s="244"/>
      <c r="OZ118" s="244"/>
      <c r="PA118" s="244"/>
      <c r="PB118" s="244"/>
      <c r="PC118" s="244"/>
      <c r="PD118" s="244"/>
      <c r="PE118" s="244"/>
      <c r="PF118" s="244"/>
      <c r="PG118" s="244"/>
      <c r="PH118" s="244"/>
      <c r="PI118" s="244"/>
      <c r="PJ118" s="244"/>
      <c r="PK118" s="244"/>
      <c r="PL118" s="244"/>
      <c r="PM118" s="244"/>
      <c r="PN118" s="244"/>
      <c r="PO118" s="244"/>
      <c r="PP118" s="244"/>
      <c r="PQ118" s="244"/>
      <c r="PR118" s="244"/>
      <c r="PS118" s="244"/>
      <c r="PT118" s="244"/>
      <c r="PU118" s="244"/>
      <c r="PV118" s="244"/>
      <c r="PW118" s="244"/>
      <c r="PX118" s="244"/>
      <c r="PY118" s="244"/>
      <c r="PZ118" s="244"/>
      <c r="QA118" s="244"/>
      <c r="QB118" s="244"/>
      <c r="QC118" s="244"/>
      <c r="QD118" s="244"/>
      <c r="QE118" s="244"/>
      <c r="QF118" s="244"/>
      <c r="QG118" s="244"/>
      <c r="QH118" s="244"/>
      <c r="QI118" s="244"/>
      <c r="QJ118" s="244"/>
      <c r="QK118" s="244"/>
      <c r="QL118" s="244"/>
      <c r="QM118" s="244"/>
      <c r="QN118" s="244"/>
      <c r="QO118" s="244"/>
      <c r="QP118" s="244"/>
      <c r="QQ118" s="244"/>
      <c r="QR118" s="244"/>
      <c r="QS118" s="244"/>
      <c r="QT118" s="244"/>
      <c r="QU118" s="244"/>
      <c r="QV118" s="244"/>
      <c r="QW118" s="244"/>
      <c r="QX118" s="244"/>
      <c r="QY118" s="244"/>
      <c r="QZ118" s="244"/>
      <c r="RA118" s="244"/>
      <c r="RB118" s="244"/>
      <c r="RC118" s="244"/>
      <c r="RD118" s="244"/>
      <c r="RE118" s="244"/>
      <c r="RF118" s="244"/>
      <c r="RG118" s="244"/>
      <c r="RH118" s="244"/>
      <c r="RI118" s="244"/>
      <c r="RJ118" s="244"/>
      <c r="RK118" s="244"/>
      <c r="RL118" s="244"/>
      <c r="RM118" s="244"/>
      <c r="RN118" s="244"/>
      <c r="RO118" s="244"/>
      <c r="RP118" s="244"/>
      <c r="RQ118" s="244"/>
      <c r="RR118" s="244"/>
      <c r="RS118" s="244"/>
      <c r="RT118" s="244"/>
      <c r="RU118" s="244"/>
      <c r="RV118" s="244"/>
      <c r="RW118" s="244"/>
      <c r="RX118" s="244"/>
      <c r="RY118" s="244"/>
      <c r="RZ118" s="244"/>
      <c r="SA118" s="244"/>
      <c r="SB118" s="244"/>
      <c r="SC118" s="244"/>
      <c r="SD118" s="244"/>
      <c r="SE118" s="244"/>
      <c r="SF118" s="244"/>
      <c r="SG118" s="244"/>
      <c r="SH118" s="244"/>
      <c r="SI118" s="244"/>
      <c r="SJ118" s="244"/>
      <c r="SK118" s="244"/>
      <c r="SL118" s="244"/>
      <c r="SM118" s="244"/>
      <c r="SN118" s="244"/>
      <c r="SO118" s="244"/>
      <c r="SP118" s="244"/>
      <c r="SQ118" s="244"/>
      <c r="SR118" s="244"/>
      <c r="SS118" s="244"/>
      <c r="ST118" s="244"/>
      <c r="SU118" s="244"/>
      <c r="SV118" s="244"/>
      <c r="SW118" s="244"/>
      <c r="SX118" s="244"/>
      <c r="SY118" s="244"/>
      <c r="SZ118" s="244"/>
      <c r="TA118" s="244"/>
      <c r="TB118" s="244"/>
      <c r="TC118" s="244"/>
      <c r="TD118" s="244"/>
      <c r="TE118" s="244"/>
      <c r="TF118" s="244"/>
      <c r="TG118" s="244"/>
      <c r="TH118" s="244"/>
      <c r="TI118" s="244"/>
      <c r="TJ118" s="244"/>
      <c r="TK118" s="244"/>
      <c r="TL118" s="244"/>
      <c r="TM118" s="244"/>
      <c r="TN118" s="244"/>
      <c r="TO118" s="244"/>
      <c r="TP118" s="244"/>
      <c r="TQ118" s="244"/>
      <c r="TR118" s="244"/>
      <c r="TS118" s="244"/>
      <c r="TT118" s="244"/>
      <c r="TU118" s="244"/>
      <c r="TV118" s="244"/>
      <c r="TW118" s="244"/>
      <c r="TX118" s="244"/>
      <c r="TY118" s="244"/>
      <c r="TZ118" s="244"/>
      <c r="UA118" s="244"/>
      <c r="UB118" s="244"/>
      <c r="UC118" s="244"/>
      <c r="UD118" s="244"/>
      <c r="UE118" s="244"/>
      <c r="UF118" s="244"/>
      <c r="UG118" s="244"/>
      <c r="UH118" s="244"/>
      <c r="UI118" s="244"/>
      <c r="UJ118" s="244"/>
      <c r="UK118" s="244"/>
      <c r="UL118" s="244"/>
      <c r="UM118" s="244"/>
      <c r="UN118" s="244"/>
      <c r="UO118" s="244"/>
      <c r="UP118" s="244"/>
      <c r="UQ118" s="244"/>
      <c r="UR118" s="244"/>
      <c r="US118" s="244"/>
      <c r="UT118" s="244"/>
      <c r="UU118" s="244"/>
      <c r="UV118" s="244"/>
      <c r="UW118" s="244"/>
      <c r="UX118" s="244"/>
      <c r="UY118" s="244"/>
      <c r="UZ118" s="244"/>
      <c r="VA118" s="244"/>
      <c r="VB118" s="244"/>
      <c r="VC118" s="244"/>
      <c r="VD118" s="244"/>
      <c r="VE118" s="244"/>
      <c r="VF118" s="244"/>
      <c r="VG118" s="244"/>
      <c r="VH118" s="244"/>
      <c r="VI118" s="244"/>
      <c r="VJ118" s="244"/>
      <c r="VK118" s="244"/>
      <c r="VL118" s="244"/>
      <c r="VM118" s="244"/>
      <c r="VN118" s="244"/>
      <c r="VO118" s="244"/>
      <c r="VP118" s="244"/>
      <c r="VQ118" s="244"/>
      <c r="VR118" s="244"/>
      <c r="VS118" s="244"/>
      <c r="VT118" s="244"/>
      <c r="VU118" s="244"/>
      <c r="VV118" s="244"/>
      <c r="VW118" s="244"/>
      <c r="VX118" s="244"/>
      <c r="VY118" s="244"/>
      <c r="VZ118" s="244"/>
      <c r="WA118" s="244"/>
      <c r="WB118" s="244"/>
      <c r="WC118" s="244"/>
      <c r="WD118" s="244"/>
      <c r="WE118" s="244"/>
      <c r="WF118" s="244"/>
      <c r="WG118" s="244"/>
      <c r="WH118" s="244"/>
      <c r="WI118" s="244"/>
      <c r="WJ118" s="244"/>
      <c r="WK118" s="244"/>
      <c r="WL118" s="244"/>
      <c r="WM118" s="244"/>
      <c r="WN118" s="244"/>
      <c r="WO118" s="244"/>
      <c r="WP118" s="244"/>
      <c r="WQ118" s="244"/>
      <c r="WR118" s="244"/>
      <c r="WS118" s="244"/>
      <c r="WT118" s="244"/>
      <c r="WU118" s="244"/>
      <c r="WV118" s="244"/>
      <c r="WW118" s="244"/>
      <c r="WX118" s="244"/>
      <c r="WY118" s="244"/>
      <c r="WZ118" s="244"/>
      <c r="XA118" s="244"/>
      <c r="XB118" s="244"/>
      <c r="XC118" s="244"/>
      <c r="XD118" s="244"/>
      <c r="XE118" s="244"/>
      <c r="XF118" s="244"/>
      <c r="XG118" s="244"/>
      <c r="XH118" s="244"/>
      <c r="XI118" s="244"/>
      <c r="XJ118" s="244"/>
      <c r="XK118" s="244"/>
      <c r="XL118" s="244"/>
      <c r="XM118" s="244"/>
      <c r="XN118" s="244"/>
      <c r="XO118" s="244"/>
      <c r="XP118" s="244"/>
      <c r="XQ118" s="244"/>
      <c r="XR118" s="244"/>
      <c r="XS118" s="244"/>
      <c r="XT118" s="244"/>
      <c r="XU118" s="244"/>
      <c r="XV118" s="244"/>
      <c r="XW118" s="244"/>
      <c r="XX118" s="244"/>
      <c r="XY118" s="244"/>
      <c r="XZ118" s="244"/>
      <c r="YA118" s="244"/>
      <c r="YB118" s="244"/>
      <c r="YC118" s="244"/>
      <c r="YD118" s="244"/>
      <c r="YE118" s="244"/>
      <c r="YF118" s="244"/>
      <c r="YG118" s="244"/>
      <c r="YH118" s="244"/>
      <c r="YI118" s="244"/>
      <c r="YJ118" s="244"/>
      <c r="YK118" s="244"/>
      <c r="YL118" s="244"/>
      <c r="YM118" s="244"/>
      <c r="YN118" s="244"/>
      <c r="YO118" s="244"/>
      <c r="YP118" s="244"/>
      <c r="YQ118" s="244"/>
      <c r="YR118" s="244"/>
      <c r="YS118" s="244"/>
      <c r="YT118" s="244"/>
      <c r="YU118" s="244"/>
      <c r="YV118" s="244"/>
      <c r="YW118" s="244"/>
      <c r="YX118" s="244"/>
      <c r="YY118" s="244"/>
      <c r="YZ118" s="244"/>
      <c r="ZA118" s="244"/>
      <c r="ZB118" s="244"/>
      <c r="ZC118" s="244"/>
      <c r="ZD118" s="244"/>
      <c r="ZE118" s="244"/>
      <c r="ZF118" s="244"/>
      <c r="ZG118" s="244"/>
      <c r="ZH118" s="244"/>
      <c r="ZI118" s="244"/>
      <c r="ZJ118" s="244"/>
      <c r="ZK118" s="244"/>
      <c r="ZL118" s="244"/>
      <c r="ZM118" s="244"/>
      <c r="ZN118" s="244"/>
      <c r="ZO118" s="244"/>
      <c r="ZP118" s="244"/>
      <c r="ZQ118" s="244"/>
      <c r="ZR118" s="244"/>
      <c r="ZS118" s="244"/>
      <c r="ZT118" s="244"/>
      <c r="ZU118" s="244"/>
      <c r="ZV118" s="244"/>
      <c r="ZW118" s="244"/>
      <c r="ZX118" s="244"/>
      <c r="ZY118" s="244"/>
      <c r="ZZ118" s="244"/>
      <c r="AAA118" s="244"/>
      <c r="AAB118" s="244"/>
      <c r="AAC118" s="244"/>
      <c r="AAD118" s="244"/>
      <c r="AAE118" s="244"/>
      <c r="AAF118" s="244"/>
      <c r="AAG118" s="244"/>
      <c r="AAH118" s="244"/>
      <c r="AAI118" s="244"/>
      <c r="AAJ118" s="244"/>
      <c r="AAK118" s="244"/>
      <c r="AAL118" s="244"/>
      <c r="AAM118" s="244"/>
      <c r="AAN118" s="244"/>
      <c r="AAO118" s="244"/>
      <c r="AAP118" s="244"/>
      <c r="AAQ118" s="244"/>
      <c r="AAR118" s="244"/>
      <c r="AAS118" s="244"/>
      <c r="AAT118" s="244"/>
      <c r="AAU118" s="244"/>
      <c r="AAV118" s="244"/>
      <c r="AAW118" s="244"/>
      <c r="AAX118" s="244"/>
      <c r="AAY118" s="244"/>
      <c r="AAZ118" s="244"/>
      <c r="ABA118" s="244"/>
      <c r="ABB118" s="244"/>
      <c r="ABC118" s="244"/>
      <c r="ABD118" s="244"/>
      <c r="ABE118" s="244"/>
      <c r="ABF118" s="244"/>
      <c r="ABG118" s="244"/>
      <c r="ABH118" s="244"/>
      <c r="ABI118" s="244"/>
      <c r="ABJ118" s="244"/>
      <c r="ABK118" s="244"/>
      <c r="ABL118" s="244"/>
      <c r="ABM118" s="244"/>
      <c r="ABN118" s="244"/>
      <c r="ABO118" s="244"/>
      <c r="ABP118" s="244"/>
      <c r="ABQ118" s="244"/>
      <c r="ABR118" s="244"/>
      <c r="ABS118" s="244"/>
      <c r="ABT118" s="244"/>
      <c r="ABU118" s="244"/>
      <c r="ABV118" s="244"/>
      <c r="ABW118" s="244"/>
      <c r="ABX118" s="244"/>
      <c r="ABY118" s="244"/>
      <c r="ABZ118" s="244"/>
      <c r="ACA118" s="244"/>
      <c r="ACB118" s="244"/>
      <c r="ACC118" s="244"/>
      <c r="ACD118" s="244"/>
      <c r="ACE118" s="244"/>
      <c r="ACF118" s="244"/>
      <c r="ACG118" s="244"/>
      <c r="ACH118" s="244"/>
      <c r="ACI118" s="244"/>
      <c r="ACJ118" s="244"/>
      <c r="ACK118" s="244"/>
      <c r="ACL118" s="244"/>
      <c r="ACM118" s="244"/>
      <c r="ACN118" s="244"/>
      <c r="ACO118" s="244"/>
      <c r="ACP118" s="244"/>
      <c r="ACQ118" s="244"/>
      <c r="ACR118" s="244"/>
      <c r="ACS118" s="244"/>
      <c r="ACT118" s="244"/>
      <c r="ACU118" s="244"/>
      <c r="ACV118" s="244"/>
      <c r="ACW118" s="244"/>
      <c r="ACX118" s="244"/>
      <c r="ACY118" s="244"/>
      <c r="ACZ118" s="244"/>
      <c r="ADA118" s="244"/>
      <c r="ADB118" s="244"/>
      <c r="ADC118" s="244"/>
      <c r="ADD118" s="244"/>
      <c r="ADE118" s="244"/>
      <c r="ADF118" s="244"/>
      <c r="ADG118" s="244"/>
      <c r="ADH118" s="244"/>
      <c r="ADI118" s="244"/>
      <c r="ADJ118" s="244"/>
      <c r="ADK118" s="244"/>
      <c r="ADL118" s="244"/>
      <c r="ADM118" s="244"/>
      <c r="ADN118" s="244"/>
      <c r="ADO118" s="244"/>
      <c r="ADP118" s="244"/>
      <c r="ADQ118" s="244"/>
      <c r="ADR118" s="244"/>
      <c r="ADS118" s="244"/>
      <c r="ADT118" s="244"/>
      <c r="ADU118" s="244"/>
      <c r="ADV118" s="244"/>
      <c r="ADW118" s="244"/>
      <c r="ADX118" s="244"/>
      <c r="ADY118" s="244"/>
      <c r="ADZ118" s="244"/>
      <c r="AEA118" s="244"/>
      <c r="AEB118" s="244"/>
      <c r="AEC118" s="244"/>
      <c r="AED118" s="244"/>
      <c r="AEE118" s="244"/>
      <c r="AEF118" s="244"/>
      <c r="AEG118" s="244"/>
      <c r="AEH118" s="244"/>
      <c r="AEI118" s="244"/>
      <c r="AEJ118" s="244"/>
      <c r="AEK118" s="244"/>
      <c r="AEL118" s="244"/>
      <c r="AEM118" s="244"/>
      <c r="AEN118" s="244"/>
      <c r="AEO118" s="244"/>
      <c r="AEP118" s="244"/>
      <c r="AEQ118" s="244"/>
      <c r="AER118" s="244"/>
      <c r="AES118" s="244"/>
      <c r="AET118" s="244"/>
      <c r="AEU118" s="244"/>
    </row>
    <row r="119" spans="1:827" s="191" customFormat="1" x14ac:dyDescent="0.15">
      <c r="A119" s="182" t="str">
        <f>'Tariffs July 2020'!K88</f>
        <v>Origin Energy</v>
      </c>
      <c r="B119" s="183" t="str">
        <f>'Tariffs July 2020'!L88</f>
        <v>Flexi</v>
      </c>
      <c r="C119" s="184">
        <f>IF('Tariffs July 2020'!BP88=0,91*'Tariffs July 2020'!M88/100,(91*'Tariffs July 2020'!M88/100)+'Tariffs July 2020'!BP88/4)</f>
        <v>96.013272727272721</v>
      </c>
      <c r="D119" s="184">
        <f>IF('Tariffs July 2020'!O88="",$C$107*$C$108*'Tariffs July 2020'!N88/100,IF($C$107*$C$108&gt;='Tariffs July 2020'!P88,('Tariffs July 2020'!P88*'Tariffs July 2020'!N88/100),($C$107*$C$108*'Tariffs July 2020'!N88/100)))</f>
        <v>112.65454545454544</v>
      </c>
      <c r="E119" s="184">
        <f>($C$107*$C$109)*'Tariffs July 2020'!AH88/100</f>
        <v>225.9</v>
      </c>
      <c r="F119" s="184">
        <f>($C$107*$C$110)*'Tariffs July 2020'!W88/100</f>
        <v>80.681818181818187</v>
      </c>
      <c r="G119" s="184">
        <f t="shared" si="280"/>
        <v>515.24963636363645</v>
      </c>
      <c r="H119" s="238">
        <f t="shared" si="281"/>
        <v>1676.945454545455</v>
      </c>
      <c r="I119" s="238">
        <f t="shared" si="282"/>
        <v>2060.9985454545458</v>
      </c>
      <c r="J119" s="185">
        <f t="shared" si="279"/>
        <v>2267.0984000000008</v>
      </c>
      <c r="K119" s="183">
        <f>'Tariffs July 2020'!AZ88</f>
        <v>10</v>
      </c>
      <c r="L119" s="183">
        <f>'Tariffs July 2020'!BA88</f>
        <v>0</v>
      </c>
      <c r="M119" s="183">
        <f>'Tariffs July 2020'!BB88</f>
        <v>0</v>
      </c>
      <c r="N119" s="183">
        <f>'Tariffs July 2020'!BC88</f>
        <v>0</v>
      </c>
      <c r="O119" s="186" t="str">
        <f t="shared" si="283"/>
        <v>Guaranteed off bill</v>
      </c>
      <c r="P119" s="187" t="str">
        <f t="shared" si="284"/>
        <v>Inclusive</v>
      </c>
      <c r="Q119" s="241">
        <f t="shared" si="285"/>
        <v>1854.8986909090916</v>
      </c>
      <c r="R119" s="238">
        <f t="shared" si="286"/>
        <v>1854.8986909090916</v>
      </c>
      <c r="S119" s="247">
        <f t="shared" si="287"/>
        <v>2040.3885600000008</v>
      </c>
      <c r="T119" s="247">
        <f t="shared" si="287"/>
        <v>2040.3885600000008</v>
      </c>
      <c r="U119" s="188">
        <f>'Tariffs July 2020'!BL88</f>
        <v>0</v>
      </c>
      <c r="V119" s="189" t="str">
        <f>'Tariffs July 2020'!BM88</f>
        <v>n</v>
      </c>
      <c r="Y119" s="244"/>
      <c r="Z119" s="244"/>
      <c r="AA119" s="244"/>
      <c r="AB119" s="244"/>
      <c r="AC119" s="244"/>
      <c r="AD119" s="244"/>
      <c r="AE119" s="244"/>
      <c r="AF119" s="244"/>
      <c r="AG119" s="244"/>
      <c r="AH119" s="244"/>
      <c r="AI119" s="244"/>
      <c r="AJ119" s="244"/>
      <c r="AK119" s="244"/>
      <c r="AL119" s="244"/>
      <c r="AM119" s="244"/>
      <c r="AN119" s="244"/>
      <c r="AO119" s="244"/>
      <c r="AP119" s="244"/>
      <c r="AQ119" s="244"/>
      <c r="AR119" s="244"/>
      <c r="AS119" s="244"/>
      <c r="AT119" s="244"/>
      <c r="AU119" s="244"/>
      <c r="AV119" s="244"/>
      <c r="AW119" s="244"/>
      <c r="AX119" s="244"/>
      <c r="AY119" s="244"/>
      <c r="AZ119" s="244"/>
      <c r="BA119" s="244"/>
      <c r="BB119" s="244"/>
      <c r="BC119" s="244"/>
      <c r="BD119" s="244"/>
      <c r="BE119" s="244"/>
      <c r="BF119" s="244"/>
      <c r="BG119" s="244"/>
      <c r="BH119" s="244"/>
      <c r="BI119" s="244"/>
      <c r="BJ119" s="244"/>
      <c r="BK119" s="244"/>
      <c r="BL119" s="244"/>
      <c r="BM119" s="244"/>
      <c r="BN119" s="244"/>
      <c r="BO119" s="244"/>
      <c r="BP119" s="244"/>
      <c r="BQ119" s="244"/>
      <c r="BR119" s="244"/>
      <c r="BS119" s="244"/>
      <c r="BT119" s="244"/>
      <c r="BU119" s="244"/>
      <c r="BV119" s="244"/>
      <c r="BW119" s="244"/>
      <c r="BX119" s="244"/>
      <c r="BY119" s="244"/>
      <c r="BZ119" s="244"/>
      <c r="CA119" s="244"/>
      <c r="CB119" s="244"/>
      <c r="CC119" s="244"/>
      <c r="CD119" s="244"/>
      <c r="CE119" s="244"/>
      <c r="CF119" s="244"/>
      <c r="CG119" s="244"/>
      <c r="CH119" s="244"/>
      <c r="CI119" s="244"/>
      <c r="CJ119" s="244"/>
      <c r="CK119" s="244"/>
      <c r="CL119" s="244"/>
      <c r="CM119" s="244"/>
      <c r="CN119" s="244"/>
      <c r="CO119" s="244"/>
      <c r="CP119" s="244"/>
      <c r="CQ119" s="244"/>
      <c r="CR119" s="244"/>
      <c r="CS119" s="244"/>
      <c r="CT119" s="244"/>
      <c r="CU119" s="244"/>
      <c r="CV119" s="244"/>
      <c r="CW119" s="244"/>
      <c r="CX119" s="244"/>
      <c r="CY119" s="244"/>
      <c r="CZ119" s="244"/>
      <c r="DA119" s="244"/>
      <c r="DB119" s="244"/>
      <c r="DC119" s="244"/>
      <c r="DD119" s="244"/>
      <c r="DE119" s="244"/>
      <c r="DF119" s="244"/>
      <c r="DG119" s="244"/>
      <c r="DH119" s="244"/>
      <c r="DI119" s="244"/>
      <c r="DJ119" s="244"/>
      <c r="DK119" s="244"/>
      <c r="DL119" s="244"/>
      <c r="DM119" s="244"/>
      <c r="DN119" s="244"/>
      <c r="DO119" s="244"/>
      <c r="DP119" s="244"/>
      <c r="DQ119" s="244"/>
      <c r="DR119" s="244"/>
      <c r="DS119" s="244"/>
      <c r="DT119" s="244"/>
      <c r="DU119" s="244"/>
      <c r="DV119" s="244"/>
      <c r="DW119" s="244"/>
      <c r="DX119" s="244"/>
      <c r="DY119" s="244"/>
      <c r="DZ119" s="244"/>
      <c r="EA119" s="244"/>
      <c r="EB119" s="244"/>
      <c r="EC119" s="244"/>
      <c r="ED119" s="244"/>
      <c r="EE119" s="244"/>
      <c r="EF119" s="244"/>
      <c r="EG119" s="244"/>
      <c r="EH119" s="244"/>
      <c r="EI119" s="244"/>
      <c r="EJ119" s="244"/>
      <c r="EK119" s="244"/>
      <c r="EL119" s="244"/>
      <c r="EM119" s="244"/>
      <c r="EN119" s="244"/>
      <c r="EO119" s="244"/>
      <c r="EP119" s="244"/>
      <c r="EQ119" s="244"/>
      <c r="ER119" s="244"/>
      <c r="ES119" s="244"/>
      <c r="ET119" s="244"/>
      <c r="EU119" s="244"/>
      <c r="EV119" s="244"/>
      <c r="EW119" s="244"/>
      <c r="EX119" s="244"/>
      <c r="EY119" s="244"/>
      <c r="EZ119" s="244"/>
      <c r="FA119" s="244"/>
      <c r="FB119" s="244"/>
      <c r="FC119" s="244"/>
      <c r="FD119" s="244"/>
      <c r="FE119" s="244"/>
      <c r="FF119" s="244"/>
      <c r="FG119" s="244"/>
      <c r="FH119" s="244"/>
      <c r="FI119" s="244"/>
      <c r="FJ119" s="244"/>
      <c r="FK119" s="244"/>
      <c r="FL119" s="244"/>
      <c r="FM119" s="244"/>
      <c r="FN119" s="244"/>
      <c r="FO119" s="244"/>
      <c r="FP119" s="244"/>
      <c r="FQ119" s="244"/>
      <c r="FR119" s="244"/>
      <c r="FS119" s="244"/>
      <c r="FT119" s="244"/>
      <c r="FU119" s="244"/>
      <c r="FV119" s="244"/>
      <c r="FW119" s="244"/>
      <c r="FX119" s="244"/>
      <c r="FY119" s="244"/>
      <c r="FZ119" s="244"/>
      <c r="GA119" s="244"/>
      <c r="GB119" s="244"/>
      <c r="GC119" s="244"/>
      <c r="GD119" s="244"/>
      <c r="GE119" s="244"/>
      <c r="GF119" s="244"/>
      <c r="GG119" s="244"/>
      <c r="GH119" s="244"/>
      <c r="GI119" s="244"/>
      <c r="GJ119" s="244"/>
      <c r="GK119" s="244"/>
      <c r="GL119" s="244"/>
      <c r="GM119" s="244"/>
      <c r="GN119" s="244"/>
      <c r="GO119" s="244"/>
      <c r="GP119" s="244"/>
      <c r="GQ119" s="244"/>
      <c r="GR119" s="244"/>
      <c r="GS119" s="244"/>
      <c r="GT119" s="244"/>
      <c r="GU119" s="244"/>
      <c r="GV119" s="244"/>
      <c r="GW119" s="244"/>
      <c r="GX119" s="244"/>
      <c r="GY119" s="244"/>
      <c r="GZ119" s="244"/>
      <c r="HA119" s="244"/>
      <c r="HB119" s="244"/>
      <c r="HC119" s="244"/>
      <c r="HD119" s="244"/>
      <c r="HE119" s="244"/>
      <c r="HF119" s="244"/>
      <c r="HG119" s="244"/>
      <c r="HH119" s="244"/>
      <c r="HI119" s="244"/>
      <c r="HJ119" s="244"/>
      <c r="HK119" s="244"/>
      <c r="HL119" s="244"/>
      <c r="HM119" s="244"/>
      <c r="HN119" s="244"/>
      <c r="HO119" s="244"/>
      <c r="HP119" s="244"/>
      <c r="HQ119" s="244"/>
      <c r="HR119" s="244"/>
      <c r="HS119" s="244"/>
      <c r="HT119" s="244"/>
      <c r="HU119" s="244"/>
      <c r="HV119" s="244"/>
      <c r="HW119" s="244"/>
      <c r="HX119" s="244"/>
      <c r="HY119" s="244"/>
      <c r="HZ119" s="244"/>
      <c r="IA119" s="244"/>
      <c r="IB119" s="244"/>
      <c r="IC119" s="244"/>
      <c r="ID119" s="244"/>
      <c r="IE119" s="244"/>
      <c r="IF119" s="244"/>
      <c r="IG119" s="244"/>
      <c r="IH119" s="244"/>
      <c r="II119" s="244"/>
      <c r="IJ119" s="244"/>
      <c r="IK119" s="244"/>
      <c r="IL119" s="244"/>
      <c r="IM119" s="244"/>
      <c r="IN119" s="244"/>
      <c r="IO119" s="244"/>
      <c r="IP119" s="244"/>
      <c r="IQ119" s="244"/>
      <c r="IR119" s="244"/>
      <c r="IS119" s="244"/>
      <c r="IT119" s="244"/>
      <c r="IU119" s="244"/>
      <c r="IV119" s="244"/>
      <c r="IW119" s="244"/>
      <c r="IX119" s="244"/>
      <c r="IY119" s="244"/>
      <c r="IZ119" s="244"/>
      <c r="JA119" s="244"/>
      <c r="JB119" s="244"/>
      <c r="JC119" s="244"/>
      <c r="JD119" s="244"/>
      <c r="JE119" s="244"/>
      <c r="JF119" s="244"/>
      <c r="JG119" s="244"/>
      <c r="JH119" s="244"/>
      <c r="JI119" s="244"/>
      <c r="JJ119" s="244"/>
      <c r="JK119" s="244"/>
      <c r="JL119" s="244"/>
      <c r="JM119" s="244"/>
      <c r="JN119" s="244"/>
      <c r="JO119" s="244"/>
      <c r="JP119" s="244"/>
      <c r="JQ119" s="244"/>
      <c r="JR119" s="244"/>
      <c r="JS119" s="244"/>
      <c r="JT119" s="244"/>
      <c r="JU119" s="244"/>
      <c r="JV119" s="244"/>
      <c r="JW119" s="244"/>
      <c r="JX119" s="244"/>
      <c r="JY119" s="244"/>
      <c r="JZ119" s="244"/>
      <c r="KA119" s="244"/>
      <c r="KB119" s="244"/>
      <c r="KC119" s="244"/>
      <c r="KD119" s="244"/>
      <c r="KE119" s="244"/>
      <c r="KF119" s="244"/>
      <c r="KG119" s="244"/>
      <c r="KH119" s="244"/>
      <c r="KI119" s="244"/>
      <c r="KJ119" s="244"/>
      <c r="KK119" s="244"/>
      <c r="KL119" s="244"/>
      <c r="KM119" s="244"/>
      <c r="KN119" s="244"/>
      <c r="KO119" s="244"/>
      <c r="KP119" s="244"/>
      <c r="KQ119" s="244"/>
      <c r="KR119" s="244"/>
      <c r="KS119" s="244"/>
      <c r="KT119" s="244"/>
      <c r="KU119" s="244"/>
      <c r="KV119" s="244"/>
      <c r="KW119" s="244"/>
      <c r="KX119" s="244"/>
      <c r="KY119" s="244"/>
      <c r="KZ119" s="244"/>
      <c r="LA119" s="244"/>
      <c r="LB119" s="244"/>
      <c r="LC119" s="244"/>
      <c r="LD119" s="244"/>
      <c r="LE119" s="244"/>
      <c r="LF119" s="244"/>
      <c r="LG119" s="244"/>
      <c r="LH119" s="244"/>
      <c r="LI119" s="244"/>
      <c r="LJ119" s="244"/>
      <c r="LK119" s="244"/>
      <c r="LL119" s="244"/>
      <c r="LM119" s="244"/>
      <c r="LN119" s="244"/>
      <c r="LO119" s="244"/>
      <c r="LP119" s="244"/>
      <c r="LQ119" s="244"/>
      <c r="LR119" s="244"/>
      <c r="LS119" s="244"/>
      <c r="LT119" s="244"/>
      <c r="LU119" s="244"/>
      <c r="LV119" s="244"/>
      <c r="LW119" s="244"/>
      <c r="LX119" s="244"/>
      <c r="LY119" s="244"/>
      <c r="LZ119" s="244"/>
      <c r="MA119" s="244"/>
      <c r="MB119" s="244"/>
      <c r="MC119" s="244"/>
      <c r="MD119" s="244"/>
      <c r="ME119" s="244"/>
      <c r="MF119" s="244"/>
      <c r="MG119" s="244"/>
      <c r="MH119" s="244"/>
      <c r="MI119" s="244"/>
      <c r="MJ119" s="244"/>
      <c r="MK119" s="244"/>
      <c r="ML119" s="244"/>
      <c r="MM119" s="244"/>
      <c r="MN119" s="244"/>
      <c r="MO119" s="244"/>
      <c r="MP119" s="244"/>
      <c r="MQ119" s="244"/>
      <c r="MR119" s="244"/>
      <c r="MS119" s="244"/>
      <c r="MT119" s="244"/>
      <c r="MU119" s="244"/>
      <c r="MV119" s="244"/>
      <c r="MW119" s="244"/>
      <c r="MX119" s="244"/>
      <c r="MY119" s="244"/>
      <c r="MZ119" s="244"/>
      <c r="NA119" s="244"/>
      <c r="NB119" s="244"/>
      <c r="NC119" s="244"/>
      <c r="ND119" s="244"/>
      <c r="NE119" s="244"/>
      <c r="NF119" s="244"/>
      <c r="NG119" s="244"/>
      <c r="NH119" s="244"/>
      <c r="NI119" s="244"/>
      <c r="NJ119" s="244"/>
      <c r="NK119" s="244"/>
      <c r="NL119" s="244"/>
      <c r="NM119" s="244"/>
      <c r="NN119" s="244"/>
      <c r="NO119" s="244"/>
      <c r="NP119" s="244"/>
      <c r="NQ119" s="244"/>
      <c r="NR119" s="244"/>
      <c r="NS119" s="244"/>
      <c r="NT119" s="244"/>
      <c r="NU119" s="244"/>
      <c r="NV119" s="244"/>
      <c r="NW119" s="244"/>
      <c r="NX119" s="244"/>
      <c r="NY119" s="244"/>
      <c r="NZ119" s="244"/>
      <c r="OA119" s="244"/>
      <c r="OB119" s="244"/>
      <c r="OC119" s="244"/>
      <c r="OD119" s="244"/>
      <c r="OE119" s="244"/>
      <c r="OF119" s="244"/>
      <c r="OG119" s="244"/>
      <c r="OH119" s="244"/>
      <c r="OI119" s="244"/>
      <c r="OJ119" s="244"/>
      <c r="OK119" s="244"/>
      <c r="OL119" s="244"/>
      <c r="OM119" s="244"/>
      <c r="ON119" s="244"/>
      <c r="OO119" s="244"/>
      <c r="OP119" s="244"/>
      <c r="OQ119" s="244"/>
      <c r="OR119" s="244"/>
      <c r="OS119" s="244"/>
      <c r="OT119" s="244"/>
      <c r="OU119" s="244"/>
      <c r="OV119" s="244"/>
      <c r="OW119" s="244"/>
      <c r="OX119" s="244"/>
      <c r="OY119" s="244"/>
      <c r="OZ119" s="244"/>
      <c r="PA119" s="244"/>
      <c r="PB119" s="244"/>
      <c r="PC119" s="244"/>
      <c r="PD119" s="244"/>
      <c r="PE119" s="244"/>
      <c r="PF119" s="244"/>
      <c r="PG119" s="244"/>
      <c r="PH119" s="244"/>
      <c r="PI119" s="244"/>
      <c r="PJ119" s="244"/>
      <c r="PK119" s="244"/>
      <c r="PL119" s="244"/>
      <c r="PM119" s="244"/>
      <c r="PN119" s="244"/>
      <c r="PO119" s="244"/>
      <c r="PP119" s="244"/>
      <c r="PQ119" s="244"/>
      <c r="PR119" s="244"/>
      <c r="PS119" s="244"/>
      <c r="PT119" s="244"/>
      <c r="PU119" s="244"/>
      <c r="PV119" s="244"/>
      <c r="PW119" s="244"/>
      <c r="PX119" s="244"/>
      <c r="PY119" s="244"/>
      <c r="PZ119" s="244"/>
      <c r="QA119" s="244"/>
      <c r="QB119" s="244"/>
      <c r="QC119" s="244"/>
      <c r="QD119" s="244"/>
      <c r="QE119" s="244"/>
      <c r="QF119" s="244"/>
      <c r="QG119" s="244"/>
      <c r="QH119" s="244"/>
      <c r="QI119" s="244"/>
      <c r="QJ119" s="244"/>
      <c r="QK119" s="244"/>
      <c r="QL119" s="244"/>
      <c r="QM119" s="244"/>
      <c r="QN119" s="244"/>
      <c r="QO119" s="244"/>
      <c r="QP119" s="244"/>
      <c r="QQ119" s="244"/>
      <c r="QR119" s="244"/>
      <c r="QS119" s="244"/>
      <c r="QT119" s="244"/>
      <c r="QU119" s="244"/>
      <c r="QV119" s="244"/>
      <c r="QW119" s="244"/>
      <c r="QX119" s="244"/>
      <c r="QY119" s="244"/>
      <c r="QZ119" s="244"/>
      <c r="RA119" s="244"/>
      <c r="RB119" s="244"/>
      <c r="RC119" s="244"/>
      <c r="RD119" s="244"/>
      <c r="RE119" s="244"/>
      <c r="RF119" s="244"/>
      <c r="RG119" s="244"/>
      <c r="RH119" s="244"/>
      <c r="RI119" s="244"/>
      <c r="RJ119" s="244"/>
      <c r="RK119" s="244"/>
      <c r="RL119" s="244"/>
      <c r="RM119" s="244"/>
      <c r="RN119" s="244"/>
      <c r="RO119" s="244"/>
      <c r="RP119" s="244"/>
      <c r="RQ119" s="244"/>
      <c r="RR119" s="244"/>
      <c r="RS119" s="244"/>
      <c r="RT119" s="244"/>
      <c r="RU119" s="244"/>
      <c r="RV119" s="244"/>
      <c r="RW119" s="244"/>
      <c r="RX119" s="244"/>
      <c r="RY119" s="244"/>
      <c r="RZ119" s="244"/>
      <c r="SA119" s="244"/>
      <c r="SB119" s="244"/>
      <c r="SC119" s="244"/>
      <c r="SD119" s="244"/>
      <c r="SE119" s="244"/>
      <c r="SF119" s="244"/>
      <c r="SG119" s="244"/>
      <c r="SH119" s="244"/>
      <c r="SI119" s="244"/>
      <c r="SJ119" s="244"/>
      <c r="SK119" s="244"/>
      <c r="SL119" s="244"/>
      <c r="SM119" s="244"/>
      <c r="SN119" s="244"/>
      <c r="SO119" s="244"/>
      <c r="SP119" s="244"/>
      <c r="SQ119" s="244"/>
      <c r="SR119" s="244"/>
      <c r="SS119" s="244"/>
      <c r="ST119" s="244"/>
      <c r="SU119" s="244"/>
      <c r="SV119" s="244"/>
      <c r="SW119" s="244"/>
      <c r="SX119" s="244"/>
      <c r="SY119" s="244"/>
      <c r="SZ119" s="244"/>
      <c r="TA119" s="244"/>
      <c r="TB119" s="244"/>
      <c r="TC119" s="244"/>
      <c r="TD119" s="244"/>
      <c r="TE119" s="244"/>
      <c r="TF119" s="244"/>
      <c r="TG119" s="244"/>
      <c r="TH119" s="244"/>
      <c r="TI119" s="244"/>
      <c r="TJ119" s="244"/>
      <c r="TK119" s="244"/>
      <c r="TL119" s="244"/>
      <c r="TM119" s="244"/>
      <c r="TN119" s="244"/>
      <c r="TO119" s="244"/>
      <c r="TP119" s="244"/>
      <c r="TQ119" s="244"/>
      <c r="TR119" s="244"/>
      <c r="TS119" s="244"/>
      <c r="TT119" s="244"/>
      <c r="TU119" s="244"/>
      <c r="TV119" s="244"/>
      <c r="TW119" s="244"/>
      <c r="TX119" s="244"/>
      <c r="TY119" s="244"/>
      <c r="TZ119" s="244"/>
      <c r="UA119" s="244"/>
      <c r="UB119" s="244"/>
      <c r="UC119" s="244"/>
      <c r="UD119" s="244"/>
      <c r="UE119" s="244"/>
      <c r="UF119" s="244"/>
      <c r="UG119" s="244"/>
      <c r="UH119" s="244"/>
      <c r="UI119" s="244"/>
      <c r="UJ119" s="244"/>
      <c r="UK119" s="244"/>
      <c r="UL119" s="244"/>
      <c r="UM119" s="244"/>
      <c r="UN119" s="244"/>
      <c r="UO119" s="244"/>
      <c r="UP119" s="244"/>
      <c r="UQ119" s="244"/>
      <c r="UR119" s="244"/>
      <c r="US119" s="244"/>
      <c r="UT119" s="244"/>
      <c r="UU119" s="244"/>
      <c r="UV119" s="244"/>
      <c r="UW119" s="244"/>
      <c r="UX119" s="244"/>
      <c r="UY119" s="244"/>
      <c r="UZ119" s="244"/>
      <c r="VA119" s="244"/>
      <c r="VB119" s="244"/>
      <c r="VC119" s="244"/>
      <c r="VD119" s="244"/>
      <c r="VE119" s="244"/>
      <c r="VF119" s="244"/>
      <c r="VG119" s="244"/>
      <c r="VH119" s="244"/>
      <c r="VI119" s="244"/>
      <c r="VJ119" s="244"/>
      <c r="VK119" s="244"/>
      <c r="VL119" s="244"/>
      <c r="VM119" s="244"/>
      <c r="VN119" s="244"/>
      <c r="VO119" s="244"/>
      <c r="VP119" s="244"/>
      <c r="VQ119" s="244"/>
      <c r="VR119" s="244"/>
      <c r="VS119" s="244"/>
      <c r="VT119" s="244"/>
      <c r="VU119" s="244"/>
      <c r="VV119" s="244"/>
      <c r="VW119" s="244"/>
      <c r="VX119" s="244"/>
      <c r="VY119" s="244"/>
      <c r="VZ119" s="244"/>
      <c r="WA119" s="244"/>
      <c r="WB119" s="244"/>
      <c r="WC119" s="244"/>
      <c r="WD119" s="244"/>
      <c r="WE119" s="244"/>
      <c r="WF119" s="244"/>
      <c r="WG119" s="244"/>
      <c r="WH119" s="244"/>
      <c r="WI119" s="244"/>
      <c r="WJ119" s="244"/>
      <c r="WK119" s="244"/>
      <c r="WL119" s="244"/>
      <c r="WM119" s="244"/>
      <c r="WN119" s="244"/>
      <c r="WO119" s="244"/>
      <c r="WP119" s="244"/>
      <c r="WQ119" s="244"/>
      <c r="WR119" s="244"/>
      <c r="WS119" s="244"/>
      <c r="WT119" s="244"/>
      <c r="WU119" s="244"/>
      <c r="WV119" s="244"/>
      <c r="WW119" s="244"/>
      <c r="WX119" s="244"/>
      <c r="WY119" s="244"/>
      <c r="WZ119" s="244"/>
      <c r="XA119" s="244"/>
      <c r="XB119" s="244"/>
      <c r="XC119" s="244"/>
      <c r="XD119" s="244"/>
      <c r="XE119" s="244"/>
      <c r="XF119" s="244"/>
      <c r="XG119" s="244"/>
      <c r="XH119" s="244"/>
      <c r="XI119" s="244"/>
      <c r="XJ119" s="244"/>
      <c r="XK119" s="244"/>
      <c r="XL119" s="244"/>
      <c r="XM119" s="244"/>
      <c r="XN119" s="244"/>
      <c r="XO119" s="244"/>
      <c r="XP119" s="244"/>
      <c r="XQ119" s="244"/>
      <c r="XR119" s="244"/>
      <c r="XS119" s="244"/>
      <c r="XT119" s="244"/>
      <c r="XU119" s="244"/>
      <c r="XV119" s="244"/>
      <c r="XW119" s="244"/>
      <c r="XX119" s="244"/>
      <c r="XY119" s="244"/>
      <c r="XZ119" s="244"/>
      <c r="YA119" s="244"/>
      <c r="YB119" s="244"/>
      <c r="YC119" s="244"/>
      <c r="YD119" s="244"/>
      <c r="YE119" s="244"/>
      <c r="YF119" s="244"/>
      <c r="YG119" s="244"/>
      <c r="YH119" s="244"/>
      <c r="YI119" s="244"/>
      <c r="YJ119" s="244"/>
      <c r="YK119" s="244"/>
      <c r="YL119" s="244"/>
      <c r="YM119" s="244"/>
      <c r="YN119" s="244"/>
      <c r="YO119" s="244"/>
      <c r="YP119" s="244"/>
      <c r="YQ119" s="244"/>
      <c r="YR119" s="244"/>
      <c r="YS119" s="244"/>
      <c r="YT119" s="244"/>
      <c r="YU119" s="244"/>
      <c r="YV119" s="244"/>
      <c r="YW119" s="244"/>
      <c r="YX119" s="244"/>
      <c r="YY119" s="244"/>
      <c r="YZ119" s="244"/>
      <c r="ZA119" s="244"/>
      <c r="ZB119" s="244"/>
      <c r="ZC119" s="244"/>
      <c r="ZD119" s="244"/>
      <c r="ZE119" s="244"/>
      <c r="ZF119" s="244"/>
      <c r="ZG119" s="244"/>
      <c r="ZH119" s="244"/>
      <c r="ZI119" s="244"/>
      <c r="ZJ119" s="244"/>
      <c r="ZK119" s="244"/>
      <c r="ZL119" s="244"/>
      <c r="ZM119" s="244"/>
      <c r="ZN119" s="244"/>
      <c r="ZO119" s="244"/>
      <c r="ZP119" s="244"/>
      <c r="ZQ119" s="244"/>
      <c r="ZR119" s="244"/>
      <c r="ZS119" s="244"/>
      <c r="ZT119" s="244"/>
      <c r="ZU119" s="244"/>
      <c r="ZV119" s="244"/>
      <c r="ZW119" s="244"/>
      <c r="ZX119" s="244"/>
      <c r="ZY119" s="244"/>
      <c r="ZZ119" s="244"/>
      <c r="AAA119" s="244"/>
      <c r="AAB119" s="244"/>
      <c r="AAC119" s="244"/>
      <c r="AAD119" s="244"/>
      <c r="AAE119" s="244"/>
      <c r="AAF119" s="244"/>
      <c r="AAG119" s="244"/>
      <c r="AAH119" s="244"/>
      <c r="AAI119" s="244"/>
      <c r="AAJ119" s="244"/>
      <c r="AAK119" s="244"/>
      <c r="AAL119" s="244"/>
      <c r="AAM119" s="244"/>
      <c r="AAN119" s="244"/>
      <c r="AAO119" s="244"/>
      <c r="AAP119" s="244"/>
      <c r="AAQ119" s="244"/>
      <c r="AAR119" s="244"/>
      <c r="AAS119" s="244"/>
      <c r="AAT119" s="244"/>
      <c r="AAU119" s="244"/>
      <c r="AAV119" s="244"/>
      <c r="AAW119" s="244"/>
      <c r="AAX119" s="244"/>
      <c r="AAY119" s="244"/>
      <c r="AAZ119" s="244"/>
      <c r="ABA119" s="244"/>
      <c r="ABB119" s="244"/>
      <c r="ABC119" s="244"/>
      <c r="ABD119" s="244"/>
      <c r="ABE119" s="244"/>
      <c r="ABF119" s="244"/>
      <c r="ABG119" s="244"/>
      <c r="ABH119" s="244"/>
      <c r="ABI119" s="244"/>
      <c r="ABJ119" s="244"/>
      <c r="ABK119" s="244"/>
      <c r="ABL119" s="244"/>
      <c r="ABM119" s="244"/>
      <c r="ABN119" s="244"/>
      <c r="ABO119" s="244"/>
      <c r="ABP119" s="244"/>
      <c r="ABQ119" s="244"/>
      <c r="ABR119" s="244"/>
      <c r="ABS119" s="244"/>
      <c r="ABT119" s="244"/>
      <c r="ABU119" s="244"/>
      <c r="ABV119" s="244"/>
      <c r="ABW119" s="244"/>
      <c r="ABX119" s="244"/>
      <c r="ABY119" s="244"/>
      <c r="ABZ119" s="244"/>
      <c r="ACA119" s="244"/>
      <c r="ACB119" s="244"/>
      <c r="ACC119" s="244"/>
      <c r="ACD119" s="244"/>
      <c r="ACE119" s="244"/>
      <c r="ACF119" s="244"/>
      <c r="ACG119" s="244"/>
      <c r="ACH119" s="244"/>
      <c r="ACI119" s="244"/>
      <c r="ACJ119" s="244"/>
      <c r="ACK119" s="244"/>
      <c r="ACL119" s="244"/>
      <c r="ACM119" s="244"/>
      <c r="ACN119" s="244"/>
      <c r="ACO119" s="244"/>
      <c r="ACP119" s="244"/>
      <c r="ACQ119" s="244"/>
      <c r="ACR119" s="244"/>
      <c r="ACS119" s="244"/>
      <c r="ACT119" s="244"/>
      <c r="ACU119" s="244"/>
      <c r="ACV119" s="244"/>
      <c r="ACW119" s="244"/>
      <c r="ACX119" s="244"/>
      <c r="ACY119" s="244"/>
      <c r="ACZ119" s="244"/>
      <c r="ADA119" s="244"/>
      <c r="ADB119" s="244"/>
      <c r="ADC119" s="244"/>
      <c r="ADD119" s="244"/>
      <c r="ADE119" s="244"/>
      <c r="ADF119" s="244"/>
      <c r="ADG119" s="244"/>
      <c r="ADH119" s="244"/>
      <c r="ADI119" s="244"/>
      <c r="ADJ119" s="244"/>
      <c r="ADK119" s="244"/>
      <c r="ADL119" s="244"/>
      <c r="ADM119" s="244"/>
      <c r="ADN119" s="244"/>
      <c r="ADO119" s="244"/>
      <c r="ADP119" s="244"/>
      <c r="ADQ119" s="244"/>
      <c r="ADR119" s="244"/>
      <c r="ADS119" s="244"/>
      <c r="ADT119" s="244"/>
      <c r="ADU119" s="244"/>
      <c r="ADV119" s="244"/>
      <c r="ADW119" s="244"/>
      <c r="ADX119" s="244"/>
      <c r="ADY119" s="244"/>
      <c r="ADZ119" s="244"/>
      <c r="AEA119" s="244"/>
      <c r="AEB119" s="244"/>
      <c r="AEC119" s="244"/>
      <c r="AED119" s="244"/>
      <c r="AEE119" s="244"/>
      <c r="AEF119" s="244"/>
      <c r="AEG119" s="244"/>
      <c r="AEH119" s="244"/>
      <c r="AEI119" s="244"/>
      <c r="AEJ119" s="244"/>
      <c r="AEK119" s="244"/>
      <c r="AEL119" s="244"/>
      <c r="AEM119" s="244"/>
      <c r="AEN119" s="244"/>
      <c r="AEO119" s="244"/>
      <c r="AEP119" s="244"/>
      <c r="AEQ119" s="244"/>
      <c r="AER119" s="244"/>
      <c r="AES119" s="244"/>
      <c r="AET119" s="244"/>
      <c r="AEU119" s="244"/>
    </row>
    <row r="120" spans="1:827" s="191" customFormat="1" x14ac:dyDescent="0.15">
      <c r="A120" s="182" t="str">
        <f>'Tariffs July 2020'!K89</f>
        <v>Simply Energy</v>
      </c>
      <c r="B120" s="183" t="str">
        <f>'Tariffs July 2020'!L89</f>
        <v>Choice</v>
      </c>
      <c r="C120" s="184">
        <f>IF('Tariffs July 2020'!BP89=0,91*'Tariffs July 2020'!M89/100,(91*'Tariffs July 2020'!M89/100)+'Tariffs July 2020'!BP89/4)</f>
        <v>86.813999999999993</v>
      </c>
      <c r="D120" s="184">
        <f>IF('Tariffs July 2020'!O89="",$C$107*$C$108*'Tariffs July 2020'!N89/100,IF($C$107*$C$108&gt;='Tariffs July 2020'!P89,('Tariffs July 2020'!P89*'Tariffs July 2020'!N89/100),($C$107*$C$108*'Tariffs July 2020'!N89/100)))</f>
        <v>120.79999999999998</v>
      </c>
      <c r="E120" s="184">
        <f>($C$107*$C$109)*'Tariffs July 2020'!AH89/100</f>
        <v>237.1</v>
      </c>
      <c r="F120" s="184">
        <f>($C$107*$C$110)*'Tariffs July 2020'!W89/100</f>
        <v>93.999999999999986</v>
      </c>
      <c r="G120" s="184">
        <f t="shared" si="280"/>
        <v>538.71399999999994</v>
      </c>
      <c r="H120" s="238">
        <f t="shared" si="281"/>
        <v>1807.6</v>
      </c>
      <c r="I120" s="238">
        <f t="shared" si="282"/>
        <v>2154.8559999999998</v>
      </c>
      <c r="J120" s="185">
        <f t="shared" si="279"/>
        <v>2370.3415999999997</v>
      </c>
      <c r="K120" s="183">
        <f>'Tariffs July 2020'!AZ89</f>
        <v>0</v>
      </c>
      <c r="L120" s="183">
        <f>'Tariffs July 2020'!BA89</f>
        <v>17</v>
      </c>
      <c r="M120" s="183">
        <f>'Tariffs July 2020'!BB89</f>
        <v>0</v>
      </c>
      <c r="N120" s="183">
        <f>'Tariffs July 2020'!BC89</f>
        <v>0</v>
      </c>
      <c r="O120" s="186" t="str">
        <f t="shared" si="283"/>
        <v>Guaranteed off usage</v>
      </c>
      <c r="P120" s="187" t="str">
        <f t="shared" si="284"/>
        <v>Exclusive</v>
      </c>
      <c r="Q120" s="241">
        <f t="shared" si="285"/>
        <v>1847.5639999999999</v>
      </c>
      <c r="R120" s="238">
        <f t="shared" si="286"/>
        <v>1847.5639999999999</v>
      </c>
      <c r="S120" s="247">
        <f t="shared" si="287"/>
        <v>2032.3204000000001</v>
      </c>
      <c r="T120" s="247">
        <f t="shared" si="287"/>
        <v>2032.3204000000001</v>
      </c>
      <c r="U120" s="188">
        <f>'Tariffs July 2020'!BL89</f>
        <v>0</v>
      </c>
      <c r="V120" s="189" t="str">
        <f>'Tariffs July 2020'!BM89</f>
        <v>n</v>
      </c>
      <c r="Y120" s="244"/>
      <c r="Z120" s="244"/>
      <c r="AA120" s="244"/>
      <c r="AB120" s="244"/>
      <c r="AC120" s="244"/>
      <c r="AD120" s="244"/>
      <c r="AE120" s="244"/>
      <c r="AF120" s="244"/>
      <c r="AG120" s="244"/>
      <c r="AH120" s="244"/>
      <c r="AI120" s="244"/>
      <c r="AJ120" s="244"/>
      <c r="AK120" s="244"/>
      <c r="AL120" s="244"/>
      <c r="AM120" s="244"/>
      <c r="AN120" s="244"/>
      <c r="AO120" s="244"/>
      <c r="AP120" s="244"/>
      <c r="AQ120" s="244"/>
      <c r="AR120" s="244"/>
      <c r="AS120" s="244"/>
      <c r="AT120" s="244"/>
      <c r="AU120" s="244"/>
      <c r="AV120" s="244"/>
      <c r="AW120" s="244"/>
      <c r="AX120" s="244"/>
      <c r="AY120" s="244"/>
      <c r="AZ120" s="244"/>
      <c r="BA120" s="244"/>
      <c r="BB120" s="244"/>
      <c r="BC120" s="244"/>
      <c r="BD120" s="244"/>
      <c r="BE120" s="244"/>
      <c r="BF120" s="244"/>
      <c r="BG120" s="244"/>
      <c r="BH120" s="244"/>
      <c r="BI120" s="244"/>
      <c r="BJ120" s="244"/>
      <c r="BK120" s="244"/>
      <c r="BL120" s="244"/>
      <c r="BM120" s="244"/>
      <c r="BN120" s="244"/>
      <c r="BO120" s="244"/>
      <c r="BP120" s="244"/>
      <c r="BQ120" s="244"/>
      <c r="BR120" s="244"/>
      <c r="BS120" s="244"/>
      <c r="BT120" s="244"/>
      <c r="BU120" s="244"/>
      <c r="BV120" s="244"/>
      <c r="BW120" s="244"/>
      <c r="BX120" s="244"/>
      <c r="BY120" s="244"/>
      <c r="BZ120" s="244"/>
      <c r="CA120" s="244"/>
      <c r="CB120" s="244"/>
      <c r="CC120" s="244"/>
      <c r="CD120" s="244"/>
      <c r="CE120" s="244"/>
      <c r="CF120" s="244"/>
      <c r="CG120" s="244"/>
      <c r="CH120" s="244"/>
      <c r="CI120" s="244"/>
      <c r="CJ120" s="244"/>
      <c r="CK120" s="244"/>
      <c r="CL120" s="244"/>
      <c r="CM120" s="244"/>
      <c r="CN120" s="244"/>
      <c r="CO120" s="244"/>
      <c r="CP120" s="244"/>
      <c r="CQ120" s="244"/>
      <c r="CR120" s="244"/>
      <c r="CS120" s="244"/>
      <c r="CT120" s="244"/>
      <c r="CU120" s="244"/>
      <c r="CV120" s="244"/>
      <c r="CW120" s="244"/>
      <c r="CX120" s="244"/>
      <c r="CY120" s="244"/>
      <c r="CZ120" s="244"/>
      <c r="DA120" s="244"/>
      <c r="DB120" s="244"/>
      <c r="DC120" s="244"/>
      <c r="DD120" s="244"/>
      <c r="DE120" s="244"/>
      <c r="DF120" s="244"/>
      <c r="DG120" s="244"/>
      <c r="DH120" s="244"/>
      <c r="DI120" s="244"/>
      <c r="DJ120" s="244"/>
      <c r="DK120" s="244"/>
      <c r="DL120" s="244"/>
      <c r="DM120" s="244"/>
      <c r="DN120" s="244"/>
      <c r="DO120" s="244"/>
      <c r="DP120" s="244"/>
      <c r="DQ120" s="244"/>
      <c r="DR120" s="244"/>
      <c r="DS120" s="244"/>
      <c r="DT120" s="244"/>
      <c r="DU120" s="244"/>
      <c r="DV120" s="244"/>
      <c r="DW120" s="244"/>
      <c r="DX120" s="244"/>
      <c r="DY120" s="244"/>
      <c r="DZ120" s="244"/>
      <c r="EA120" s="244"/>
      <c r="EB120" s="244"/>
      <c r="EC120" s="244"/>
      <c r="ED120" s="244"/>
      <c r="EE120" s="244"/>
      <c r="EF120" s="244"/>
      <c r="EG120" s="244"/>
      <c r="EH120" s="244"/>
      <c r="EI120" s="244"/>
      <c r="EJ120" s="244"/>
      <c r="EK120" s="244"/>
      <c r="EL120" s="244"/>
      <c r="EM120" s="244"/>
      <c r="EN120" s="244"/>
      <c r="EO120" s="244"/>
      <c r="EP120" s="244"/>
      <c r="EQ120" s="244"/>
      <c r="ER120" s="244"/>
      <c r="ES120" s="244"/>
      <c r="ET120" s="244"/>
      <c r="EU120" s="244"/>
      <c r="EV120" s="244"/>
      <c r="EW120" s="244"/>
      <c r="EX120" s="244"/>
      <c r="EY120" s="244"/>
      <c r="EZ120" s="244"/>
      <c r="FA120" s="244"/>
      <c r="FB120" s="244"/>
      <c r="FC120" s="244"/>
      <c r="FD120" s="244"/>
      <c r="FE120" s="244"/>
      <c r="FF120" s="244"/>
      <c r="FG120" s="244"/>
      <c r="FH120" s="244"/>
      <c r="FI120" s="244"/>
      <c r="FJ120" s="244"/>
      <c r="FK120" s="244"/>
      <c r="FL120" s="244"/>
      <c r="FM120" s="244"/>
      <c r="FN120" s="244"/>
      <c r="FO120" s="244"/>
      <c r="FP120" s="244"/>
      <c r="FQ120" s="244"/>
      <c r="FR120" s="244"/>
      <c r="FS120" s="244"/>
      <c r="FT120" s="244"/>
      <c r="FU120" s="244"/>
      <c r="FV120" s="244"/>
      <c r="FW120" s="244"/>
      <c r="FX120" s="244"/>
      <c r="FY120" s="244"/>
      <c r="FZ120" s="244"/>
      <c r="GA120" s="244"/>
      <c r="GB120" s="244"/>
      <c r="GC120" s="244"/>
      <c r="GD120" s="244"/>
      <c r="GE120" s="244"/>
      <c r="GF120" s="244"/>
      <c r="GG120" s="244"/>
      <c r="GH120" s="244"/>
      <c r="GI120" s="244"/>
      <c r="GJ120" s="244"/>
      <c r="GK120" s="244"/>
      <c r="GL120" s="244"/>
      <c r="GM120" s="244"/>
      <c r="GN120" s="244"/>
      <c r="GO120" s="244"/>
      <c r="GP120" s="244"/>
      <c r="GQ120" s="244"/>
      <c r="GR120" s="244"/>
      <c r="GS120" s="244"/>
      <c r="GT120" s="244"/>
      <c r="GU120" s="244"/>
      <c r="GV120" s="244"/>
      <c r="GW120" s="244"/>
      <c r="GX120" s="244"/>
      <c r="GY120" s="244"/>
      <c r="GZ120" s="244"/>
      <c r="HA120" s="244"/>
      <c r="HB120" s="244"/>
      <c r="HC120" s="244"/>
      <c r="HD120" s="244"/>
      <c r="HE120" s="244"/>
      <c r="HF120" s="244"/>
      <c r="HG120" s="244"/>
      <c r="HH120" s="244"/>
      <c r="HI120" s="244"/>
      <c r="HJ120" s="244"/>
      <c r="HK120" s="244"/>
      <c r="HL120" s="244"/>
      <c r="HM120" s="244"/>
      <c r="HN120" s="244"/>
      <c r="HO120" s="244"/>
      <c r="HP120" s="244"/>
      <c r="HQ120" s="244"/>
      <c r="HR120" s="244"/>
      <c r="HS120" s="244"/>
      <c r="HT120" s="244"/>
      <c r="HU120" s="244"/>
      <c r="HV120" s="244"/>
      <c r="HW120" s="244"/>
      <c r="HX120" s="244"/>
      <c r="HY120" s="244"/>
      <c r="HZ120" s="244"/>
      <c r="IA120" s="244"/>
      <c r="IB120" s="244"/>
      <c r="IC120" s="244"/>
      <c r="ID120" s="244"/>
      <c r="IE120" s="244"/>
      <c r="IF120" s="244"/>
      <c r="IG120" s="244"/>
      <c r="IH120" s="244"/>
      <c r="II120" s="244"/>
      <c r="IJ120" s="244"/>
      <c r="IK120" s="244"/>
      <c r="IL120" s="244"/>
      <c r="IM120" s="244"/>
      <c r="IN120" s="244"/>
      <c r="IO120" s="244"/>
      <c r="IP120" s="244"/>
      <c r="IQ120" s="244"/>
      <c r="IR120" s="244"/>
      <c r="IS120" s="244"/>
      <c r="IT120" s="244"/>
      <c r="IU120" s="244"/>
      <c r="IV120" s="244"/>
      <c r="IW120" s="244"/>
      <c r="IX120" s="244"/>
      <c r="IY120" s="244"/>
      <c r="IZ120" s="244"/>
      <c r="JA120" s="244"/>
      <c r="JB120" s="244"/>
      <c r="JC120" s="244"/>
      <c r="JD120" s="244"/>
      <c r="JE120" s="244"/>
      <c r="JF120" s="244"/>
      <c r="JG120" s="244"/>
      <c r="JH120" s="244"/>
      <c r="JI120" s="244"/>
      <c r="JJ120" s="244"/>
      <c r="JK120" s="244"/>
      <c r="JL120" s="244"/>
      <c r="JM120" s="244"/>
      <c r="JN120" s="244"/>
      <c r="JO120" s="244"/>
      <c r="JP120" s="244"/>
      <c r="JQ120" s="244"/>
      <c r="JR120" s="244"/>
      <c r="JS120" s="244"/>
      <c r="JT120" s="244"/>
      <c r="JU120" s="244"/>
      <c r="JV120" s="244"/>
      <c r="JW120" s="244"/>
      <c r="JX120" s="244"/>
      <c r="JY120" s="244"/>
      <c r="JZ120" s="244"/>
      <c r="KA120" s="244"/>
      <c r="KB120" s="244"/>
      <c r="KC120" s="244"/>
      <c r="KD120" s="244"/>
      <c r="KE120" s="244"/>
      <c r="KF120" s="244"/>
      <c r="KG120" s="244"/>
      <c r="KH120" s="244"/>
      <c r="KI120" s="244"/>
      <c r="KJ120" s="244"/>
      <c r="KK120" s="244"/>
      <c r="KL120" s="244"/>
      <c r="KM120" s="244"/>
      <c r="KN120" s="244"/>
      <c r="KO120" s="244"/>
      <c r="KP120" s="244"/>
      <c r="KQ120" s="244"/>
      <c r="KR120" s="244"/>
      <c r="KS120" s="244"/>
      <c r="KT120" s="244"/>
      <c r="KU120" s="244"/>
      <c r="KV120" s="244"/>
      <c r="KW120" s="244"/>
      <c r="KX120" s="244"/>
      <c r="KY120" s="244"/>
      <c r="KZ120" s="244"/>
      <c r="LA120" s="244"/>
      <c r="LB120" s="244"/>
      <c r="LC120" s="244"/>
      <c r="LD120" s="244"/>
      <c r="LE120" s="244"/>
      <c r="LF120" s="244"/>
      <c r="LG120" s="244"/>
      <c r="LH120" s="244"/>
      <c r="LI120" s="244"/>
      <c r="LJ120" s="244"/>
      <c r="LK120" s="244"/>
      <c r="LL120" s="244"/>
      <c r="LM120" s="244"/>
      <c r="LN120" s="244"/>
      <c r="LO120" s="244"/>
      <c r="LP120" s="244"/>
      <c r="LQ120" s="244"/>
      <c r="LR120" s="244"/>
      <c r="LS120" s="244"/>
      <c r="LT120" s="244"/>
      <c r="LU120" s="244"/>
      <c r="LV120" s="244"/>
      <c r="LW120" s="244"/>
      <c r="LX120" s="244"/>
      <c r="LY120" s="244"/>
      <c r="LZ120" s="244"/>
      <c r="MA120" s="244"/>
      <c r="MB120" s="244"/>
      <c r="MC120" s="244"/>
      <c r="MD120" s="244"/>
      <c r="ME120" s="244"/>
      <c r="MF120" s="244"/>
      <c r="MG120" s="244"/>
      <c r="MH120" s="244"/>
      <c r="MI120" s="244"/>
      <c r="MJ120" s="244"/>
      <c r="MK120" s="244"/>
      <c r="ML120" s="244"/>
      <c r="MM120" s="244"/>
      <c r="MN120" s="244"/>
      <c r="MO120" s="244"/>
      <c r="MP120" s="244"/>
      <c r="MQ120" s="244"/>
      <c r="MR120" s="244"/>
      <c r="MS120" s="244"/>
      <c r="MT120" s="244"/>
      <c r="MU120" s="244"/>
      <c r="MV120" s="244"/>
      <c r="MW120" s="244"/>
      <c r="MX120" s="244"/>
      <c r="MY120" s="244"/>
      <c r="MZ120" s="244"/>
      <c r="NA120" s="244"/>
      <c r="NB120" s="244"/>
      <c r="NC120" s="244"/>
      <c r="ND120" s="244"/>
      <c r="NE120" s="244"/>
      <c r="NF120" s="244"/>
      <c r="NG120" s="244"/>
      <c r="NH120" s="244"/>
      <c r="NI120" s="244"/>
      <c r="NJ120" s="244"/>
      <c r="NK120" s="244"/>
      <c r="NL120" s="244"/>
      <c r="NM120" s="244"/>
      <c r="NN120" s="244"/>
      <c r="NO120" s="244"/>
      <c r="NP120" s="244"/>
      <c r="NQ120" s="244"/>
      <c r="NR120" s="244"/>
      <c r="NS120" s="244"/>
      <c r="NT120" s="244"/>
      <c r="NU120" s="244"/>
      <c r="NV120" s="244"/>
      <c r="NW120" s="244"/>
      <c r="NX120" s="244"/>
      <c r="NY120" s="244"/>
      <c r="NZ120" s="244"/>
      <c r="OA120" s="244"/>
      <c r="OB120" s="244"/>
      <c r="OC120" s="244"/>
      <c r="OD120" s="244"/>
      <c r="OE120" s="244"/>
      <c r="OF120" s="244"/>
      <c r="OG120" s="244"/>
      <c r="OH120" s="244"/>
      <c r="OI120" s="244"/>
      <c r="OJ120" s="244"/>
      <c r="OK120" s="244"/>
      <c r="OL120" s="244"/>
      <c r="OM120" s="244"/>
      <c r="ON120" s="244"/>
      <c r="OO120" s="244"/>
      <c r="OP120" s="244"/>
      <c r="OQ120" s="244"/>
      <c r="OR120" s="244"/>
      <c r="OS120" s="244"/>
      <c r="OT120" s="244"/>
      <c r="OU120" s="244"/>
      <c r="OV120" s="244"/>
      <c r="OW120" s="244"/>
      <c r="OX120" s="244"/>
      <c r="OY120" s="244"/>
      <c r="OZ120" s="244"/>
      <c r="PA120" s="244"/>
      <c r="PB120" s="244"/>
      <c r="PC120" s="244"/>
      <c r="PD120" s="244"/>
      <c r="PE120" s="244"/>
      <c r="PF120" s="244"/>
      <c r="PG120" s="244"/>
      <c r="PH120" s="244"/>
      <c r="PI120" s="244"/>
      <c r="PJ120" s="244"/>
      <c r="PK120" s="244"/>
      <c r="PL120" s="244"/>
      <c r="PM120" s="244"/>
      <c r="PN120" s="244"/>
      <c r="PO120" s="244"/>
      <c r="PP120" s="244"/>
      <c r="PQ120" s="244"/>
      <c r="PR120" s="244"/>
      <c r="PS120" s="244"/>
      <c r="PT120" s="244"/>
      <c r="PU120" s="244"/>
      <c r="PV120" s="244"/>
      <c r="PW120" s="244"/>
      <c r="PX120" s="244"/>
      <c r="PY120" s="244"/>
      <c r="PZ120" s="244"/>
      <c r="QA120" s="244"/>
      <c r="QB120" s="244"/>
      <c r="QC120" s="244"/>
      <c r="QD120" s="244"/>
      <c r="QE120" s="244"/>
      <c r="QF120" s="244"/>
      <c r="QG120" s="244"/>
      <c r="QH120" s="244"/>
      <c r="QI120" s="244"/>
      <c r="QJ120" s="244"/>
      <c r="QK120" s="244"/>
      <c r="QL120" s="244"/>
      <c r="QM120" s="244"/>
      <c r="QN120" s="244"/>
      <c r="QO120" s="244"/>
      <c r="QP120" s="244"/>
      <c r="QQ120" s="244"/>
      <c r="QR120" s="244"/>
      <c r="QS120" s="244"/>
      <c r="QT120" s="244"/>
      <c r="QU120" s="244"/>
      <c r="QV120" s="244"/>
      <c r="QW120" s="244"/>
      <c r="QX120" s="244"/>
      <c r="QY120" s="244"/>
      <c r="QZ120" s="244"/>
      <c r="RA120" s="244"/>
      <c r="RB120" s="244"/>
      <c r="RC120" s="244"/>
      <c r="RD120" s="244"/>
      <c r="RE120" s="244"/>
      <c r="RF120" s="244"/>
      <c r="RG120" s="244"/>
      <c r="RH120" s="244"/>
      <c r="RI120" s="244"/>
      <c r="RJ120" s="244"/>
      <c r="RK120" s="244"/>
      <c r="RL120" s="244"/>
      <c r="RM120" s="244"/>
      <c r="RN120" s="244"/>
      <c r="RO120" s="244"/>
      <c r="RP120" s="244"/>
      <c r="RQ120" s="244"/>
      <c r="RR120" s="244"/>
      <c r="RS120" s="244"/>
      <c r="RT120" s="244"/>
      <c r="RU120" s="244"/>
      <c r="RV120" s="244"/>
      <c r="RW120" s="244"/>
      <c r="RX120" s="244"/>
      <c r="RY120" s="244"/>
      <c r="RZ120" s="244"/>
      <c r="SA120" s="244"/>
      <c r="SB120" s="244"/>
      <c r="SC120" s="244"/>
      <c r="SD120" s="244"/>
      <c r="SE120" s="244"/>
      <c r="SF120" s="244"/>
      <c r="SG120" s="244"/>
      <c r="SH120" s="244"/>
      <c r="SI120" s="244"/>
      <c r="SJ120" s="244"/>
      <c r="SK120" s="244"/>
      <c r="SL120" s="244"/>
      <c r="SM120" s="244"/>
      <c r="SN120" s="244"/>
      <c r="SO120" s="244"/>
      <c r="SP120" s="244"/>
      <c r="SQ120" s="244"/>
      <c r="SR120" s="244"/>
      <c r="SS120" s="244"/>
      <c r="ST120" s="244"/>
      <c r="SU120" s="244"/>
      <c r="SV120" s="244"/>
      <c r="SW120" s="244"/>
      <c r="SX120" s="244"/>
      <c r="SY120" s="244"/>
      <c r="SZ120" s="244"/>
      <c r="TA120" s="244"/>
      <c r="TB120" s="244"/>
      <c r="TC120" s="244"/>
      <c r="TD120" s="244"/>
      <c r="TE120" s="244"/>
      <c r="TF120" s="244"/>
      <c r="TG120" s="244"/>
      <c r="TH120" s="244"/>
      <c r="TI120" s="244"/>
      <c r="TJ120" s="244"/>
      <c r="TK120" s="244"/>
      <c r="TL120" s="244"/>
      <c r="TM120" s="244"/>
      <c r="TN120" s="244"/>
      <c r="TO120" s="244"/>
      <c r="TP120" s="244"/>
      <c r="TQ120" s="244"/>
      <c r="TR120" s="244"/>
      <c r="TS120" s="244"/>
      <c r="TT120" s="244"/>
      <c r="TU120" s="244"/>
      <c r="TV120" s="244"/>
      <c r="TW120" s="244"/>
      <c r="TX120" s="244"/>
      <c r="TY120" s="244"/>
      <c r="TZ120" s="244"/>
      <c r="UA120" s="244"/>
      <c r="UB120" s="244"/>
      <c r="UC120" s="244"/>
      <c r="UD120" s="244"/>
      <c r="UE120" s="244"/>
      <c r="UF120" s="244"/>
      <c r="UG120" s="244"/>
      <c r="UH120" s="244"/>
      <c r="UI120" s="244"/>
      <c r="UJ120" s="244"/>
      <c r="UK120" s="244"/>
      <c r="UL120" s="244"/>
      <c r="UM120" s="244"/>
      <c r="UN120" s="244"/>
      <c r="UO120" s="244"/>
      <c r="UP120" s="244"/>
      <c r="UQ120" s="244"/>
      <c r="UR120" s="244"/>
      <c r="US120" s="244"/>
      <c r="UT120" s="244"/>
      <c r="UU120" s="244"/>
      <c r="UV120" s="244"/>
      <c r="UW120" s="244"/>
      <c r="UX120" s="244"/>
      <c r="UY120" s="244"/>
      <c r="UZ120" s="244"/>
      <c r="VA120" s="244"/>
      <c r="VB120" s="244"/>
      <c r="VC120" s="244"/>
      <c r="VD120" s="244"/>
      <c r="VE120" s="244"/>
      <c r="VF120" s="244"/>
      <c r="VG120" s="244"/>
      <c r="VH120" s="244"/>
      <c r="VI120" s="244"/>
      <c r="VJ120" s="244"/>
      <c r="VK120" s="244"/>
      <c r="VL120" s="244"/>
      <c r="VM120" s="244"/>
      <c r="VN120" s="244"/>
      <c r="VO120" s="244"/>
      <c r="VP120" s="244"/>
      <c r="VQ120" s="244"/>
      <c r="VR120" s="244"/>
      <c r="VS120" s="244"/>
      <c r="VT120" s="244"/>
      <c r="VU120" s="244"/>
      <c r="VV120" s="244"/>
      <c r="VW120" s="244"/>
      <c r="VX120" s="244"/>
      <c r="VY120" s="244"/>
      <c r="VZ120" s="244"/>
      <c r="WA120" s="244"/>
      <c r="WB120" s="244"/>
      <c r="WC120" s="244"/>
      <c r="WD120" s="244"/>
      <c r="WE120" s="244"/>
      <c r="WF120" s="244"/>
      <c r="WG120" s="244"/>
      <c r="WH120" s="244"/>
      <c r="WI120" s="244"/>
      <c r="WJ120" s="244"/>
      <c r="WK120" s="244"/>
      <c r="WL120" s="244"/>
      <c r="WM120" s="244"/>
      <c r="WN120" s="244"/>
      <c r="WO120" s="244"/>
      <c r="WP120" s="244"/>
      <c r="WQ120" s="244"/>
      <c r="WR120" s="244"/>
      <c r="WS120" s="244"/>
      <c r="WT120" s="244"/>
      <c r="WU120" s="244"/>
      <c r="WV120" s="244"/>
      <c r="WW120" s="244"/>
      <c r="WX120" s="244"/>
      <c r="WY120" s="244"/>
      <c r="WZ120" s="244"/>
      <c r="XA120" s="244"/>
      <c r="XB120" s="244"/>
      <c r="XC120" s="244"/>
      <c r="XD120" s="244"/>
      <c r="XE120" s="244"/>
      <c r="XF120" s="244"/>
      <c r="XG120" s="244"/>
      <c r="XH120" s="244"/>
      <c r="XI120" s="244"/>
      <c r="XJ120" s="244"/>
      <c r="XK120" s="244"/>
      <c r="XL120" s="244"/>
      <c r="XM120" s="244"/>
      <c r="XN120" s="244"/>
      <c r="XO120" s="244"/>
      <c r="XP120" s="244"/>
      <c r="XQ120" s="244"/>
      <c r="XR120" s="244"/>
      <c r="XS120" s="244"/>
      <c r="XT120" s="244"/>
      <c r="XU120" s="244"/>
      <c r="XV120" s="244"/>
      <c r="XW120" s="244"/>
      <c r="XX120" s="244"/>
      <c r="XY120" s="244"/>
      <c r="XZ120" s="244"/>
      <c r="YA120" s="244"/>
      <c r="YB120" s="244"/>
      <c r="YC120" s="244"/>
      <c r="YD120" s="244"/>
      <c r="YE120" s="244"/>
      <c r="YF120" s="244"/>
      <c r="YG120" s="244"/>
      <c r="YH120" s="244"/>
      <c r="YI120" s="244"/>
      <c r="YJ120" s="244"/>
      <c r="YK120" s="244"/>
      <c r="YL120" s="244"/>
      <c r="YM120" s="244"/>
      <c r="YN120" s="244"/>
      <c r="YO120" s="244"/>
      <c r="YP120" s="244"/>
      <c r="YQ120" s="244"/>
      <c r="YR120" s="244"/>
      <c r="YS120" s="244"/>
      <c r="YT120" s="244"/>
      <c r="YU120" s="244"/>
      <c r="YV120" s="244"/>
      <c r="YW120" s="244"/>
      <c r="YX120" s="244"/>
      <c r="YY120" s="244"/>
      <c r="YZ120" s="244"/>
      <c r="ZA120" s="244"/>
      <c r="ZB120" s="244"/>
      <c r="ZC120" s="244"/>
      <c r="ZD120" s="244"/>
      <c r="ZE120" s="244"/>
      <c r="ZF120" s="244"/>
      <c r="ZG120" s="244"/>
      <c r="ZH120" s="244"/>
      <c r="ZI120" s="244"/>
      <c r="ZJ120" s="244"/>
      <c r="ZK120" s="244"/>
      <c r="ZL120" s="244"/>
      <c r="ZM120" s="244"/>
      <c r="ZN120" s="244"/>
      <c r="ZO120" s="244"/>
      <c r="ZP120" s="244"/>
      <c r="ZQ120" s="244"/>
      <c r="ZR120" s="244"/>
      <c r="ZS120" s="244"/>
      <c r="ZT120" s="244"/>
      <c r="ZU120" s="244"/>
      <c r="ZV120" s="244"/>
      <c r="ZW120" s="244"/>
      <c r="ZX120" s="244"/>
      <c r="ZY120" s="244"/>
      <c r="ZZ120" s="244"/>
      <c r="AAA120" s="244"/>
      <c r="AAB120" s="244"/>
      <c r="AAC120" s="244"/>
      <c r="AAD120" s="244"/>
      <c r="AAE120" s="244"/>
      <c r="AAF120" s="244"/>
      <c r="AAG120" s="244"/>
      <c r="AAH120" s="244"/>
      <c r="AAI120" s="244"/>
      <c r="AAJ120" s="244"/>
      <c r="AAK120" s="244"/>
      <c r="AAL120" s="244"/>
      <c r="AAM120" s="244"/>
      <c r="AAN120" s="244"/>
      <c r="AAO120" s="244"/>
      <c r="AAP120" s="244"/>
      <c r="AAQ120" s="244"/>
      <c r="AAR120" s="244"/>
      <c r="AAS120" s="244"/>
      <c r="AAT120" s="244"/>
      <c r="AAU120" s="244"/>
      <c r="AAV120" s="244"/>
      <c r="AAW120" s="244"/>
      <c r="AAX120" s="244"/>
      <c r="AAY120" s="244"/>
      <c r="AAZ120" s="244"/>
      <c r="ABA120" s="244"/>
      <c r="ABB120" s="244"/>
      <c r="ABC120" s="244"/>
      <c r="ABD120" s="244"/>
      <c r="ABE120" s="244"/>
      <c r="ABF120" s="244"/>
      <c r="ABG120" s="244"/>
      <c r="ABH120" s="244"/>
      <c r="ABI120" s="244"/>
      <c r="ABJ120" s="244"/>
      <c r="ABK120" s="244"/>
      <c r="ABL120" s="244"/>
      <c r="ABM120" s="244"/>
      <c r="ABN120" s="244"/>
      <c r="ABO120" s="244"/>
      <c r="ABP120" s="244"/>
      <c r="ABQ120" s="244"/>
      <c r="ABR120" s="244"/>
      <c r="ABS120" s="244"/>
      <c r="ABT120" s="244"/>
      <c r="ABU120" s="244"/>
      <c r="ABV120" s="244"/>
      <c r="ABW120" s="244"/>
      <c r="ABX120" s="244"/>
      <c r="ABY120" s="244"/>
      <c r="ABZ120" s="244"/>
      <c r="ACA120" s="244"/>
      <c r="ACB120" s="244"/>
      <c r="ACC120" s="244"/>
      <c r="ACD120" s="244"/>
      <c r="ACE120" s="244"/>
      <c r="ACF120" s="244"/>
      <c r="ACG120" s="244"/>
      <c r="ACH120" s="244"/>
      <c r="ACI120" s="244"/>
      <c r="ACJ120" s="244"/>
      <c r="ACK120" s="244"/>
      <c r="ACL120" s="244"/>
      <c r="ACM120" s="244"/>
      <c r="ACN120" s="244"/>
      <c r="ACO120" s="244"/>
      <c r="ACP120" s="244"/>
      <c r="ACQ120" s="244"/>
      <c r="ACR120" s="244"/>
      <c r="ACS120" s="244"/>
      <c r="ACT120" s="244"/>
      <c r="ACU120" s="244"/>
      <c r="ACV120" s="244"/>
      <c r="ACW120" s="244"/>
      <c r="ACX120" s="244"/>
      <c r="ACY120" s="244"/>
      <c r="ACZ120" s="244"/>
      <c r="ADA120" s="244"/>
      <c r="ADB120" s="244"/>
      <c r="ADC120" s="244"/>
      <c r="ADD120" s="244"/>
      <c r="ADE120" s="244"/>
      <c r="ADF120" s="244"/>
      <c r="ADG120" s="244"/>
      <c r="ADH120" s="244"/>
      <c r="ADI120" s="244"/>
      <c r="ADJ120" s="244"/>
      <c r="ADK120" s="244"/>
      <c r="ADL120" s="244"/>
      <c r="ADM120" s="244"/>
      <c r="ADN120" s="244"/>
      <c r="ADO120" s="244"/>
      <c r="ADP120" s="244"/>
      <c r="ADQ120" s="244"/>
      <c r="ADR120" s="244"/>
      <c r="ADS120" s="244"/>
      <c r="ADT120" s="244"/>
      <c r="ADU120" s="244"/>
      <c r="ADV120" s="244"/>
      <c r="ADW120" s="244"/>
      <c r="ADX120" s="244"/>
      <c r="ADY120" s="244"/>
      <c r="ADZ120" s="244"/>
      <c r="AEA120" s="244"/>
      <c r="AEB120" s="244"/>
      <c r="AEC120" s="244"/>
      <c r="AED120" s="244"/>
      <c r="AEE120" s="244"/>
      <c r="AEF120" s="244"/>
      <c r="AEG120" s="244"/>
      <c r="AEH120" s="244"/>
      <c r="AEI120" s="244"/>
      <c r="AEJ120" s="244"/>
      <c r="AEK120" s="244"/>
      <c r="AEL120" s="244"/>
      <c r="AEM120" s="244"/>
      <c r="AEN120" s="244"/>
      <c r="AEO120" s="244"/>
      <c r="AEP120" s="244"/>
      <c r="AEQ120" s="244"/>
      <c r="AER120" s="244"/>
      <c r="AES120" s="244"/>
      <c r="AET120" s="244"/>
      <c r="AEU120" s="244"/>
    </row>
    <row r="121" spans="1:827" s="191" customFormat="1" x14ac:dyDescent="0.15">
      <c r="A121" s="182" t="str">
        <f>'Tariffs July 2020'!K90</f>
        <v>Powershop</v>
      </c>
      <c r="B121" s="183" t="str">
        <f>'Tariffs July 2020'!L90</f>
        <v>Shopper with Mega Pack</v>
      </c>
      <c r="C121" s="184">
        <f>IF('Tariffs July 2020'!BP90=0,91*'Tariffs July 2020'!M90/100,(91*'Tariffs July 2020'!M90/100)+'Tariffs July 2020'!BP90/4)</f>
        <v>92.704181818181809</v>
      </c>
      <c r="D121" s="184">
        <f>IF('Tariffs July 2020'!O90="",$C$107*$C$108*'Tariffs July 2020'!N90/100,IF($C$107*$C$108&gt;='Tariffs July 2020'!P90,('Tariffs July 2020'!P90*'Tariffs July 2020'!N90/100),($C$107*$C$108*'Tariffs July 2020'!N90/100)))</f>
        <v>109.6</v>
      </c>
      <c r="E121" s="184">
        <f>($C$107*$C$109)*'Tariffs July 2020'!AH90/100</f>
        <v>183.7</v>
      </c>
      <c r="F121" s="184">
        <f>($C$107*$C$110)*'Tariffs July 2020'!W90/100</f>
        <v>69.818181818181799</v>
      </c>
      <c r="G121" s="184">
        <f t="shared" si="280"/>
        <v>455.8223636363636</v>
      </c>
      <c r="H121" s="238">
        <f>(G121-C121)*4</f>
        <v>1452.4727272727273</v>
      </c>
      <c r="I121" s="238">
        <f t="shared" si="282"/>
        <v>1823.2894545454544</v>
      </c>
      <c r="J121" s="185">
        <f t="shared" si="279"/>
        <v>2005.6184000000001</v>
      </c>
      <c r="K121" s="183">
        <f>'Tariffs July 2020'!AZ90</f>
        <v>0</v>
      </c>
      <c r="L121" s="183">
        <f>'Tariffs July 2020'!BA90</f>
        <v>0</v>
      </c>
      <c r="M121" s="183">
        <f>'Tariffs July 2020'!BB90</f>
        <v>6</v>
      </c>
      <c r="N121" s="183">
        <f>'Tariffs July 2020'!BC90</f>
        <v>0</v>
      </c>
      <c r="O121" s="186" t="str">
        <f t="shared" si="283"/>
        <v>Pay-on-time off bill</v>
      </c>
      <c r="P121" s="187" t="str">
        <f t="shared" si="284"/>
        <v>Inclusive</v>
      </c>
      <c r="Q121" s="241">
        <f t="shared" si="285"/>
        <v>1823.2894545454544</v>
      </c>
      <c r="R121" s="238">
        <f t="shared" si="286"/>
        <v>1713.8920872727272</v>
      </c>
      <c r="S121" s="247">
        <f t="shared" si="287"/>
        <v>2005.6184000000001</v>
      </c>
      <c r="T121" s="247">
        <f t="shared" si="287"/>
        <v>1885.2812960000001</v>
      </c>
      <c r="U121" s="188">
        <f>'Tariffs July 2020'!BL90</f>
        <v>0</v>
      </c>
      <c r="V121" s="189" t="str">
        <f>'Tariffs July 2020'!BM90</f>
        <v>n</v>
      </c>
      <c r="Y121" s="244"/>
      <c r="Z121" s="244"/>
      <c r="AA121" s="244"/>
      <c r="AB121" s="244"/>
      <c r="AC121" s="244"/>
      <c r="AD121" s="244"/>
      <c r="AE121" s="244"/>
      <c r="AF121" s="244"/>
      <c r="AG121" s="244"/>
      <c r="AH121" s="244"/>
      <c r="AI121" s="244"/>
      <c r="AJ121" s="244"/>
      <c r="AK121" s="244"/>
      <c r="AL121" s="244"/>
      <c r="AM121" s="244"/>
      <c r="AN121" s="244"/>
      <c r="AO121" s="244"/>
      <c r="AP121" s="244"/>
      <c r="AQ121" s="244"/>
      <c r="AR121" s="244"/>
      <c r="AS121" s="244"/>
      <c r="AT121" s="244"/>
      <c r="AU121" s="244"/>
      <c r="AV121" s="244"/>
      <c r="AW121" s="244"/>
      <c r="AX121" s="244"/>
      <c r="AY121" s="244"/>
      <c r="AZ121" s="244"/>
      <c r="BA121" s="244"/>
      <c r="BB121" s="244"/>
      <c r="BC121" s="244"/>
      <c r="BD121" s="244"/>
      <c r="BE121" s="244"/>
      <c r="BF121" s="244"/>
      <c r="BG121" s="244"/>
      <c r="BH121" s="244"/>
      <c r="BI121" s="244"/>
      <c r="BJ121" s="244"/>
      <c r="BK121" s="244"/>
      <c r="BL121" s="244"/>
      <c r="BM121" s="244"/>
      <c r="BN121" s="244"/>
      <c r="BO121" s="244"/>
      <c r="BP121" s="244"/>
      <c r="BQ121" s="244"/>
      <c r="BR121" s="244"/>
      <c r="BS121" s="244"/>
      <c r="BT121" s="244"/>
      <c r="BU121" s="244"/>
      <c r="BV121" s="244"/>
      <c r="BW121" s="244"/>
      <c r="BX121" s="244"/>
      <c r="BY121" s="244"/>
      <c r="BZ121" s="244"/>
      <c r="CA121" s="244"/>
      <c r="CB121" s="244"/>
      <c r="CC121" s="244"/>
      <c r="CD121" s="244"/>
      <c r="CE121" s="244"/>
      <c r="CF121" s="244"/>
      <c r="CG121" s="244"/>
      <c r="CH121" s="244"/>
      <c r="CI121" s="244"/>
      <c r="CJ121" s="244"/>
      <c r="CK121" s="244"/>
      <c r="CL121" s="244"/>
      <c r="CM121" s="244"/>
      <c r="CN121" s="244"/>
      <c r="CO121" s="244"/>
      <c r="CP121" s="244"/>
      <c r="CQ121" s="244"/>
      <c r="CR121" s="244"/>
      <c r="CS121" s="244"/>
      <c r="CT121" s="244"/>
      <c r="CU121" s="244"/>
      <c r="CV121" s="244"/>
      <c r="CW121" s="244"/>
      <c r="CX121" s="244"/>
      <c r="CY121" s="244"/>
      <c r="CZ121" s="244"/>
      <c r="DA121" s="244"/>
      <c r="DB121" s="244"/>
      <c r="DC121" s="244"/>
      <c r="DD121" s="244"/>
      <c r="DE121" s="244"/>
      <c r="DF121" s="244"/>
      <c r="DG121" s="244"/>
      <c r="DH121" s="244"/>
      <c r="DI121" s="244"/>
      <c r="DJ121" s="244"/>
      <c r="DK121" s="244"/>
      <c r="DL121" s="244"/>
      <c r="DM121" s="244"/>
      <c r="DN121" s="244"/>
      <c r="DO121" s="244"/>
      <c r="DP121" s="244"/>
      <c r="DQ121" s="244"/>
      <c r="DR121" s="244"/>
      <c r="DS121" s="244"/>
      <c r="DT121" s="244"/>
      <c r="DU121" s="244"/>
      <c r="DV121" s="244"/>
      <c r="DW121" s="244"/>
      <c r="DX121" s="244"/>
      <c r="DY121" s="244"/>
      <c r="DZ121" s="244"/>
      <c r="EA121" s="244"/>
      <c r="EB121" s="244"/>
      <c r="EC121" s="244"/>
      <c r="ED121" s="244"/>
      <c r="EE121" s="244"/>
      <c r="EF121" s="244"/>
      <c r="EG121" s="244"/>
      <c r="EH121" s="244"/>
      <c r="EI121" s="244"/>
      <c r="EJ121" s="244"/>
      <c r="EK121" s="244"/>
      <c r="EL121" s="244"/>
      <c r="EM121" s="244"/>
      <c r="EN121" s="244"/>
      <c r="EO121" s="244"/>
      <c r="EP121" s="244"/>
      <c r="EQ121" s="244"/>
      <c r="ER121" s="244"/>
      <c r="ES121" s="244"/>
      <c r="ET121" s="244"/>
      <c r="EU121" s="244"/>
      <c r="EV121" s="244"/>
      <c r="EW121" s="244"/>
      <c r="EX121" s="244"/>
      <c r="EY121" s="244"/>
      <c r="EZ121" s="244"/>
      <c r="FA121" s="244"/>
      <c r="FB121" s="244"/>
      <c r="FC121" s="244"/>
      <c r="FD121" s="244"/>
      <c r="FE121" s="244"/>
      <c r="FF121" s="244"/>
      <c r="FG121" s="244"/>
      <c r="FH121" s="244"/>
      <c r="FI121" s="244"/>
      <c r="FJ121" s="244"/>
      <c r="FK121" s="244"/>
      <c r="FL121" s="244"/>
      <c r="FM121" s="244"/>
      <c r="FN121" s="244"/>
      <c r="FO121" s="244"/>
      <c r="FP121" s="244"/>
      <c r="FQ121" s="244"/>
      <c r="FR121" s="244"/>
      <c r="FS121" s="244"/>
      <c r="FT121" s="244"/>
      <c r="FU121" s="244"/>
      <c r="FV121" s="244"/>
      <c r="FW121" s="244"/>
      <c r="FX121" s="244"/>
      <c r="FY121" s="244"/>
      <c r="FZ121" s="244"/>
      <c r="GA121" s="244"/>
      <c r="GB121" s="244"/>
      <c r="GC121" s="244"/>
      <c r="GD121" s="244"/>
      <c r="GE121" s="244"/>
      <c r="GF121" s="244"/>
      <c r="GG121" s="244"/>
      <c r="GH121" s="244"/>
      <c r="GI121" s="244"/>
      <c r="GJ121" s="244"/>
      <c r="GK121" s="244"/>
      <c r="GL121" s="244"/>
      <c r="GM121" s="244"/>
      <c r="GN121" s="244"/>
      <c r="GO121" s="244"/>
      <c r="GP121" s="244"/>
      <c r="GQ121" s="244"/>
      <c r="GR121" s="244"/>
      <c r="GS121" s="244"/>
      <c r="GT121" s="244"/>
      <c r="GU121" s="244"/>
      <c r="GV121" s="244"/>
      <c r="GW121" s="244"/>
      <c r="GX121" s="244"/>
      <c r="GY121" s="244"/>
      <c r="GZ121" s="244"/>
      <c r="HA121" s="244"/>
      <c r="HB121" s="244"/>
      <c r="HC121" s="244"/>
      <c r="HD121" s="244"/>
      <c r="HE121" s="244"/>
      <c r="HF121" s="244"/>
      <c r="HG121" s="244"/>
      <c r="HH121" s="244"/>
      <c r="HI121" s="244"/>
      <c r="HJ121" s="244"/>
      <c r="HK121" s="244"/>
      <c r="HL121" s="244"/>
      <c r="HM121" s="244"/>
      <c r="HN121" s="244"/>
      <c r="HO121" s="244"/>
      <c r="HP121" s="244"/>
      <c r="HQ121" s="244"/>
      <c r="HR121" s="244"/>
      <c r="HS121" s="244"/>
      <c r="HT121" s="244"/>
      <c r="HU121" s="244"/>
      <c r="HV121" s="244"/>
      <c r="HW121" s="244"/>
      <c r="HX121" s="244"/>
      <c r="HY121" s="244"/>
      <c r="HZ121" s="244"/>
      <c r="IA121" s="244"/>
      <c r="IB121" s="244"/>
      <c r="IC121" s="244"/>
      <c r="ID121" s="244"/>
      <c r="IE121" s="244"/>
      <c r="IF121" s="244"/>
      <c r="IG121" s="244"/>
      <c r="IH121" s="244"/>
      <c r="II121" s="244"/>
      <c r="IJ121" s="244"/>
      <c r="IK121" s="244"/>
      <c r="IL121" s="244"/>
      <c r="IM121" s="244"/>
      <c r="IN121" s="244"/>
      <c r="IO121" s="244"/>
      <c r="IP121" s="244"/>
      <c r="IQ121" s="244"/>
      <c r="IR121" s="244"/>
      <c r="IS121" s="244"/>
      <c r="IT121" s="244"/>
      <c r="IU121" s="244"/>
      <c r="IV121" s="244"/>
      <c r="IW121" s="244"/>
      <c r="IX121" s="244"/>
      <c r="IY121" s="244"/>
      <c r="IZ121" s="244"/>
      <c r="JA121" s="244"/>
      <c r="JB121" s="244"/>
      <c r="JC121" s="244"/>
      <c r="JD121" s="244"/>
      <c r="JE121" s="244"/>
      <c r="JF121" s="244"/>
      <c r="JG121" s="244"/>
      <c r="JH121" s="244"/>
      <c r="JI121" s="244"/>
      <c r="JJ121" s="244"/>
      <c r="JK121" s="244"/>
      <c r="JL121" s="244"/>
      <c r="JM121" s="244"/>
      <c r="JN121" s="244"/>
      <c r="JO121" s="244"/>
      <c r="JP121" s="244"/>
      <c r="JQ121" s="244"/>
      <c r="JR121" s="244"/>
      <c r="JS121" s="244"/>
      <c r="JT121" s="244"/>
      <c r="JU121" s="244"/>
      <c r="JV121" s="244"/>
      <c r="JW121" s="244"/>
      <c r="JX121" s="244"/>
      <c r="JY121" s="244"/>
      <c r="JZ121" s="244"/>
      <c r="KA121" s="244"/>
      <c r="KB121" s="244"/>
      <c r="KC121" s="244"/>
      <c r="KD121" s="244"/>
      <c r="KE121" s="244"/>
      <c r="KF121" s="244"/>
      <c r="KG121" s="244"/>
      <c r="KH121" s="244"/>
      <c r="KI121" s="244"/>
      <c r="KJ121" s="244"/>
      <c r="KK121" s="244"/>
      <c r="KL121" s="244"/>
      <c r="KM121" s="244"/>
      <c r="KN121" s="244"/>
      <c r="KO121" s="244"/>
      <c r="KP121" s="244"/>
      <c r="KQ121" s="244"/>
      <c r="KR121" s="244"/>
      <c r="KS121" s="244"/>
      <c r="KT121" s="244"/>
      <c r="KU121" s="244"/>
      <c r="KV121" s="244"/>
      <c r="KW121" s="244"/>
      <c r="KX121" s="244"/>
      <c r="KY121" s="244"/>
      <c r="KZ121" s="244"/>
      <c r="LA121" s="244"/>
      <c r="LB121" s="244"/>
      <c r="LC121" s="244"/>
      <c r="LD121" s="244"/>
      <c r="LE121" s="244"/>
      <c r="LF121" s="244"/>
      <c r="LG121" s="244"/>
      <c r="LH121" s="244"/>
      <c r="LI121" s="244"/>
      <c r="LJ121" s="244"/>
      <c r="LK121" s="244"/>
      <c r="LL121" s="244"/>
      <c r="LM121" s="244"/>
      <c r="LN121" s="244"/>
      <c r="LO121" s="244"/>
      <c r="LP121" s="244"/>
      <c r="LQ121" s="244"/>
      <c r="LR121" s="244"/>
      <c r="LS121" s="244"/>
      <c r="LT121" s="244"/>
      <c r="LU121" s="244"/>
      <c r="LV121" s="244"/>
      <c r="LW121" s="244"/>
      <c r="LX121" s="244"/>
      <c r="LY121" s="244"/>
      <c r="LZ121" s="244"/>
      <c r="MA121" s="244"/>
      <c r="MB121" s="244"/>
      <c r="MC121" s="244"/>
      <c r="MD121" s="244"/>
      <c r="ME121" s="244"/>
      <c r="MF121" s="244"/>
      <c r="MG121" s="244"/>
      <c r="MH121" s="244"/>
      <c r="MI121" s="244"/>
      <c r="MJ121" s="244"/>
      <c r="MK121" s="244"/>
      <c r="ML121" s="244"/>
      <c r="MM121" s="244"/>
      <c r="MN121" s="244"/>
      <c r="MO121" s="244"/>
      <c r="MP121" s="244"/>
      <c r="MQ121" s="244"/>
      <c r="MR121" s="244"/>
      <c r="MS121" s="244"/>
      <c r="MT121" s="244"/>
      <c r="MU121" s="244"/>
      <c r="MV121" s="244"/>
      <c r="MW121" s="244"/>
      <c r="MX121" s="244"/>
      <c r="MY121" s="244"/>
      <c r="MZ121" s="244"/>
      <c r="NA121" s="244"/>
      <c r="NB121" s="244"/>
      <c r="NC121" s="244"/>
      <c r="ND121" s="244"/>
      <c r="NE121" s="244"/>
      <c r="NF121" s="244"/>
      <c r="NG121" s="244"/>
      <c r="NH121" s="244"/>
      <c r="NI121" s="244"/>
      <c r="NJ121" s="244"/>
      <c r="NK121" s="244"/>
      <c r="NL121" s="244"/>
      <c r="NM121" s="244"/>
      <c r="NN121" s="244"/>
      <c r="NO121" s="244"/>
      <c r="NP121" s="244"/>
      <c r="NQ121" s="244"/>
      <c r="NR121" s="244"/>
      <c r="NS121" s="244"/>
      <c r="NT121" s="244"/>
      <c r="NU121" s="244"/>
      <c r="NV121" s="244"/>
      <c r="NW121" s="244"/>
      <c r="NX121" s="244"/>
      <c r="NY121" s="244"/>
      <c r="NZ121" s="244"/>
      <c r="OA121" s="244"/>
      <c r="OB121" s="244"/>
      <c r="OC121" s="244"/>
      <c r="OD121" s="244"/>
      <c r="OE121" s="244"/>
      <c r="OF121" s="244"/>
      <c r="OG121" s="244"/>
      <c r="OH121" s="244"/>
      <c r="OI121" s="244"/>
      <c r="OJ121" s="244"/>
      <c r="OK121" s="244"/>
      <c r="OL121" s="244"/>
      <c r="OM121" s="244"/>
      <c r="ON121" s="244"/>
      <c r="OO121" s="244"/>
      <c r="OP121" s="244"/>
      <c r="OQ121" s="244"/>
      <c r="OR121" s="244"/>
      <c r="OS121" s="244"/>
      <c r="OT121" s="244"/>
      <c r="OU121" s="244"/>
      <c r="OV121" s="244"/>
      <c r="OW121" s="244"/>
      <c r="OX121" s="244"/>
      <c r="OY121" s="244"/>
      <c r="OZ121" s="244"/>
      <c r="PA121" s="244"/>
      <c r="PB121" s="244"/>
      <c r="PC121" s="244"/>
      <c r="PD121" s="244"/>
      <c r="PE121" s="244"/>
      <c r="PF121" s="244"/>
      <c r="PG121" s="244"/>
      <c r="PH121" s="244"/>
      <c r="PI121" s="244"/>
      <c r="PJ121" s="244"/>
      <c r="PK121" s="244"/>
      <c r="PL121" s="244"/>
      <c r="PM121" s="244"/>
      <c r="PN121" s="244"/>
      <c r="PO121" s="244"/>
      <c r="PP121" s="244"/>
      <c r="PQ121" s="244"/>
      <c r="PR121" s="244"/>
      <c r="PS121" s="244"/>
      <c r="PT121" s="244"/>
      <c r="PU121" s="244"/>
      <c r="PV121" s="244"/>
      <c r="PW121" s="244"/>
      <c r="PX121" s="244"/>
      <c r="PY121" s="244"/>
      <c r="PZ121" s="244"/>
      <c r="QA121" s="244"/>
      <c r="QB121" s="244"/>
      <c r="QC121" s="244"/>
      <c r="QD121" s="244"/>
      <c r="QE121" s="244"/>
      <c r="QF121" s="244"/>
      <c r="QG121" s="244"/>
      <c r="QH121" s="244"/>
      <c r="QI121" s="244"/>
      <c r="QJ121" s="244"/>
      <c r="QK121" s="244"/>
      <c r="QL121" s="244"/>
      <c r="QM121" s="244"/>
      <c r="QN121" s="244"/>
      <c r="QO121" s="244"/>
      <c r="QP121" s="244"/>
      <c r="QQ121" s="244"/>
      <c r="QR121" s="244"/>
      <c r="QS121" s="244"/>
      <c r="QT121" s="244"/>
      <c r="QU121" s="244"/>
      <c r="QV121" s="244"/>
      <c r="QW121" s="244"/>
      <c r="QX121" s="244"/>
      <c r="QY121" s="244"/>
      <c r="QZ121" s="244"/>
      <c r="RA121" s="244"/>
      <c r="RB121" s="244"/>
      <c r="RC121" s="244"/>
      <c r="RD121" s="244"/>
      <c r="RE121" s="244"/>
      <c r="RF121" s="244"/>
      <c r="RG121" s="244"/>
      <c r="RH121" s="244"/>
      <c r="RI121" s="244"/>
      <c r="RJ121" s="244"/>
      <c r="RK121" s="244"/>
      <c r="RL121" s="244"/>
      <c r="RM121" s="244"/>
      <c r="RN121" s="244"/>
      <c r="RO121" s="244"/>
      <c r="RP121" s="244"/>
      <c r="RQ121" s="244"/>
      <c r="RR121" s="244"/>
      <c r="RS121" s="244"/>
      <c r="RT121" s="244"/>
      <c r="RU121" s="244"/>
      <c r="RV121" s="244"/>
      <c r="RW121" s="244"/>
      <c r="RX121" s="244"/>
      <c r="RY121" s="244"/>
      <c r="RZ121" s="244"/>
      <c r="SA121" s="244"/>
      <c r="SB121" s="244"/>
      <c r="SC121" s="244"/>
      <c r="SD121" s="244"/>
      <c r="SE121" s="244"/>
      <c r="SF121" s="244"/>
      <c r="SG121" s="244"/>
      <c r="SH121" s="244"/>
      <c r="SI121" s="244"/>
      <c r="SJ121" s="244"/>
      <c r="SK121" s="244"/>
      <c r="SL121" s="244"/>
      <c r="SM121" s="244"/>
      <c r="SN121" s="244"/>
      <c r="SO121" s="244"/>
      <c r="SP121" s="244"/>
      <c r="SQ121" s="244"/>
      <c r="SR121" s="244"/>
      <c r="SS121" s="244"/>
      <c r="ST121" s="244"/>
      <c r="SU121" s="244"/>
      <c r="SV121" s="244"/>
      <c r="SW121" s="244"/>
      <c r="SX121" s="244"/>
      <c r="SY121" s="244"/>
      <c r="SZ121" s="244"/>
      <c r="TA121" s="244"/>
      <c r="TB121" s="244"/>
      <c r="TC121" s="244"/>
      <c r="TD121" s="244"/>
      <c r="TE121" s="244"/>
      <c r="TF121" s="244"/>
      <c r="TG121" s="244"/>
      <c r="TH121" s="244"/>
      <c r="TI121" s="244"/>
      <c r="TJ121" s="244"/>
      <c r="TK121" s="244"/>
      <c r="TL121" s="244"/>
      <c r="TM121" s="244"/>
      <c r="TN121" s="244"/>
      <c r="TO121" s="244"/>
      <c r="TP121" s="244"/>
      <c r="TQ121" s="244"/>
      <c r="TR121" s="244"/>
      <c r="TS121" s="244"/>
      <c r="TT121" s="244"/>
      <c r="TU121" s="244"/>
      <c r="TV121" s="244"/>
      <c r="TW121" s="244"/>
      <c r="TX121" s="244"/>
      <c r="TY121" s="244"/>
      <c r="TZ121" s="244"/>
      <c r="UA121" s="244"/>
      <c r="UB121" s="244"/>
      <c r="UC121" s="244"/>
      <c r="UD121" s="244"/>
      <c r="UE121" s="244"/>
      <c r="UF121" s="244"/>
      <c r="UG121" s="244"/>
      <c r="UH121" s="244"/>
      <c r="UI121" s="244"/>
      <c r="UJ121" s="244"/>
      <c r="UK121" s="244"/>
      <c r="UL121" s="244"/>
      <c r="UM121" s="244"/>
      <c r="UN121" s="244"/>
      <c r="UO121" s="244"/>
      <c r="UP121" s="244"/>
      <c r="UQ121" s="244"/>
      <c r="UR121" s="244"/>
      <c r="US121" s="244"/>
      <c r="UT121" s="244"/>
      <c r="UU121" s="244"/>
      <c r="UV121" s="244"/>
      <c r="UW121" s="244"/>
      <c r="UX121" s="244"/>
      <c r="UY121" s="244"/>
      <c r="UZ121" s="244"/>
      <c r="VA121" s="244"/>
      <c r="VB121" s="244"/>
      <c r="VC121" s="244"/>
      <c r="VD121" s="244"/>
      <c r="VE121" s="244"/>
      <c r="VF121" s="244"/>
      <c r="VG121" s="244"/>
      <c r="VH121" s="244"/>
      <c r="VI121" s="244"/>
      <c r="VJ121" s="244"/>
      <c r="VK121" s="244"/>
      <c r="VL121" s="244"/>
      <c r="VM121" s="244"/>
      <c r="VN121" s="244"/>
      <c r="VO121" s="244"/>
      <c r="VP121" s="244"/>
      <c r="VQ121" s="244"/>
      <c r="VR121" s="244"/>
      <c r="VS121" s="244"/>
      <c r="VT121" s="244"/>
      <c r="VU121" s="244"/>
      <c r="VV121" s="244"/>
      <c r="VW121" s="244"/>
      <c r="VX121" s="244"/>
      <c r="VY121" s="244"/>
      <c r="VZ121" s="244"/>
      <c r="WA121" s="244"/>
      <c r="WB121" s="244"/>
      <c r="WC121" s="244"/>
      <c r="WD121" s="244"/>
      <c r="WE121" s="244"/>
      <c r="WF121" s="244"/>
      <c r="WG121" s="244"/>
      <c r="WH121" s="244"/>
      <c r="WI121" s="244"/>
      <c r="WJ121" s="244"/>
      <c r="WK121" s="244"/>
      <c r="WL121" s="244"/>
      <c r="WM121" s="244"/>
      <c r="WN121" s="244"/>
      <c r="WO121" s="244"/>
      <c r="WP121" s="244"/>
      <c r="WQ121" s="244"/>
      <c r="WR121" s="244"/>
      <c r="WS121" s="244"/>
      <c r="WT121" s="244"/>
      <c r="WU121" s="244"/>
      <c r="WV121" s="244"/>
      <c r="WW121" s="244"/>
      <c r="WX121" s="244"/>
      <c r="WY121" s="244"/>
      <c r="WZ121" s="244"/>
      <c r="XA121" s="244"/>
      <c r="XB121" s="244"/>
      <c r="XC121" s="244"/>
      <c r="XD121" s="244"/>
      <c r="XE121" s="244"/>
      <c r="XF121" s="244"/>
      <c r="XG121" s="244"/>
      <c r="XH121" s="244"/>
      <c r="XI121" s="244"/>
      <c r="XJ121" s="244"/>
      <c r="XK121" s="244"/>
      <c r="XL121" s="244"/>
      <c r="XM121" s="244"/>
      <c r="XN121" s="244"/>
      <c r="XO121" s="244"/>
      <c r="XP121" s="244"/>
      <c r="XQ121" s="244"/>
      <c r="XR121" s="244"/>
      <c r="XS121" s="244"/>
      <c r="XT121" s="244"/>
      <c r="XU121" s="244"/>
      <c r="XV121" s="244"/>
      <c r="XW121" s="244"/>
      <c r="XX121" s="244"/>
      <c r="XY121" s="244"/>
      <c r="XZ121" s="244"/>
      <c r="YA121" s="244"/>
      <c r="YB121" s="244"/>
      <c r="YC121" s="244"/>
      <c r="YD121" s="244"/>
      <c r="YE121" s="244"/>
      <c r="YF121" s="244"/>
      <c r="YG121" s="244"/>
      <c r="YH121" s="244"/>
      <c r="YI121" s="244"/>
      <c r="YJ121" s="244"/>
      <c r="YK121" s="244"/>
      <c r="YL121" s="244"/>
      <c r="YM121" s="244"/>
      <c r="YN121" s="244"/>
      <c r="YO121" s="244"/>
      <c r="YP121" s="244"/>
      <c r="YQ121" s="244"/>
      <c r="YR121" s="244"/>
      <c r="YS121" s="244"/>
      <c r="YT121" s="244"/>
      <c r="YU121" s="244"/>
      <c r="YV121" s="244"/>
      <c r="YW121" s="244"/>
      <c r="YX121" s="244"/>
      <c r="YY121" s="244"/>
      <c r="YZ121" s="244"/>
      <c r="ZA121" s="244"/>
      <c r="ZB121" s="244"/>
      <c r="ZC121" s="244"/>
      <c r="ZD121" s="244"/>
      <c r="ZE121" s="244"/>
      <c r="ZF121" s="244"/>
      <c r="ZG121" s="244"/>
      <c r="ZH121" s="244"/>
      <c r="ZI121" s="244"/>
      <c r="ZJ121" s="244"/>
      <c r="ZK121" s="244"/>
      <c r="ZL121" s="244"/>
      <c r="ZM121" s="244"/>
      <c r="ZN121" s="244"/>
      <c r="ZO121" s="244"/>
      <c r="ZP121" s="244"/>
      <c r="ZQ121" s="244"/>
      <c r="ZR121" s="244"/>
      <c r="ZS121" s="244"/>
      <c r="ZT121" s="244"/>
      <c r="ZU121" s="244"/>
      <c r="ZV121" s="244"/>
      <c r="ZW121" s="244"/>
      <c r="ZX121" s="244"/>
      <c r="ZY121" s="244"/>
      <c r="ZZ121" s="244"/>
      <c r="AAA121" s="244"/>
      <c r="AAB121" s="244"/>
      <c r="AAC121" s="244"/>
      <c r="AAD121" s="244"/>
      <c r="AAE121" s="244"/>
      <c r="AAF121" s="244"/>
      <c r="AAG121" s="244"/>
      <c r="AAH121" s="244"/>
      <c r="AAI121" s="244"/>
      <c r="AAJ121" s="244"/>
      <c r="AAK121" s="244"/>
      <c r="AAL121" s="244"/>
      <c r="AAM121" s="244"/>
      <c r="AAN121" s="244"/>
      <c r="AAO121" s="244"/>
      <c r="AAP121" s="244"/>
      <c r="AAQ121" s="244"/>
      <c r="AAR121" s="244"/>
      <c r="AAS121" s="244"/>
      <c r="AAT121" s="244"/>
      <c r="AAU121" s="244"/>
      <c r="AAV121" s="244"/>
      <c r="AAW121" s="244"/>
      <c r="AAX121" s="244"/>
      <c r="AAY121" s="244"/>
      <c r="AAZ121" s="244"/>
      <c r="ABA121" s="244"/>
      <c r="ABB121" s="244"/>
      <c r="ABC121" s="244"/>
      <c r="ABD121" s="244"/>
      <c r="ABE121" s="244"/>
      <c r="ABF121" s="244"/>
      <c r="ABG121" s="244"/>
      <c r="ABH121" s="244"/>
      <c r="ABI121" s="244"/>
      <c r="ABJ121" s="244"/>
      <c r="ABK121" s="244"/>
      <c r="ABL121" s="244"/>
      <c r="ABM121" s="244"/>
      <c r="ABN121" s="244"/>
      <c r="ABO121" s="244"/>
      <c r="ABP121" s="244"/>
      <c r="ABQ121" s="244"/>
      <c r="ABR121" s="244"/>
      <c r="ABS121" s="244"/>
      <c r="ABT121" s="244"/>
      <c r="ABU121" s="244"/>
      <c r="ABV121" s="244"/>
      <c r="ABW121" s="244"/>
      <c r="ABX121" s="244"/>
      <c r="ABY121" s="244"/>
      <c r="ABZ121" s="244"/>
      <c r="ACA121" s="244"/>
      <c r="ACB121" s="244"/>
      <c r="ACC121" s="244"/>
      <c r="ACD121" s="244"/>
      <c r="ACE121" s="244"/>
      <c r="ACF121" s="244"/>
      <c r="ACG121" s="244"/>
      <c r="ACH121" s="244"/>
      <c r="ACI121" s="244"/>
      <c r="ACJ121" s="244"/>
      <c r="ACK121" s="244"/>
      <c r="ACL121" s="244"/>
      <c r="ACM121" s="244"/>
      <c r="ACN121" s="244"/>
      <c r="ACO121" s="244"/>
      <c r="ACP121" s="244"/>
      <c r="ACQ121" s="244"/>
      <c r="ACR121" s="244"/>
      <c r="ACS121" s="244"/>
      <c r="ACT121" s="244"/>
      <c r="ACU121" s="244"/>
      <c r="ACV121" s="244"/>
      <c r="ACW121" s="244"/>
      <c r="ACX121" s="244"/>
      <c r="ACY121" s="244"/>
      <c r="ACZ121" s="244"/>
      <c r="ADA121" s="244"/>
      <c r="ADB121" s="244"/>
      <c r="ADC121" s="244"/>
      <c r="ADD121" s="244"/>
      <c r="ADE121" s="244"/>
      <c r="ADF121" s="244"/>
      <c r="ADG121" s="244"/>
      <c r="ADH121" s="244"/>
      <c r="ADI121" s="244"/>
      <c r="ADJ121" s="244"/>
      <c r="ADK121" s="244"/>
      <c r="ADL121" s="244"/>
      <c r="ADM121" s="244"/>
      <c r="ADN121" s="244"/>
      <c r="ADO121" s="244"/>
      <c r="ADP121" s="244"/>
      <c r="ADQ121" s="244"/>
      <c r="ADR121" s="244"/>
      <c r="ADS121" s="244"/>
      <c r="ADT121" s="244"/>
      <c r="ADU121" s="244"/>
      <c r="ADV121" s="244"/>
      <c r="ADW121" s="244"/>
      <c r="ADX121" s="244"/>
      <c r="ADY121" s="244"/>
      <c r="ADZ121" s="244"/>
      <c r="AEA121" s="244"/>
      <c r="AEB121" s="244"/>
      <c r="AEC121" s="244"/>
      <c r="AED121" s="244"/>
      <c r="AEE121" s="244"/>
      <c r="AEF121" s="244"/>
      <c r="AEG121" s="244"/>
      <c r="AEH121" s="244"/>
      <c r="AEI121" s="244"/>
      <c r="AEJ121" s="244"/>
      <c r="AEK121" s="244"/>
      <c r="AEL121" s="244"/>
      <c r="AEM121" s="244"/>
      <c r="AEN121" s="244"/>
      <c r="AEO121" s="244"/>
      <c r="AEP121" s="244"/>
      <c r="AEQ121" s="244"/>
      <c r="AER121" s="244"/>
      <c r="AES121" s="244"/>
      <c r="AET121" s="244"/>
      <c r="AEU121" s="244"/>
    </row>
    <row r="122" spans="1:827" s="191" customFormat="1" x14ac:dyDescent="0.15">
      <c r="A122" s="182" t="str">
        <f>'Tariffs July 2020'!K91</f>
        <v>Red Energy</v>
      </c>
      <c r="B122" s="183" t="str">
        <f>'Tariffs July 2020'!L91</f>
        <v>Living Energy Saver</v>
      </c>
      <c r="C122" s="184">
        <f>IF('Tariffs July 2020'!BP91=0,91*'Tariffs July 2020'!M91/100,(91*'Tariffs July 2020'!M91/100)+'Tariffs July 2020'!BP91/4)</f>
        <v>85.54</v>
      </c>
      <c r="D122" s="184">
        <f>IF('Tariffs July 2020'!O91="",$C$107*$C$108*'Tariffs July 2020'!N91/100,IF($C$107*$C$108&gt;='Tariffs July 2020'!P91,('Tariffs July 2020'!P91*'Tariffs July 2020'!N91/100),($C$107*$C$108*'Tariffs July 2020'!N91/100)))</f>
        <v>111.6</v>
      </c>
      <c r="E122" s="184">
        <f>($C$107*$C$109)*'Tariffs July 2020'!AH91/100</f>
        <v>202.4</v>
      </c>
      <c r="F122" s="184">
        <f>($C$107*$C$110)*'Tariffs July 2020'!W91/100</f>
        <v>79.272727272727266</v>
      </c>
      <c r="G122" s="184">
        <f t="shared" si="280"/>
        <v>478.81272727272722</v>
      </c>
      <c r="H122" s="238">
        <f t="shared" ref="H122:H128" si="288">(G122-C122)*4</f>
        <v>1573.0909090909088</v>
      </c>
      <c r="I122" s="238">
        <f t="shared" si="282"/>
        <v>1915.2509090909089</v>
      </c>
      <c r="J122" s="185">
        <f t="shared" si="279"/>
        <v>2106.7759999999998</v>
      </c>
      <c r="K122" s="183">
        <f>'Tariffs July 2020'!AZ91</f>
        <v>0</v>
      </c>
      <c r="L122" s="183">
        <f>'Tariffs July 2020'!BA91</f>
        <v>0</v>
      </c>
      <c r="M122" s="183">
        <f>'Tariffs July 2020'!BB91</f>
        <v>0</v>
      </c>
      <c r="N122" s="183">
        <f>'Tariffs July 2020'!BC91</f>
        <v>0</v>
      </c>
      <c r="O122" s="186" t="str">
        <f t="shared" si="283"/>
        <v>No discount</v>
      </c>
      <c r="P122" s="187" t="str">
        <f t="shared" si="284"/>
        <v>Inclusive</v>
      </c>
      <c r="Q122" s="241">
        <f t="shared" si="285"/>
        <v>1915.2509090909089</v>
      </c>
      <c r="R122" s="238">
        <f t="shared" si="286"/>
        <v>1915.2509090909089</v>
      </c>
      <c r="S122" s="247">
        <f t="shared" si="287"/>
        <v>2106.7759999999998</v>
      </c>
      <c r="T122" s="247">
        <f t="shared" si="287"/>
        <v>2106.7759999999998</v>
      </c>
      <c r="U122" s="188">
        <f>'Tariffs July 2020'!BL91</f>
        <v>0</v>
      </c>
      <c r="V122" s="189" t="str">
        <f>'Tariffs July 2020'!BM91</f>
        <v>n</v>
      </c>
      <c r="Y122" s="244"/>
      <c r="Z122" s="244"/>
      <c r="AA122" s="244"/>
      <c r="AB122" s="244"/>
      <c r="AC122" s="244"/>
      <c r="AD122" s="244"/>
      <c r="AE122" s="244"/>
      <c r="AF122" s="244"/>
      <c r="AG122" s="244"/>
      <c r="AH122" s="244"/>
      <c r="AI122" s="244"/>
      <c r="AJ122" s="244"/>
      <c r="AK122" s="244"/>
      <c r="AL122" s="244"/>
      <c r="AM122" s="244"/>
      <c r="AN122" s="244"/>
      <c r="AO122" s="244"/>
      <c r="AP122" s="244"/>
      <c r="AQ122" s="244"/>
      <c r="AR122" s="244"/>
      <c r="AS122" s="244"/>
      <c r="AT122" s="244"/>
      <c r="AU122" s="244"/>
      <c r="AV122" s="244"/>
      <c r="AW122" s="244"/>
      <c r="AX122" s="244"/>
      <c r="AY122" s="244"/>
      <c r="AZ122" s="244"/>
      <c r="BA122" s="244"/>
      <c r="BB122" s="244"/>
      <c r="BC122" s="244"/>
      <c r="BD122" s="244"/>
      <c r="BE122" s="244"/>
      <c r="BF122" s="244"/>
      <c r="BG122" s="244"/>
      <c r="BH122" s="244"/>
      <c r="BI122" s="244"/>
      <c r="BJ122" s="244"/>
      <c r="BK122" s="244"/>
      <c r="BL122" s="244"/>
      <c r="BM122" s="244"/>
      <c r="BN122" s="244"/>
      <c r="BO122" s="244"/>
      <c r="BP122" s="244"/>
      <c r="BQ122" s="244"/>
      <c r="BR122" s="244"/>
      <c r="BS122" s="244"/>
      <c r="BT122" s="244"/>
      <c r="BU122" s="244"/>
      <c r="BV122" s="244"/>
      <c r="BW122" s="244"/>
      <c r="BX122" s="244"/>
      <c r="BY122" s="244"/>
      <c r="BZ122" s="244"/>
      <c r="CA122" s="244"/>
      <c r="CB122" s="244"/>
      <c r="CC122" s="244"/>
      <c r="CD122" s="244"/>
      <c r="CE122" s="244"/>
      <c r="CF122" s="244"/>
      <c r="CG122" s="244"/>
      <c r="CH122" s="244"/>
      <c r="CI122" s="244"/>
      <c r="CJ122" s="244"/>
      <c r="CK122" s="244"/>
      <c r="CL122" s="244"/>
      <c r="CM122" s="244"/>
      <c r="CN122" s="244"/>
      <c r="CO122" s="244"/>
      <c r="CP122" s="244"/>
      <c r="CQ122" s="244"/>
      <c r="CR122" s="244"/>
      <c r="CS122" s="244"/>
      <c r="CT122" s="244"/>
      <c r="CU122" s="244"/>
      <c r="CV122" s="244"/>
      <c r="CW122" s="244"/>
      <c r="CX122" s="244"/>
      <c r="CY122" s="244"/>
      <c r="CZ122" s="244"/>
      <c r="DA122" s="244"/>
      <c r="DB122" s="244"/>
      <c r="DC122" s="244"/>
      <c r="DD122" s="244"/>
      <c r="DE122" s="244"/>
      <c r="DF122" s="244"/>
      <c r="DG122" s="244"/>
      <c r="DH122" s="244"/>
      <c r="DI122" s="244"/>
      <c r="DJ122" s="244"/>
      <c r="DK122" s="244"/>
      <c r="DL122" s="244"/>
      <c r="DM122" s="244"/>
      <c r="DN122" s="244"/>
      <c r="DO122" s="244"/>
      <c r="DP122" s="244"/>
      <c r="DQ122" s="244"/>
      <c r="DR122" s="244"/>
      <c r="DS122" s="244"/>
      <c r="DT122" s="244"/>
      <c r="DU122" s="244"/>
      <c r="DV122" s="244"/>
      <c r="DW122" s="244"/>
      <c r="DX122" s="244"/>
      <c r="DY122" s="244"/>
      <c r="DZ122" s="244"/>
      <c r="EA122" s="244"/>
      <c r="EB122" s="244"/>
      <c r="EC122" s="244"/>
      <c r="ED122" s="244"/>
      <c r="EE122" s="244"/>
      <c r="EF122" s="244"/>
      <c r="EG122" s="244"/>
      <c r="EH122" s="244"/>
      <c r="EI122" s="244"/>
      <c r="EJ122" s="244"/>
      <c r="EK122" s="244"/>
      <c r="EL122" s="244"/>
      <c r="EM122" s="244"/>
      <c r="EN122" s="244"/>
      <c r="EO122" s="244"/>
      <c r="EP122" s="244"/>
      <c r="EQ122" s="244"/>
      <c r="ER122" s="244"/>
      <c r="ES122" s="244"/>
      <c r="ET122" s="244"/>
      <c r="EU122" s="244"/>
      <c r="EV122" s="244"/>
      <c r="EW122" s="244"/>
      <c r="EX122" s="244"/>
      <c r="EY122" s="244"/>
      <c r="EZ122" s="244"/>
      <c r="FA122" s="244"/>
      <c r="FB122" s="244"/>
      <c r="FC122" s="244"/>
      <c r="FD122" s="244"/>
      <c r="FE122" s="244"/>
      <c r="FF122" s="244"/>
      <c r="FG122" s="244"/>
      <c r="FH122" s="244"/>
      <c r="FI122" s="244"/>
      <c r="FJ122" s="244"/>
      <c r="FK122" s="244"/>
      <c r="FL122" s="244"/>
      <c r="FM122" s="244"/>
      <c r="FN122" s="244"/>
      <c r="FO122" s="244"/>
      <c r="FP122" s="244"/>
      <c r="FQ122" s="244"/>
      <c r="FR122" s="244"/>
      <c r="FS122" s="244"/>
      <c r="FT122" s="244"/>
      <c r="FU122" s="244"/>
      <c r="FV122" s="244"/>
      <c r="FW122" s="244"/>
      <c r="FX122" s="244"/>
      <c r="FY122" s="244"/>
      <c r="FZ122" s="244"/>
      <c r="GA122" s="244"/>
      <c r="GB122" s="244"/>
      <c r="GC122" s="244"/>
      <c r="GD122" s="244"/>
      <c r="GE122" s="244"/>
      <c r="GF122" s="244"/>
      <c r="GG122" s="244"/>
      <c r="GH122" s="244"/>
      <c r="GI122" s="244"/>
      <c r="GJ122" s="244"/>
      <c r="GK122" s="244"/>
      <c r="GL122" s="244"/>
      <c r="GM122" s="244"/>
      <c r="GN122" s="244"/>
      <c r="GO122" s="244"/>
      <c r="GP122" s="244"/>
      <c r="GQ122" s="244"/>
      <c r="GR122" s="244"/>
      <c r="GS122" s="244"/>
      <c r="GT122" s="244"/>
      <c r="GU122" s="244"/>
      <c r="GV122" s="244"/>
      <c r="GW122" s="244"/>
      <c r="GX122" s="244"/>
      <c r="GY122" s="244"/>
      <c r="GZ122" s="244"/>
      <c r="HA122" s="244"/>
      <c r="HB122" s="244"/>
      <c r="HC122" s="244"/>
      <c r="HD122" s="244"/>
      <c r="HE122" s="244"/>
      <c r="HF122" s="244"/>
      <c r="HG122" s="244"/>
      <c r="HH122" s="244"/>
      <c r="HI122" s="244"/>
      <c r="HJ122" s="244"/>
      <c r="HK122" s="244"/>
      <c r="HL122" s="244"/>
      <c r="HM122" s="244"/>
      <c r="HN122" s="244"/>
      <c r="HO122" s="244"/>
      <c r="HP122" s="244"/>
      <c r="HQ122" s="244"/>
      <c r="HR122" s="244"/>
      <c r="HS122" s="244"/>
      <c r="HT122" s="244"/>
      <c r="HU122" s="244"/>
      <c r="HV122" s="244"/>
      <c r="HW122" s="244"/>
      <c r="HX122" s="244"/>
      <c r="HY122" s="244"/>
      <c r="HZ122" s="244"/>
      <c r="IA122" s="244"/>
      <c r="IB122" s="244"/>
      <c r="IC122" s="244"/>
      <c r="ID122" s="244"/>
      <c r="IE122" s="244"/>
      <c r="IF122" s="244"/>
      <c r="IG122" s="244"/>
      <c r="IH122" s="244"/>
      <c r="II122" s="244"/>
      <c r="IJ122" s="244"/>
      <c r="IK122" s="244"/>
      <c r="IL122" s="244"/>
      <c r="IM122" s="244"/>
      <c r="IN122" s="244"/>
      <c r="IO122" s="244"/>
      <c r="IP122" s="244"/>
      <c r="IQ122" s="244"/>
      <c r="IR122" s="244"/>
      <c r="IS122" s="244"/>
      <c r="IT122" s="244"/>
      <c r="IU122" s="244"/>
      <c r="IV122" s="244"/>
      <c r="IW122" s="244"/>
      <c r="IX122" s="244"/>
      <c r="IY122" s="244"/>
      <c r="IZ122" s="244"/>
      <c r="JA122" s="244"/>
      <c r="JB122" s="244"/>
      <c r="JC122" s="244"/>
      <c r="JD122" s="244"/>
      <c r="JE122" s="244"/>
      <c r="JF122" s="244"/>
      <c r="JG122" s="244"/>
      <c r="JH122" s="244"/>
      <c r="JI122" s="244"/>
      <c r="JJ122" s="244"/>
      <c r="JK122" s="244"/>
      <c r="JL122" s="244"/>
      <c r="JM122" s="244"/>
      <c r="JN122" s="244"/>
      <c r="JO122" s="244"/>
      <c r="JP122" s="244"/>
      <c r="JQ122" s="244"/>
      <c r="JR122" s="244"/>
      <c r="JS122" s="244"/>
      <c r="JT122" s="244"/>
      <c r="JU122" s="244"/>
      <c r="JV122" s="244"/>
      <c r="JW122" s="244"/>
      <c r="JX122" s="244"/>
      <c r="JY122" s="244"/>
      <c r="JZ122" s="244"/>
      <c r="KA122" s="244"/>
      <c r="KB122" s="244"/>
      <c r="KC122" s="244"/>
      <c r="KD122" s="244"/>
      <c r="KE122" s="244"/>
      <c r="KF122" s="244"/>
      <c r="KG122" s="244"/>
      <c r="KH122" s="244"/>
      <c r="KI122" s="244"/>
      <c r="KJ122" s="244"/>
      <c r="KK122" s="244"/>
      <c r="KL122" s="244"/>
      <c r="KM122" s="244"/>
      <c r="KN122" s="244"/>
      <c r="KO122" s="244"/>
      <c r="KP122" s="244"/>
      <c r="KQ122" s="244"/>
      <c r="KR122" s="244"/>
      <c r="KS122" s="244"/>
      <c r="KT122" s="244"/>
      <c r="KU122" s="244"/>
      <c r="KV122" s="244"/>
      <c r="KW122" s="244"/>
      <c r="KX122" s="244"/>
      <c r="KY122" s="244"/>
      <c r="KZ122" s="244"/>
      <c r="LA122" s="244"/>
      <c r="LB122" s="244"/>
      <c r="LC122" s="244"/>
      <c r="LD122" s="244"/>
      <c r="LE122" s="244"/>
      <c r="LF122" s="244"/>
      <c r="LG122" s="244"/>
      <c r="LH122" s="244"/>
      <c r="LI122" s="244"/>
      <c r="LJ122" s="244"/>
      <c r="LK122" s="244"/>
      <c r="LL122" s="244"/>
      <c r="LM122" s="244"/>
      <c r="LN122" s="244"/>
      <c r="LO122" s="244"/>
      <c r="LP122" s="244"/>
      <c r="LQ122" s="244"/>
      <c r="LR122" s="244"/>
      <c r="LS122" s="244"/>
      <c r="LT122" s="244"/>
      <c r="LU122" s="244"/>
      <c r="LV122" s="244"/>
      <c r="LW122" s="244"/>
      <c r="LX122" s="244"/>
      <c r="LY122" s="244"/>
      <c r="LZ122" s="244"/>
      <c r="MA122" s="244"/>
      <c r="MB122" s="244"/>
      <c r="MC122" s="244"/>
      <c r="MD122" s="244"/>
      <c r="ME122" s="244"/>
      <c r="MF122" s="244"/>
      <c r="MG122" s="244"/>
      <c r="MH122" s="244"/>
      <c r="MI122" s="244"/>
      <c r="MJ122" s="244"/>
      <c r="MK122" s="244"/>
      <c r="ML122" s="244"/>
      <c r="MM122" s="244"/>
      <c r="MN122" s="244"/>
      <c r="MO122" s="244"/>
      <c r="MP122" s="244"/>
      <c r="MQ122" s="244"/>
      <c r="MR122" s="244"/>
      <c r="MS122" s="244"/>
      <c r="MT122" s="244"/>
      <c r="MU122" s="244"/>
      <c r="MV122" s="244"/>
      <c r="MW122" s="244"/>
      <c r="MX122" s="244"/>
      <c r="MY122" s="244"/>
      <c r="MZ122" s="244"/>
      <c r="NA122" s="244"/>
      <c r="NB122" s="244"/>
      <c r="NC122" s="244"/>
      <c r="ND122" s="244"/>
      <c r="NE122" s="244"/>
      <c r="NF122" s="244"/>
      <c r="NG122" s="244"/>
      <c r="NH122" s="244"/>
      <c r="NI122" s="244"/>
      <c r="NJ122" s="244"/>
      <c r="NK122" s="244"/>
      <c r="NL122" s="244"/>
      <c r="NM122" s="244"/>
      <c r="NN122" s="244"/>
      <c r="NO122" s="244"/>
      <c r="NP122" s="244"/>
      <c r="NQ122" s="244"/>
      <c r="NR122" s="244"/>
      <c r="NS122" s="244"/>
      <c r="NT122" s="244"/>
      <c r="NU122" s="244"/>
      <c r="NV122" s="244"/>
      <c r="NW122" s="244"/>
      <c r="NX122" s="244"/>
      <c r="NY122" s="244"/>
      <c r="NZ122" s="244"/>
      <c r="OA122" s="244"/>
      <c r="OB122" s="244"/>
      <c r="OC122" s="244"/>
      <c r="OD122" s="244"/>
      <c r="OE122" s="244"/>
      <c r="OF122" s="244"/>
      <c r="OG122" s="244"/>
      <c r="OH122" s="244"/>
      <c r="OI122" s="244"/>
      <c r="OJ122" s="244"/>
      <c r="OK122" s="244"/>
      <c r="OL122" s="244"/>
      <c r="OM122" s="244"/>
      <c r="ON122" s="244"/>
      <c r="OO122" s="244"/>
      <c r="OP122" s="244"/>
      <c r="OQ122" s="244"/>
      <c r="OR122" s="244"/>
      <c r="OS122" s="244"/>
      <c r="OT122" s="244"/>
      <c r="OU122" s="244"/>
      <c r="OV122" s="244"/>
      <c r="OW122" s="244"/>
      <c r="OX122" s="244"/>
      <c r="OY122" s="244"/>
      <c r="OZ122" s="244"/>
      <c r="PA122" s="244"/>
      <c r="PB122" s="244"/>
      <c r="PC122" s="244"/>
      <c r="PD122" s="244"/>
      <c r="PE122" s="244"/>
      <c r="PF122" s="244"/>
      <c r="PG122" s="244"/>
      <c r="PH122" s="244"/>
      <c r="PI122" s="244"/>
      <c r="PJ122" s="244"/>
      <c r="PK122" s="244"/>
      <c r="PL122" s="244"/>
      <c r="PM122" s="244"/>
      <c r="PN122" s="244"/>
      <c r="PO122" s="244"/>
      <c r="PP122" s="244"/>
      <c r="PQ122" s="244"/>
      <c r="PR122" s="244"/>
      <c r="PS122" s="244"/>
      <c r="PT122" s="244"/>
      <c r="PU122" s="244"/>
      <c r="PV122" s="244"/>
      <c r="PW122" s="244"/>
      <c r="PX122" s="244"/>
      <c r="PY122" s="244"/>
      <c r="PZ122" s="244"/>
      <c r="QA122" s="244"/>
      <c r="QB122" s="244"/>
      <c r="QC122" s="244"/>
      <c r="QD122" s="244"/>
      <c r="QE122" s="244"/>
      <c r="QF122" s="244"/>
      <c r="QG122" s="244"/>
      <c r="QH122" s="244"/>
      <c r="QI122" s="244"/>
      <c r="QJ122" s="244"/>
      <c r="QK122" s="244"/>
      <c r="QL122" s="244"/>
      <c r="QM122" s="244"/>
      <c r="QN122" s="244"/>
      <c r="QO122" s="244"/>
      <c r="QP122" s="244"/>
      <c r="QQ122" s="244"/>
      <c r="QR122" s="244"/>
      <c r="QS122" s="244"/>
      <c r="QT122" s="244"/>
      <c r="QU122" s="244"/>
      <c r="QV122" s="244"/>
      <c r="QW122" s="244"/>
      <c r="QX122" s="244"/>
      <c r="QY122" s="244"/>
      <c r="QZ122" s="244"/>
      <c r="RA122" s="244"/>
      <c r="RB122" s="244"/>
      <c r="RC122" s="244"/>
      <c r="RD122" s="244"/>
      <c r="RE122" s="244"/>
      <c r="RF122" s="244"/>
      <c r="RG122" s="244"/>
      <c r="RH122" s="244"/>
      <c r="RI122" s="244"/>
      <c r="RJ122" s="244"/>
      <c r="RK122" s="244"/>
      <c r="RL122" s="244"/>
      <c r="RM122" s="244"/>
      <c r="RN122" s="244"/>
      <c r="RO122" s="244"/>
      <c r="RP122" s="244"/>
      <c r="RQ122" s="244"/>
      <c r="RR122" s="244"/>
      <c r="RS122" s="244"/>
      <c r="RT122" s="244"/>
      <c r="RU122" s="244"/>
      <c r="RV122" s="244"/>
      <c r="RW122" s="244"/>
      <c r="RX122" s="244"/>
      <c r="RY122" s="244"/>
      <c r="RZ122" s="244"/>
      <c r="SA122" s="244"/>
      <c r="SB122" s="244"/>
      <c r="SC122" s="244"/>
      <c r="SD122" s="244"/>
      <c r="SE122" s="244"/>
      <c r="SF122" s="244"/>
      <c r="SG122" s="244"/>
      <c r="SH122" s="244"/>
      <c r="SI122" s="244"/>
      <c r="SJ122" s="244"/>
      <c r="SK122" s="244"/>
      <c r="SL122" s="244"/>
      <c r="SM122" s="244"/>
      <c r="SN122" s="244"/>
      <c r="SO122" s="244"/>
      <c r="SP122" s="244"/>
      <c r="SQ122" s="244"/>
      <c r="SR122" s="244"/>
      <c r="SS122" s="244"/>
      <c r="ST122" s="244"/>
      <c r="SU122" s="244"/>
      <c r="SV122" s="244"/>
      <c r="SW122" s="244"/>
      <c r="SX122" s="244"/>
      <c r="SY122" s="244"/>
      <c r="SZ122" s="244"/>
      <c r="TA122" s="244"/>
      <c r="TB122" s="244"/>
      <c r="TC122" s="244"/>
      <c r="TD122" s="244"/>
      <c r="TE122" s="244"/>
      <c r="TF122" s="244"/>
      <c r="TG122" s="244"/>
      <c r="TH122" s="244"/>
      <c r="TI122" s="244"/>
      <c r="TJ122" s="244"/>
      <c r="TK122" s="244"/>
      <c r="TL122" s="244"/>
      <c r="TM122" s="244"/>
      <c r="TN122" s="244"/>
      <c r="TO122" s="244"/>
      <c r="TP122" s="244"/>
      <c r="TQ122" s="244"/>
      <c r="TR122" s="244"/>
      <c r="TS122" s="244"/>
      <c r="TT122" s="244"/>
      <c r="TU122" s="244"/>
      <c r="TV122" s="244"/>
      <c r="TW122" s="244"/>
      <c r="TX122" s="244"/>
      <c r="TY122" s="244"/>
      <c r="TZ122" s="244"/>
      <c r="UA122" s="244"/>
      <c r="UB122" s="244"/>
      <c r="UC122" s="244"/>
      <c r="UD122" s="244"/>
      <c r="UE122" s="244"/>
      <c r="UF122" s="244"/>
      <c r="UG122" s="244"/>
      <c r="UH122" s="244"/>
      <c r="UI122" s="244"/>
      <c r="UJ122" s="244"/>
      <c r="UK122" s="244"/>
      <c r="UL122" s="244"/>
      <c r="UM122" s="244"/>
      <c r="UN122" s="244"/>
      <c r="UO122" s="244"/>
      <c r="UP122" s="244"/>
      <c r="UQ122" s="244"/>
      <c r="UR122" s="244"/>
      <c r="US122" s="244"/>
      <c r="UT122" s="244"/>
      <c r="UU122" s="244"/>
      <c r="UV122" s="244"/>
      <c r="UW122" s="244"/>
      <c r="UX122" s="244"/>
      <c r="UY122" s="244"/>
      <c r="UZ122" s="244"/>
      <c r="VA122" s="244"/>
      <c r="VB122" s="244"/>
      <c r="VC122" s="244"/>
      <c r="VD122" s="244"/>
      <c r="VE122" s="244"/>
      <c r="VF122" s="244"/>
      <c r="VG122" s="244"/>
      <c r="VH122" s="244"/>
      <c r="VI122" s="244"/>
      <c r="VJ122" s="244"/>
      <c r="VK122" s="244"/>
      <c r="VL122" s="244"/>
      <c r="VM122" s="244"/>
      <c r="VN122" s="244"/>
      <c r="VO122" s="244"/>
      <c r="VP122" s="244"/>
      <c r="VQ122" s="244"/>
      <c r="VR122" s="244"/>
      <c r="VS122" s="244"/>
      <c r="VT122" s="244"/>
      <c r="VU122" s="244"/>
      <c r="VV122" s="244"/>
      <c r="VW122" s="244"/>
      <c r="VX122" s="244"/>
      <c r="VY122" s="244"/>
      <c r="VZ122" s="244"/>
      <c r="WA122" s="244"/>
      <c r="WB122" s="244"/>
      <c r="WC122" s="244"/>
      <c r="WD122" s="244"/>
      <c r="WE122" s="244"/>
      <c r="WF122" s="244"/>
      <c r="WG122" s="244"/>
      <c r="WH122" s="244"/>
      <c r="WI122" s="244"/>
      <c r="WJ122" s="244"/>
      <c r="WK122" s="244"/>
      <c r="WL122" s="244"/>
      <c r="WM122" s="244"/>
      <c r="WN122" s="244"/>
      <c r="WO122" s="244"/>
      <c r="WP122" s="244"/>
      <c r="WQ122" s="244"/>
      <c r="WR122" s="244"/>
      <c r="WS122" s="244"/>
      <c r="WT122" s="244"/>
      <c r="WU122" s="244"/>
      <c r="WV122" s="244"/>
      <c r="WW122" s="244"/>
      <c r="WX122" s="244"/>
      <c r="WY122" s="244"/>
      <c r="WZ122" s="244"/>
      <c r="XA122" s="244"/>
      <c r="XB122" s="244"/>
      <c r="XC122" s="244"/>
      <c r="XD122" s="244"/>
      <c r="XE122" s="244"/>
      <c r="XF122" s="244"/>
      <c r="XG122" s="244"/>
      <c r="XH122" s="244"/>
      <c r="XI122" s="244"/>
      <c r="XJ122" s="244"/>
      <c r="XK122" s="244"/>
      <c r="XL122" s="244"/>
      <c r="XM122" s="244"/>
      <c r="XN122" s="244"/>
      <c r="XO122" s="244"/>
      <c r="XP122" s="244"/>
      <c r="XQ122" s="244"/>
      <c r="XR122" s="244"/>
      <c r="XS122" s="244"/>
      <c r="XT122" s="244"/>
      <c r="XU122" s="244"/>
      <c r="XV122" s="244"/>
      <c r="XW122" s="244"/>
      <c r="XX122" s="244"/>
      <c r="XY122" s="244"/>
      <c r="XZ122" s="244"/>
      <c r="YA122" s="244"/>
      <c r="YB122" s="244"/>
      <c r="YC122" s="244"/>
      <c r="YD122" s="244"/>
      <c r="YE122" s="244"/>
      <c r="YF122" s="244"/>
      <c r="YG122" s="244"/>
      <c r="YH122" s="244"/>
      <c r="YI122" s="244"/>
      <c r="YJ122" s="244"/>
      <c r="YK122" s="244"/>
      <c r="YL122" s="244"/>
      <c r="YM122" s="244"/>
      <c r="YN122" s="244"/>
      <c r="YO122" s="244"/>
      <c r="YP122" s="244"/>
      <c r="YQ122" s="244"/>
      <c r="YR122" s="244"/>
      <c r="YS122" s="244"/>
      <c r="YT122" s="244"/>
      <c r="YU122" s="244"/>
      <c r="YV122" s="244"/>
      <c r="YW122" s="244"/>
      <c r="YX122" s="244"/>
      <c r="YY122" s="244"/>
      <c r="YZ122" s="244"/>
      <c r="ZA122" s="244"/>
      <c r="ZB122" s="244"/>
      <c r="ZC122" s="244"/>
      <c r="ZD122" s="244"/>
      <c r="ZE122" s="244"/>
      <c r="ZF122" s="244"/>
      <c r="ZG122" s="244"/>
      <c r="ZH122" s="244"/>
      <c r="ZI122" s="244"/>
      <c r="ZJ122" s="244"/>
      <c r="ZK122" s="244"/>
      <c r="ZL122" s="244"/>
      <c r="ZM122" s="244"/>
      <c r="ZN122" s="244"/>
      <c r="ZO122" s="244"/>
      <c r="ZP122" s="244"/>
      <c r="ZQ122" s="244"/>
      <c r="ZR122" s="244"/>
      <c r="ZS122" s="244"/>
      <c r="ZT122" s="244"/>
      <c r="ZU122" s="244"/>
      <c r="ZV122" s="244"/>
      <c r="ZW122" s="244"/>
      <c r="ZX122" s="244"/>
      <c r="ZY122" s="244"/>
      <c r="ZZ122" s="244"/>
      <c r="AAA122" s="244"/>
      <c r="AAB122" s="244"/>
      <c r="AAC122" s="244"/>
      <c r="AAD122" s="244"/>
      <c r="AAE122" s="244"/>
      <c r="AAF122" s="244"/>
      <c r="AAG122" s="244"/>
      <c r="AAH122" s="244"/>
      <c r="AAI122" s="244"/>
      <c r="AAJ122" s="244"/>
      <c r="AAK122" s="244"/>
      <c r="AAL122" s="244"/>
      <c r="AAM122" s="244"/>
      <c r="AAN122" s="244"/>
      <c r="AAO122" s="244"/>
      <c r="AAP122" s="244"/>
      <c r="AAQ122" s="244"/>
      <c r="AAR122" s="244"/>
      <c r="AAS122" s="244"/>
      <c r="AAT122" s="244"/>
      <c r="AAU122" s="244"/>
      <c r="AAV122" s="244"/>
      <c r="AAW122" s="244"/>
      <c r="AAX122" s="244"/>
      <c r="AAY122" s="244"/>
      <c r="AAZ122" s="244"/>
      <c r="ABA122" s="244"/>
      <c r="ABB122" s="244"/>
      <c r="ABC122" s="244"/>
      <c r="ABD122" s="244"/>
      <c r="ABE122" s="244"/>
      <c r="ABF122" s="244"/>
      <c r="ABG122" s="244"/>
      <c r="ABH122" s="244"/>
      <c r="ABI122" s="244"/>
      <c r="ABJ122" s="244"/>
      <c r="ABK122" s="244"/>
      <c r="ABL122" s="244"/>
      <c r="ABM122" s="244"/>
      <c r="ABN122" s="244"/>
      <c r="ABO122" s="244"/>
      <c r="ABP122" s="244"/>
      <c r="ABQ122" s="244"/>
      <c r="ABR122" s="244"/>
      <c r="ABS122" s="244"/>
      <c r="ABT122" s="244"/>
      <c r="ABU122" s="244"/>
      <c r="ABV122" s="244"/>
      <c r="ABW122" s="244"/>
      <c r="ABX122" s="244"/>
      <c r="ABY122" s="244"/>
      <c r="ABZ122" s="244"/>
      <c r="ACA122" s="244"/>
      <c r="ACB122" s="244"/>
      <c r="ACC122" s="244"/>
      <c r="ACD122" s="244"/>
      <c r="ACE122" s="244"/>
      <c r="ACF122" s="244"/>
      <c r="ACG122" s="244"/>
      <c r="ACH122" s="244"/>
      <c r="ACI122" s="244"/>
      <c r="ACJ122" s="244"/>
      <c r="ACK122" s="244"/>
      <c r="ACL122" s="244"/>
      <c r="ACM122" s="244"/>
      <c r="ACN122" s="244"/>
      <c r="ACO122" s="244"/>
      <c r="ACP122" s="244"/>
      <c r="ACQ122" s="244"/>
      <c r="ACR122" s="244"/>
      <c r="ACS122" s="244"/>
      <c r="ACT122" s="244"/>
      <c r="ACU122" s="244"/>
      <c r="ACV122" s="244"/>
      <c r="ACW122" s="244"/>
      <c r="ACX122" s="244"/>
      <c r="ACY122" s="244"/>
      <c r="ACZ122" s="244"/>
      <c r="ADA122" s="244"/>
      <c r="ADB122" s="244"/>
      <c r="ADC122" s="244"/>
      <c r="ADD122" s="244"/>
      <c r="ADE122" s="244"/>
      <c r="ADF122" s="244"/>
      <c r="ADG122" s="244"/>
      <c r="ADH122" s="244"/>
      <c r="ADI122" s="244"/>
      <c r="ADJ122" s="244"/>
      <c r="ADK122" s="244"/>
      <c r="ADL122" s="244"/>
      <c r="ADM122" s="244"/>
      <c r="ADN122" s="244"/>
      <c r="ADO122" s="244"/>
      <c r="ADP122" s="244"/>
      <c r="ADQ122" s="244"/>
      <c r="ADR122" s="244"/>
      <c r="ADS122" s="244"/>
      <c r="ADT122" s="244"/>
      <c r="ADU122" s="244"/>
      <c r="ADV122" s="244"/>
      <c r="ADW122" s="244"/>
      <c r="ADX122" s="244"/>
      <c r="ADY122" s="244"/>
      <c r="ADZ122" s="244"/>
      <c r="AEA122" s="244"/>
      <c r="AEB122" s="244"/>
      <c r="AEC122" s="244"/>
      <c r="AED122" s="244"/>
      <c r="AEE122" s="244"/>
      <c r="AEF122" s="244"/>
      <c r="AEG122" s="244"/>
      <c r="AEH122" s="244"/>
      <c r="AEI122" s="244"/>
      <c r="AEJ122" s="244"/>
      <c r="AEK122" s="244"/>
      <c r="AEL122" s="244"/>
      <c r="AEM122" s="244"/>
      <c r="AEN122" s="244"/>
      <c r="AEO122" s="244"/>
      <c r="AEP122" s="244"/>
      <c r="AEQ122" s="244"/>
      <c r="AER122" s="244"/>
      <c r="AES122" s="244"/>
      <c r="AET122" s="244"/>
      <c r="AEU122" s="244"/>
    </row>
    <row r="123" spans="1:827" s="191" customFormat="1" x14ac:dyDescent="0.15">
      <c r="A123" s="182" t="str">
        <f>'Tariffs July 2020'!K92</f>
        <v>Amaysim</v>
      </c>
      <c r="B123" s="183" t="str">
        <f>'Tariffs July 2020'!L92</f>
        <v>Post-paid Electricity</v>
      </c>
      <c r="C123" s="184">
        <f>IF('Tariffs July 2020'!BP92=0,91*'Tariffs July 2020'!M92/100,(91*'Tariffs July 2020'!M92/100)+'Tariffs July 2020'!BP92/4)</f>
        <v>93.564545454545438</v>
      </c>
      <c r="D123" s="184">
        <f>IF('Tariffs July 2020'!O92="",$C$107*$C$108*'Tariffs July 2020'!N92/100,IF($C$107*$C$108&gt;='Tariffs July 2020'!P92,('Tariffs July 2020'!P92*'Tariffs July 2020'!N92/100),($C$107*$C$108*'Tariffs July 2020'!N92/100)))</f>
        <v>117.49090909090908</v>
      </c>
      <c r="E123" s="184">
        <f>($C$107*$C$109)*'Tariffs July 2020'!AH92/100</f>
        <v>212.29999999999995</v>
      </c>
      <c r="F123" s="184">
        <f>($C$107*$C$110)*'Tariffs July 2020'!W92/100</f>
        <v>87.363636363636346</v>
      </c>
      <c r="G123" s="184">
        <f t="shared" si="280"/>
        <v>510.71909090909082</v>
      </c>
      <c r="H123" s="238">
        <f t="shared" si="288"/>
        <v>1668.6181818181815</v>
      </c>
      <c r="I123" s="238">
        <f t="shared" si="282"/>
        <v>2042.8763636363633</v>
      </c>
      <c r="J123" s="185">
        <f t="shared" si="279"/>
        <v>2247.1639999999998</v>
      </c>
      <c r="K123" s="183">
        <f>'Tariffs July 2020'!AZ92</f>
        <v>0</v>
      </c>
      <c r="L123" s="183">
        <f>'Tariffs July 2020'!BA92</f>
        <v>0</v>
      </c>
      <c r="M123" s="183">
        <f>'Tariffs July 2020'!BB92</f>
        <v>0</v>
      </c>
      <c r="N123" s="183">
        <f>'Tariffs July 2020'!BC92</f>
        <v>0</v>
      </c>
      <c r="O123" s="186" t="str">
        <f t="shared" si="283"/>
        <v>No discount</v>
      </c>
      <c r="P123" s="187" t="str">
        <f t="shared" si="284"/>
        <v>Exclusive</v>
      </c>
      <c r="Q123" s="241">
        <f t="shared" si="285"/>
        <v>2042.8763636363633</v>
      </c>
      <c r="R123" s="238">
        <f t="shared" si="286"/>
        <v>2042.8763636363633</v>
      </c>
      <c r="S123" s="247">
        <f t="shared" si="287"/>
        <v>2247.1639999999998</v>
      </c>
      <c r="T123" s="247">
        <f t="shared" si="287"/>
        <v>2247.1639999999998</v>
      </c>
      <c r="U123" s="188">
        <f>'Tariffs July 2020'!BL92</f>
        <v>0</v>
      </c>
      <c r="V123" s="189" t="str">
        <f>'Tariffs July 2020'!BM92</f>
        <v>n</v>
      </c>
      <c r="Y123" s="244"/>
      <c r="Z123" s="244"/>
      <c r="AA123" s="244"/>
      <c r="AB123" s="244"/>
      <c r="AC123" s="244"/>
      <c r="AD123" s="244"/>
      <c r="AE123" s="244"/>
      <c r="AF123" s="244"/>
      <c r="AG123" s="244"/>
      <c r="AH123" s="244"/>
      <c r="AI123" s="244"/>
      <c r="AJ123" s="244"/>
      <c r="AK123" s="244"/>
      <c r="AL123" s="244"/>
      <c r="AM123" s="244"/>
      <c r="AN123" s="244"/>
      <c r="AO123" s="244"/>
      <c r="AP123" s="244"/>
      <c r="AQ123" s="244"/>
      <c r="AR123" s="244"/>
      <c r="AS123" s="244"/>
      <c r="AT123" s="244"/>
      <c r="AU123" s="244"/>
      <c r="AV123" s="244"/>
      <c r="AW123" s="244"/>
      <c r="AX123" s="244"/>
      <c r="AY123" s="244"/>
      <c r="AZ123" s="244"/>
      <c r="BA123" s="244"/>
      <c r="BB123" s="244"/>
      <c r="BC123" s="244"/>
      <c r="BD123" s="244"/>
      <c r="BE123" s="244"/>
      <c r="BF123" s="244"/>
      <c r="BG123" s="244"/>
      <c r="BH123" s="244"/>
      <c r="BI123" s="244"/>
      <c r="BJ123" s="244"/>
      <c r="BK123" s="244"/>
      <c r="BL123" s="244"/>
      <c r="BM123" s="244"/>
      <c r="BN123" s="244"/>
      <c r="BO123" s="244"/>
      <c r="BP123" s="244"/>
      <c r="BQ123" s="244"/>
      <c r="BR123" s="244"/>
      <c r="BS123" s="244"/>
      <c r="BT123" s="244"/>
      <c r="BU123" s="244"/>
      <c r="BV123" s="244"/>
      <c r="BW123" s="244"/>
      <c r="BX123" s="244"/>
      <c r="BY123" s="244"/>
      <c r="BZ123" s="244"/>
      <c r="CA123" s="244"/>
      <c r="CB123" s="244"/>
      <c r="CC123" s="244"/>
      <c r="CD123" s="244"/>
      <c r="CE123" s="244"/>
      <c r="CF123" s="244"/>
      <c r="CG123" s="244"/>
      <c r="CH123" s="244"/>
      <c r="CI123" s="244"/>
      <c r="CJ123" s="244"/>
      <c r="CK123" s="244"/>
      <c r="CL123" s="244"/>
      <c r="CM123" s="244"/>
      <c r="CN123" s="244"/>
      <c r="CO123" s="244"/>
      <c r="CP123" s="244"/>
      <c r="CQ123" s="244"/>
      <c r="CR123" s="244"/>
      <c r="CS123" s="244"/>
      <c r="CT123" s="244"/>
      <c r="CU123" s="244"/>
      <c r="CV123" s="244"/>
      <c r="CW123" s="244"/>
      <c r="CX123" s="244"/>
      <c r="CY123" s="244"/>
      <c r="CZ123" s="244"/>
      <c r="DA123" s="244"/>
      <c r="DB123" s="244"/>
      <c r="DC123" s="244"/>
      <c r="DD123" s="244"/>
      <c r="DE123" s="244"/>
      <c r="DF123" s="244"/>
      <c r="DG123" s="244"/>
      <c r="DH123" s="244"/>
      <c r="DI123" s="244"/>
      <c r="DJ123" s="244"/>
      <c r="DK123" s="244"/>
      <c r="DL123" s="244"/>
      <c r="DM123" s="244"/>
      <c r="DN123" s="244"/>
      <c r="DO123" s="244"/>
      <c r="DP123" s="244"/>
      <c r="DQ123" s="244"/>
      <c r="DR123" s="244"/>
      <c r="DS123" s="244"/>
      <c r="DT123" s="244"/>
      <c r="DU123" s="244"/>
      <c r="DV123" s="244"/>
      <c r="DW123" s="244"/>
      <c r="DX123" s="244"/>
      <c r="DY123" s="244"/>
      <c r="DZ123" s="244"/>
      <c r="EA123" s="244"/>
      <c r="EB123" s="244"/>
      <c r="EC123" s="244"/>
      <c r="ED123" s="244"/>
      <c r="EE123" s="244"/>
      <c r="EF123" s="244"/>
      <c r="EG123" s="244"/>
      <c r="EH123" s="244"/>
      <c r="EI123" s="244"/>
      <c r="EJ123" s="244"/>
      <c r="EK123" s="244"/>
      <c r="EL123" s="244"/>
      <c r="EM123" s="244"/>
      <c r="EN123" s="244"/>
      <c r="EO123" s="244"/>
      <c r="EP123" s="244"/>
      <c r="EQ123" s="244"/>
      <c r="ER123" s="244"/>
      <c r="ES123" s="244"/>
      <c r="ET123" s="244"/>
      <c r="EU123" s="244"/>
      <c r="EV123" s="244"/>
      <c r="EW123" s="244"/>
      <c r="EX123" s="244"/>
      <c r="EY123" s="244"/>
      <c r="EZ123" s="244"/>
      <c r="FA123" s="244"/>
      <c r="FB123" s="244"/>
      <c r="FC123" s="244"/>
      <c r="FD123" s="244"/>
      <c r="FE123" s="244"/>
      <c r="FF123" s="244"/>
      <c r="FG123" s="244"/>
      <c r="FH123" s="244"/>
      <c r="FI123" s="244"/>
      <c r="FJ123" s="244"/>
      <c r="FK123" s="244"/>
      <c r="FL123" s="244"/>
      <c r="FM123" s="244"/>
      <c r="FN123" s="244"/>
      <c r="FO123" s="244"/>
      <c r="FP123" s="244"/>
      <c r="FQ123" s="244"/>
      <c r="FR123" s="244"/>
      <c r="FS123" s="244"/>
      <c r="FT123" s="244"/>
      <c r="FU123" s="244"/>
      <c r="FV123" s="244"/>
      <c r="FW123" s="244"/>
      <c r="FX123" s="244"/>
      <c r="FY123" s="244"/>
      <c r="FZ123" s="244"/>
      <c r="GA123" s="244"/>
      <c r="GB123" s="244"/>
      <c r="GC123" s="244"/>
      <c r="GD123" s="244"/>
      <c r="GE123" s="244"/>
      <c r="GF123" s="244"/>
      <c r="GG123" s="244"/>
      <c r="GH123" s="244"/>
      <c r="GI123" s="244"/>
      <c r="GJ123" s="244"/>
      <c r="GK123" s="244"/>
      <c r="GL123" s="244"/>
      <c r="GM123" s="244"/>
      <c r="GN123" s="244"/>
      <c r="GO123" s="244"/>
      <c r="GP123" s="244"/>
      <c r="GQ123" s="244"/>
      <c r="GR123" s="244"/>
      <c r="GS123" s="244"/>
      <c r="GT123" s="244"/>
      <c r="GU123" s="244"/>
      <c r="GV123" s="244"/>
      <c r="GW123" s="244"/>
      <c r="GX123" s="244"/>
      <c r="GY123" s="244"/>
      <c r="GZ123" s="244"/>
      <c r="HA123" s="244"/>
      <c r="HB123" s="244"/>
      <c r="HC123" s="244"/>
      <c r="HD123" s="244"/>
      <c r="HE123" s="244"/>
      <c r="HF123" s="244"/>
      <c r="HG123" s="244"/>
      <c r="HH123" s="244"/>
      <c r="HI123" s="244"/>
      <c r="HJ123" s="244"/>
      <c r="HK123" s="244"/>
      <c r="HL123" s="244"/>
      <c r="HM123" s="244"/>
      <c r="HN123" s="244"/>
      <c r="HO123" s="244"/>
      <c r="HP123" s="244"/>
      <c r="HQ123" s="244"/>
      <c r="HR123" s="244"/>
      <c r="HS123" s="244"/>
      <c r="HT123" s="244"/>
      <c r="HU123" s="244"/>
      <c r="HV123" s="244"/>
      <c r="HW123" s="244"/>
      <c r="HX123" s="244"/>
      <c r="HY123" s="244"/>
      <c r="HZ123" s="244"/>
      <c r="IA123" s="244"/>
      <c r="IB123" s="244"/>
      <c r="IC123" s="244"/>
      <c r="ID123" s="244"/>
      <c r="IE123" s="244"/>
      <c r="IF123" s="244"/>
      <c r="IG123" s="244"/>
      <c r="IH123" s="244"/>
      <c r="II123" s="244"/>
      <c r="IJ123" s="244"/>
      <c r="IK123" s="244"/>
      <c r="IL123" s="244"/>
      <c r="IM123" s="244"/>
      <c r="IN123" s="244"/>
      <c r="IO123" s="244"/>
      <c r="IP123" s="244"/>
      <c r="IQ123" s="244"/>
      <c r="IR123" s="244"/>
      <c r="IS123" s="244"/>
      <c r="IT123" s="244"/>
      <c r="IU123" s="244"/>
      <c r="IV123" s="244"/>
      <c r="IW123" s="244"/>
      <c r="IX123" s="244"/>
      <c r="IY123" s="244"/>
      <c r="IZ123" s="244"/>
      <c r="JA123" s="244"/>
      <c r="JB123" s="244"/>
      <c r="JC123" s="244"/>
      <c r="JD123" s="244"/>
      <c r="JE123" s="244"/>
      <c r="JF123" s="244"/>
      <c r="JG123" s="244"/>
      <c r="JH123" s="244"/>
      <c r="JI123" s="244"/>
      <c r="JJ123" s="244"/>
      <c r="JK123" s="244"/>
      <c r="JL123" s="244"/>
      <c r="JM123" s="244"/>
      <c r="JN123" s="244"/>
      <c r="JO123" s="244"/>
      <c r="JP123" s="244"/>
      <c r="JQ123" s="244"/>
      <c r="JR123" s="244"/>
      <c r="JS123" s="244"/>
      <c r="JT123" s="244"/>
      <c r="JU123" s="244"/>
      <c r="JV123" s="244"/>
      <c r="JW123" s="244"/>
      <c r="JX123" s="244"/>
      <c r="JY123" s="244"/>
      <c r="JZ123" s="244"/>
      <c r="KA123" s="244"/>
      <c r="KB123" s="244"/>
      <c r="KC123" s="244"/>
      <c r="KD123" s="244"/>
      <c r="KE123" s="244"/>
      <c r="KF123" s="244"/>
      <c r="KG123" s="244"/>
      <c r="KH123" s="244"/>
      <c r="KI123" s="244"/>
      <c r="KJ123" s="244"/>
      <c r="KK123" s="244"/>
      <c r="KL123" s="244"/>
      <c r="KM123" s="244"/>
      <c r="KN123" s="244"/>
      <c r="KO123" s="244"/>
      <c r="KP123" s="244"/>
      <c r="KQ123" s="244"/>
      <c r="KR123" s="244"/>
      <c r="KS123" s="244"/>
      <c r="KT123" s="244"/>
      <c r="KU123" s="244"/>
      <c r="KV123" s="244"/>
      <c r="KW123" s="244"/>
      <c r="KX123" s="244"/>
      <c r="KY123" s="244"/>
      <c r="KZ123" s="244"/>
      <c r="LA123" s="244"/>
      <c r="LB123" s="244"/>
      <c r="LC123" s="244"/>
      <c r="LD123" s="244"/>
      <c r="LE123" s="244"/>
      <c r="LF123" s="244"/>
      <c r="LG123" s="244"/>
      <c r="LH123" s="244"/>
      <c r="LI123" s="244"/>
      <c r="LJ123" s="244"/>
      <c r="LK123" s="244"/>
      <c r="LL123" s="244"/>
      <c r="LM123" s="244"/>
      <c r="LN123" s="244"/>
      <c r="LO123" s="244"/>
      <c r="LP123" s="244"/>
      <c r="LQ123" s="244"/>
      <c r="LR123" s="244"/>
      <c r="LS123" s="244"/>
      <c r="LT123" s="244"/>
      <c r="LU123" s="244"/>
      <c r="LV123" s="244"/>
      <c r="LW123" s="244"/>
      <c r="LX123" s="244"/>
      <c r="LY123" s="244"/>
      <c r="LZ123" s="244"/>
      <c r="MA123" s="244"/>
      <c r="MB123" s="244"/>
      <c r="MC123" s="244"/>
      <c r="MD123" s="244"/>
      <c r="ME123" s="244"/>
      <c r="MF123" s="244"/>
      <c r="MG123" s="244"/>
      <c r="MH123" s="244"/>
      <c r="MI123" s="244"/>
      <c r="MJ123" s="244"/>
      <c r="MK123" s="244"/>
      <c r="ML123" s="244"/>
      <c r="MM123" s="244"/>
      <c r="MN123" s="244"/>
      <c r="MO123" s="244"/>
      <c r="MP123" s="244"/>
      <c r="MQ123" s="244"/>
      <c r="MR123" s="244"/>
      <c r="MS123" s="244"/>
      <c r="MT123" s="244"/>
      <c r="MU123" s="244"/>
      <c r="MV123" s="244"/>
      <c r="MW123" s="244"/>
      <c r="MX123" s="244"/>
      <c r="MY123" s="244"/>
      <c r="MZ123" s="244"/>
      <c r="NA123" s="244"/>
      <c r="NB123" s="244"/>
      <c r="NC123" s="244"/>
      <c r="ND123" s="244"/>
      <c r="NE123" s="244"/>
      <c r="NF123" s="244"/>
      <c r="NG123" s="244"/>
      <c r="NH123" s="244"/>
      <c r="NI123" s="244"/>
      <c r="NJ123" s="244"/>
      <c r="NK123" s="244"/>
      <c r="NL123" s="244"/>
      <c r="NM123" s="244"/>
      <c r="NN123" s="244"/>
      <c r="NO123" s="244"/>
      <c r="NP123" s="244"/>
      <c r="NQ123" s="244"/>
      <c r="NR123" s="244"/>
      <c r="NS123" s="244"/>
      <c r="NT123" s="244"/>
      <c r="NU123" s="244"/>
      <c r="NV123" s="244"/>
      <c r="NW123" s="244"/>
      <c r="NX123" s="244"/>
      <c r="NY123" s="244"/>
      <c r="NZ123" s="244"/>
      <c r="OA123" s="244"/>
      <c r="OB123" s="244"/>
      <c r="OC123" s="244"/>
      <c r="OD123" s="244"/>
      <c r="OE123" s="244"/>
      <c r="OF123" s="244"/>
      <c r="OG123" s="244"/>
      <c r="OH123" s="244"/>
      <c r="OI123" s="244"/>
      <c r="OJ123" s="244"/>
      <c r="OK123" s="244"/>
      <c r="OL123" s="244"/>
      <c r="OM123" s="244"/>
      <c r="ON123" s="244"/>
      <c r="OO123" s="244"/>
      <c r="OP123" s="244"/>
      <c r="OQ123" s="244"/>
      <c r="OR123" s="244"/>
      <c r="OS123" s="244"/>
      <c r="OT123" s="244"/>
      <c r="OU123" s="244"/>
      <c r="OV123" s="244"/>
      <c r="OW123" s="244"/>
      <c r="OX123" s="244"/>
      <c r="OY123" s="244"/>
      <c r="OZ123" s="244"/>
      <c r="PA123" s="244"/>
      <c r="PB123" s="244"/>
      <c r="PC123" s="244"/>
      <c r="PD123" s="244"/>
      <c r="PE123" s="244"/>
      <c r="PF123" s="244"/>
      <c r="PG123" s="244"/>
      <c r="PH123" s="244"/>
      <c r="PI123" s="244"/>
      <c r="PJ123" s="244"/>
      <c r="PK123" s="244"/>
      <c r="PL123" s="244"/>
      <c r="PM123" s="244"/>
      <c r="PN123" s="244"/>
      <c r="PO123" s="244"/>
      <c r="PP123" s="244"/>
      <c r="PQ123" s="244"/>
      <c r="PR123" s="244"/>
      <c r="PS123" s="244"/>
      <c r="PT123" s="244"/>
      <c r="PU123" s="244"/>
      <c r="PV123" s="244"/>
      <c r="PW123" s="244"/>
      <c r="PX123" s="244"/>
      <c r="PY123" s="244"/>
      <c r="PZ123" s="244"/>
      <c r="QA123" s="244"/>
      <c r="QB123" s="244"/>
      <c r="QC123" s="244"/>
      <c r="QD123" s="244"/>
      <c r="QE123" s="244"/>
      <c r="QF123" s="244"/>
      <c r="QG123" s="244"/>
      <c r="QH123" s="244"/>
      <c r="QI123" s="244"/>
      <c r="QJ123" s="244"/>
      <c r="QK123" s="244"/>
      <c r="QL123" s="244"/>
      <c r="QM123" s="244"/>
      <c r="QN123" s="244"/>
      <c r="QO123" s="244"/>
      <c r="QP123" s="244"/>
      <c r="QQ123" s="244"/>
      <c r="QR123" s="244"/>
      <c r="QS123" s="244"/>
      <c r="QT123" s="244"/>
      <c r="QU123" s="244"/>
      <c r="QV123" s="244"/>
      <c r="QW123" s="244"/>
      <c r="QX123" s="244"/>
      <c r="QY123" s="244"/>
      <c r="QZ123" s="244"/>
      <c r="RA123" s="244"/>
      <c r="RB123" s="244"/>
      <c r="RC123" s="244"/>
      <c r="RD123" s="244"/>
      <c r="RE123" s="244"/>
      <c r="RF123" s="244"/>
      <c r="RG123" s="244"/>
      <c r="RH123" s="244"/>
      <c r="RI123" s="244"/>
      <c r="RJ123" s="244"/>
      <c r="RK123" s="244"/>
      <c r="RL123" s="244"/>
      <c r="RM123" s="244"/>
      <c r="RN123" s="244"/>
      <c r="RO123" s="244"/>
      <c r="RP123" s="244"/>
      <c r="RQ123" s="244"/>
      <c r="RR123" s="244"/>
      <c r="RS123" s="244"/>
      <c r="RT123" s="244"/>
      <c r="RU123" s="244"/>
      <c r="RV123" s="244"/>
      <c r="RW123" s="244"/>
      <c r="RX123" s="244"/>
      <c r="RY123" s="244"/>
      <c r="RZ123" s="244"/>
      <c r="SA123" s="244"/>
      <c r="SB123" s="244"/>
      <c r="SC123" s="244"/>
      <c r="SD123" s="244"/>
      <c r="SE123" s="244"/>
      <c r="SF123" s="244"/>
      <c r="SG123" s="244"/>
      <c r="SH123" s="244"/>
      <c r="SI123" s="244"/>
      <c r="SJ123" s="244"/>
      <c r="SK123" s="244"/>
      <c r="SL123" s="244"/>
      <c r="SM123" s="244"/>
      <c r="SN123" s="244"/>
      <c r="SO123" s="244"/>
      <c r="SP123" s="244"/>
      <c r="SQ123" s="244"/>
      <c r="SR123" s="244"/>
      <c r="SS123" s="244"/>
      <c r="ST123" s="244"/>
      <c r="SU123" s="244"/>
      <c r="SV123" s="244"/>
      <c r="SW123" s="244"/>
      <c r="SX123" s="244"/>
      <c r="SY123" s="244"/>
      <c r="SZ123" s="244"/>
      <c r="TA123" s="244"/>
      <c r="TB123" s="244"/>
      <c r="TC123" s="244"/>
      <c r="TD123" s="244"/>
      <c r="TE123" s="244"/>
      <c r="TF123" s="244"/>
      <c r="TG123" s="244"/>
      <c r="TH123" s="244"/>
      <c r="TI123" s="244"/>
      <c r="TJ123" s="244"/>
      <c r="TK123" s="244"/>
      <c r="TL123" s="244"/>
      <c r="TM123" s="244"/>
      <c r="TN123" s="244"/>
      <c r="TO123" s="244"/>
      <c r="TP123" s="244"/>
      <c r="TQ123" s="244"/>
      <c r="TR123" s="244"/>
      <c r="TS123" s="244"/>
      <c r="TT123" s="244"/>
      <c r="TU123" s="244"/>
      <c r="TV123" s="244"/>
      <c r="TW123" s="244"/>
      <c r="TX123" s="244"/>
      <c r="TY123" s="244"/>
      <c r="TZ123" s="244"/>
      <c r="UA123" s="244"/>
      <c r="UB123" s="244"/>
      <c r="UC123" s="244"/>
      <c r="UD123" s="244"/>
      <c r="UE123" s="244"/>
      <c r="UF123" s="244"/>
      <c r="UG123" s="244"/>
      <c r="UH123" s="244"/>
      <c r="UI123" s="244"/>
      <c r="UJ123" s="244"/>
      <c r="UK123" s="244"/>
      <c r="UL123" s="244"/>
      <c r="UM123" s="244"/>
      <c r="UN123" s="244"/>
      <c r="UO123" s="244"/>
      <c r="UP123" s="244"/>
      <c r="UQ123" s="244"/>
      <c r="UR123" s="244"/>
      <c r="US123" s="244"/>
      <c r="UT123" s="244"/>
      <c r="UU123" s="244"/>
      <c r="UV123" s="244"/>
      <c r="UW123" s="244"/>
      <c r="UX123" s="244"/>
      <c r="UY123" s="244"/>
      <c r="UZ123" s="244"/>
      <c r="VA123" s="244"/>
      <c r="VB123" s="244"/>
      <c r="VC123" s="244"/>
      <c r="VD123" s="244"/>
      <c r="VE123" s="244"/>
      <c r="VF123" s="244"/>
      <c r="VG123" s="244"/>
      <c r="VH123" s="244"/>
      <c r="VI123" s="244"/>
      <c r="VJ123" s="244"/>
      <c r="VK123" s="244"/>
      <c r="VL123" s="244"/>
      <c r="VM123" s="244"/>
      <c r="VN123" s="244"/>
      <c r="VO123" s="244"/>
      <c r="VP123" s="244"/>
      <c r="VQ123" s="244"/>
      <c r="VR123" s="244"/>
      <c r="VS123" s="244"/>
      <c r="VT123" s="244"/>
      <c r="VU123" s="244"/>
      <c r="VV123" s="244"/>
      <c r="VW123" s="244"/>
      <c r="VX123" s="244"/>
      <c r="VY123" s="244"/>
      <c r="VZ123" s="244"/>
      <c r="WA123" s="244"/>
      <c r="WB123" s="244"/>
      <c r="WC123" s="244"/>
      <c r="WD123" s="244"/>
      <c r="WE123" s="244"/>
      <c r="WF123" s="244"/>
      <c r="WG123" s="244"/>
      <c r="WH123" s="244"/>
      <c r="WI123" s="244"/>
      <c r="WJ123" s="244"/>
      <c r="WK123" s="244"/>
      <c r="WL123" s="244"/>
      <c r="WM123" s="244"/>
      <c r="WN123" s="244"/>
      <c r="WO123" s="244"/>
      <c r="WP123" s="244"/>
      <c r="WQ123" s="244"/>
      <c r="WR123" s="244"/>
      <c r="WS123" s="244"/>
      <c r="WT123" s="244"/>
      <c r="WU123" s="244"/>
      <c r="WV123" s="244"/>
      <c r="WW123" s="244"/>
      <c r="WX123" s="244"/>
      <c r="WY123" s="244"/>
      <c r="WZ123" s="244"/>
      <c r="XA123" s="244"/>
      <c r="XB123" s="244"/>
      <c r="XC123" s="244"/>
      <c r="XD123" s="244"/>
      <c r="XE123" s="244"/>
      <c r="XF123" s="244"/>
      <c r="XG123" s="244"/>
      <c r="XH123" s="244"/>
      <c r="XI123" s="244"/>
      <c r="XJ123" s="244"/>
      <c r="XK123" s="244"/>
      <c r="XL123" s="244"/>
      <c r="XM123" s="244"/>
      <c r="XN123" s="244"/>
      <c r="XO123" s="244"/>
      <c r="XP123" s="244"/>
      <c r="XQ123" s="244"/>
      <c r="XR123" s="244"/>
      <c r="XS123" s="244"/>
      <c r="XT123" s="244"/>
      <c r="XU123" s="244"/>
      <c r="XV123" s="244"/>
      <c r="XW123" s="244"/>
      <c r="XX123" s="244"/>
      <c r="XY123" s="244"/>
      <c r="XZ123" s="244"/>
      <c r="YA123" s="244"/>
      <c r="YB123" s="244"/>
      <c r="YC123" s="244"/>
      <c r="YD123" s="244"/>
      <c r="YE123" s="244"/>
      <c r="YF123" s="244"/>
      <c r="YG123" s="244"/>
      <c r="YH123" s="244"/>
      <c r="YI123" s="244"/>
      <c r="YJ123" s="244"/>
      <c r="YK123" s="244"/>
      <c r="YL123" s="244"/>
      <c r="YM123" s="244"/>
      <c r="YN123" s="244"/>
      <c r="YO123" s="244"/>
      <c r="YP123" s="244"/>
      <c r="YQ123" s="244"/>
      <c r="YR123" s="244"/>
      <c r="YS123" s="244"/>
      <c r="YT123" s="244"/>
      <c r="YU123" s="244"/>
      <c r="YV123" s="244"/>
      <c r="YW123" s="244"/>
      <c r="YX123" s="244"/>
      <c r="YY123" s="244"/>
      <c r="YZ123" s="244"/>
      <c r="ZA123" s="244"/>
      <c r="ZB123" s="244"/>
      <c r="ZC123" s="244"/>
      <c r="ZD123" s="244"/>
      <c r="ZE123" s="244"/>
      <c r="ZF123" s="244"/>
      <c r="ZG123" s="244"/>
      <c r="ZH123" s="244"/>
      <c r="ZI123" s="244"/>
      <c r="ZJ123" s="244"/>
      <c r="ZK123" s="244"/>
      <c r="ZL123" s="244"/>
      <c r="ZM123" s="244"/>
      <c r="ZN123" s="244"/>
      <c r="ZO123" s="244"/>
      <c r="ZP123" s="244"/>
      <c r="ZQ123" s="244"/>
      <c r="ZR123" s="244"/>
      <c r="ZS123" s="244"/>
      <c r="ZT123" s="244"/>
      <c r="ZU123" s="244"/>
      <c r="ZV123" s="244"/>
      <c r="ZW123" s="244"/>
      <c r="ZX123" s="244"/>
      <c r="ZY123" s="244"/>
      <c r="ZZ123" s="244"/>
      <c r="AAA123" s="244"/>
      <c r="AAB123" s="244"/>
      <c r="AAC123" s="244"/>
      <c r="AAD123" s="244"/>
      <c r="AAE123" s="244"/>
      <c r="AAF123" s="244"/>
      <c r="AAG123" s="244"/>
      <c r="AAH123" s="244"/>
      <c r="AAI123" s="244"/>
      <c r="AAJ123" s="244"/>
      <c r="AAK123" s="244"/>
      <c r="AAL123" s="244"/>
      <c r="AAM123" s="244"/>
      <c r="AAN123" s="244"/>
      <c r="AAO123" s="244"/>
      <c r="AAP123" s="244"/>
      <c r="AAQ123" s="244"/>
      <c r="AAR123" s="244"/>
      <c r="AAS123" s="244"/>
      <c r="AAT123" s="244"/>
      <c r="AAU123" s="244"/>
      <c r="AAV123" s="244"/>
      <c r="AAW123" s="244"/>
      <c r="AAX123" s="244"/>
      <c r="AAY123" s="244"/>
      <c r="AAZ123" s="244"/>
      <c r="ABA123" s="244"/>
      <c r="ABB123" s="244"/>
      <c r="ABC123" s="244"/>
      <c r="ABD123" s="244"/>
      <c r="ABE123" s="244"/>
      <c r="ABF123" s="244"/>
      <c r="ABG123" s="244"/>
      <c r="ABH123" s="244"/>
      <c r="ABI123" s="244"/>
      <c r="ABJ123" s="244"/>
      <c r="ABK123" s="244"/>
      <c r="ABL123" s="244"/>
      <c r="ABM123" s="244"/>
      <c r="ABN123" s="244"/>
      <c r="ABO123" s="244"/>
      <c r="ABP123" s="244"/>
      <c r="ABQ123" s="244"/>
      <c r="ABR123" s="244"/>
      <c r="ABS123" s="244"/>
      <c r="ABT123" s="244"/>
      <c r="ABU123" s="244"/>
      <c r="ABV123" s="244"/>
      <c r="ABW123" s="244"/>
      <c r="ABX123" s="244"/>
      <c r="ABY123" s="244"/>
      <c r="ABZ123" s="244"/>
      <c r="ACA123" s="244"/>
      <c r="ACB123" s="244"/>
      <c r="ACC123" s="244"/>
      <c r="ACD123" s="244"/>
      <c r="ACE123" s="244"/>
      <c r="ACF123" s="244"/>
      <c r="ACG123" s="244"/>
      <c r="ACH123" s="244"/>
      <c r="ACI123" s="244"/>
      <c r="ACJ123" s="244"/>
      <c r="ACK123" s="244"/>
      <c r="ACL123" s="244"/>
      <c r="ACM123" s="244"/>
      <c r="ACN123" s="244"/>
      <c r="ACO123" s="244"/>
      <c r="ACP123" s="244"/>
      <c r="ACQ123" s="244"/>
      <c r="ACR123" s="244"/>
      <c r="ACS123" s="244"/>
      <c r="ACT123" s="244"/>
      <c r="ACU123" s="244"/>
      <c r="ACV123" s="244"/>
      <c r="ACW123" s="244"/>
      <c r="ACX123" s="244"/>
      <c r="ACY123" s="244"/>
      <c r="ACZ123" s="244"/>
      <c r="ADA123" s="244"/>
      <c r="ADB123" s="244"/>
      <c r="ADC123" s="244"/>
      <c r="ADD123" s="244"/>
      <c r="ADE123" s="244"/>
      <c r="ADF123" s="244"/>
      <c r="ADG123" s="244"/>
      <c r="ADH123" s="244"/>
      <c r="ADI123" s="244"/>
      <c r="ADJ123" s="244"/>
      <c r="ADK123" s="244"/>
      <c r="ADL123" s="244"/>
      <c r="ADM123" s="244"/>
      <c r="ADN123" s="244"/>
      <c r="ADO123" s="244"/>
      <c r="ADP123" s="244"/>
      <c r="ADQ123" s="244"/>
      <c r="ADR123" s="244"/>
      <c r="ADS123" s="244"/>
      <c r="ADT123" s="244"/>
      <c r="ADU123" s="244"/>
      <c r="ADV123" s="244"/>
      <c r="ADW123" s="244"/>
      <c r="ADX123" s="244"/>
      <c r="ADY123" s="244"/>
      <c r="ADZ123" s="244"/>
      <c r="AEA123" s="244"/>
      <c r="AEB123" s="244"/>
      <c r="AEC123" s="244"/>
      <c r="AED123" s="244"/>
      <c r="AEE123" s="244"/>
      <c r="AEF123" s="244"/>
      <c r="AEG123" s="244"/>
      <c r="AEH123" s="244"/>
      <c r="AEI123" s="244"/>
      <c r="AEJ123" s="244"/>
      <c r="AEK123" s="244"/>
      <c r="AEL123" s="244"/>
      <c r="AEM123" s="244"/>
      <c r="AEN123" s="244"/>
      <c r="AEO123" s="244"/>
      <c r="AEP123" s="244"/>
      <c r="AEQ123" s="244"/>
      <c r="AER123" s="244"/>
      <c r="AES123" s="244"/>
      <c r="AET123" s="244"/>
      <c r="AEU123" s="244"/>
    </row>
    <row r="124" spans="1:827" s="191" customFormat="1" x14ac:dyDescent="0.15">
      <c r="A124" s="183" t="str">
        <f>'Tariffs July 2020'!K93</f>
        <v>Alinta Energy</v>
      </c>
      <c r="B124" s="183" t="str">
        <f>'Tariffs July 2020'!L93</f>
        <v>Home Deal</v>
      </c>
      <c r="C124" s="184">
        <f>IF('Tariffs July 2020'!BP93=0,91*'Tariffs July 2020'!M93/100,(91*'Tariffs July 2020'!M93/100)+'Tariffs July 2020'!BP93/4)</f>
        <v>90.09</v>
      </c>
      <c r="D124" s="184">
        <f>IF('Tariffs July 2020'!O93="",$C$107*$C$108*'Tariffs July 2020'!N93/100,IF($C$107*$C$108&gt;='Tariffs July 2020'!P93,('Tariffs July 2020'!P93*'Tariffs July 2020'!N93/100),($C$107*$C$108*'Tariffs July 2020'!N93/100)))</f>
        <v>97.490909090909085</v>
      </c>
      <c r="E124" s="184">
        <f>($C$107*$C$109)*'Tariffs July 2020'!AH93/100</f>
        <v>195.10000000000002</v>
      </c>
      <c r="F124" s="184">
        <f>($C$107*$C$110)*'Tariffs July 2020'!W93/100</f>
        <v>74.454545454545439</v>
      </c>
      <c r="G124" s="184">
        <f t="shared" si="280"/>
        <v>457.13545454545454</v>
      </c>
      <c r="H124" s="238">
        <f t="shared" si="288"/>
        <v>1468.181818181818</v>
      </c>
      <c r="I124" s="238">
        <f t="shared" si="282"/>
        <v>1828.5418181818181</v>
      </c>
      <c r="J124" s="185">
        <f t="shared" si="279"/>
        <v>2011.3960000000002</v>
      </c>
      <c r="K124" s="183">
        <f>'Tariffs July 2020'!AZ93</f>
        <v>0</v>
      </c>
      <c r="L124" s="183">
        <f>'Tariffs July 2020'!BA93</f>
        <v>0</v>
      </c>
      <c r="M124" s="183">
        <f>'Tariffs July 2020'!BB93</f>
        <v>0</v>
      </c>
      <c r="N124" s="183">
        <f>'Tariffs July 2020'!BC93</f>
        <v>0</v>
      </c>
      <c r="O124" s="186" t="str">
        <f t="shared" si="283"/>
        <v>No discount</v>
      </c>
      <c r="P124" s="187" t="str">
        <f t="shared" si="284"/>
        <v>Exclusive</v>
      </c>
      <c r="Q124" s="241">
        <f t="shared" si="285"/>
        <v>1828.5418181818181</v>
      </c>
      <c r="R124" s="238">
        <f t="shared" si="286"/>
        <v>1828.5418181818181</v>
      </c>
      <c r="S124" s="247">
        <f t="shared" si="287"/>
        <v>2011.3960000000002</v>
      </c>
      <c r="T124" s="247">
        <f t="shared" si="287"/>
        <v>2011.3960000000002</v>
      </c>
      <c r="U124" s="188">
        <f>'Tariffs July 2020'!BL93</f>
        <v>0</v>
      </c>
      <c r="V124" s="189" t="str">
        <f>'Tariffs July 2020'!BM93</f>
        <v>n</v>
      </c>
      <c r="Y124" s="244"/>
      <c r="Z124" s="244"/>
      <c r="AA124" s="244"/>
      <c r="AB124" s="244"/>
      <c r="AC124" s="244"/>
      <c r="AD124" s="244"/>
      <c r="AE124" s="244"/>
      <c r="AF124" s="244"/>
      <c r="AG124" s="244"/>
      <c r="AH124" s="244"/>
      <c r="AI124" s="244"/>
      <c r="AJ124" s="244"/>
      <c r="AK124" s="244"/>
      <c r="AL124" s="244"/>
      <c r="AM124" s="244"/>
      <c r="AN124" s="244"/>
      <c r="AO124" s="244"/>
      <c r="AP124" s="244"/>
      <c r="AQ124" s="244"/>
      <c r="AR124" s="244"/>
      <c r="AS124" s="244"/>
      <c r="AT124" s="244"/>
      <c r="AU124" s="244"/>
      <c r="AV124" s="244"/>
      <c r="AW124" s="244"/>
      <c r="AX124" s="244"/>
      <c r="AY124" s="244"/>
      <c r="AZ124" s="244"/>
      <c r="BA124" s="244"/>
      <c r="BB124" s="244"/>
      <c r="BC124" s="244"/>
      <c r="BD124" s="244"/>
      <c r="BE124" s="244"/>
      <c r="BF124" s="244"/>
      <c r="BG124" s="244"/>
      <c r="BH124" s="244"/>
      <c r="BI124" s="244"/>
      <c r="BJ124" s="244"/>
      <c r="BK124" s="244"/>
      <c r="BL124" s="244"/>
      <c r="BM124" s="244"/>
      <c r="BN124" s="244"/>
      <c r="BO124" s="244"/>
      <c r="BP124" s="244"/>
      <c r="BQ124" s="244"/>
      <c r="BR124" s="244"/>
      <c r="BS124" s="244"/>
      <c r="BT124" s="244"/>
      <c r="BU124" s="244"/>
      <c r="BV124" s="244"/>
      <c r="BW124" s="244"/>
      <c r="BX124" s="244"/>
      <c r="BY124" s="244"/>
      <c r="BZ124" s="244"/>
      <c r="CA124" s="244"/>
      <c r="CB124" s="244"/>
      <c r="CC124" s="244"/>
      <c r="CD124" s="244"/>
      <c r="CE124" s="244"/>
      <c r="CF124" s="244"/>
      <c r="CG124" s="244"/>
      <c r="CH124" s="244"/>
      <c r="CI124" s="244"/>
      <c r="CJ124" s="244"/>
      <c r="CK124" s="244"/>
      <c r="CL124" s="244"/>
      <c r="CM124" s="244"/>
      <c r="CN124" s="244"/>
      <c r="CO124" s="244"/>
      <c r="CP124" s="244"/>
      <c r="CQ124" s="244"/>
      <c r="CR124" s="244"/>
      <c r="CS124" s="244"/>
      <c r="CT124" s="244"/>
      <c r="CU124" s="244"/>
      <c r="CV124" s="244"/>
      <c r="CW124" s="244"/>
      <c r="CX124" s="244"/>
      <c r="CY124" s="244"/>
      <c r="CZ124" s="244"/>
      <c r="DA124" s="244"/>
      <c r="DB124" s="244"/>
      <c r="DC124" s="244"/>
      <c r="DD124" s="244"/>
      <c r="DE124" s="244"/>
      <c r="DF124" s="244"/>
      <c r="DG124" s="244"/>
      <c r="DH124" s="244"/>
      <c r="DI124" s="244"/>
      <c r="DJ124" s="244"/>
      <c r="DK124" s="244"/>
      <c r="DL124" s="244"/>
      <c r="DM124" s="244"/>
      <c r="DN124" s="244"/>
      <c r="DO124" s="244"/>
      <c r="DP124" s="244"/>
      <c r="DQ124" s="244"/>
      <c r="DR124" s="244"/>
      <c r="DS124" s="244"/>
      <c r="DT124" s="244"/>
      <c r="DU124" s="244"/>
      <c r="DV124" s="244"/>
      <c r="DW124" s="244"/>
      <c r="DX124" s="244"/>
      <c r="DY124" s="244"/>
      <c r="DZ124" s="244"/>
      <c r="EA124" s="244"/>
      <c r="EB124" s="244"/>
      <c r="EC124" s="244"/>
      <c r="ED124" s="244"/>
      <c r="EE124" s="244"/>
      <c r="EF124" s="244"/>
      <c r="EG124" s="244"/>
      <c r="EH124" s="244"/>
      <c r="EI124" s="244"/>
      <c r="EJ124" s="244"/>
      <c r="EK124" s="244"/>
      <c r="EL124" s="244"/>
      <c r="EM124" s="244"/>
      <c r="EN124" s="244"/>
      <c r="EO124" s="244"/>
      <c r="EP124" s="244"/>
      <c r="EQ124" s="244"/>
      <c r="ER124" s="244"/>
      <c r="ES124" s="244"/>
      <c r="ET124" s="244"/>
      <c r="EU124" s="244"/>
      <c r="EV124" s="244"/>
      <c r="EW124" s="244"/>
      <c r="EX124" s="244"/>
      <c r="EY124" s="244"/>
      <c r="EZ124" s="244"/>
      <c r="FA124" s="244"/>
      <c r="FB124" s="244"/>
      <c r="FC124" s="244"/>
      <c r="FD124" s="244"/>
      <c r="FE124" s="244"/>
      <c r="FF124" s="244"/>
      <c r="FG124" s="244"/>
      <c r="FH124" s="244"/>
      <c r="FI124" s="244"/>
      <c r="FJ124" s="244"/>
      <c r="FK124" s="244"/>
      <c r="FL124" s="244"/>
      <c r="FM124" s="244"/>
      <c r="FN124" s="244"/>
      <c r="FO124" s="244"/>
      <c r="FP124" s="244"/>
      <c r="FQ124" s="244"/>
      <c r="FR124" s="244"/>
      <c r="FS124" s="244"/>
      <c r="FT124" s="244"/>
      <c r="FU124" s="244"/>
      <c r="FV124" s="244"/>
      <c r="FW124" s="244"/>
      <c r="FX124" s="244"/>
      <c r="FY124" s="244"/>
      <c r="FZ124" s="244"/>
      <c r="GA124" s="244"/>
      <c r="GB124" s="244"/>
      <c r="GC124" s="244"/>
      <c r="GD124" s="244"/>
      <c r="GE124" s="244"/>
      <c r="GF124" s="244"/>
      <c r="GG124" s="244"/>
      <c r="GH124" s="244"/>
      <c r="GI124" s="244"/>
      <c r="GJ124" s="244"/>
      <c r="GK124" s="244"/>
      <c r="GL124" s="244"/>
      <c r="GM124" s="244"/>
      <c r="GN124" s="244"/>
      <c r="GO124" s="244"/>
      <c r="GP124" s="244"/>
      <c r="GQ124" s="244"/>
      <c r="GR124" s="244"/>
      <c r="GS124" s="244"/>
      <c r="GT124" s="244"/>
      <c r="GU124" s="244"/>
      <c r="GV124" s="244"/>
      <c r="GW124" s="244"/>
      <c r="GX124" s="244"/>
      <c r="GY124" s="244"/>
      <c r="GZ124" s="244"/>
      <c r="HA124" s="244"/>
      <c r="HB124" s="244"/>
      <c r="HC124" s="244"/>
      <c r="HD124" s="244"/>
      <c r="HE124" s="244"/>
      <c r="HF124" s="244"/>
      <c r="HG124" s="244"/>
      <c r="HH124" s="244"/>
      <c r="HI124" s="244"/>
      <c r="HJ124" s="244"/>
      <c r="HK124" s="244"/>
      <c r="HL124" s="244"/>
      <c r="HM124" s="244"/>
      <c r="HN124" s="244"/>
      <c r="HO124" s="244"/>
      <c r="HP124" s="244"/>
      <c r="HQ124" s="244"/>
      <c r="HR124" s="244"/>
      <c r="HS124" s="244"/>
      <c r="HT124" s="244"/>
      <c r="HU124" s="244"/>
      <c r="HV124" s="244"/>
      <c r="HW124" s="244"/>
      <c r="HX124" s="244"/>
      <c r="HY124" s="244"/>
      <c r="HZ124" s="244"/>
      <c r="IA124" s="244"/>
      <c r="IB124" s="244"/>
      <c r="IC124" s="244"/>
      <c r="ID124" s="244"/>
      <c r="IE124" s="244"/>
      <c r="IF124" s="244"/>
      <c r="IG124" s="244"/>
      <c r="IH124" s="244"/>
      <c r="II124" s="244"/>
      <c r="IJ124" s="244"/>
      <c r="IK124" s="244"/>
      <c r="IL124" s="244"/>
      <c r="IM124" s="244"/>
      <c r="IN124" s="244"/>
      <c r="IO124" s="244"/>
      <c r="IP124" s="244"/>
      <c r="IQ124" s="244"/>
      <c r="IR124" s="244"/>
      <c r="IS124" s="244"/>
      <c r="IT124" s="244"/>
      <c r="IU124" s="244"/>
      <c r="IV124" s="244"/>
      <c r="IW124" s="244"/>
      <c r="IX124" s="244"/>
      <c r="IY124" s="244"/>
      <c r="IZ124" s="244"/>
      <c r="JA124" s="244"/>
      <c r="JB124" s="244"/>
      <c r="JC124" s="244"/>
      <c r="JD124" s="244"/>
      <c r="JE124" s="244"/>
      <c r="JF124" s="244"/>
      <c r="JG124" s="244"/>
      <c r="JH124" s="244"/>
      <c r="JI124" s="244"/>
      <c r="JJ124" s="244"/>
      <c r="JK124" s="244"/>
      <c r="JL124" s="244"/>
      <c r="JM124" s="244"/>
      <c r="JN124" s="244"/>
      <c r="JO124" s="244"/>
      <c r="JP124" s="244"/>
      <c r="JQ124" s="244"/>
      <c r="JR124" s="244"/>
      <c r="JS124" s="244"/>
      <c r="JT124" s="244"/>
      <c r="JU124" s="244"/>
      <c r="JV124" s="244"/>
      <c r="JW124" s="244"/>
      <c r="JX124" s="244"/>
      <c r="JY124" s="244"/>
      <c r="JZ124" s="244"/>
      <c r="KA124" s="244"/>
      <c r="KB124" s="244"/>
      <c r="KC124" s="244"/>
      <c r="KD124" s="244"/>
      <c r="KE124" s="244"/>
      <c r="KF124" s="244"/>
      <c r="KG124" s="244"/>
      <c r="KH124" s="244"/>
      <c r="KI124" s="244"/>
      <c r="KJ124" s="244"/>
      <c r="KK124" s="244"/>
      <c r="KL124" s="244"/>
      <c r="KM124" s="244"/>
      <c r="KN124" s="244"/>
      <c r="KO124" s="244"/>
      <c r="KP124" s="244"/>
      <c r="KQ124" s="244"/>
      <c r="KR124" s="244"/>
      <c r="KS124" s="244"/>
      <c r="KT124" s="244"/>
      <c r="KU124" s="244"/>
      <c r="KV124" s="244"/>
      <c r="KW124" s="244"/>
      <c r="KX124" s="244"/>
      <c r="KY124" s="244"/>
      <c r="KZ124" s="244"/>
      <c r="LA124" s="244"/>
      <c r="LB124" s="244"/>
      <c r="LC124" s="244"/>
      <c r="LD124" s="244"/>
      <c r="LE124" s="244"/>
      <c r="LF124" s="244"/>
      <c r="LG124" s="244"/>
      <c r="LH124" s="244"/>
      <c r="LI124" s="244"/>
      <c r="LJ124" s="244"/>
      <c r="LK124" s="244"/>
      <c r="LL124" s="244"/>
      <c r="LM124" s="244"/>
      <c r="LN124" s="244"/>
      <c r="LO124" s="244"/>
      <c r="LP124" s="244"/>
      <c r="LQ124" s="244"/>
      <c r="LR124" s="244"/>
      <c r="LS124" s="244"/>
      <c r="LT124" s="244"/>
      <c r="LU124" s="244"/>
      <c r="LV124" s="244"/>
      <c r="LW124" s="244"/>
      <c r="LX124" s="244"/>
      <c r="LY124" s="244"/>
      <c r="LZ124" s="244"/>
      <c r="MA124" s="244"/>
      <c r="MB124" s="244"/>
      <c r="MC124" s="244"/>
      <c r="MD124" s="244"/>
      <c r="ME124" s="244"/>
      <c r="MF124" s="244"/>
      <c r="MG124" s="244"/>
      <c r="MH124" s="244"/>
      <c r="MI124" s="244"/>
      <c r="MJ124" s="244"/>
      <c r="MK124" s="244"/>
      <c r="ML124" s="244"/>
      <c r="MM124" s="244"/>
      <c r="MN124" s="244"/>
      <c r="MO124" s="244"/>
      <c r="MP124" s="244"/>
      <c r="MQ124" s="244"/>
      <c r="MR124" s="244"/>
      <c r="MS124" s="244"/>
      <c r="MT124" s="244"/>
      <c r="MU124" s="244"/>
      <c r="MV124" s="244"/>
      <c r="MW124" s="244"/>
      <c r="MX124" s="244"/>
      <c r="MY124" s="244"/>
      <c r="MZ124" s="244"/>
      <c r="NA124" s="244"/>
      <c r="NB124" s="244"/>
      <c r="NC124" s="244"/>
      <c r="ND124" s="244"/>
      <c r="NE124" s="244"/>
      <c r="NF124" s="244"/>
      <c r="NG124" s="244"/>
      <c r="NH124" s="244"/>
      <c r="NI124" s="244"/>
      <c r="NJ124" s="244"/>
      <c r="NK124" s="244"/>
      <c r="NL124" s="244"/>
      <c r="NM124" s="244"/>
      <c r="NN124" s="244"/>
      <c r="NO124" s="244"/>
      <c r="NP124" s="244"/>
      <c r="NQ124" s="244"/>
      <c r="NR124" s="244"/>
      <c r="NS124" s="244"/>
      <c r="NT124" s="244"/>
      <c r="NU124" s="244"/>
      <c r="NV124" s="244"/>
      <c r="NW124" s="244"/>
      <c r="NX124" s="244"/>
      <c r="NY124" s="244"/>
      <c r="NZ124" s="244"/>
      <c r="OA124" s="244"/>
      <c r="OB124" s="244"/>
      <c r="OC124" s="244"/>
      <c r="OD124" s="244"/>
      <c r="OE124" s="244"/>
      <c r="OF124" s="244"/>
      <c r="OG124" s="244"/>
      <c r="OH124" s="244"/>
      <c r="OI124" s="244"/>
      <c r="OJ124" s="244"/>
      <c r="OK124" s="244"/>
      <c r="OL124" s="244"/>
      <c r="OM124" s="244"/>
      <c r="ON124" s="244"/>
      <c r="OO124" s="244"/>
      <c r="OP124" s="244"/>
      <c r="OQ124" s="244"/>
      <c r="OR124" s="244"/>
      <c r="OS124" s="244"/>
      <c r="OT124" s="244"/>
      <c r="OU124" s="244"/>
      <c r="OV124" s="244"/>
      <c r="OW124" s="244"/>
      <c r="OX124" s="244"/>
      <c r="OY124" s="244"/>
      <c r="OZ124" s="244"/>
      <c r="PA124" s="244"/>
      <c r="PB124" s="244"/>
      <c r="PC124" s="244"/>
      <c r="PD124" s="244"/>
      <c r="PE124" s="244"/>
      <c r="PF124" s="244"/>
      <c r="PG124" s="244"/>
      <c r="PH124" s="244"/>
      <c r="PI124" s="244"/>
      <c r="PJ124" s="244"/>
      <c r="PK124" s="244"/>
      <c r="PL124" s="244"/>
      <c r="PM124" s="244"/>
      <c r="PN124" s="244"/>
      <c r="PO124" s="244"/>
      <c r="PP124" s="244"/>
      <c r="PQ124" s="244"/>
      <c r="PR124" s="244"/>
      <c r="PS124" s="244"/>
      <c r="PT124" s="244"/>
      <c r="PU124" s="244"/>
      <c r="PV124" s="244"/>
      <c r="PW124" s="244"/>
      <c r="PX124" s="244"/>
      <c r="PY124" s="244"/>
      <c r="PZ124" s="244"/>
      <c r="QA124" s="244"/>
      <c r="QB124" s="244"/>
      <c r="QC124" s="244"/>
      <c r="QD124" s="244"/>
      <c r="QE124" s="244"/>
      <c r="QF124" s="244"/>
      <c r="QG124" s="244"/>
      <c r="QH124" s="244"/>
      <c r="QI124" s="244"/>
      <c r="QJ124" s="244"/>
      <c r="QK124" s="244"/>
      <c r="QL124" s="244"/>
      <c r="QM124" s="244"/>
      <c r="QN124" s="244"/>
      <c r="QO124" s="244"/>
      <c r="QP124" s="244"/>
      <c r="QQ124" s="244"/>
      <c r="QR124" s="244"/>
      <c r="QS124" s="244"/>
      <c r="QT124" s="244"/>
      <c r="QU124" s="244"/>
      <c r="QV124" s="244"/>
      <c r="QW124" s="244"/>
      <c r="QX124" s="244"/>
      <c r="QY124" s="244"/>
      <c r="QZ124" s="244"/>
      <c r="RA124" s="244"/>
      <c r="RB124" s="244"/>
      <c r="RC124" s="244"/>
      <c r="RD124" s="244"/>
      <c r="RE124" s="244"/>
      <c r="RF124" s="244"/>
      <c r="RG124" s="244"/>
      <c r="RH124" s="244"/>
      <c r="RI124" s="244"/>
      <c r="RJ124" s="244"/>
      <c r="RK124" s="244"/>
      <c r="RL124" s="244"/>
      <c r="RM124" s="244"/>
      <c r="RN124" s="244"/>
      <c r="RO124" s="244"/>
      <c r="RP124" s="244"/>
      <c r="RQ124" s="244"/>
      <c r="RR124" s="244"/>
      <c r="RS124" s="244"/>
      <c r="RT124" s="244"/>
      <c r="RU124" s="244"/>
      <c r="RV124" s="244"/>
      <c r="RW124" s="244"/>
      <c r="RX124" s="244"/>
      <c r="RY124" s="244"/>
      <c r="RZ124" s="244"/>
      <c r="SA124" s="244"/>
      <c r="SB124" s="244"/>
      <c r="SC124" s="244"/>
      <c r="SD124" s="244"/>
      <c r="SE124" s="244"/>
      <c r="SF124" s="244"/>
      <c r="SG124" s="244"/>
      <c r="SH124" s="244"/>
      <c r="SI124" s="244"/>
      <c r="SJ124" s="244"/>
      <c r="SK124" s="244"/>
      <c r="SL124" s="244"/>
      <c r="SM124" s="244"/>
      <c r="SN124" s="244"/>
      <c r="SO124" s="244"/>
      <c r="SP124" s="244"/>
      <c r="SQ124" s="244"/>
      <c r="SR124" s="244"/>
      <c r="SS124" s="244"/>
      <c r="ST124" s="244"/>
      <c r="SU124" s="244"/>
      <c r="SV124" s="244"/>
      <c r="SW124" s="244"/>
      <c r="SX124" s="244"/>
      <c r="SY124" s="244"/>
      <c r="SZ124" s="244"/>
      <c r="TA124" s="244"/>
      <c r="TB124" s="244"/>
      <c r="TC124" s="244"/>
      <c r="TD124" s="244"/>
      <c r="TE124" s="244"/>
      <c r="TF124" s="244"/>
      <c r="TG124" s="244"/>
      <c r="TH124" s="244"/>
      <c r="TI124" s="244"/>
      <c r="TJ124" s="244"/>
      <c r="TK124" s="244"/>
      <c r="TL124" s="244"/>
      <c r="TM124" s="244"/>
      <c r="TN124" s="244"/>
      <c r="TO124" s="244"/>
      <c r="TP124" s="244"/>
      <c r="TQ124" s="244"/>
      <c r="TR124" s="244"/>
      <c r="TS124" s="244"/>
      <c r="TT124" s="244"/>
      <c r="TU124" s="244"/>
      <c r="TV124" s="244"/>
      <c r="TW124" s="244"/>
      <c r="TX124" s="244"/>
      <c r="TY124" s="244"/>
      <c r="TZ124" s="244"/>
      <c r="UA124" s="244"/>
      <c r="UB124" s="244"/>
      <c r="UC124" s="244"/>
      <c r="UD124" s="244"/>
      <c r="UE124" s="244"/>
      <c r="UF124" s="244"/>
      <c r="UG124" s="244"/>
      <c r="UH124" s="244"/>
      <c r="UI124" s="244"/>
      <c r="UJ124" s="244"/>
      <c r="UK124" s="244"/>
      <c r="UL124" s="244"/>
      <c r="UM124" s="244"/>
      <c r="UN124" s="244"/>
      <c r="UO124" s="244"/>
      <c r="UP124" s="244"/>
      <c r="UQ124" s="244"/>
      <c r="UR124" s="244"/>
      <c r="US124" s="244"/>
      <c r="UT124" s="244"/>
      <c r="UU124" s="244"/>
      <c r="UV124" s="244"/>
      <c r="UW124" s="244"/>
      <c r="UX124" s="244"/>
      <c r="UY124" s="244"/>
      <c r="UZ124" s="244"/>
      <c r="VA124" s="244"/>
      <c r="VB124" s="244"/>
      <c r="VC124" s="244"/>
      <c r="VD124" s="244"/>
      <c r="VE124" s="244"/>
      <c r="VF124" s="244"/>
      <c r="VG124" s="244"/>
      <c r="VH124" s="244"/>
      <c r="VI124" s="244"/>
      <c r="VJ124" s="244"/>
      <c r="VK124" s="244"/>
      <c r="VL124" s="244"/>
      <c r="VM124" s="244"/>
      <c r="VN124" s="244"/>
      <c r="VO124" s="244"/>
      <c r="VP124" s="244"/>
      <c r="VQ124" s="244"/>
      <c r="VR124" s="244"/>
      <c r="VS124" s="244"/>
      <c r="VT124" s="244"/>
      <c r="VU124" s="244"/>
      <c r="VV124" s="244"/>
      <c r="VW124" s="244"/>
      <c r="VX124" s="244"/>
      <c r="VY124" s="244"/>
      <c r="VZ124" s="244"/>
      <c r="WA124" s="244"/>
      <c r="WB124" s="244"/>
      <c r="WC124" s="244"/>
      <c r="WD124" s="244"/>
      <c r="WE124" s="244"/>
      <c r="WF124" s="244"/>
      <c r="WG124" s="244"/>
      <c r="WH124" s="244"/>
      <c r="WI124" s="244"/>
      <c r="WJ124" s="244"/>
      <c r="WK124" s="244"/>
      <c r="WL124" s="244"/>
      <c r="WM124" s="244"/>
      <c r="WN124" s="244"/>
      <c r="WO124" s="244"/>
      <c r="WP124" s="244"/>
      <c r="WQ124" s="244"/>
      <c r="WR124" s="244"/>
      <c r="WS124" s="244"/>
      <c r="WT124" s="244"/>
      <c r="WU124" s="244"/>
      <c r="WV124" s="244"/>
      <c r="WW124" s="244"/>
      <c r="WX124" s="244"/>
      <c r="WY124" s="244"/>
      <c r="WZ124" s="244"/>
      <c r="XA124" s="244"/>
      <c r="XB124" s="244"/>
      <c r="XC124" s="244"/>
      <c r="XD124" s="244"/>
      <c r="XE124" s="244"/>
      <c r="XF124" s="244"/>
      <c r="XG124" s="244"/>
      <c r="XH124" s="244"/>
      <c r="XI124" s="244"/>
      <c r="XJ124" s="244"/>
      <c r="XK124" s="244"/>
      <c r="XL124" s="244"/>
      <c r="XM124" s="244"/>
      <c r="XN124" s="244"/>
      <c r="XO124" s="244"/>
      <c r="XP124" s="244"/>
      <c r="XQ124" s="244"/>
      <c r="XR124" s="244"/>
      <c r="XS124" s="244"/>
      <c r="XT124" s="244"/>
      <c r="XU124" s="244"/>
      <c r="XV124" s="244"/>
      <c r="XW124" s="244"/>
      <c r="XX124" s="244"/>
      <c r="XY124" s="244"/>
      <c r="XZ124" s="244"/>
      <c r="YA124" s="244"/>
      <c r="YB124" s="244"/>
      <c r="YC124" s="244"/>
      <c r="YD124" s="244"/>
      <c r="YE124" s="244"/>
      <c r="YF124" s="244"/>
      <c r="YG124" s="244"/>
      <c r="YH124" s="244"/>
      <c r="YI124" s="244"/>
      <c r="YJ124" s="244"/>
      <c r="YK124" s="244"/>
      <c r="YL124" s="244"/>
      <c r="YM124" s="244"/>
      <c r="YN124" s="244"/>
      <c r="YO124" s="244"/>
      <c r="YP124" s="244"/>
      <c r="YQ124" s="244"/>
      <c r="YR124" s="244"/>
      <c r="YS124" s="244"/>
      <c r="YT124" s="244"/>
      <c r="YU124" s="244"/>
      <c r="YV124" s="244"/>
      <c r="YW124" s="244"/>
      <c r="YX124" s="244"/>
      <c r="YY124" s="244"/>
      <c r="YZ124" s="244"/>
      <c r="ZA124" s="244"/>
      <c r="ZB124" s="244"/>
      <c r="ZC124" s="244"/>
      <c r="ZD124" s="244"/>
      <c r="ZE124" s="244"/>
      <c r="ZF124" s="244"/>
      <c r="ZG124" s="244"/>
      <c r="ZH124" s="244"/>
      <c r="ZI124" s="244"/>
      <c r="ZJ124" s="244"/>
      <c r="ZK124" s="244"/>
      <c r="ZL124" s="244"/>
      <c r="ZM124" s="244"/>
      <c r="ZN124" s="244"/>
      <c r="ZO124" s="244"/>
      <c r="ZP124" s="244"/>
      <c r="ZQ124" s="244"/>
      <c r="ZR124" s="244"/>
      <c r="ZS124" s="244"/>
      <c r="ZT124" s="244"/>
      <c r="ZU124" s="244"/>
      <c r="ZV124" s="244"/>
      <c r="ZW124" s="244"/>
      <c r="ZX124" s="244"/>
      <c r="ZY124" s="244"/>
      <c r="ZZ124" s="244"/>
      <c r="AAA124" s="244"/>
      <c r="AAB124" s="244"/>
      <c r="AAC124" s="244"/>
      <c r="AAD124" s="244"/>
      <c r="AAE124" s="244"/>
      <c r="AAF124" s="244"/>
      <c r="AAG124" s="244"/>
      <c r="AAH124" s="244"/>
      <c r="AAI124" s="244"/>
      <c r="AAJ124" s="244"/>
      <c r="AAK124" s="244"/>
      <c r="AAL124" s="244"/>
      <c r="AAM124" s="244"/>
      <c r="AAN124" s="244"/>
      <c r="AAO124" s="244"/>
      <c r="AAP124" s="244"/>
      <c r="AAQ124" s="244"/>
      <c r="AAR124" s="244"/>
      <c r="AAS124" s="244"/>
      <c r="AAT124" s="244"/>
      <c r="AAU124" s="244"/>
      <c r="AAV124" s="244"/>
      <c r="AAW124" s="244"/>
      <c r="AAX124" s="244"/>
      <c r="AAY124" s="244"/>
      <c r="AAZ124" s="244"/>
      <c r="ABA124" s="244"/>
      <c r="ABB124" s="244"/>
      <c r="ABC124" s="244"/>
      <c r="ABD124" s="244"/>
      <c r="ABE124" s="244"/>
      <c r="ABF124" s="244"/>
      <c r="ABG124" s="244"/>
      <c r="ABH124" s="244"/>
      <c r="ABI124" s="244"/>
      <c r="ABJ124" s="244"/>
      <c r="ABK124" s="244"/>
      <c r="ABL124" s="244"/>
      <c r="ABM124" s="244"/>
      <c r="ABN124" s="244"/>
      <c r="ABO124" s="244"/>
      <c r="ABP124" s="244"/>
      <c r="ABQ124" s="244"/>
      <c r="ABR124" s="244"/>
      <c r="ABS124" s="244"/>
      <c r="ABT124" s="244"/>
      <c r="ABU124" s="244"/>
      <c r="ABV124" s="244"/>
      <c r="ABW124" s="244"/>
      <c r="ABX124" s="244"/>
      <c r="ABY124" s="244"/>
      <c r="ABZ124" s="244"/>
      <c r="ACA124" s="244"/>
      <c r="ACB124" s="244"/>
      <c r="ACC124" s="244"/>
      <c r="ACD124" s="244"/>
      <c r="ACE124" s="244"/>
      <c r="ACF124" s="244"/>
      <c r="ACG124" s="244"/>
      <c r="ACH124" s="244"/>
      <c r="ACI124" s="244"/>
      <c r="ACJ124" s="244"/>
      <c r="ACK124" s="244"/>
      <c r="ACL124" s="244"/>
      <c r="ACM124" s="244"/>
      <c r="ACN124" s="244"/>
      <c r="ACO124" s="244"/>
      <c r="ACP124" s="244"/>
      <c r="ACQ124" s="244"/>
      <c r="ACR124" s="244"/>
      <c r="ACS124" s="244"/>
      <c r="ACT124" s="244"/>
      <c r="ACU124" s="244"/>
      <c r="ACV124" s="244"/>
      <c r="ACW124" s="244"/>
      <c r="ACX124" s="244"/>
      <c r="ACY124" s="244"/>
      <c r="ACZ124" s="244"/>
      <c r="ADA124" s="244"/>
      <c r="ADB124" s="244"/>
      <c r="ADC124" s="244"/>
      <c r="ADD124" s="244"/>
      <c r="ADE124" s="244"/>
      <c r="ADF124" s="244"/>
      <c r="ADG124" s="244"/>
      <c r="ADH124" s="244"/>
      <c r="ADI124" s="244"/>
      <c r="ADJ124" s="244"/>
      <c r="ADK124" s="244"/>
      <c r="ADL124" s="244"/>
      <c r="ADM124" s="244"/>
      <c r="ADN124" s="244"/>
      <c r="ADO124" s="244"/>
      <c r="ADP124" s="244"/>
      <c r="ADQ124" s="244"/>
      <c r="ADR124" s="244"/>
      <c r="ADS124" s="244"/>
      <c r="ADT124" s="244"/>
      <c r="ADU124" s="244"/>
      <c r="ADV124" s="244"/>
      <c r="ADW124" s="244"/>
      <c r="ADX124" s="244"/>
      <c r="ADY124" s="244"/>
      <c r="ADZ124" s="244"/>
      <c r="AEA124" s="244"/>
      <c r="AEB124" s="244"/>
      <c r="AEC124" s="244"/>
      <c r="AED124" s="244"/>
      <c r="AEE124" s="244"/>
      <c r="AEF124" s="244"/>
      <c r="AEG124" s="244"/>
      <c r="AEH124" s="244"/>
      <c r="AEI124" s="244"/>
      <c r="AEJ124" s="244"/>
      <c r="AEK124" s="244"/>
      <c r="AEL124" s="244"/>
      <c r="AEM124" s="244"/>
      <c r="AEN124" s="244"/>
      <c r="AEO124" s="244"/>
      <c r="AEP124" s="244"/>
      <c r="AEQ124" s="244"/>
      <c r="AER124" s="244"/>
      <c r="AES124" s="244"/>
      <c r="AET124" s="244"/>
      <c r="AEU124" s="244"/>
    </row>
    <row r="125" spans="1:827" s="191" customFormat="1" x14ac:dyDescent="0.15">
      <c r="A125" s="183" t="str">
        <f>'Tariffs July 2020'!K94</f>
        <v>Powerdirect</v>
      </c>
      <c r="B125" s="183" t="str">
        <f>'Tariffs July 2020'!L94</f>
        <v>Rate Saver</v>
      </c>
      <c r="C125" s="184">
        <f>IF('Tariffs July 2020'!BP94=0,91*'Tariffs July 2020'!M94/100,(91*'Tariffs July 2020'!M94/100)+'Tariffs July 2020'!BP94/4)</f>
        <v>81.147181818181821</v>
      </c>
      <c r="D125" s="184">
        <f>IF('Tariffs July 2020'!O94="",$C$107*$C$108*'Tariffs July 2020'!N94/100,IF($C$107*$C$108&gt;='Tariffs July 2020'!P94,('Tariffs July 2020'!P94*'Tariffs July 2020'!N94/100),($C$107*$C$108*'Tariffs July 2020'!N94/100)))</f>
        <v>105.74545454545454</v>
      </c>
      <c r="E125" s="184">
        <f>($C$107*$C$109)*'Tariffs July 2020'!AH94/100</f>
        <v>210.19999999999996</v>
      </c>
      <c r="F125" s="184">
        <f>($C$107*$C$110)*'Tariffs July 2020'!W94/100</f>
        <v>79.272727272727266</v>
      </c>
      <c r="G125" s="184">
        <f t="shared" si="280"/>
        <v>476.36536363636355</v>
      </c>
      <c r="H125" s="238">
        <f t="shared" si="288"/>
        <v>1580.8727272727269</v>
      </c>
      <c r="I125" s="238">
        <f t="shared" si="282"/>
        <v>1905.4614545454542</v>
      </c>
      <c r="J125" s="185">
        <f t="shared" si="279"/>
        <v>2096.0075999999999</v>
      </c>
      <c r="K125" s="183">
        <f>'Tariffs July 2020'!AZ94</f>
        <v>0</v>
      </c>
      <c r="L125" s="183">
        <f>'Tariffs July 2020'!BA94</f>
        <v>0</v>
      </c>
      <c r="M125" s="183">
        <f>'Tariffs July 2020'!BB94</f>
        <v>0</v>
      </c>
      <c r="N125" s="183">
        <f>'Tariffs July 2020'!BC94</f>
        <v>0</v>
      </c>
      <c r="O125" s="186" t="str">
        <f t="shared" si="283"/>
        <v>No discount</v>
      </c>
      <c r="P125" s="187" t="str">
        <f t="shared" si="284"/>
        <v>Exclusive</v>
      </c>
      <c r="Q125" s="241">
        <f t="shared" si="285"/>
        <v>1905.4614545454542</v>
      </c>
      <c r="R125" s="238">
        <f t="shared" si="286"/>
        <v>1905.4614545454542</v>
      </c>
      <c r="S125" s="247">
        <f t="shared" si="287"/>
        <v>2096.0075999999999</v>
      </c>
      <c r="T125" s="247">
        <f t="shared" si="287"/>
        <v>2096.0075999999999</v>
      </c>
      <c r="U125" s="188">
        <f>'Tariffs July 2020'!BL94</f>
        <v>0</v>
      </c>
      <c r="V125" s="189" t="str">
        <f>'Tariffs July 2020'!BM94</f>
        <v>n</v>
      </c>
      <c r="Y125" s="244"/>
      <c r="Z125" s="244"/>
      <c r="AA125" s="244"/>
      <c r="AB125" s="244"/>
      <c r="AC125" s="244"/>
      <c r="AD125" s="244"/>
      <c r="AE125" s="244"/>
      <c r="AF125" s="244"/>
      <c r="AG125" s="244"/>
      <c r="AH125" s="244"/>
      <c r="AI125" s="244"/>
      <c r="AJ125" s="244"/>
      <c r="AK125" s="244"/>
      <c r="AL125" s="244"/>
      <c r="AM125" s="244"/>
      <c r="AN125" s="244"/>
      <c r="AO125" s="244"/>
      <c r="AP125" s="244"/>
      <c r="AQ125" s="244"/>
      <c r="AR125" s="244"/>
      <c r="AS125" s="244"/>
      <c r="AT125" s="244"/>
      <c r="AU125" s="244"/>
      <c r="AV125" s="244"/>
      <c r="AW125" s="244"/>
      <c r="AX125" s="244"/>
      <c r="AY125" s="244"/>
      <c r="AZ125" s="244"/>
      <c r="BA125" s="244"/>
      <c r="BB125" s="244"/>
      <c r="BC125" s="244"/>
      <c r="BD125" s="244"/>
      <c r="BE125" s="244"/>
      <c r="BF125" s="244"/>
      <c r="BG125" s="244"/>
      <c r="BH125" s="244"/>
      <c r="BI125" s="244"/>
      <c r="BJ125" s="244"/>
      <c r="BK125" s="244"/>
      <c r="BL125" s="244"/>
      <c r="BM125" s="244"/>
      <c r="BN125" s="244"/>
      <c r="BO125" s="244"/>
      <c r="BP125" s="244"/>
      <c r="BQ125" s="244"/>
      <c r="BR125" s="244"/>
      <c r="BS125" s="244"/>
      <c r="BT125" s="244"/>
      <c r="BU125" s="244"/>
      <c r="BV125" s="244"/>
      <c r="BW125" s="244"/>
      <c r="BX125" s="244"/>
      <c r="BY125" s="244"/>
      <c r="BZ125" s="244"/>
      <c r="CA125" s="244"/>
      <c r="CB125" s="244"/>
      <c r="CC125" s="244"/>
      <c r="CD125" s="244"/>
      <c r="CE125" s="244"/>
      <c r="CF125" s="244"/>
      <c r="CG125" s="244"/>
      <c r="CH125" s="244"/>
      <c r="CI125" s="244"/>
      <c r="CJ125" s="244"/>
      <c r="CK125" s="244"/>
      <c r="CL125" s="244"/>
      <c r="CM125" s="244"/>
      <c r="CN125" s="244"/>
      <c r="CO125" s="244"/>
      <c r="CP125" s="244"/>
      <c r="CQ125" s="244"/>
      <c r="CR125" s="244"/>
      <c r="CS125" s="244"/>
      <c r="CT125" s="244"/>
      <c r="CU125" s="244"/>
      <c r="CV125" s="244"/>
      <c r="CW125" s="244"/>
      <c r="CX125" s="244"/>
      <c r="CY125" s="244"/>
      <c r="CZ125" s="244"/>
      <c r="DA125" s="244"/>
      <c r="DB125" s="244"/>
      <c r="DC125" s="244"/>
      <c r="DD125" s="244"/>
      <c r="DE125" s="244"/>
      <c r="DF125" s="244"/>
      <c r="DG125" s="244"/>
      <c r="DH125" s="244"/>
      <c r="DI125" s="244"/>
      <c r="DJ125" s="244"/>
      <c r="DK125" s="244"/>
      <c r="DL125" s="244"/>
      <c r="DM125" s="244"/>
      <c r="DN125" s="244"/>
      <c r="DO125" s="244"/>
      <c r="DP125" s="244"/>
      <c r="DQ125" s="244"/>
      <c r="DR125" s="244"/>
      <c r="DS125" s="244"/>
      <c r="DT125" s="244"/>
      <c r="DU125" s="244"/>
      <c r="DV125" s="244"/>
      <c r="DW125" s="244"/>
      <c r="DX125" s="244"/>
      <c r="DY125" s="244"/>
      <c r="DZ125" s="244"/>
      <c r="EA125" s="244"/>
      <c r="EB125" s="244"/>
      <c r="EC125" s="244"/>
      <c r="ED125" s="244"/>
      <c r="EE125" s="244"/>
      <c r="EF125" s="244"/>
      <c r="EG125" s="244"/>
      <c r="EH125" s="244"/>
      <c r="EI125" s="244"/>
      <c r="EJ125" s="244"/>
      <c r="EK125" s="244"/>
      <c r="EL125" s="244"/>
      <c r="EM125" s="244"/>
      <c r="EN125" s="244"/>
      <c r="EO125" s="244"/>
      <c r="EP125" s="244"/>
      <c r="EQ125" s="244"/>
      <c r="ER125" s="244"/>
      <c r="ES125" s="244"/>
      <c r="ET125" s="244"/>
      <c r="EU125" s="244"/>
      <c r="EV125" s="244"/>
      <c r="EW125" s="244"/>
      <c r="EX125" s="244"/>
      <c r="EY125" s="244"/>
      <c r="EZ125" s="244"/>
      <c r="FA125" s="244"/>
      <c r="FB125" s="244"/>
      <c r="FC125" s="244"/>
      <c r="FD125" s="244"/>
      <c r="FE125" s="244"/>
      <c r="FF125" s="244"/>
      <c r="FG125" s="244"/>
      <c r="FH125" s="244"/>
      <c r="FI125" s="244"/>
      <c r="FJ125" s="244"/>
      <c r="FK125" s="244"/>
      <c r="FL125" s="244"/>
      <c r="FM125" s="244"/>
      <c r="FN125" s="244"/>
      <c r="FO125" s="244"/>
      <c r="FP125" s="244"/>
      <c r="FQ125" s="244"/>
      <c r="FR125" s="244"/>
      <c r="FS125" s="244"/>
      <c r="FT125" s="244"/>
      <c r="FU125" s="244"/>
      <c r="FV125" s="244"/>
      <c r="FW125" s="244"/>
      <c r="FX125" s="244"/>
      <c r="FY125" s="244"/>
      <c r="FZ125" s="244"/>
      <c r="GA125" s="244"/>
      <c r="GB125" s="244"/>
      <c r="GC125" s="244"/>
      <c r="GD125" s="244"/>
      <c r="GE125" s="244"/>
      <c r="GF125" s="244"/>
      <c r="GG125" s="244"/>
      <c r="GH125" s="244"/>
      <c r="GI125" s="244"/>
      <c r="GJ125" s="244"/>
      <c r="GK125" s="244"/>
      <c r="GL125" s="244"/>
      <c r="GM125" s="244"/>
      <c r="GN125" s="244"/>
      <c r="GO125" s="244"/>
      <c r="GP125" s="244"/>
      <c r="GQ125" s="244"/>
      <c r="GR125" s="244"/>
      <c r="GS125" s="244"/>
      <c r="GT125" s="244"/>
      <c r="GU125" s="244"/>
      <c r="GV125" s="244"/>
      <c r="GW125" s="244"/>
      <c r="GX125" s="244"/>
      <c r="GY125" s="244"/>
      <c r="GZ125" s="244"/>
      <c r="HA125" s="244"/>
      <c r="HB125" s="244"/>
      <c r="HC125" s="244"/>
      <c r="HD125" s="244"/>
      <c r="HE125" s="244"/>
      <c r="HF125" s="244"/>
      <c r="HG125" s="244"/>
      <c r="HH125" s="244"/>
      <c r="HI125" s="244"/>
      <c r="HJ125" s="244"/>
      <c r="HK125" s="244"/>
      <c r="HL125" s="244"/>
      <c r="HM125" s="244"/>
      <c r="HN125" s="244"/>
      <c r="HO125" s="244"/>
      <c r="HP125" s="244"/>
      <c r="HQ125" s="244"/>
      <c r="HR125" s="244"/>
      <c r="HS125" s="244"/>
      <c r="HT125" s="244"/>
      <c r="HU125" s="244"/>
      <c r="HV125" s="244"/>
      <c r="HW125" s="244"/>
      <c r="HX125" s="244"/>
      <c r="HY125" s="244"/>
      <c r="HZ125" s="244"/>
      <c r="IA125" s="244"/>
      <c r="IB125" s="244"/>
      <c r="IC125" s="244"/>
      <c r="ID125" s="244"/>
      <c r="IE125" s="244"/>
      <c r="IF125" s="244"/>
      <c r="IG125" s="244"/>
      <c r="IH125" s="244"/>
      <c r="II125" s="244"/>
      <c r="IJ125" s="244"/>
      <c r="IK125" s="244"/>
      <c r="IL125" s="244"/>
      <c r="IM125" s="244"/>
      <c r="IN125" s="244"/>
      <c r="IO125" s="244"/>
      <c r="IP125" s="244"/>
      <c r="IQ125" s="244"/>
      <c r="IR125" s="244"/>
      <c r="IS125" s="244"/>
      <c r="IT125" s="244"/>
      <c r="IU125" s="244"/>
      <c r="IV125" s="244"/>
      <c r="IW125" s="244"/>
      <c r="IX125" s="244"/>
      <c r="IY125" s="244"/>
      <c r="IZ125" s="244"/>
      <c r="JA125" s="244"/>
      <c r="JB125" s="244"/>
      <c r="JC125" s="244"/>
      <c r="JD125" s="244"/>
      <c r="JE125" s="244"/>
      <c r="JF125" s="244"/>
      <c r="JG125" s="244"/>
      <c r="JH125" s="244"/>
      <c r="JI125" s="244"/>
      <c r="JJ125" s="244"/>
      <c r="JK125" s="244"/>
      <c r="JL125" s="244"/>
      <c r="JM125" s="244"/>
      <c r="JN125" s="244"/>
      <c r="JO125" s="244"/>
      <c r="JP125" s="244"/>
      <c r="JQ125" s="244"/>
      <c r="JR125" s="244"/>
      <c r="JS125" s="244"/>
      <c r="JT125" s="244"/>
      <c r="JU125" s="244"/>
      <c r="JV125" s="244"/>
      <c r="JW125" s="244"/>
      <c r="JX125" s="244"/>
      <c r="JY125" s="244"/>
      <c r="JZ125" s="244"/>
      <c r="KA125" s="244"/>
      <c r="KB125" s="244"/>
      <c r="KC125" s="244"/>
      <c r="KD125" s="244"/>
      <c r="KE125" s="244"/>
      <c r="KF125" s="244"/>
      <c r="KG125" s="244"/>
      <c r="KH125" s="244"/>
      <c r="KI125" s="244"/>
      <c r="KJ125" s="244"/>
      <c r="KK125" s="244"/>
      <c r="KL125" s="244"/>
      <c r="KM125" s="244"/>
      <c r="KN125" s="244"/>
      <c r="KO125" s="244"/>
      <c r="KP125" s="244"/>
      <c r="KQ125" s="244"/>
      <c r="KR125" s="244"/>
      <c r="KS125" s="244"/>
      <c r="KT125" s="244"/>
      <c r="KU125" s="244"/>
      <c r="KV125" s="244"/>
      <c r="KW125" s="244"/>
      <c r="KX125" s="244"/>
      <c r="KY125" s="244"/>
      <c r="KZ125" s="244"/>
      <c r="LA125" s="244"/>
      <c r="LB125" s="244"/>
      <c r="LC125" s="244"/>
      <c r="LD125" s="244"/>
      <c r="LE125" s="244"/>
      <c r="LF125" s="244"/>
      <c r="LG125" s="244"/>
      <c r="LH125" s="244"/>
      <c r="LI125" s="244"/>
      <c r="LJ125" s="244"/>
      <c r="LK125" s="244"/>
      <c r="LL125" s="244"/>
      <c r="LM125" s="244"/>
      <c r="LN125" s="244"/>
      <c r="LO125" s="244"/>
      <c r="LP125" s="244"/>
      <c r="LQ125" s="244"/>
      <c r="LR125" s="244"/>
      <c r="LS125" s="244"/>
      <c r="LT125" s="244"/>
      <c r="LU125" s="244"/>
      <c r="LV125" s="244"/>
      <c r="LW125" s="244"/>
      <c r="LX125" s="244"/>
      <c r="LY125" s="244"/>
      <c r="LZ125" s="244"/>
      <c r="MA125" s="244"/>
      <c r="MB125" s="244"/>
      <c r="MC125" s="244"/>
      <c r="MD125" s="244"/>
      <c r="ME125" s="244"/>
      <c r="MF125" s="244"/>
      <c r="MG125" s="244"/>
      <c r="MH125" s="244"/>
      <c r="MI125" s="244"/>
      <c r="MJ125" s="244"/>
      <c r="MK125" s="244"/>
      <c r="ML125" s="244"/>
      <c r="MM125" s="244"/>
      <c r="MN125" s="244"/>
      <c r="MO125" s="244"/>
      <c r="MP125" s="244"/>
      <c r="MQ125" s="244"/>
      <c r="MR125" s="244"/>
      <c r="MS125" s="244"/>
      <c r="MT125" s="244"/>
      <c r="MU125" s="244"/>
      <c r="MV125" s="244"/>
      <c r="MW125" s="244"/>
      <c r="MX125" s="244"/>
      <c r="MY125" s="244"/>
      <c r="MZ125" s="244"/>
      <c r="NA125" s="244"/>
      <c r="NB125" s="244"/>
      <c r="NC125" s="244"/>
      <c r="ND125" s="244"/>
      <c r="NE125" s="244"/>
      <c r="NF125" s="244"/>
      <c r="NG125" s="244"/>
      <c r="NH125" s="244"/>
      <c r="NI125" s="244"/>
      <c r="NJ125" s="244"/>
      <c r="NK125" s="244"/>
      <c r="NL125" s="244"/>
      <c r="NM125" s="244"/>
      <c r="NN125" s="244"/>
      <c r="NO125" s="244"/>
      <c r="NP125" s="244"/>
      <c r="NQ125" s="244"/>
      <c r="NR125" s="244"/>
      <c r="NS125" s="244"/>
      <c r="NT125" s="244"/>
      <c r="NU125" s="244"/>
      <c r="NV125" s="244"/>
      <c r="NW125" s="244"/>
      <c r="NX125" s="244"/>
      <c r="NY125" s="244"/>
      <c r="NZ125" s="244"/>
      <c r="OA125" s="244"/>
      <c r="OB125" s="244"/>
      <c r="OC125" s="244"/>
      <c r="OD125" s="244"/>
      <c r="OE125" s="244"/>
      <c r="OF125" s="244"/>
      <c r="OG125" s="244"/>
      <c r="OH125" s="244"/>
      <c r="OI125" s="244"/>
      <c r="OJ125" s="244"/>
      <c r="OK125" s="244"/>
      <c r="OL125" s="244"/>
      <c r="OM125" s="244"/>
      <c r="ON125" s="244"/>
      <c r="OO125" s="244"/>
      <c r="OP125" s="244"/>
      <c r="OQ125" s="244"/>
      <c r="OR125" s="244"/>
      <c r="OS125" s="244"/>
      <c r="OT125" s="244"/>
      <c r="OU125" s="244"/>
      <c r="OV125" s="244"/>
      <c r="OW125" s="244"/>
      <c r="OX125" s="244"/>
      <c r="OY125" s="244"/>
      <c r="OZ125" s="244"/>
      <c r="PA125" s="244"/>
      <c r="PB125" s="244"/>
      <c r="PC125" s="244"/>
      <c r="PD125" s="244"/>
      <c r="PE125" s="244"/>
      <c r="PF125" s="244"/>
      <c r="PG125" s="244"/>
      <c r="PH125" s="244"/>
      <c r="PI125" s="244"/>
      <c r="PJ125" s="244"/>
      <c r="PK125" s="244"/>
      <c r="PL125" s="244"/>
      <c r="PM125" s="244"/>
      <c r="PN125" s="244"/>
      <c r="PO125" s="244"/>
      <c r="PP125" s="244"/>
      <c r="PQ125" s="244"/>
      <c r="PR125" s="244"/>
      <c r="PS125" s="244"/>
      <c r="PT125" s="244"/>
      <c r="PU125" s="244"/>
      <c r="PV125" s="244"/>
      <c r="PW125" s="244"/>
      <c r="PX125" s="244"/>
      <c r="PY125" s="244"/>
      <c r="PZ125" s="244"/>
      <c r="QA125" s="244"/>
      <c r="QB125" s="244"/>
      <c r="QC125" s="244"/>
      <c r="QD125" s="244"/>
      <c r="QE125" s="244"/>
      <c r="QF125" s="244"/>
      <c r="QG125" s="244"/>
      <c r="QH125" s="244"/>
      <c r="QI125" s="244"/>
      <c r="QJ125" s="244"/>
      <c r="QK125" s="244"/>
      <c r="QL125" s="244"/>
      <c r="QM125" s="244"/>
      <c r="QN125" s="244"/>
      <c r="QO125" s="244"/>
      <c r="QP125" s="244"/>
      <c r="QQ125" s="244"/>
      <c r="QR125" s="244"/>
      <c r="QS125" s="244"/>
      <c r="QT125" s="244"/>
      <c r="QU125" s="244"/>
      <c r="QV125" s="244"/>
      <c r="QW125" s="244"/>
      <c r="QX125" s="244"/>
      <c r="QY125" s="244"/>
      <c r="QZ125" s="244"/>
      <c r="RA125" s="244"/>
      <c r="RB125" s="244"/>
      <c r="RC125" s="244"/>
      <c r="RD125" s="244"/>
      <c r="RE125" s="244"/>
      <c r="RF125" s="244"/>
      <c r="RG125" s="244"/>
      <c r="RH125" s="244"/>
      <c r="RI125" s="244"/>
      <c r="RJ125" s="244"/>
      <c r="RK125" s="244"/>
      <c r="RL125" s="244"/>
      <c r="RM125" s="244"/>
      <c r="RN125" s="244"/>
      <c r="RO125" s="244"/>
      <c r="RP125" s="244"/>
      <c r="RQ125" s="244"/>
      <c r="RR125" s="244"/>
      <c r="RS125" s="244"/>
      <c r="RT125" s="244"/>
      <c r="RU125" s="244"/>
      <c r="RV125" s="244"/>
      <c r="RW125" s="244"/>
      <c r="RX125" s="244"/>
      <c r="RY125" s="244"/>
      <c r="RZ125" s="244"/>
      <c r="SA125" s="244"/>
      <c r="SB125" s="244"/>
      <c r="SC125" s="244"/>
      <c r="SD125" s="244"/>
      <c r="SE125" s="244"/>
      <c r="SF125" s="244"/>
      <c r="SG125" s="244"/>
      <c r="SH125" s="244"/>
      <c r="SI125" s="244"/>
      <c r="SJ125" s="244"/>
      <c r="SK125" s="244"/>
      <c r="SL125" s="244"/>
      <c r="SM125" s="244"/>
      <c r="SN125" s="244"/>
      <c r="SO125" s="244"/>
      <c r="SP125" s="244"/>
      <c r="SQ125" s="244"/>
      <c r="SR125" s="244"/>
      <c r="SS125" s="244"/>
      <c r="ST125" s="244"/>
      <c r="SU125" s="244"/>
      <c r="SV125" s="244"/>
      <c r="SW125" s="244"/>
      <c r="SX125" s="244"/>
      <c r="SY125" s="244"/>
      <c r="SZ125" s="244"/>
      <c r="TA125" s="244"/>
      <c r="TB125" s="244"/>
      <c r="TC125" s="244"/>
      <c r="TD125" s="244"/>
      <c r="TE125" s="244"/>
      <c r="TF125" s="244"/>
      <c r="TG125" s="244"/>
      <c r="TH125" s="244"/>
      <c r="TI125" s="244"/>
      <c r="TJ125" s="244"/>
      <c r="TK125" s="244"/>
      <c r="TL125" s="244"/>
      <c r="TM125" s="244"/>
      <c r="TN125" s="244"/>
      <c r="TO125" s="244"/>
      <c r="TP125" s="244"/>
      <c r="TQ125" s="244"/>
      <c r="TR125" s="244"/>
      <c r="TS125" s="244"/>
      <c r="TT125" s="244"/>
      <c r="TU125" s="244"/>
      <c r="TV125" s="244"/>
      <c r="TW125" s="244"/>
      <c r="TX125" s="244"/>
      <c r="TY125" s="244"/>
      <c r="TZ125" s="244"/>
      <c r="UA125" s="244"/>
      <c r="UB125" s="244"/>
      <c r="UC125" s="244"/>
      <c r="UD125" s="244"/>
      <c r="UE125" s="244"/>
      <c r="UF125" s="244"/>
      <c r="UG125" s="244"/>
      <c r="UH125" s="244"/>
      <c r="UI125" s="244"/>
      <c r="UJ125" s="244"/>
      <c r="UK125" s="244"/>
      <c r="UL125" s="244"/>
      <c r="UM125" s="244"/>
      <c r="UN125" s="244"/>
      <c r="UO125" s="244"/>
      <c r="UP125" s="244"/>
      <c r="UQ125" s="244"/>
      <c r="UR125" s="244"/>
      <c r="US125" s="244"/>
      <c r="UT125" s="244"/>
      <c r="UU125" s="244"/>
      <c r="UV125" s="244"/>
      <c r="UW125" s="244"/>
      <c r="UX125" s="244"/>
      <c r="UY125" s="244"/>
      <c r="UZ125" s="244"/>
      <c r="VA125" s="244"/>
      <c r="VB125" s="244"/>
      <c r="VC125" s="244"/>
      <c r="VD125" s="244"/>
      <c r="VE125" s="244"/>
      <c r="VF125" s="244"/>
      <c r="VG125" s="244"/>
      <c r="VH125" s="244"/>
      <c r="VI125" s="244"/>
      <c r="VJ125" s="244"/>
      <c r="VK125" s="244"/>
      <c r="VL125" s="244"/>
      <c r="VM125" s="244"/>
      <c r="VN125" s="244"/>
      <c r="VO125" s="244"/>
      <c r="VP125" s="244"/>
      <c r="VQ125" s="244"/>
      <c r="VR125" s="244"/>
      <c r="VS125" s="244"/>
      <c r="VT125" s="244"/>
      <c r="VU125" s="244"/>
      <c r="VV125" s="244"/>
      <c r="VW125" s="244"/>
      <c r="VX125" s="244"/>
      <c r="VY125" s="244"/>
      <c r="VZ125" s="244"/>
      <c r="WA125" s="244"/>
      <c r="WB125" s="244"/>
      <c r="WC125" s="244"/>
      <c r="WD125" s="244"/>
      <c r="WE125" s="244"/>
      <c r="WF125" s="244"/>
      <c r="WG125" s="244"/>
      <c r="WH125" s="244"/>
      <c r="WI125" s="244"/>
      <c r="WJ125" s="244"/>
      <c r="WK125" s="244"/>
      <c r="WL125" s="244"/>
      <c r="WM125" s="244"/>
      <c r="WN125" s="244"/>
      <c r="WO125" s="244"/>
      <c r="WP125" s="244"/>
      <c r="WQ125" s="244"/>
      <c r="WR125" s="244"/>
      <c r="WS125" s="244"/>
      <c r="WT125" s="244"/>
      <c r="WU125" s="244"/>
      <c r="WV125" s="244"/>
      <c r="WW125" s="244"/>
      <c r="WX125" s="244"/>
      <c r="WY125" s="244"/>
      <c r="WZ125" s="244"/>
      <c r="XA125" s="244"/>
      <c r="XB125" s="244"/>
      <c r="XC125" s="244"/>
      <c r="XD125" s="244"/>
      <c r="XE125" s="244"/>
      <c r="XF125" s="244"/>
      <c r="XG125" s="244"/>
      <c r="XH125" s="244"/>
      <c r="XI125" s="244"/>
      <c r="XJ125" s="244"/>
      <c r="XK125" s="244"/>
      <c r="XL125" s="244"/>
      <c r="XM125" s="244"/>
      <c r="XN125" s="244"/>
      <c r="XO125" s="244"/>
      <c r="XP125" s="244"/>
      <c r="XQ125" s="244"/>
      <c r="XR125" s="244"/>
      <c r="XS125" s="244"/>
      <c r="XT125" s="244"/>
      <c r="XU125" s="244"/>
      <c r="XV125" s="244"/>
      <c r="XW125" s="244"/>
      <c r="XX125" s="244"/>
      <c r="XY125" s="244"/>
      <c r="XZ125" s="244"/>
      <c r="YA125" s="244"/>
      <c r="YB125" s="244"/>
      <c r="YC125" s="244"/>
      <c r="YD125" s="244"/>
      <c r="YE125" s="244"/>
      <c r="YF125" s="244"/>
      <c r="YG125" s="244"/>
      <c r="YH125" s="244"/>
      <c r="YI125" s="244"/>
      <c r="YJ125" s="244"/>
      <c r="YK125" s="244"/>
      <c r="YL125" s="244"/>
      <c r="YM125" s="244"/>
      <c r="YN125" s="244"/>
      <c r="YO125" s="244"/>
      <c r="YP125" s="244"/>
      <c r="YQ125" s="244"/>
      <c r="YR125" s="244"/>
      <c r="YS125" s="244"/>
      <c r="YT125" s="244"/>
      <c r="YU125" s="244"/>
      <c r="YV125" s="244"/>
      <c r="YW125" s="244"/>
      <c r="YX125" s="244"/>
      <c r="YY125" s="244"/>
      <c r="YZ125" s="244"/>
      <c r="ZA125" s="244"/>
      <c r="ZB125" s="244"/>
      <c r="ZC125" s="244"/>
      <c r="ZD125" s="244"/>
      <c r="ZE125" s="244"/>
      <c r="ZF125" s="244"/>
      <c r="ZG125" s="244"/>
      <c r="ZH125" s="244"/>
      <c r="ZI125" s="244"/>
      <c r="ZJ125" s="244"/>
      <c r="ZK125" s="244"/>
      <c r="ZL125" s="244"/>
      <c r="ZM125" s="244"/>
      <c r="ZN125" s="244"/>
      <c r="ZO125" s="244"/>
      <c r="ZP125" s="244"/>
      <c r="ZQ125" s="244"/>
      <c r="ZR125" s="244"/>
      <c r="ZS125" s="244"/>
      <c r="ZT125" s="244"/>
      <c r="ZU125" s="244"/>
      <c r="ZV125" s="244"/>
      <c r="ZW125" s="244"/>
      <c r="ZX125" s="244"/>
      <c r="ZY125" s="244"/>
      <c r="ZZ125" s="244"/>
      <c r="AAA125" s="244"/>
      <c r="AAB125" s="244"/>
      <c r="AAC125" s="244"/>
      <c r="AAD125" s="244"/>
      <c r="AAE125" s="244"/>
      <c r="AAF125" s="244"/>
      <c r="AAG125" s="244"/>
      <c r="AAH125" s="244"/>
      <c r="AAI125" s="244"/>
      <c r="AAJ125" s="244"/>
      <c r="AAK125" s="244"/>
      <c r="AAL125" s="244"/>
      <c r="AAM125" s="244"/>
      <c r="AAN125" s="244"/>
      <c r="AAO125" s="244"/>
      <c r="AAP125" s="244"/>
      <c r="AAQ125" s="244"/>
      <c r="AAR125" s="244"/>
      <c r="AAS125" s="244"/>
      <c r="AAT125" s="244"/>
      <c r="AAU125" s="244"/>
      <c r="AAV125" s="244"/>
      <c r="AAW125" s="244"/>
      <c r="AAX125" s="244"/>
      <c r="AAY125" s="244"/>
      <c r="AAZ125" s="244"/>
      <c r="ABA125" s="244"/>
      <c r="ABB125" s="244"/>
      <c r="ABC125" s="244"/>
      <c r="ABD125" s="244"/>
      <c r="ABE125" s="244"/>
      <c r="ABF125" s="244"/>
      <c r="ABG125" s="244"/>
      <c r="ABH125" s="244"/>
      <c r="ABI125" s="244"/>
      <c r="ABJ125" s="244"/>
      <c r="ABK125" s="244"/>
      <c r="ABL125" s="244"/>
      <c r="ABM125" s="244"/>
      <c r="ABN125" s="244"/>
      <c r="ABO125" s="244"/>
      <c r="ABP125" s="244"/>
      <c r="ABQ125" s="244"/>
      <c r="ABR125" s="244"/>
      <c r="ABS125" s="244"/>
      <c r="ABT125" s="244"/>
      <c r="ABU125" s="244"/>
      <c r="ABV125" s="244"/>
      <c r="ABW125" s="244"/>
      <c r="ABX125" s="244"/>
      <c r="ABY125" s="244"/>
      <c r="ABZ125" s="244"/>
      <c r="ACA125" s="244"/>
      <c r="ACB125" s="244"/>
      <c r="ACC125" s="244"/>
      <c r="ACD125" s="244"/>
      <c r="ACE125" s="244"/>
      <c r="ACF125" s="244"/>
      <c r="ACG125" s="244"/>
      <c r="ACH125" s="244"/>
      <c r="ACI125" s="244"/>
      <c r="ACJ125" s="244"/>
      <c r="ACK125" s="244"/>
      <c r="ACL125" s="244"/>
      <c r="ACM125" s="244"/>
      <c r="ACN125" s="244"/>
      <c r="ACO125" s="244"/>
      <c r="ACP125" s="244"/>
      <c r="ACQ125" s="244"/>
      <c r="ACR125" s="244"/>
      <c r="ACS125" s="244"/>
      <c r="ACT125" s="244"/>
      <c r="ACU125" s="244"/>
      <c r="ACV125" s="244"/>
      <c r="ACW125" s="244"/>
      <c r="ACX125" s="244"/>
      <c r="ACY125" s="244"/>
      <c r="ACZ125" s="244"/>
      <c r="ADA125" s="244"/>
      <c r="ADB125" s="244"/>
      <c r="ADC125" s="244"/>
      <c r="ADD125" s="244"/>
      <c r="ADE125" s="244"/>
      <c r="ADF125" s="244"/>
      <c r="ADG125" s="244"/>
      <c r="ADH125" s="244"/>
      <c r="ADI125" s="244"/>
      <c r="ADJ125" s="244"/>
      <c r="ADK125" s="244"/>
      <c r="ADL125" s="244"/>
      <c r="ADM125" s="244"/>
      <c r="ADN125" s="244"/>
      <c r="ADO125" s="244"/>
      <c r="ADP125" s="244"/>
      <c r="ADQ125" s="244"/>
      <c r="ADR125" s="244"/>
      <c r="ADS125" s="244"/>
      <c r="ADT125" s="244"/>
      <c r="ADU125" s="244"/>
      <c r="ADV125" s="244"/>
      <c r="ADW125" s="244"/>
      <c r="ADX125" s="244"/>
      <c r="ADY125" s="244"/>
      <c r="ADZ125" s="244"/>
      <c r="AEA125" s="244"/>
      <c r="AEB125" s="244"/>
      <c r="AEC125" s="244"/>
      <c r="AED125" s="244"/>
      <c r="AEE125" s="244"/>
      <c r="AEF125" s="244"/>
      <c r="AEG125" s="244"/>
      <c r="AEH125" s="244"/>
      <c r="AEI125" s="244"/>
      <c r="AEJ125" s="244"/>
      <c r="AEK125" s="244"/>
      <c r="AEL125" s="244"/>
      <c r="AEM125" s="244"/>
      <c r="AEN125" s="244"/>
      <c r="AEO125" s="244"/>
      <c r="AEP125" s="244"/>
      <c r="AEQ125" s="244"/>
      <c r="AER125" s="244"/>
      <c r="AES125" s="244"/>
      <c r="AET125" s="244"/>
      <c r="AEU125" s="244"/>
    </row>
    <row r="126" spans="1:827" s="191" customFormat="1" x14ac:dyDescent="0.15">
      <c r="A126" s="183" t="str">
        <f>'Tariffs July 2020'!K95</f>
        <v>1st Energy</v>
      </c>
      <c r="B126" s="183" t="str">
        <f>'Tariffs July 2020'!L95</f>
        <v>1st Saver</v>
      </c>
      <c r="C126" s="184">
        <f>IF('Tariffs July 2020'!BP95=0,91*'Tariffs July 2020'!M95/100,(91*'Tariffs July 2020'!M95/100)+'Tariffs July 2020'!BP95/4)</f>
        <v>103.74</v>
      </c>
      <c r="D126" s="184">
        <f>IF('Tariffs July 2020'!O95="",$C$107*$C$108*'Tariffs July 2020'!N95/100,IF($C$107*$C$108&gt;='Tariffs July 2020'!P95,('Tariffs July 2020'!P95*'Tariffs July 2020'!N95/100),($C$107*$C$108*'Tariffs July 2020'!N95/100)))</f>
        <v>114.32727272727271</v>
      </c>
      <c r="E126" s="184">
        <f>($C$107*$C$109)*'Tariffs July 2020'!AH95/100</f>
        <v>206.49999999999997</v>
      </c>
      <c r="F126" s="184">
        <f>($C$107*$C$110)*'Tariffs July 2020'!W95/100</f>
        <v>86.409090909090907</v>
      </c>
      <c r="G126" s="184">
        <f t="shared" si="280"/>
        <v>510.97636363636354</v>
      </c>
      <c r="H126" s="238">
        <f t="shared" si="288"/>
        <v>1628.9454545454541</v>
      </c>
      <c r="I126" s="238">
        <f t="shared" si="282"/>
        <v>2043.9054545454542</v>
      </c>
      <c r="J126" s="185">
        <f t="shared" si="279"/>
        <v>2248.2959999999998</v>
      </c>
      <c r="K126" s="183">
        <f>'Tariffs July 2020'!AZ95</f>
        <v>12</v>
      </c>
      <c r="L126" s="183">
        <f>'Tariffs July 2020'!BA95</f>
        <v>0</v>
      </c>
      <c r="M126" s="183">
        <f>'Tariffs July 2020'!BB95</f>
        <v>0</v>
      </c>
      <c r="N126" s="183">
        <f>'Tariffs July 2020'!BC95</f>
        <v>0</v>
      </c>
      <c r="O126" s="186" t="str">
        <f t="shared" si="283"/>
        <v>Guaranteed off bill</v>
      </c>
      <c r="P126" s="187" t="str">
        <f t="shared" si="284"/>
        <v>Exclusive</v>
      </c>
      <c r="Q126" s="241">
        <f t="shared" si="285"/>
        <v>1798.6367999999998</v>
      </c>
      <c r="R126" s="238">
        <f t="shared" si="286"/>
        <v>1798.6367999999998</v>
      </c>
      <c r="S126" s="247">
        <f t="shared" si="287"/>
        <v>1978.5004799999999</v>
      </c>
      <c r="T126" s="247">
        <f t="shared" si="287"/>
        <v>1978.5004799999999</v>
      </c>
      <c r="U126" s="188">
        <f>'Tariffs July 2020'!BL95</f>
        <v>0</v>
      </c>
      <c r="V126" s="189" t="str">
        <f>'Tariffs July 2020'!BM95</f>
        <v>n</v>
      </c>
      <c r="Y126" s="244"/>
      <c r="Z126" s="244"/>
      <c r="AA126" s="244"/>
      <c r="AB126" s="244"/>
      <c r="AC126" s="244"/>
      <c r="AD126" s="244"/>
      <c r="AE126" s="244"/>
      <c r="AF126" s="244"/>
      <c r="AG126" s="244"/>
      <c r="AH126" s="244"/>
      <c r="AI126" s="244"/>
      <c r="AJ126" s="244"/>
      <c r="AK126" s="244"/>
      <c r="AL126" s="244"/>
      <c r="AM126" s="244"/>
      <c r="AN126" s="244"/>
      <c r="AO126" s="244"/>
      <c r="AP126" s="244"/>
      <c r="AQ126" s="244"/>
      <c r="AR126" s="244"/>
      <c r="AS126" s="244"/>
      <c r="AT126" s="244"/>
      <c r="AU126" s="244"/>
      <c r="AV126" s="244"/>
      <c r="AW126" s="244"/>
      <c r="AX126" s="244"/>
      <c r="AY126" s="244"/>
      <c r="AZ126" s="244"/>
      <c r="BA126" s="244"/>
      <c r="BB126" s="244"/>
      <c r="BC126" s="244"/>
      <c r="BD126" s="244"/>
      <c r="BE126" s="244"/>
      <c r="BF126" s="244"/>
      <c r="BG126" s="244"/>
      <c r="BH126" s="244"/>
      <c r="BI126" s="244"/>
      <c r="BJ126" s="244"/>
      <c r="BK126" s="244"/>
      <c r="BL126" s="244"/>
      <c r="BM126" s="244"/>
      <c r="BN126" s="244"/>
      <c r="BO126" s="244"/>
      <c r="BP126" s="244"/>
      <c r="BQ126" s="244"/>
      <c r="BR126" s="244"/>
      <c r="BS126" s="244"/>
      <c r="BT126" s="244"/>
      <c r="BU126" s="244"/>
      <c r="BV126" s="244"/>
      <c r="BW126" s="244"/>
      <c r="BX126" s="244"/>
      <c r="BY126" s="244"/>
      <c r="BZ126" s="244"/>
      <c r="CA126" s="244"/>
      <c r="CB126" s="244"/>
      <c r="CC126" s="244"/>
      <c r="CD126" s="244"/>
      <c r="CE126" s="244"/>
      <c r="CF126" s="244"/>
      <c r="CG126" s="244"/>
      <c r="CH126" s="244"/>
      <c r="CI126" s="244"/>
      <c r="CJ126" s="244"/>
      <c r="CK126" s="244"/>
      <c r="CL126" s="244"/>
      <c r="CM126" s="244"/>
      <c r="CN126" s="244"/>
      <c r="CO126" s="244"/>
      <c r="CP126" s="244"/>
      <c r="CQ126" s="244"/>
      <c r="CR126" s="244"/>
      <c r="CS126" s="244"/>
      <c r="CT126" s="244"/>
      <c r="CU126" s="244"/>
      <c r="CV126" s="244"/>
      <c r="CW126" s="244"/>
      <c r="CX126" s="244"/>
      <c r="CY126" s="244"/>
      <c r="CZ126" s="244"/>
      <c r="DA126" s="244"/>
      <c r="DB126" s="244"/>
      <c r="DC126" s="244"/>
      <c r="DD126" s="244"/>
      <c r="DE126" s="244"/>
      <c r="DF126" s="244"/>
      <c r="DG126" s="244"/>
      <c r="DH126" s="244"/>
      <c r="DI126" s="244"/>
      <c r="DJ126" s="244"/>
      <c r="DK126" s="244"/>
      <c r="DL126" s="244"/>
      <c r="DM126" s="244"/>
      <c r="DN126" s="244"/>
      <c r="DO126" s="244"/>
      <c r="DP126" s="244"/>
      <c r="DQ126" s="244"/>
      <c r="DR126" s="244"/>
      <c r="DS126" s="244"/>
      <c r="DT126" s="244"/>
      <c r="DU126" s="244"/>
      <c r="DV126" s="244"/>
      <c r="DW126" s="244"/>
      <c r="DX126" s="244"/>
      <c r="DY126" s="244"/>
      <c r="DZ126" s="244"/>
      <c r="EA126" s="244"/>
      <c r="EB126" s="244"/>
      <c r="EC126" s="244"/>
      <c r="ED126" s="244"/>
      <c r="EE126" s="244"/>
      <c r="EF126" s="244"/>
      <c r="EG126" s="244"/>
      <c r="EH126" s="244"/>
      <c r="EI126" s="244"/>
      <c r="EJ126" s="244"/>
      <c r="EK126" s="244"/>
      <c r="EL126" s="244"/>
      <c r="EM126" s="244"/>
      <c r="EN126" s="244"/>
      <c r="EO126" s="244"/>
      <c r="EP126" s="244"/>
      <c r="EQ126" s="244"/>
      <c r="ER126" s="244"/>
      <c r="ES126" s="244"/>
      <c r="ET126" s="244"/>
      <c r="EU126" s="244"/>
      <c r="EV126" s="244"/>
      <c r="EW126" s="244"/>
      <c r="EX126" s="244"/>
      <c r="EY126" s="244"/>
      <c r="EZ126" s="244"/>
      <c r="FA126" s="244"/>
      <c r="FB126" s="244"/>
      <c r="FC126" s="244"/>
      <c r="FD126" s="244"/>
      <c r="FE126" s="244"/>
      <c r="FF126" s="244"/>
      <c r="FG126" s="244"/>
      <c r="FH126" s="244"/>
      <c r="FI126" s="244"/>
      <c r="FJ126" s="244"/>
      <c r="FK126" s="244"/>
      <c r="FL126" s="244"/>
      <c r="FM126" s="244"/>
      <c r="FN126" s="244"/>
      <c r="FO126" s="244"/>
      <c r="FP126" s="244"/>
      <c r="FQ126" s="244"/>
      <c r="FR126" s="244"/>
      <c r="FS126" s="244"/>
      <c r="FT126" s="244"/>
      <c r="FU126" s="244"/>
      <c r="FV126" s="244"/>
      <c r="FW126" s="244"/>
      <c r="FX126" s="244"/>
      <c r="FY126" s="244"/>
      <c r="FZ126" s="244"/>
      <c r="GA126" s="244"/>
      <c r="GB126" s="244"/>
      <c r="GC126" s="244"/>
      <c r="GD126" s="244"/>
      <c r="GE126" s="244"/>
      <c r="GF126" s="244"/>
      <c r="GG126" s="244"/>
      <c r="GH126" s="244"/>
      <c r="GI126" s="244"/>
      <c r="GJ126" s="244"/>
      <c r="GK126" s="244"/>
      <c r="GL126" s="244"/>
      <c r="GM126" s="244"/>
      <c r="GN126" s="244"/>
      <c r="GO126" s="244"/>
      <c r="GP126" s="244"/>
      <c r="GQ126" s="244"/>
      <c r="GR126" s="244"/>
      <c r="GS126" s="244"/>
      <c r="GT126" s="244"/>
      <c r="GU126" s="244"/>
      <c r="GV126" s="244"/>
      <c r="GW126" s="244"/>
      <c r="GX126" s="244"/>
      <c r="GY126" s="244"/>
      <c r="GZ126" s="244"/>
      <c r="HA126" s="244"/>
      <c r="HB126" s="244"/>
      <c r="HC126" s="244"/>
      <c r="HD126" s="244"/>
      <c r="HE126" s="244"/>
      <c r="HF126" s="244"/>
      <c r="HG126" s="244"/>
      <c r="HH126" s="244"/>
      <c r="HI126" s="244"/>
      <c r="HJ126" s="244"/>
      <c r="HK126" s="244"/>
      <c r="HL126" s="244"/>
      <c r="HM126" s="244"/>
      <c r="HN126" s="244"/>
      <c r="HO126" s="244"/>
      <c r="HP126" s="244"/>
      <c r="HQ126" s="244"/>
      <c r="HR126" s="244"/>
      <c r="HS126" s="244"/>
      <c r="HT126" s="244"/>
      <c r="HU126" s="244"/>
      <c r="HV126" s="244"/>
      <c r="HW126" s="244"/>
      <c r="HX126" s="244"/>
      <c r="HY126" s="244"/>
      <c r="HZ126" s="244"/>
      <c r="IA126" s="244"/>
      <c r="IB126" s="244"/>
      <c r="IC126" s="244"/>
      <c r="ID126" s="244"/>
      <c r="IE126" s="244"/>
      <c r="IF126" s="244"/>
      <c r="IG126" s="244"/>
      <c r="IH126" s="244"/>
      <c r="II126" s="244"/>
      <c r="IJ126" s="244"/>
      <c r="IK126" s="244"/>
      <c r="IL126" s="244"/>
      <c r="IM126" s="244"/>
      <c r="IN126" s="244"/>
      <c r="IO126" s="244"/>
      <c r="IP126" s="244"/>
      <c r="IQ126" s="244"/>
      <c r="IR126" s="244"/>
      <c r="IS126" s="244"/>
      <c r="IT126" s="244"/>
      <c r="IU126" s="244"/>
      <c r="IV126" s="244"/>
      <c r="IW126" s="244"/>
      <c r="IX126" s="244"/>
      <c r="IY126" s="244"/>
      <c r="IZ126" s="244"/>
      <c r="JA126" s="244"/>
      <c r="JB126" s="244"/>
      <c r="JC126" s="244"/>
      <c r="JD126" s="244"/>
      <c r="JE126" s="244"/>
      <c r="JF126" s="244"/>
      <c r="JG126" s="244"/>
      <c r="JH126" s="244"/>
      <c r="JI126" s="244"/>
      <c r="JJ126" s="244"/>
      <c r="JK126" s="244"/>
      <c r="JL126" s="244"/>
      <c r="JM126" s="244"/>
      <c r="JN126" s="244"/>
      <c r="JO126" s="244"/>
      <c r="JP126" s="244"/>
      <c r="JQ126" s="244"/>
      <c r="JR126" s="244"/>
      <c r="JS126" s="244"/>
      <c r="JT126" s="244"/>
      <c r="JU126" s="244"/>
      <c r="JV126" s="244"/>
      <c r="JW126" s="244"/>
      <c r="JX126" s="244"/>
      <c r="JY126" s="244"/>
      <c r="JZ126" s="244"/>
      <c r="KA126" s="244"/>
      <c r="KB126" s="244"/>
      <c r="KC126" s="244"/>
      <c r="KD126" s="244"/>
      <c r="KE126" s="244"/>
      <c r="KF126" s="244"/>
      <c r="KG126" s="244"/>
      <c r="KH126" s="244"/>
      <c r="KI126" s="244"/>
      <c r="KJ126" s="244"/>
      <c r="KK126" s="244"/>
      <c r="KL126" s="244"/>
      <c r="KM126" s="244"/>
      <c r="KN126" s="244"/>
      <c r="KO126" s="244"/>
      <c r="KP126" s="244"/>
      <c r="KQ126" s="244"/>
      <c r="KR126" s="244"/>
      <c r="KS126" s="244"/>
      <c r="KT126" s="244"/>
      <c r="KU126" s="244"/>
      <c r="KV126" s="244"/>
      <c r="KW126" s="244"/>
      <c r="KX126" s="244"/>
      <c r="KY126" s="244"/>
      <c r="KZ126" s="244"/>
      <c r="LA126" s="244"/>
      <c r="LB126" s="244"/>
      <c r="LC126" s="244"/>
      <c r="LD126" s="244"/>
      <c r="LE126" s="244"/>
      <c r="LF126" s="244"/>
      <c r="LG126" s="244"/>
      <c r="LH126" s="244"/>
      <c r="LI126" s="244"/>
      <c r="LJ126" s="244"/>
      <c r="LK126" s="244"/>
      <c r="LL126" s="244"/>
      <c r="LM126" s="244"/>
      <c r="LN126" s="244"/>
      <c r="LO126" s="244"/>
      <c r="LP126" s="244"/>
      <c r="LQ126" s="244"/>
      <c r="LR126" s="244"/>
      <c r="LS126" s="244"/>
      <c r="LT126" s="244"/>
      <c r="LU126" s="244"/>
      <c r="LV126" s="244"/>
      <c r="LW126" s="244"/>
      <c r="LX126" s="244"/>
      <c r="LY126" s="244"/>
      <c r="LZ126" s="244"/>
      <c r="MA126" s="244"/>
      <c r="MB126" s="244"/>
      <c r="MC126" s="244"/>
      <c r="MD126" s="244"/>
      <c r="ME126" s="244"/>
      <c r="MF126" s="244"/>
      <c r="MG126" s="244"/>
      <c r="MH126" s="244"/>
      <c r="MI126" s="244"/>
      <c r="MJ126" s="244"/>
      <c r="MK126" s="244"/>
      <c r="ML126" s="244"/>
      <c r="MM126" s="244"/>
      <c r="MN126" s="244"/>
      <c r="MO126" s="244"/>
      <c r="MP126" s="244"/>
      <c r="MQ126" s="244"/>
      <c r="MR126" s="244"/>
      <c r="MS126" s="244"/>
      <c r="MT126" s="244"/>
      <c r="MU126" s="244"/>
      <c r="MV126" s="244"/>
      <c r="MW126" s="244"/>
      <c r="MX126" s="244"/>
      <c r="MY126" s="244"/>
      <c r="MZ126" s="244"/>
      <c r="NA126" s="244"/>
      <c r="NB126" s="244"/>
      <c r="NC126" s="244"/>
      <c r="ND126" s="244"/>
      <c r="NE126" s="244"/>
      <c r="NF126" s="244"/>
      <c r="NG126" s="244"/>
      <c r="NH126" s="244"/>
      <c r="NI126" s="244"/>
      <c r="NJ126" s="244"/>
      <c r="NK126" s="244"/>
      <c r="NL126" s="244"/>
      <c r="NM126" s="244"/>
      <c r="NN126" s="244"/>
      <c r="NO126" s="244"/>
      <c r="NP126" s="244"/>
      <c r="NQ126" s="244"/>
      <c r="NR126" s="244"/>
      <c r="NS126" s="244"/>
      <c r="NT126" s="244"/>
      <c r="NU126" s="244"/>
      <c r="NV126" s="244"/>
      <c r="NW126" s="244"/>
      <c r="NX126" s="244"/>
      <c r="NY126" s="244"/>
      <c r="NZ126" s="244"/>
      <c r="OA126" s="244"/>
      <c r="OB126" s="244"/>
      <c r="OC126" s="244"/>
      <c r="OD126" s="244"/>
      <c r="OE126" s="244"/>
      <c r="OF126" s="244"/>
      <c r="OG126" s="244"/>
      <c r="OH126" s="244"/>
      <c r="OI126" s="244"/>
      <c r="OJ126" s="244"/>
      <c r="OK126" s="244"/>
      <c r="OL126" s="244"/>
      <c r="OM126" s="244"/>
      <c r="ON126" s="244"/>
      <c r="OO126" s="244"/>
      <c r="OP126" s="244"/>
      <c r="OQ126" s="244"/>
      <c r="OR126" s="244"/>
      <c r="OS126" s="244"/>
      <c r="OT126" s="244"/>
      <c r="OU126" s="244"/>
      <c r="OV126" s="244"/>
      <c r="OW126" s="244"/>
      <c r="OX126" s="244"/>
      <c r="OY126" s="244"/>
      <c r="OZ126" s="244"/>
      <c r="PA126" s="244"/>
      <c r="PB126" s="244"/>
      <c r="PC126" s="244"/>
      <c r="PD126" s="244"/>
      <c r="PE126" s="244"/>
      <c r="PF126" s="244"/>
      <c r="PG126" s="244"/>
      <c r="PH126" s="244"/>
      <c r="PI126" s="244"/>
      <c r="PJ126" s="244"/>
      <c r="PK126" s="244"/>
      <c r="PL126" s="244"/>
      <c r="PM126" s="244"/>
      <c r="PN126" s="244"/>
      <c r="PO126" s="244"/>
      <c r="PP126" s="244"/>
      <c r="PQ126" s="244"/>
      <c r="PR126" s="244"/>
      <c r="PS126" s="244"/>
      <c r="PT126" s="244"/>
      <c r="PU126" s="244"/>
      <c r="PV126" s="244"/>
      <c r="PW126" s="244"/>
      <c r="PX126" s="244"/>
      <c r="PY126" s="244"/>
      <c r="PZ126" s="244"/>
      <c r="QA126" s="244"/>
      <c r="QB126" s="244"/>
      <c r="QC126" s="244"/>
      <c r="QD126" s="244"/>
      <c r="QE126" s="244"/>
      <c r="QF126" s="244"/>
      <c r="QG126" s="244"/>
      <c r="QH126" s="244"/>
      <c r="QI126" s="244"/>
      <c r="QJ126" s="244"/>
      <c r="QK126" s="244"/>
      <c r="QL126" s="244"/>
      <c r="QM126" s="244"/>
      <c r="QN126" s="244"/>
      <c r="QO126" s="244"/>
      <c r="QP126" s="244"/>
      <c r="QQ126" s="244"/>
      <c r="QR126" s="244"/>
      <c r="QS126" s="244"/>
      <c r="QT126" s="244"/>
      <c r="QU126" s="244"/>
      <c r="QV126" s="244"/>
      <c r="QW126" s="244"/>
      <c r="QX126" s="244"/>
      <c r="QY126" s="244"/>
      <c r="QZ126" s="244"/>
      <c r="RA126" s="244"/>
      <c r="RB126" s="244"/>
      <c r="RC126" s="244"/>
      <c r="RD126" s="244"/>
      <c r="RE126" s="244"/>
      <c r="RF126" s="244"/>
      <c r="RG126" s="244"/>
      <c r="RH126" s="244"/>
      <c r="RI126" s="244"/>
      <c r="RJ126" s="244"/>
      <c r="RK126" s="244"/>
      <c r="RL126" s="244"/>
      <c r="RM126" s="244"/>
      <c r="RN126" s="244"/>
      <c r="RO126" s="244"/>
      <c r="RP126" s="244"/>
      <c r="RQ126" s="244"/>
      <c r="RR126" s="244"/>
      <c r="RS126" s="244"/>
      <c r="RT126" s="244"/>
      <c r="RU126" s="244"/>
      <c r="RV126" s="244"/>
      <c r="RW126" s="244"/>
      <c r="RX126" s="244"/>
      <c r="RY126" s="244"/>
      <c r="RZ126" s="244"/>
      <c r="SA126" s="244"/>
      <c r="SB126" s="244"/>
      <c r="SC126" s="244"/>
      <c r="SD126" s="244"/>
      <c r="SE126" s="244"/>
      <c r="SF126" s="244"/>
      <c r="SG126" s="244"/>
      <c r="SH126" s="244"/>
      <c r="SI126" s="244"/>
      <c r="SJ126" s="244"/>
      <c r="SK126" s="244"/>
      <c r="SL126" s="244"/>
      <c r="SM126" s="244"/>
      <c r="SN126" s="244"/>
      <c r="SO126" s="244"/>
      <c r="SP126" s="244"/>
      <c r="SQ126" s="244"/>
      <c r="SR126" s="244"/>
      <c r="SS126" s="244"/>
      <c r="ST126" s="244"/>
      <c r="SU126" s="244"/>
      <c r="SV126" s="244"/>
      <c r="SW126" s="244"/>
      <c r="SX126" s="244"/>
      <c r="SY126" s="244"/>
      <c r="SZ126" s="244"/>
      <c r="TA126" s="244"/>
      <c r="TB126" s="244"/>
      <c r="TC126" s="244"/>
      <c r="TD126" s="244"/>
      <c r="TE126" s="244"/>
      <c r="TF126" s="244"/>
      <c r="TG126" s="244"/>
      <c r="TH126" s="244"/>
      <c r="TI126" s="244"/>
      <c r="TJ126" s="244"/>
      <c r="TK126" s="244"/>
      <c r="TL126" s="244"/>
      <c r="TM126" s="244"/>
      <c r="TN126" s="244"/>
      <c r="TO126" s="244"/>
      <c r="TP126" s="244"/>
      <c r="TQ126" s="244"/>
      <c r="TR126" s="244"/>
      <c r="TS126" s="244"/>
      <c r="TT126" s="244"/>
      <c r="TU126" s="244"/>
      <c r="TV126" s="244"/>
      <c r="TW126" s="244"/>
      <c r="TX126" s="244"/>
      <c r="TY126" s="244"/>
      <c r="TZ126" s="244"/>
      <c r="UA126" s="244"/>
      <c r="UB126" s="244"/>
      <c r="UC126" s="244"/>
      <c r="UD126" s="244"/>
      <c r="UE126" s="244"/>
      <c r="UF126" s="244"/>
      <c r="UG126" s="244"/>
      <c r="UH126" s="244"/>
      <c r="UI126" s="244"/>
      <c r="UJ126" s="244"/>
      <c r="UK126" s="244"/>
      <c r="UL126" s="244"/>
      <c r="UM126" s="244"/>
      <c r="UN126" s="244"/>
      <c r="UO126" s="244"/>
      <c r="UP126" s="244"/>
      <c r="UQ126" s="244"/>
      <c r="UR126" s="244"/>
      <c r="US126" s="244"/>
      <c r="UT126" s="244"/>
      <c r="UU126" s="244"/>
      <c r="UV126" s="244"/>
      <c r="UW126" s="244"/>
      <c r="UX126" s="244"/>
      <c r="UY126" s="244"/>
      <c r="UZ126" s="244"/>
      <c r="VA126" s="244"/>
      <c r="VB126" s="244"/>
      <c r="VC126" s="244"/>
      <c r="VD126" s="244"/>
      <c r="VE126" s="244"/>
      <c r="VF126" s="244"/>
      <c r="VG126" s="244"/>
      <c r="VH126" s="244"/>
      <c r="VI126" s="244"/>
      <c r="VJ126" s="244"/>
      <c r="VK126" s="244"/>
      <c r="VL126" s="244"/>
      <c r="VM126" s="244"/>
      <c r="VN126" s="244"/>
      <c r="VO126" s="244"/>
      <c r="VP126" s="244"/>
      <c r="VQ126" s="244"/>
      <c r="VR126" s="244"/>
      <c r="VS126" s="244"/>
      <c r="VT126" s="244"/>
      <c r="VU126" s="244"/>
      <c r="VV126" s="244"/>
      <c r="VW126" s="244"/>
      <c r="VX126" s="244"/>
      <c r="VY126" s="244"/>
      <c r="VZ126" s="244"/>
      <c r="WA126" s="244"/>
      <c r="WB126" s="244"/>
      <c r="WC126" s="244"/>
      <c r="WD126" s="244"/>
      <c r="WE126" s="244"/>
      <c r="WF126" s="244"/>
      <c r="WG126" s="244"/>
      <c r="WH126" s="244"/>
      <c r="WI126" s="244"/>
      <c r="WJ126" s="244"/>
      <c r="WK126" s="244"/>
      <c r="WL126" s="244"/>
      <c r="WM126" s="244"/>
      <c r="WN126" s="244"/>
      <c r="WO126" s="244"/>
      <c r="WP126" s="244"/>
      <c r="WQ126" s="244"/>
      <c r="WR126" s="244"/>
      <c r="WS126" s="244"/>
      <c r="WT126" s="244"/>
      <c r="WU126" s="244"/>
      <c r="WV126" s="244"/>
      <c r="WW126" s="244"/>
      <c r="WX126" s="244"/>
      <c r="WY126" s="244"/>
      <c r="WZ126" s="244"/>
      <c r="XA126" s="244"/>
      <c r="XB126" s="244"/>
      <c r="XC126" s="244"/>
      <c r="XD126" s="244"/>
      <c r="XE126" s="244"/>
      <c r="XF126" s="244"/>
      <c r="XG126" s="244"/>
      <c r="XH126" s="244"/>
      <c r="XI126" s="244"/>
      <c r="XJ126" s="244"/>
      <c r="XK126" s="244"/>
      <c r="XL126" s="244"/>
      <c r="XM126" s="244"/>
      <c r="XN126" s="244"/>
      <c r="XO126" s="244"/>
      <c r="XP126" s="244"/>
      <c r="XQ126" s="244"/>
      <c r="XR126" s="244"/>
      <c r="XS126" s="244"/>
      <c r="XT126" s="244"/>
      <c r="XU126" s="244"/>
      <c r="XV126" s="244"/>
      <c r="XW126" s="244"/>
      <c r="XX126" s="244"/>
      <c r="XY126" s="244"/>
      <c r="XZ126" s="244"/>
      <c r="YA126" s="244"/>
      <c r="YB126" s="244"/>
      <c r="YC126" s="244"/>
      <c r="YD126" s="244"/>
      <c r="YE126" s="244"/>
      <c r="YF126" s="244"/>
      <c r="YG126" s="244"/>
      <c r="YH126" s="244"/>
      <c r="YI126" s="244"/>
      <c r="YJ126" s="244"/>
      <c r="YK126" s="244"/>
      <c r="YL126" s="244"/>
      <c r="YM126" s="244"/>
      <c r="YN126" s="244"/>
      <c r="YO126" s="244"/>
      <c r="YP126" s="244"/>
      <c r="YQ126" s="244"/>
      <c r="YR126" s="244"/>
      <c r="YS126" s="244"/>
      <c r="YT126" s="244"/>
      <c r="YU126" s="244"/>
      <c r="YV126" s="244"/>
      <c r="YW126" s="244"/>
      <c r="YX126" s="244"/>
      <c r="YY126" s="244"/>
      <c r="YZ126" s="244"/>
      <c r="ZA126" s="244"/>
      <c r="ZB126" s="244"/>
      <c r="ZC126" s="244"/>
      <c r="ZD126" s="244"/>
      <c r="ZE126" s="244"/>
      <c r="ZF126" s="244"/>
      <c r="ZG126" s="244"/>
      <c r="ZH126" s="244"/>
      <c r="ZI126" s="244"/>
      <c r="ZJ126" s="244"/>
      <c r="ZK126" s="244"/>
      <c r="ZL126" s="244"/>
      <c r="ZM126" s="244"/>
      <c r="ZN126" s="244"/>
      <c r="ZO126" s="244"/>
      <c r="ZP126" s="244"/>
      <c r="ZQ126" s="244"/>
      <c r="ZR126" s="244"/>
      <c r="ZS126" s="244"/>
      <c r="ZT126" s="244"/>
      <c r="ZU126" s="244"/>
      <c r="ZV126" s="244"/>
      <c r="ZW126" s="244"/>
      <c r="ZX126" s="244"/>
      <c r="ZY126" s="244"/>
      <c r="ZZ126" s="244"/>
      <c r="AAA126" s="244"/>
      <c r="AAB126" s="244"/>
      <c r="AAC126" s="244"/>
      <c r="AAD126" s="244"/>
      <c r="AAE126" s="244"/>
      <c r="AAF126" s="244"/>
      <c r="AAG126" s="244"/>
      <c r="AAH126" s="244"/>
      <c r="AAI126" s="244"/>
      <c r="AAJ126" s="244"/>
      <c r="AAK126" s="244"/>
      <c r="AAL126" s="244"/>
      <c r="AAM126" s="244"/>
      <c r="AAN126" s="244"/>
      <c r="AAO126" s="244"/>
      <c r="AAP126" s="244"/>
      <c r="AAQ126" s="244"/>
      <c r="AAR126" s="244"/>
      <c r="AAS126" s="244"/>
      <c r="AAT126" s="244"/>
      <c r="AAU126" s="244"/>
      <c r="AAV126" s="244"/>
      <c r="AAW126" s="244"/>
      <c r="AAX126" s="244"/>
      <c r="AAY126" s="244"/>
      <c r="AAZ126" s="244"/>
      <c r="ABA126" s="244"/>
      <c r="ABB126" s="244"/>
      <c r="ABC126" s="244"/>
      <c r="ABD126" s="244"/>
      <c r="ABE126" s="244"/>
      <c r="ABF126" s="244"/>
      <c r="ABG126" s="244"/>
      <c r="ABH126" s="244"/>
      <c r="ABI126" s="244"/>
      <c r="ABJ126" s="244"/>
      <c r="ABK126" s="244"/>
      <c r="ABL126" s="244"/>
      <c r="ABM126" s="244"/>
      <c r="ABN126" s="244"/>
      <c r="ABO126" s="244"/>
      <c r="ABP126" s="244"/>
      <c r="ABQ126" s="244"/>
      <c r="ABR126" s="244"/>
      <c r="ABS126" s="244"/>
      <c r="ABT126" s="244"/>
      <c r="ABU126" s="244"/>
      <c r="ABV126" s="244"/>
      <c r="ABW126" s="244"/>
      <c r="ABX126" s="244"/>
      <c r="ABY126" s="244"/>
      <c r="ABZ126" s="244"/>
      <c r="ACA126" s="244"/>
      <c r="ACB126" s="244"/>
      <c r="ACC126" s="244"/>
      <c r="ACD126" s="244"/>
      <c r="ACE126" s="244"/>
      <c r="ACF126" s="244"/>
      <c r="ACG126" s="244"/>
      <c r="ACH126" s="244"/>
      <c r="ACI126" s="244"/>
      <c r="ACJ126" s="244"/>
      <c r="ACK126" s="244"/>
      <c r="ACL126" s="244"/>
      <c r="ACM126" s="244"/>
      <c r="ACN126" s="244"/>
      <c r="ACO126" s="244"/>
      <c r="ACP126" s="244"/>
      <c r="ACQ126" s="244"/>
      <c r="ACR126" s="244"/>
      <c r="ACS126" s="244"/>
      <c r="ACT126" s="244"/>
      <c r="ACU126" s="244"/>
      <c r="ACV126" s="244"/>
      <c r="ACW126" s="244"/>
      <c r="ACX126" s="244"/>
      <c r="ACY126" s="244"/>
      <c r="ACZ126" s="244"/>
      <c r="ADA126" s="244"/>
      <c r="ADB126" s="244"/>
      <c r="ADC126" s="244"/>
      <c r="ADD126" s="244"/>
      <c r="ADE126" s="244"/>
      <c r="ADF126" s="244"/>
      <c r="ADG126" s="244"/>
      <c r="ADH126" s="244"/>
      <c r="ADI126" s="244"/>
      <c r="ADJ126" s="244"/>
      <c r="ADK126" s="244"/>
      <c r="ADL126" s="244"/>
      <c r="ADM126" s="244"/>
      <c r="ADN126" s="244"/>
      <c r="ADO126" s="244"/>
      <c r="ADP126" s="244"/>
      <c r="ADQ126" s="244"/>
      <c r="ADR126" s="244"/>
      <c r="ADS126" s="244"/>
      <c r="ADT126" s="244"/>
      <c r="ADU126" s="244"/>
      <c r="ADV126" s="244"/>
      <c r="ADW126" s="244"/>
      <c r="ADX126" s="244"/>
      <c r="ADY126" s="244"/>
      <c r="ADZ126" s="244"/>
      <c r="AEA126" s="244"/>
      <c r="AEB126" s="244"/>
      <c r="AEC126" s="244"/>
      <c r="AED126" s="244"/>
      <c r="AEE126" s="244"/>
      <c r="AEF126" s="244"/>
      <c r="AEG126" s="244"/>
      <c r="AEH126" s="244"/>
      <c r="AEI126" s="244"/>
      <c r="AEJ126" s="244"/>
      <c r="AEK126" s="244"/>
      <c r="AEL126" s="244"/>
      <c r="AEM126" s="244"/>
      <c r="AEN126" s="244"/>
      <c r="AEO126" s="244"/>
      <c r="AEP126" s="244"/>
      <c r="AEQ126" s="244"/>
      <c r="AER126" s="244"/>
      <c r="AES126" s="244"/>
      <c r="AET126" s="244"/>
      <c r="AEU126" s="244"/>
    </row>
    <row r="127" spans="1:827" s="191" customFormat="1" x14ac:dyDescent="0.15">
      <c r="A127" s="183" t="str">
        <f>'Tariffs July 2020'!K96</f>
        <v>DC Power Co</v>
      </c>
      <c r="B127" s="183" t="str">
        <f>'Tariffs July 2020'!L96</f>
        <v>Market offer</v>
      </c>
      <c r="C127" s="184">
        <f>IF('Tariffs July 2020'!BP96=0,91*'Tariffs July 2020'!M96/100,(91*'Tariffs July 2020'!M96/100)+'Tariffs July 2020'!BP96/4)</f>
        <v>113.6041818181818</v>
      </c>
      <c r="D127" s="184">
        <f>IF('Tariffs July 2020'!O96="",$C$107*$C$108*'Tariffs July 2020'!N96/100,IF($C$107*$C$108&gt;='Tariffs July 2020'!P96,('Tariffs July 2020'!P96*'Tariffs July 2020'!N96/100),($C$107*$C$108*'Tariffs July 2020'!N96/100)))</f>
        <v>144.32727272727271</v>
      </c>
      <c r="E127" s="184">
        <f>($C$107*$C$109)*'Tariffs July 2020'!AH96/100</f>
        <v>294.29999999999995</v>
      </c>
      <c r="F127" s="184">
        <f>($C$107*$C$110)*'Tariffs July 2020'!W96/100</f>
        <v>126.86363636363636</v>
      </c>
      <c r="G127" s="184">
        <f t="shared" si="280"/>
        <v>679.0950909090908</v>
      </c>
      <c r="H127" s="238">
        <f t="shared" si="288"/>
        <v>2261.9636363636359</v>
      </c>
      <c r="I127" s="238">
        <f t="shared" si="282"/>
        <v>2716.3803636363632</v>
      </c>
      <c r="J127" s="185">
        <f t="shared" si="279"/>
        <v>2988.0183999999999</v>
      </c>
      <c r="K127" s="183">
        <f>'Tariffs July 2020'!AZ96</f>
        <v>0</v>
      </c>
      <c r="L127" s="183">
        <f>'Tariffs July 2020'!BA96</f>
        <v>0</v>
      </c>
      <c r="M127" s="183">
        <f>'Tariffs July 2020'!BB96</f>
        <v>0</v>
      </c>
      <c r="N127" s="183">
        <f>'Tariffs July 2020'!BC96</f>
        <v>0</v>
      </c>
      <c r="O127" s="186" t="str">
        <f t="shared" si="283"/>
        <v>No discount</v>
      </c>
      <c r="P127" s="187" t="str">
        <f t="shared" si="284"/>
        <v>Exclusive</v>
      </c>
      <c r="Q127" s="241">
        <f t="shared" si="285"/>
        <v>2716.3803636363632</v>
      </c>
      <c r="R127" s="238">
        <f t="shared" si="286"/>
        <v>2716.3803636363632</v>
      </c>
      <c r="S127" s="247">
        <f t="shared" si="287"/>
        <v>2988.0183999999999</v>
      </c>
      <c r="T127" s="247">
        <f t="shared" si="287"/>
        <v>2988.0183999999999</v>
      </c>
      <c r="U127" s="188">
        <f>'Tariffs July 2020'!BL96</f>
        <v>0</v>
      </c>
      <c r="V127" s="189" t="str">
        <f>'Tariffs July 2020'!BM96</f>
        <v>n</v>
      </c>
      <c r="Y127" s="244"/>
      <c r="Z127" s="244"/>
      <c r="AA127" s="244"/>
      <c r="AB127" s="244"/>
      <c r="AC127" s="244"/>
      <c r="AD127" s="244"/>
      <c r="AE127" s="244"/>
      <c r="AF127" s="244"/>
      <c r="AG127" s="244"/>
      <c r="AH127" s="244"/>
      <c r="AI127" s="244"/>
      <c r="AJ127" s="244"/>
      <c r="AK127" s="244"/>
      <c r="AL127" s="244"/>
      <c r="AM127" s="244"/>
      <c r="AN127" s="244"/>
      <c r="AO127" s="244"/>
      <c r="AP127" s="244"/>
      <c r="AQ127" s="244"/>
      <c r="AR127" s="244"/>
      <c r="AS127" s="244"/>
      <c r="AT127" s="244"/>
      <c r="AU127" s="244"/>
      <c r="AV127" s="244"/>
      <c r="AW127" s="244"/>
      <c r="AX127" s="244"/>
      <c r="AY127" s="244"/>
      <c r="AZ127" s="244"/>
      <c r="BA127" s="244"/>
      <c r="BB127" s="244"/>
      <c r="BC127" s="244"/>
      <c r="BD127" s="244"/>
      <c r="BE127" s="244"/>
      <c r="BF127" s="244"/>
      <c r="BG127" s="244"/>
      <c r="BH127" s="244"/>
      <c r="BI127" s="244"/>
      <c r="BJ127" s="244"/>
      <c r="BK127" s="244"/>
      <c r="BL127" s="244"/>
      <c r="BM127" s="244"/>
      <c r="BN127" s="244"/>
      <c r="BO127" s="244"/>
      <c r="BP127" s="244"/>
      <c r="BQ127" s="244"/>
      <c r="BR127" s="244"/>
      <c r="BS127" s="244"/>
      <c r="BT127" s="244"/>
      <c r="BU127" s="244"/>
      <c r="BV127" s="244"/>
      <c r="BW127" s="244"/>
      <c r="BX127" s="244"/>
      <c r="BY127" s="244"/>
      <c r="BZ127" s="244"/>
      <c r="CA127" s="244"/>
      <c r="CB127" s="244"/>
      <c r="CC127" s="244"/>
      <c r="CD127" s="244"/>
      <c r="CE127" s="244"/>
      <c r="CF127" s="244"/>
      <c r="CG127" s="244"/>
      <c r="CH127" s="244"/>
      <c r="CI127" s="244"/>
      <c r="CJ127" s="244"/>
      <c r="CK127" s="244"/>
      <c r="CL127" s="244"/>
      <c r="CM127" s="244"/>
      <c r="CN127" s="244"/>
      <c r="CO127" s="244"/>
      <c r="CP127" s="244"/>
      <c r="CQ127" s="244"/>
      <c r="CR127" s="244"/>
      <c r="CS127" s="244"/>
      <c r="CT127" s="244"/>
      <c r="CU127" s="244"/>
      <c r="CV127" s="244"/>
      <c r="CW127" s="244"/>
      <c r="CX127" s="244"/>
      <c r="CY127" s="244"/>
      <c r="CZ127" s="244"/>
      <c r="DA127" s="244"/>
      <c r="DB127" s="244"/>
      <c r="DC127" s="244"/>
      <c r="DD127" s="244"/>
      <c r="DE127" s="244"/>
      <c r="DF127" s="244"/>
      <c r="DG127" s="244"/>
      <c r="DH127" s="244"/>
      <c r="DI127" s="244"/>
      <c r="DJ127" s="244"/>
      <c r="DK127" s="244"/>
      <c r="DL127" s="244"/>
      <c r="DM127" s="244"/>
      <c r="DN127" s="244"/>
      <c r="DO127" s="244"/>
      <c r="DP127" s="244"/>
      <c r="DQ127" s="244"/>
      <c r="DR127" s="244"/>
      <c r="DS127" s="244"/>
      <c r="DT127" s="244"/>
      <c r="DU127" s="244"/>
      <c r="DV127" s="244"/>
      <c r="DW127" s="244"/>
      <c r="DX127" s="244"/>
      <c r="DY127" s="244"/>
      <c r="DZ127" s="244"/>
      <c r="EA127" s="244"/>
      <c r="EB127" s="244"/>
      <c r="EC127" s="244"/>
      <c r="ED127" s="244"/>
      <c r="EE127" s="244"/>
      <c r="EF127" s="244"/>
      <c r="EG127" s="244"/>
      <c r="EH127" s="244"/>
      <c r="EI127" s="244"/>
      <c r="EJ127" s="244"/>
      <c r="EK127" s="244"/>
      <c r="EL127" s="244"/>
      <c r="EM127" s="244"/>
      <c r="EN127" s="244"/>
      <c r="EO127" s="244"/>
      <c r="EP127" s="244"/>
      <c r="EQ127" s="244"/>
      <c r="ER127" s="244"/>
      <c r="ES127" s="244"/>
      <c r="ET127" s="244"/>
      <c r="EU127" s="244"/>
      <c r="EV127" s="244"/>
      <c r="EW127" s="244"/>
      <c r="EX127" s="244"/>
      <c r="EY127" s="244"/>
      <c r="EZ127" s="244"/>
      <c r="FA127" s="244"/>
      <c r="FB127" s="244"/>
      <c r="FC127" s="244"/>
      <c r="FD127" s="244"/>
      <c r="FE127" s="244"/>
      <c r="FF127" s="244"/>
      <c r="FG127" s="244"/>
      <c r="FH127" s="244"/>
      <c r="FI127" s="244"/>
      <c r="FJ127" s="244"/>
      <c r="FK127" s="244"/>
      <c r="FL127" s="244"/>
      <c r="FM127" s="244"/>
      <c r="FN127" s="244"/>
      <c r="FO127" s="244"/>
      <c r="FP127" s="244"/>
      <c r="FQ127" s="244"/>
      <c r="FR127" s="244"/>
      <c r="FS127" s="244"/>
      <c r="FT127" s="244"/>
      <c r="FU127" s="244"/>
      <c r="FV127" s="244"/>
      <c r="FW127" s="244"/>
      <c r="FX127" s="244"/>
      <c r="FY127" s="244"/>
      <c r="FZ127" s="244"/>
      <c r="GA127" s="244"/>
      <c r="GB127" s="244"/>
      <c r="GC127" s="244"/>
      <c r="GD127" s="244"/>
      <c r="GE127" s="244"/>
      <c r="GF127" s="244"/>
      <c r="GG127" s="244"/>
      <c r="GH127" s="244"/>
      <c r="GI127" s="244"/>
      <c r="GJ127" s="244"/>
      <c r="GK127" s="244"/>
      <c r="GL127" s="244"/>
      <c r="GM127" s="244"/>
      <c r="GN127" s="244"/>
      <c r="GO127" s="244"/>
      <c r="GP127" s="244"/>
      <c r="GQ127" s="244"/>
      <c r="GR127" s="244"/>
      <c r="GS127" s="244"/>
      <c r="GT127" s="244"/>
      <c r="GU127" s="244"/>
      <c r="GV127" s="244"/>
      <c r="GW127" s="244"/>
      <c r="GX127" s="244"/>
      <c r="GY127" s="244"/>
      <c r="GZ127" s="244"/>
      <c r="HA127" s="244"/>
      <c r="HB127" s="244"/>
      <c r="HC127" s="244"/>
      <c r="HD127" s="244"/>
      <c r="HE127" s="244"/>
      <c r="HF127" s="244"/>
      <c r="HG127" s="244"/>
      <c r="HH127" s="244"/>
      <c r="HI127" s="244"/>
      <c r="HJ127" s="244"/>
      <c r="HK127" s="244"/>
      <c r="HL127" s="244"/>
      <c r="HM127" s="244"/>
      <c r="HN127" s="244"/>
      <c r="HO127" s="244"/>
      <c r="HP127" s="244"/>
      <c r="HQ127" s="244"/>
      <c r="HR127" s="244"/>
      <c r="HS127" s="244"/>
      <c r="HT127" s="244"/>
      <c r="HU127" s="244"/>
      <c r="HV127" s="244"/>
      <c r="HW127" s="244"/>
      <c r="HX127" s="244"/>
      <c r="HY127" s="244"/>
      <c r="HZ127" s="244"/>
      <c r="IA127" s="244"/>
      <c r="IB127" s="244"/>
      <c r="IC127" s="244"/>
      <c r="ID127" s="244"/>
      <c r="IE127" s="244"/>
      <c r="IF127" s="244"/>
      <c r="IG127" s="244"/>
      <c r="IH127" s="244"/>
      <c r="II127" s="244"/>
      <c r="IJ127" s="244"/>
      <c r="IK127" s="244"/>
      <c r="IL127" s="244"/>
      <c r="IM127" s="244"/>
      <c r="IN127" s="244"/>
      <c r="IO127" s="244"/>
      <c r="IP127" s="244"/>
      <c r="IQ127" s="244"/>
      <c r="IR127" s="244"/>
      <c r="IS127" s="244"/>
      <c r="IT127" s="244"/>
      <c r="IU127" s="244"/>
      <c r="IV127" s="244"/>
      <c r="IW127" s="244"/>
      <c r="IX127" s="244"/>
      <c r="IY127" s="244"/>
      <c r="IZ127" s="244"/>
      <c r="JA127" s="244"/>
      <c r="JB127" s="244"/>
      <c r="JC127" s="244"/>
      <c r="JD127" s="244"/>
      <c r="JE127" s="244"/>
      <c r="JF127" s="244"/>
      <c r="JG127" s="244"/>
      <c r="JH127" s="244"/>
      <c r="JI127" s="244"/>
      <c r="JJ127" s="244"/>
      <c r="JK127" s="244"/>
      <c r="JL127" s="244"/>
      <c r="JM127" s="244"/>
      <c r="JN127" s="244"/>
      <c r="JO127" s="244"/>
      <c r="JP127" s="244"/>
      <c r="JQ127" s="244"/>
      <c r="JR127" s="244"/>
      <c r="JS127" s="244"/>
      <c r="JT127" s="244"/>
      <c r="JU127" s="244"/>
      <c r="JV127" s="244"/>
      <c r="JW127" s="244"/>
      <c r="JX127" s="244"/>
      <c r="JY127" s="244"/>
      <c r="JZ127" s="244"/>
      <c r="KA127" s="244"/>
      <c r="KB127" s="244"/>
      <c r="KC127" s="244"/>
      <c r="KD127" s="244"/>
      <c r="KE127" s="244"/>
      <c r="KF127" s="244"/>
      <c r="KG127" s="244"/>
      <c r="KH127" s="244"/>
      <c r="KI127" s="244"/>
      <c r="KJ127" s="244"/>
      <c r="KK127" s="244"/>
      <c r="KL127" s="244"/>
      <c r="KM127" s="244"/>
      <c r="KN127" s="244"/>
      <c r="KO127" s="244"/>
      <c r="KP127" s="244"/>
      <c r="KQ127" s="244"/>
      <c r="KR127" s="244"/>
      <c r="KS127" s="244"/>
      <c r="KT127" s="244"/>
      <c r="KU127" s="244"/>
      <c r="KV127" s="244"/>
      <c r="KW127" s="244"/>
      <c r="KX127" s="244"/>
      <c r="KY127" s="244"/>
      <c r="KZ127" s="244"/>
      <c r="LA127" s="244"/>
      <c r="LB127" s="244"/>
      <c r="LC127" s="244"/>
      <c r="LD127" s="244"/>
      <c r="LE127" s="244"/>
      <c r="LF127" s="244"/>
      <c r="LG127" s="244"/>
      <c r="LH127" s="244"/>
      <c r="LI127" s="244"/>
      <c r="LJ127" s="244"/>
      <c r="LK127" s="244"/>
      <c r="LL127" s="244"/>
      <c r="LM127" s="244"/>
      <c r="LN127" s="244"/>
      <c r="LO127" s="244"/>
      <c r="LP127" s="244"/>
      <c r="LQ127" s="244"/>
      <c r="LR127" s="244"/>
      <c r="LS127" s="244"/>
      <c r="LT127" s="244"/>
      <c r="LU127" s="244"/>
      <c r="LV127" s="244"/>
      <c r="LW127" s="244"/>
      <c r="LX127" s="244"/>
      <c r="LY127" s="244"/>
      <c r="LZ127" s="244"/>
      <c r="MA127" s="244"/>
      <c r="MB127" s="244"/>
      <c r="MC127" s="244"/>
      <c r="MD127" s="244"/>
      <c r="ME127" s="244"/>
      <c r="MF127" s="244"/>
      <c r="MG127" s="244"/>
      <c r="MH127" s="244"/>
      <c r="MI127" s="244"/>
      <c r="MJ127" s="244"/>
      <c r="MK127" s="244"/>
      <c r="ML127" s="244"/>
      <c r="MM127" s="244"/>
      <c r="MN127" s="244"/>
      <c r="MO127" s="244"/>
      <c r="MP127" s="244"/>
      <c r="MQ127" s="244"/>
      <c r="MR127" s="244"/>
      <c r="MS127" s="244"/>
      <c r="MT127" s="244"/>
      <c r="MU127" s="244"/>
      <c r="MV127" s="244"/>
      <c r="MW127" s="244"/>
      <c r="MX127" s="244"/>
      <c r="MY127" s="244"/>
      <c r="MZ127" s="244"/>
      <c r="NA127" s="244"/>
      <c r="NB127" s="244"/>
      <c r="NC127" s="244"/>
      <c r="ND127" s="244"/>
      <c r="NE127" s="244"/>
      <c r="NF127" s="244"/>
      <c r="NG127" s="244"/>
      <c r="NH127" s="244"/>
      <c r="NI127" s="244"/>
      <c r="NJ127" s="244"/>
      <c r="NK127" s="244"/>
      <c r="NL127" s="244"/>
      <c r="NM127" s="244"/>
      <c r="NN127" s="244"/>
      <c r="NO127" s="244"/>
      <c r="NP127" s="244"/>
      <c r="NQ127" s="244"/>
      <c r="NR127" s="244"/>
      <c r="NS127" s="244"/>
      <c r="NT127" s="244"/>
      <c r="NU127" s="244"/>
      <c r="NV127" s="244"/>
      <c r="NW127" s="244"/>
      <c r="NX127" s="244"/>
      <c r="NY127" s="244"/>
      <c r="NZ127" s="244"/>
      <c r="OA127" s="244"/>
      <c r="OB127" s="244"/>
      <c r="OC127" s="244"/>
      <c r="OD127" s="244"/>
      <c r="OE127" s="244"/>
      <c r="OF127" s="244"/>
      <c r="OG127" s="244"/>
      <c r="OH127" s="244"/>
      <c r="OI127" s="244"/>
      <c r="OJ127" s="244"/>
      <c r="OK127" s="244"/>
      <c r="OL127" s="244"/>
      <c r="OM127" s="244"/>
      <c r="ON127" s="244"/>
      <c r="OO127" s="244"/>
      <c r="OP127" s="244"/>
      <c r="OQ127" s="244"/>
      <c r="OR127" s="244"/>
      <c r="OS127" s="244"/>
      <c r="OT127" s="244"/>
      <c r="OU127" s="244"/>
      <c r="OV127" s="244"/>
      <c r="OW127" s="244"/>
      <c r="OX127" s="244"/>
      <c r="OY127" s="244"/>
      <c r="OZ127" s="244"/>
      <c r="PA127" s="244"/>
      <c r="PB127" s="244"/>
      <c r="PC127" s="244"/>
      <c r="PD127" s="244"/>
      <c r="PE127" s="244"/>
      <c r="PF127" s="244"/>
      <c r="PG127" s="244"/>
      <c r="PH127" s="244"/>
      <c r="PI127" s="244"/>
      <c r="PJ127" s="244"/>
      <c r="PK127" s="244"/>
      <c r="PL127" s="244"/>
      <c r="PM127" s="244"/>
      <c r="PN127" s="244"/>
      <c r="PO127" s="244"/>
      <c r="PP127" s="244"/>
      <c r="PQ127" s="244"/>
      <c r="PR127" s="244"/>
      <c r="PS127" s="244"/>
      <c r="PT127" s="244"/>
      <c r="PU127" s="244"/>
      <c r="PV127" s="244"/>
      <c r="PW127" s="244"/>
      <c r="PX127" s="244"/>
      <c r="PY127" s="244"/>
      <c r="PZ127" s="244"/>
      <c r="QA127" s="244"/>
      <c r="QB127" s="244"/>
      <c r="QC127" s="244"/>
      <c r="QD127" s="244"/>
      <c r="QE127" s="244"/>
      <c r="QF127" s="244"/>
      <c r="QG127" s="244"/>
      <c r="QH127" s="244"/>
      <c r="QI127" s="244"/>
      <c r="QJ127" s="244"/>
      <c r="QK127" s="244"/>
      <c r="QL127" s="244"/>
      <c r="QM127" s="244"/>
      <c r="QN127" s="244"/>
      <c r="QO127" s="244"/>
      <c r="QP127" s="244"/>
      <c r="QQ127" s="244"/>
      <c r="QR127" s="244"/>
      <c r="QS127" s="244"/>
      <c r="QT127" s="244"/>
      <c r="QU127" s="244"/>
      <c r="QV127" s="244"/>
      <c r="QW127" s="244"/>
      <c r="QX127" s="244"/>
      <c r="QY127" s="244"/>
      <c r="QZ127" s="244"/>
      <c r="RA127" s="244"/>
      <c r="RB127" s="244"/>
      <c r="RC127" s="244"/>
      <c r="RD127" s="244"/>
      <c r="RE127" s="244"/>
      <c r="RF127" s="244"/>
      <c r="RG127" s="244"/>
      <c r="RH127" s="244"/>
      <c r="RI127" s="244"/>
      <c r="RJ127" s="244"/>
      <c r="RK127" s="244"/>
      <c r="RL127" s="244"/>
      <c r="RM127" s="244"/>
      <c r="RN127" s="244"/>
      <c r="RO127" s="244"/>
      <c r="RP127" s="244"/>
      <c r="RQ127" s="244"/>
      <c r="RR127" s="244"/>
      <c r="RS127" s="244"/>
      <c r="RT127" s="244"/>
      <c r="RU127" s="244"/>
      <c r="RV127" s="244"/>
      <c r="RW127" s="244"/>
      <c r="RX127" s="244"/>
      <c r="RY127" s="244"/>
      <c r="RZ127" s="244"/>
      <c r="SA127" s="244"/>
      <c r="SB127" s="244"/>
      <c r="SC127" s="244"/>
      <c r="SD127" s="244"/>
      <c r="SE127" s="244"/>
      <c r="SF127" s="244"/>
      <c r="SG127" s="244"/>
      <c r="SH127" s="244"/>
      <c r="SI127" s="244"/>
      <c r="SJ127" s="244"/>
      <c r="SK127" s="244"/>
      <c r="SL127" s="244"/>
      <c r="SM127" s="244"/>
      <c r="SN127" s="244"/>
      <c r="SO127" s="244"/>
      <c r="SP127" s="244"/>
      <c r="SQ127" s="244"/>
      <c r="SR127" s="244"/>
      <c r="SS127" s="244"/>
      <c r="ST127" s="244"/>
      <c r="SU127" s="244"/>
      <c r="SV127" s="244"/>
      <c r="SW127" s="244"/>
      <c r="SX127" s="244"/>
      <c r="SY127" s="244"/>
      <c r="SZ127" s="244"/>
      <c r="TA127" s="244"/>
      <c r="TB127" s="244"/>
      <c r="TC127" s="244"/>
      <c r="TD127" s="244"/>
      <c r="TE127" s="244"/>
      <c r="TF127" s="244"/>
      <c r="TG127" s="244"/>
      <c r="TH127" s="244"/>
      <c r="TI127" s="244"/>
      <c r="TJ127" s="244"/>
      <c r="TK127" s="244"/>
      <c r="TL127" s="244"/>
      <c r="TM127" s="244"/>
      <c r="TN127" s="244"/>
      <c r="TO127" s="244"/>
      <c r="TP127" s="244"/>
      <c r="TQ127" s="244"/>
      <c r="TR127" s="244"/>
      <c r="TS127" s="244"/>
      <c r="TT127" s="244"/>
      <c r="TU127" s="244"/>
      <c r="TV127" s="244"/>
      <c r="TW127" s="244"/>
      <c r="TX127" s="244"/>
      <c r="TY127" s="244"/>
      <c r="TZ127" s="244"/>
      <c r="UA127" s="244"/>
      <c r="UB127" s="244"/>
      <c r="UC127" s="244"/>
      <c r="UD127" s="244"/>
      <c r="UE127" s="244"/>
      <c r="UF127" s="244"/>
      <c r="UG127" s="244"/>
      <c r="UH127" s="244"/>
      <c r="UI127" s="244"/>
      <c r="UJ127" s="244"/>
      <c r="UK127" s="244"/>
      <c r="UL127" s="244"/>
      <c r="UM127" s="244"/>
      <c r="UN127" s="244"/>
      <c r="UO127" s="244"/>
      <c r="UP127" s="244"/>
      <c r="UQ127" s="244"/>
      <c r="UR127" s="244"/>
      <c r="US127" s="244"/>
      <c r="UT127" s="244"/>
      <c r="UU127" s="244"/>
      <c r="UV127" s="244"/>
      <c r="UW127" s="244"/>
      <c r="UX127" s="244"/>
      <c r="UY127" s="244"/>
      <c r="UZ127" s="244"/>
      <c r="VA127" s="244"/>
      <c r="VB127" s="244"/>
      <c r="VC127" s="244"/>
      <c r="VD127" s="244"/>
      <c r="VE127" s="244"/>
      <c r="VF127" s="244"/>
      <c r="VG127" s="244"/>
      <c r="VH127" s="244"/>
      <c r="VI127" s="244"/>
      <c r="VJ127" s="244"/>
      <c r="VK127" s="244"/>
      <c r="VL127" s="244"/>
      <c r="VM127" s="244"/>
      <c r="VN127" s="244"/>
      <c r="VO127" s="244"/>
      <c r="VP127" s="244"/>
      <c r="VQ127" s="244"/>
      <c r="VR127" s="244"/>
      <c r="VS127" s="244"/>
      <c r="VT127" s="244"/>
      <c r="VU127" s="244"/>
      <c r="VV127" s="244"/>
      <c r="VW127" s="244"/>
      <c r="VX127" s="244"/>
      <c r="VY127" s="244"/>
      <c r="VZ127" s="244"/>
      <c r="WA127" s="244"/>
      <c r="WB127" s="244"/>
      <c r="WC127" s="244"/>
      <c r="WD127" s="244"/>
      <c r="WE127" s="244"/>
      <c r="WF127" s="244"/>
      <c r="WG127" s="244"/>
      <c r="WH127" s="244"/>
      <c r="WI127" s="244"/>
      <c r="WJ127" s="244"/>
      <c r="WK127" s="244"/>
      <c r="WL127" s="244"/>
      <c r="WM127" s="244"/>
      <c r="WN127" s="244"/>
      <c r="WO127" s="244"/>
      <c r="WP127" s="244"/>
      <c r="WQ127" s="244"/>
      <c r="WR127" s="244"/>
      <c r="WS127" s="244"/>
      <c r="WT127" s="244"/>
      <c r="WU127" s="244"/>
      <c r="WV127" s="244"/>
      <c r="WW127" s="244"/>
      <c r="WX127" s="244"/>
      <c r="WY127" s="244"/>
      <c r="WZ127" s="244"/>
      <c r="XA127" s="244"/>
      <c r="XB127" s="244"/>
      <c r="XC127" s="244"/>
      <c r="XD127" s="244"/>
      <c r="XE127" s="244"/>
      <c r="XF127" s="244"/>
      <c r="XG127" s="244"/>
      <c r="XH127" s="244"/>
      <c r="XI127" s="244"/>
      <c r="XJ127" s="244"/>
      <c r="XK127" s="244"/>
      <c r="XL127" s="244"/>
      <c r="XM127" s="244"/>
      <c r="XN127" s="244"/>
      <c r="XO127" s="244"/>
      <c r="XP127" s="244"/>
      <c r="XQ127" s="244"/>
      <c r="XR127" s="244"/>
      <c r="XS127" s="244"/>
      <c r="XT127" s="244"/>
      <c r="XU127" s="244"/>
      <c r="XV127" s="244"/>
      <c r="XW127" s="244"/>
      <c r="XX127" s="244"/>
      <c r="XY127" s="244"/>
      <c r="XZ127" s="244"/>
      <c r="YA127" s="244"/>
      <c r="YB127" s="244"/>
      <c r="YC127" s="244"/>
      <c r="YD127" s="244"/>
      <c r="YE127" s="244"/>
      <c r="YF127" s="244"/>
      <c r="YG127" s="244"/>
      <c r="YH127" s="244"/>
      <c r="YI127" s="244"/>
      <c r="YJ127" s="244"/>
      <c r="YK127" s="244"/>
      <c r="YL127" s="244"/>
      <c r="YM127" s="244"/>
      <c r="YN127" s="244"/>
      <c r="YO127" s="244"/>
      <c r="YP127" s="244"/>
      <c r="YQ127" s="244"/>
      <c r="YR127" s="244"/>
      <c r="YS127" s="244"/>
      <c r="YT127" s="244"/>
      <c r="YU127" s="244"/>
      <c r="YV127" s="244"/>
      <c r="YW127" s="244"/>
      <c r="YX127" s="244"/>
      <c r="YY127" s="244"/>
      <c r="YZ127" s="244"/>
      <c r="ZA127" s="244"/>
      <c r="ZB127" s="244"/>
      <c r="ZC127" s="244"/>
      <c r="ZD127" s="244"/>
      <c r="ZE127" s="244"/>
      <c r="ZF127" s="244"/>
      <c r="ZG127" s="244"/>
      <c r="ZH127" s="244"/>
      <c r="ZI127" s="244"/>
      <c r="ZJ127" s="244"/>
      <c r="ZK127" s="244"/>
      <c r="ZL127" s="244"/>
      <c r="ZM127" s="244"/>
      <c r="ZN127" s="244"/>
      <c r="ZO127" s="244"/>
      <c r="ZP127" s="244"/>
      <c r="ZQ127" s="244"/>
      <c r="ZR127" s="244"/>
      <c r="ZS127" s="244"/>
      <c r="ZT127" s="244"/>
      <c r="ZU127" s="244"/>
      <c r="ZV127" s="244"/>
      <c r="ZW127" s="244"/>
      <c r="ZX127" s="244"/>
      <c r="ZY127" s="244"/>
      <c r="ZZ127" s="244"/>
      <c r="AAA127" s="244"/>
      <c r="AAB127" s="244"/>
      <c r="AAC127" s="244"/>
      <c r="AAD127" s="244"/>
      <c r="AAE127" s="244"/>
      <c r="AAF127" s="244"/>
      <c r="AAG127" s="244"/>
      <c r="AAH127" s="244"/>
      <c r="AAI127" s="244"/>
      <c r="AAJ127" s="244"/>
      <c r="AAK127" s="244"/>
      <c r="AAL127" s="244"/>
      <c r="AAM127" s="244"/>
      <c r="AAN127" s="244"/>
      <c r="AAO127" s="244"/>
      <c r="AAP127" s="244"/>
      <c r="AAQ127" s="244"/>
      <c r="AAR127" s="244"/>
      <c r="AAS127" s="244"/>
      <c r="AAT127" s="244"/>
      <c r="AAU127" s="244"/>
      <c r="AAV127" s="244"/>
      <c r="AAW127" s="244"/>
      <c r="AAX127" s="244"/>
      <c r="AAY127" s="244"/>
      <c r="AAZ127" s="244"/>
      <c r="ABA127" s="244"/>
      <c r="ABB127" s="244"/>
      <c r="ABC127" s="244"/>
      <c r="ABD127" s="244"/>
      <c r="ABE127" s="244"/>
      <c r="ABF127" s="244"/>
      <c r="ABG127" s="244"/>
      <c r="ABH127" s="244"/>
      <c r="ABI127" s="244"/>
      <c r="ABJ127" s="244"/>
      <c r="ABK127" s="244"/>
      <c r="ABL127" s="244"/>
      <c r="ABM127" s="244"/>
      <c r="ABN127" s="244"/>
      <c r="ABO127" s="244"/>
      <c r="ABP127" s="244"/>
      <c r="ABQ127" s="244"/>
      <c r="ABR127" s="244"/>
      <c r="ABS127" s="244"/>
      <c r="ABT127" s="244"/>
      <c r="ABU127" s="244"/>
      <c r="ABV127" s="244"/>
      <c r="ABW127" s="244"/>
      <c r="ABX127" s="244"/>
      <c r="ABY127" s="244"/>
      <c r="ABZ127" s="244"/>
      <c r="ACA127" s="244"/>
      <c r="ACB127" s="244"/>
      <c r="ACC127" s="244"/>
      <c r="ACD127" s="244"/>
      <c r="ACE127" s="244"/>
      <c r="ACF127" s="244"/>
      <c r="ACG127" s="244"/>
      <c r="ACH127" s="244"/>
      <c r="ACI127" s="244"/>
      <c r="ACJ127" s="244"/>
      <c r="ACK127" s="244"/>
      <c r="ACL127" s="244"/>
      <c r="ACM127" s="244"/>
      <c r="ACN127" s="244"/>
      <c r="ACO127" s="244"/>
      <c r="ACP127" s="244"/>
      <c r="ACQ127" s="244"/>
      <c r="ACR127" s="244"/>
      <c r="ACS127" s="244"/>
      <c r="ACT127" s="244"/>
      <c r="ACU127" s="244"/>
      <c r="ACV127" s="244"/>
      <c r="ACW127" s="244"/>
      <c r="ACX127" s="244"/>
      <c r="ACY127" s="244"/>
      <c r="ACZ127" s="244"/>
      <c r="ADA127" s="244"/>
      <c r="ADB127" s="244"/>
      <c r="ADC127" s="244"/>
      <c r="ADD127" s="244"/>
      <c r="ADE127" s="244"/>
      <c r="ADF127" s="244"/>
      <c r="ADG127" s="244"/>
      <c r="ADH127" s="244"/>
      <c r="ADI127" s="244"/>
      <c r="ADJ127" s="244"/>
      <c r="ADK127" s="244"/>
      <c r="ADL127" s="244"/>
      <c r="ADM127" s="244"/>
      <c r="ADN127" s="244"/>
      <c r="ADO127" s="244"/>
      <c r="ADP127" s="244"/>
      <c r="ADQ127" s="244"/>
      <c r="ADR127" s="244"/>
      <c r="ADS127" s="244"/>
      <c r="ADT127" s="244"/>
      <c r="ADU127" s="244"/>
      <c r="ADV127" s="244"/>
      <c r="ADW127" s="244"/>
      <c r="ADX127" s="244"/>
      <c r="ADY127" s="244"/>
      <c r="ADZ127" s="244"/>
      <c r="AEA127" s="244"/>
      <c r="AEB127" s="244"/>
      <c r="AEC127" s="244"/>
      <c r="AED127" s="244"/>
      <c r="AEE127" s="244"/>
      <c r="AEF127" s="244"/>
      <c r="AEG127" s="244"/>
      <c r="AEH127" s="244"/>
      <c r="AEI127" s="244"/>
      <c r="AEJ127" s="244"/>
      <c r="AEK127" s="244"/>
      <c r="AEL127" s="244"/>
      <c r="AEM127" s="244"/>
      <c r="AEN127" s="244"/>
      <c r="AEO127" s="244"/>
      <c r="AEP127" s="244"/>
      <c r="AEQ127" s="244"/>
      <c r="AER127" s="244"/>
      <c r="AES127" s="244"/>
      <c r="AET127" s="244"/>
      <c r="AEU127" s="244"/>
    </row>
    <row r="128" spans="1:827" s="191" customFormat="1" x14ac:dyDescent="0.15">
      <c r="A128" s="183" t="str">
        <f>'Tariffs July 2020'!K97</f>
        <v>ReAmped Energy</v>
      </c>
      <c r="B128" s="183" t="str">
        <f>'Tariffs July 2020'!L97</f>
        <v>Market offer</v>
      </c>
      <c r="C128" s="184">
        <f>IF('Tariffs July 2020'!BP97=0,91*'Tariffs July 2020'!M97/100,(91*'Tariffs July 2020'!M97/100)+'Tariffs July 2020'!BP97/4)</f>
        <v>71.244727272727275</v>
      </c>
      <c r="D128" s="184">
        <f>IF('Tariffs July 2020'!O97="",$C$107*$C$108*'Tariffs July 2020'!N97/100,IF($C$107*$C$108&gt;='Tariffs July 2020'!P97,('Tariffs July 2020'!P97*'Tariffs July 2020'!N97/100),($C$107*$C$108*'Tariffs July 2020'!N97/100)))</f>
        <v>101.67272727272729</v>
      </c>
      <c r="E128" s="184">
        <f>($C$107*$C$109)*'Tariffs July 2020'!AH97/100</f>
        <v>169.29999999999995</v>
      </c>
      <c r="F128" s="184">
        <f>($C$107*$C$110)*'Tariffs July 2020'!W97/100</f>
        <v>71.090909090909079</v>
      </c>
      <c r="G128" s="184">
        <f t="shared" si="280"/>
        <v>413.30836363636359</v>
      </c>
      <c r="H128" s="238">
        <f t="shared" si="288"/>
        <v>1368.2545454545452</v>
      </c>
      <c r="I128" s="238">
        <f t="shared" si="282"/>
        <v>1653.2334545454544</v>
      </c>
      <c r="J128" s="185">
        <f t="shared" si="279"/>
        <v>1818.5568000000001</v>
      </c>
      <c r="K128" s="183">
        <f>'Tariffs July 2020'!AZ97</f>
        <v>0</v>
      </c>
      <c r="L128" s="183">
        <f>'Tariffs July 2020'!BA97</f>
        <v>0</v>
      </c>
      <c r="M128" s="183">
        <f>'Tariffs July 2020'!BB97</f>
        <v>0</v>
      </c>
      <c r="N128" s="183">
        <f>'Tariffs July 2020'!BC97</f>
        <v>0</v>
      </c>
      <c r="O128" s="186" t="str">
        <f t="shared" si="283"/>
        <v>No discount</v>
      </c>
      <c r="P128" s="187" t="str">
        <f t="shared" si="284"/>
        <v>Exclusive</v>
      </c>
      <c r="Q128" s="241">
        <f t="shared" si="285"/>
        <v>1653.2334545454544</v>
      </c>
      <c r="R128" s="238">
        <f t="shared" si="286"/>
        <v>1653.2334545454544</v>
      </c>
      <c r="S128" s="247">
        <f t="shared" ref="S128:T128" si="289">Q128*1.1</f>
        <v>1818.5568000000001</v>
      </c>
      <c r="T128" s="247">
        <f t="shared" si="289"/>
        <v>1818.5568000000001</v>
      </c>
      <c r="U128" s="188">
        <f>'Tariffs July 2020'!BL97</f>
        <v>0</v>
      </c>
      <c r="V128" s="189" t="str">
        <f>'Tariffs July 2020'!BM97</f>
        <v>n</v>
      </c>
      <c r="Y128" s="244"/>
      <c r="Z128" s="244"/>
      <c r="AA128" s="244"/>
      <c r="AB128" s="244"/>
      <c r="AC128" s="244"/>
      <c r="AD128" s="244"/>
      <c r="AE128" s="244"/>
      <c r="AF128" s="244"/>
      <c r="AG128" s="244"/>
      <c r="AH128" s="244"/>
      <c r="AI128" s="244"/>
      <c r="AJ128" s="244"/>
      <c r="AK128" s="244"/>
      <c r="AL128" s="244"/>
      <c r="AM128" s="244"/>
      <c r="AN128" s="244"/>
      <c r="AO128" s="244"/>
      <c r="AP128" s="244"/>
      <c r="AQ128" s="244"/>
      <c r="AR128" s="244"/>
      <c r="AS128" s="244"/>
      <c r="AT128" s="244"/>
      <c r="AU128" s="244"/>
      <c r="AV128" s="244"/>
      <c r="AW128" s="244"/>
      <c r="AX128" s="244"/>
      <c r="AY128" s="244"/>
      <c r="AZ128" s="244"/>
      <c r="BA128" s="244"/>
      <c r="BB128" s="244"/>
      <c r="BC128" s="244"/>
      <c r="BD128" s="244"/>
      <c r="BE128" s="244"/>
      <c r="BF128" s="244"/>
      <c r="BG128" s="244"/>
      <c r="BH128" s="244"/>
      <c r="BI128" s="244"/>
      <c r="BJ128" s="244"/>
      <c r="BK128" s="244"/>
      <c r="BL128" s="244"/>
      <c r="BM128" s="244"/>
      <c r="BN128" s="244"/>
      <c r="BO128" s="244"/>
      <c r="BP128" s="244"/>
      <c r="BQ128" s="244"/>
      <c r="BR128" s="244"/>
      <c r="BS128" s="244"/>
      <c r="BT128" s="244"/>
      <c r="BU128" s="244"/>
      <c r="BV128" s="244"/>
      <c r="BW128" s="244"/>
      <c r="BX128" s="244"/>
      <c r="BY128" s="244"/>
      <c r="BZ128" s="244"/>
      <c r="CA128" s="244"/>
      <c r="CB128" s="244"/>
      <c r="CC128" s="244"/>
      <c r="CD128" s="244"/>
      <c r="CE128" s="244"/>
      <c r="CF128" s="244"/>
      <c r="CG128" s="244"/>
      <c r="CH128" s="244"/>
      <c r="CI128" s="244"/>
      <c r="CJ128" s="244"/>
      <c r="CK128" s="244"/>
      <c r="CL128" s="244"/>
      <c r="CM128" s="244"/>
      <c r="CN128" s="244"/>
      <c r="CO128" s="244"/>
      <c r="CP128" s="244"/>
      <c r="CQ128" s="244"/>
      <c r="CR128" s="244"/>
      <c r="CS128" s="244"/>
      <c r="CT128" s="244"/>
      <c r="CU128" s="244"/>
      <c r="CV128" s="244"/>
      <c r="CW128" s="244"/>
      <c r="CX128" s="244"/>
      <c r="CY128" s="244"/>
      <c r="CZ128" s="244"/>
      <c r="DA128" s="244"/>
      <c r="DB128" s="244"/>
      <c r="DC128" s="244"/>
      <c r="DD128" s="244"/>
      <c r="DE128" s="244"/>
      <c r="DF128" s="244"/>
      <c r="DG128" s="244"/>
      <c r="DH128" s="244"/>
      <c r="DI128" s="244"/>
      <c r="DJ128" s="244"/>
      <c r="DK128" s="244"/>
      <c r="DL128" s="244"/>
      <c r="DM128" s="244"/>
      <c r="DN128" s="244"/>
      <c r="DO128" s="244"/>
      <c r="DP128" s="244"/>
      <c r="DQ128" s="244"/>
      <c r="DR128" s="244"/>
      <c r="DS128" s="244"/>
      <c r="DT128" s="244"/>
      <c r="DU128" s="244"/>
      <c r="DV128" s="244"/>
      <c r="DW128" s="244"/>
      <c r="DX128" s="244"/>
      <c r="DY128" s="244"/>
      <c r="DZ128" s="244"/>
      <c r="EA128" s="244"/>
      <c r="EB128" s="244"/>
      <c r="EC128" s="244"/>
      <c r="ED128" s="244"/>
      <c r="EE128" s="244"/>
      <c r="EF128" s="244"/>
      <c r="EG128" s="244"/>
      <c r="EH128" s="244"/>
      <c r="EI128" s="244"/>
      <c r="EJ128" s="244"/>
      <c r="EK128" s="244"/>
      <c r="EL128" s="244"/>
      <c r="EM128" s="244"/>
      <c r="EN128" s="244"/>
      <c r="EO128" s="244"/>
      <c r="EP128" s="244"/>
      <c r="EQ128" s="244"/>
      <c r="ER128" s="244"/>
      <c r="ES128" s="244"/>
      <c r="ET128" s="244"/>
      <c r="EU128" s="244"/>
      <c r="EV128" s="244"/>
      <c r="EW128" s="244"/>
      <c r="EX128" s="244"/>
      <c r="EY128" s="244"/>
      <c r="EZ128" s="244"/>
      <c r="FA128" s="244"/>
      <c r="FB128" s="244"/>
      <c r="FC128" s="244"/>
      <c r="FD128" s="244"/>
      <c r="FE128" s="244"/>
      <c r="FF128" s="244"/>
      <c r="FG128" s="244"/>
      <c r="FH128" s="244"/>
      <c r="FI128" s="244"/>
      <c r="FJ128" s="244"/>
      <c r="FK128" s="244"/>
      <c r="FL128" s="244"/>
      <c r="FM128" s="244"/>
      <c r="FN128" s="244"/>
      <c r="FO128" s="244"/>
      <c r="FP128" s="244"/>
      <c r="FQ128" s="244"/>
      <c r="FR128" s="244"/>
      <c r="FS128" s="244"/>
      <c r="FT128" s="244"/>
      <c r="FU128" s="244"/>
      <c r="FV128" s="244"/>
      <c r="FW128" s="244"/>
      <c r="FX128" s="244"/>
      <c r="FY128" s="244"/>
      <c r="FZ128" s="244"/>
      <c r="GA128" s="244"/>
      <c r="GB128" s="244"/>
      <c r="GC128" s="244"/>
      <c r="GD128" s="244"/>
      <c r="GE128" s="244"/>
      <c r="GF128" s="244"/>
      <c r="GG128" s="244"/>
      <c r="GH128" s="244"/>
      <c r="GI128" s="244"/>
      <c r="GJ128" s="244"/>
      <c r="GK128" s="244"/>
      <c r="GL128" s="244"/>
      <c r="GM128" s="244"/>
      <c r="GN128" s="244"/>
      <c r="GO128" s="244"/>
      <c r="GP128" s="244"/>
      <c r="GQ128" s="244"/>
      <c r="GR128" s="244"/>
      <c r="GS128" s="244"/>
      <c r="GT128" s="244"/>
      <c r="GU128" s="244"/>
      <c r="GV128" s="244"/>
      <c r="GW128" s="244"/>
      <c r="GX128" s="244"/>
      <c r="GY128" s="244"/>
      <c r="GZ128" s="244"/>
      <c r="HA128" s="244"/>
      <c r="HB128" s="244"/>
      <c r="HC128" s="244"/>
      <c r="HD128" s="244"/>
      <c r="HE128" s="244"/>
      <c r="HF128" s="244"/>
      <c r="HG128" s="244"/>
      <c r="HH128" s="244"/>
      <c r="HI128" s="244"/>
      <c r="HJ128" s="244"/>
      <c r="HK128" s="244"/>
      <c r="HL128" s="244"/>
      <c r="HM128" s="244"/>
      <c r="HN128" s="244"/>
      <c r="HO128" s="244"/>
      <c r="HP128" s="244"/>
      <c r="HQ128" s="244"/>
      <c r="HR128" s="244"/>
      <c r="HS128" s="244"/>
      <c r="HT128" s="244"/>
      <c r="HU128" s="244"/>
      <c r="HV128" s="244"/>
      <c r="HW128" s="244"/>
      <c r="HX128" s="244"/>
      <c r="HY128" s="244"/>
      <c r="HZ128" s="244"/>
      <c r="IA128" s="244"/>
      <c r="IB128" s="244"/>
      <c r="IC128" s="244"/>
      <c r="ID128" s="244"/>
      <c r="IE128" s="244"/>
      <c r="IF128" s="244"/>
      <c r="IG128" s="244"/>
      <c r="IH128" s="244"/>
      <c r="II128" s="244"/>
      <c r="IJ128" s="244"/>
      <c r="IK128" s="244"/>
      <c r="IL128" s="244"/>
      <c r="IM128" s="244"/>
      <c r="IN128" s="244"/>
      <c r="IO128" s="244"/>
      <c r="IP128" s="244"/>
      <c r="IQ128" s="244"/>
      <c r="IR128" s="244"/>
      <c r="IS128" s="244"/>
      <c r="IT128" s="244"/>
      <c r="IU128" s="244"/>
      <c r="IV128" s="244"/>
      <c r="IW128" s="244"/>
      <c r="IX128" s="244"/>
      <c r="IY128" s="244"/>
      <c r="IZ128" s="244"/>
      <c r="JA128" s="244"/>
      <c r="JB128" s="244"/>
      <c r="JC128" s="244"/>
      <c r="JD128" s="244"/>
      <c r="JE128" s="244"/>
      <c r="JF128" s="244"/>
      <c r="JG128" s="244"/>
      <c r="JH128" s="244"/>
      <c r="JI128" s="244"/>
      <c r="JJ128" s="244"/>
      <c r="JK128" s="244"/>
      <c r="JL128" s="244"/>
      <c r="JM128" s="244"/>
      <c r="JN128" s="244"/>
      <c r="JO128" s="244"/>
      <c r="JP128" s="244"/>
      <c r="JQ128" s="244"/>
      <c r="JR128" s="244"/>
      <c r="JS128" s="244"/>
      <c r="JT128" s="244"/>
      <c r="JU128" s="244"/>
      <c r="JV128" s="244"/>
      <c r="JW128" s="244"/>
      <c r="JX128" s="244"/>
      <c r="JY128" s="244"/>
      <c r="JZ128" s="244"/>
      <c r="KA128" s="244"/>
      <c r="KB128" s="244"/>
      <c r="KC128" s="244"/>
      <c r="KD128" s="244"/>
      <c r="KE128" s="244"/>
      <c r="KF128" s="244"/>
      <c r="KG128" s="244"/>
      <c r="KH128" s="244"/>
      <c r="KI128" s="244"/>
      <c r="KJ128" s="244"/>
      <c r="KK128" s="244"/>
      <c r="KL128" s="244"/>
      <c r="KM128" s="244"/>
      <c r="KN128" s="244"/>
      <c r="KO128" s="244"/>
      <c r="KP128" s="244"/>
      <c r="KQ128" s="244"/>
      <c r="KR128" s="244"/>
      <c r="KS128" s="244"/>
      <c r="KT128" s="244"/>
      <c r="KU128" s="244"/>
      <c r="KV128" s="244"/>
      <c r="KW128" s="244"/>
      <c r="KX128" s="244"/>
      <c r="KY128" s="244"/>
      <c r="KZ128" s="244"/>
      <c r="LA128" s="244"/>
      <c r="LB128" s="244"/>
      <c r="LC128" s="244"/>
      <c r="LD128" s="244"/>
      <c r="LE128" s="244"/>
      <c r="LF128" s="244"/>
      <c r="LG128" s="244"/>
      <c r="LH128" s="244"/>
      <c r="LI128" s="244"/>
      <c r="LJ128" s="244"/>
      <c r="LK128" s="244"/>
      <c r="LL128" s="244"/>
      <c r="LM128" s="244"/>
      <c r="LN128" s="244"/>
      <c r="LO128" s="244"/>
      <c r="LP128" s="244"/>
      <c r="LQ128" s="244"/>
      <c r="LR128" s="244"/>
      <c r="LS128" s="244"/>
      <c r="LT128" s="244"/>
      <c r="LU128" s="244"/>
      <c r="LV128" s="244"/>
      <c r="LW128" s="244"/>
      <c r="LX128" s="244"/>
      <c r="LY128" s="244"/>
      <c r="LZ128" s="244"/>
      <c r="MA128" s="244"/>
      <c r="MB128" s="244"/>
      <c r="MC128" s="244"/>
      <c r="MD128" s="244"/>
      <c r="ME128" s="244"/>
      <c r="MF128" s="244"/>
      <c r="MG128" s="244"/>
      <c r="MH128" s="244"/>
      <c r="MI128" s="244"/>
      <c r="MJ128" s="244"/>
      <c r="MK128" s="244"/>
      <c r="ML128" s="244"/>
      <c r="MM128" s="244"/>
      <c r="MN128" s="244"/>
      <c r="MO128" s="244"/>
      <c r="MP128" s="244"/>
      <c r="MQ128" s="244"/>
      <c r="MR128" s="244"/>
      <c r="MS128" s="244"/>
      <c r="MT128" s="244"/>
      <c r="MU128" s="244"/>
      <c r="MV128" s="244"/>
      <c r="MW128" s="244"/>
      <c r="MX128" s="244"/>
      <c r="MY128" s="244"/>
      <c r="MZ128" s="244"/>
      <c r="NA128" s="244"/>
      <c r="NB128" s="244"/>
      <c r="NC128" s="244"/>
      <c r="ND128" s="244"/>
      <c r="NE128" s="244"/>
      <c r="NF128" s="244"/>
      <c r="NG128" s="244"/>
      <c r="NH128" s="244"/>
      <c r="NI128" s="244"/>
      <c r="NJ128" s="244"/>
      <c r="NK128" s="244"/>
      <c r="NL128" s="244"/>
      <c r="NM128" s="244"/>
      <c r="NN128" s="244"/>
      <c r="NO128" s="244"/>
      <c r="NP128" s="244"/>
      <c r="NQ128" s="244"/>
      <c r="NR128" s="244"/>
      <c r="NS128" s="244"/>
      <c r="NT128" s="244"/>
      <c r="NU128" s="244"/>
      <c r="NV128" s="244"/>
      <c r="NW128" s="244"/>
      <c r="NX128" s="244"/>
      <c r="NY128" s="244"/>
      <c r="NZ128" s="244"/>
      <c r="OA128" s="244"/>
      <c r="OB128" s="244"/>
      <c r="OC128" s="244"/>
      <c r="OD128" s="244"/>
      <c r="OE128" s="244"/>
      <c r="OF128" s="244"/>
      <c r="OG128" s="244"/>
      <c r="OH128" s="244"/>
      <c r="OI128" s="244"/>
      <c r="OJ128" s="244"/>
      <c r="OK128" s="244"/>
      <c r="OL128" s="244"/>
      <c r="OM128" s="244"/>
      <c r="ON128" s="244"/>
      <c r="OO128" s="244"/>
      <c r="OP128" s="244"/>
      <c r="OQ128" s="244"/>
      <c r="OR128" s="244"/>
      <c r="OS128" s="244"/>
      <c r="OT128" s="244"/>
      <c r="OU128" s="244"/>
      <c r="OV128" s="244"/>
      <c r="OW128" s="244"/>
      <c r="OX128" s="244"/>
      <c r="OY128" s="244"/>
      <c r="OZ128" s="244"/>
      <c r="PA128" s="244"/>
      <c r="PB128" s="244"/>
      <c r="PC128" s="244"/>
      <c r="PD128" s="244"/>
      <c r="PE128" s="244"/>
      <c r="PF128" s="244"/>
      <c r="PG128" s="244"/>
      <c r="PH128" s="244"/>
      <c r="PI128" s="244"/>
      <c r="PJ128" s="244"/>
      <c r="PK128" s="244"/>
      <c r="PL128" s="244"/>
      <c r="PM128" s="244"/>
      <c r="PN128" s="244"/>
      <c r="PO128" s="244"/>
      <c r="PP128" s="244"/>
      <c r="PQ128" s="244"/>
      <c r="PR128" s="244"/>
      <c r="PS128" s="244"/>
      <c r="PT128" s="244"/>
      <c r="PU128" s="244"/>
      <c r="PV128" s="244"/>
      <c r="PW128" s="244"/>
      <c r="PX128" s="244"/>
      <c r="PY128" s="244"/>
      <c r="PZ128" s="244"/>
      <c r="QA128" s="244"/>
      <c r="QB128" s="244"/>
      <c r="QC128" s="244"/>
      <c r="QD128" s="244"/>
      <c r="QE128" s="244"/>
      <c r="QF128" s="244"/>
      <c r="QG128" s="244"/>
      <c r="QH128" s="244"/>
      <c r="QI128" s="244"/>
      <c r="QJ128" s="244"/>
      <c r="QK128" s="244"/>
      <c r="QL128" s="244"/>
      <c r="QM128" s="244"/>
      <c r="QN128" s="244"/>
      <c r="QO128" s="244"/>
      <c r="QP128" s="244"/>
      <c r="QQ128" s="244"/>
      <c r="QR128" s="244"/>
      <c r="QS128" s="244"/>
      <c r="QT128" s="244"/>
      <c r="QU128" s="244"/>
      <c r="QV128" s="244"/>
      <c r="QW128" s="244"/>
      <c r="QX128" s="244"/>
      <c r="QY128" s="244"/>
      <c r="QZ128" s="244"/>
      <c r="RA128" s="244"/>
      <c r="RB128" s="244"/>
      <c r="RC128" s="244"/>
      <c r="RD128" s="244"/>
      <c r="RE128" s="244"/>
      <c r="RF128" s="244"/>
      <c r="RG128" s="244"/>
      <c r="RH128" s="244"/>
      <c r="RI128" s="244"/>
      <c r="RJ128" s="244"/>
      <c r="RK128" s="244"/>
      <c r="RL128" s="244"/>
      <c r="RM128" s="244"/>
      <c r="RN128" s="244"/>
      <c r="RO128" s="244"/>
      <c r="RP128" s="244"/>
      <c r="RQ128" s="244"/>
      <c r="RR128" s="244"/>
      <c r="RS128" s="244"/>
      <c r="RT128" s="244"/>
      <c r="RU128" s="244"/>
      <c r="RV128" s="244"/>
      <c r="RW128" s="244"/>
      <c r="RX128" s="244"/>
      <c r="RY128" s="244"/>
      <c r="RZ128" s="244"/>
      <c r="SA128" s="244"/>
      <c r="SB128" s="244"/>
      <c r="SC128" s="244"/>
      <c r="SD128" s="244"/>
      <c r="SE128" s="244"/>
      <c r="SF128" s="244"/>
      <c r="SG128" s="244"/>
      <c r="SH128" s="244"/>
      <c r="SI128" s="244"/>
      <c r="SJ128" s="244"/>
      <c r="SK128" s="244"/>
      <c r="SL128" s="244"/>
      <c r="SM128" s="244"/>
      <c r="SN128" s="244"/>
      <c r="SO128" s="244"/>
      <c r="SP128" s="244"/>
      <c r="SQ128" s="244"/>
      <c r="SR128" s="244"/>
      <c r="SS128" s="244"/>
      <c r="ST128" s="244"/>
      <c r="SU128" s="244"/>
      <c r="SV128" s="244"/>
      <c r="SW128" s="244"/>
      <c r="SX128" s="244"/>
      <c r="SY128" s="244"/>
      <c r="SZ128" s="244"/>
      <c r="TA128" s="244"/>
      <c r="TB128" s="244"/>
      <c r="TC128" s="244"/>
      <c r="TD128" s="244"/>
      <c r="TE128" s="244"/>
      <c r="TF128" s="244"/>
      <c r="TG128" s="244"/>
      <c r="TH128" s="244"/>
      <c r="TI128" s="244"/>
      <c r="TJ128" s="244"/>
      <c r="TK128" s="244"/>
      <c r="TL128" s="244"/>
      <c r="TM128" s="244"/>
      <c r="TN128" s="244"/>
      <c r="TO128" s="244"/>
      <c r="TP128" s="244"/>
      <c r="TQ128" s="244"/>
      <c r="TR128" s="244"/>
      <c r="TS128" s="244"/>
      <c r="TT128" s="244"/>
      <c r="TU128" s="244"/>
      <c r="TV128" s="244"/>
      <c r="TW128" s="244"/>
      <c r="TX128" s="244"/>
      <c r="TY128" s="244"/>
      <c r="TZ128" s="244"/>
      <c r="UA128" s="244"/>
      <c r="UB128" s="244"/>
      <c r="UC128" s="244"/>
      <c r="UD128" s="244"/>
      <c r="UE128" s="244"/>
      <c r="UF128" s="244"/>
      <c r="UG128" s="244"/>
      <c r="UH128" s="244"/>
      <c r="UI128" s="244"/>
      <c r="UJ128" s="244"/>
      <c r="UK128" s="244"/>
      <c r="UL128" s="244"/>
      <c r="UM128" s="244"/>
      <c r="UN128" s="244"/>
      <c r="UO128" s="244"/>
      <c r="UP128" s="244"/>
      <c r="UQ128" s="244"/>
      <c r="UR128" s="244"/>
      <c r="US128" s="244"/>
      <c r="UT128" s="244"/>
      <c r="UU128" s="244"/>
      <c r="UV128" s="244"/>
      <c r="UW128" s="244"/>
      <c r="UX128" s="244"/>
      <c r="UY128" s="244"/>
      <c r="UZ128" s="244"/>
      <c r="VA128" s="244"/>
      <c r="VB128" s="244"/>
      <c r="VC128" s="244"/>
      <c r="VD128" s="244"/>
      <c r="VE128" s="244"/>
      <c r="VF128" s="244"/>
      <c r="VG128" s="244"/>
      <c r="VH128" s="244"/>
      <c r="VI128" s="244"/>
      <c r="VJ128" s="244"/>
      <c r="VK128" s="244"/>
      <c r="VL128" s="244"/>
      <c r="VM128" s="244"/>
      <c r="VN128" s="244"/>
      <c r="VO128" s="244"/>
      <c r="VP128" s="244"/>
      <c r="VQ128" s="244"/>
      <c r="VR128" s="244"/>
      <c r="VS128" s="244"/>
      <c r="VT128" s="244"/>
      <c r="VU128" s="244"/>
      <c r="VV128" s="244"/>
      <c r="VW128" s="244"/>
      <c r="VX128" s="244"/>
      <c r="VY128" s="244"/>
      <c r="VZ128" s="244"/>
      <c r="WA128" s="244"/>
      <c r="WB128" s="244"/>
      <c r="WC128" s="244"/>
      <c r="WD128" s="244"/>
      <c r="WE128" s="244"/>
      <c r="WF128" s="244"/>
      <c r="WG128" s="244"/>
      <c r="WH128" s="244"/>
      <c r="WI128" s="244"/>
      <c r="WJ128" s="244"/>
      <c r="WK128" s="244"/>
      <c r="WL128" s="244"/>
      <c r="WM128" s="244"/>
      <c r="WN128" s="244"/>
      <c r="WO128" s="244"/>
      <c r="WP128" s="244"/>
      <c r="WQ128" s="244"/>
      <c r="WR128" s="244"/>
      <c r="WS128" s="244"/>
      <c r="WT128" s="244"/>
      <c r="WU128" s="244"/>
      <c r="WV128" s="244"/>
      <c r="WW128" s="244"/>
      <c r="WX128" s="244"/>
      <c r="WY128" s="244"/>
      <c r="WZ128" s="244"/>
      <c r="XA128" s="244"/>
      <c r="XB128" s="244"/>
      <c r="XC128" s="244"/>
      <c r="XD128" s="244"/>
      <c r="XE128" s="244"/>
      <c r="XF128" s="244"/>
      <c r="XG128" s="244"/>
      <c r="XH128" s="244"/>
      <c r="XI128" s="244"/>
      <c r="XJ128" s="244"/>
      <c r="XK128" s="244"/>
      <c r="XL128" s="244"/>
      <c r="XM128" s="244"/>
      <c r="XN128" s="244"/>
      <c r="XO128" s="244"/>
      <c r="XP128" s="244"/>
      <c r="XQ128" s="244"/>
      <c r="XR128" s="244"/>
      <c r="XS128" s="244"/>
      <c r="XT128" s="244"/>
      <c r="XU128" s="244"/>
      <c r="XV128" s="244"/>
      <c r="XW128" s="244"/>
      <c r="XX128" s="244"/>
      <c r="XY128" s="244"/>
      <c r="XZ128" s="244"/>
      <c r="YA128" s="244"/>
      <c r="YB128" s="244"/>
      <c r="YC128" s="244"/>
      <c r="YD128" s="244"/>
      <c r="YE128" s="244"/>
      <c r="YF128" s="244"/>
      <c r="YG128" s="244"/>
      <c r="YH128" s="244"/>
      <c r="YI128" s="244"/>
      <c r="YJ128" s="244"/>
      <c r="YK128" s="244"/>
      <c r="YL128" s="244"/>
      <c r="YM128" s="244"/>
      <c r="YN128" s="244"/>
      <c r="YO128" s="244"/>
      <c r="YP128" s="244"/>
      <c r="YQ128" s="244"/>
      <c r="YR128" s="244"/>
      <c r="YS128" s="244"/>
      <c r="YT128" s="244"/>
      <c r="YU128" s="244"/>
      <c r="YV128" s="244"/>
      <c r="YW128" s="244"/>
      <c r="YX128" s="244"/>
      <c r="YY128" s="244"/>
      <c r="YZ128" s="244"/>
      <c r="ZA128" s="244"/>
      <c r="ZB128" s="244"/>
      <c r="ZC128" s="244"/>
      <c r="ZD128" s="244"/>
      <c r="ZE128" s="244"/>
      <c r="ZF128" s="244"/>
      <c r="ZG128" s="244"/>
      <c r="ZH128" s="244"/>
      <c r="ZI128" s="244"/>
      <c r="ZJ128" s="244"/>
      <c r="ZK128" s="244"/>
      <c r="ZL128" s="244"/>
      <c r="ZM128" s="244"/>
      <c r="ZN128" s="244"/>
      <c r="ZO128" s="244"/>
      <c r="ZP128" s="244"/>
      <c r="ZQ128" s="244"/>
      <c r="ZR128" s="244"/>
      <c r="ZS128" s="244"/>
      <c r="ZT128" s="244"/>
      <c r="ZU128" s="244"/>
      <c r="ZV128" s="244"/>
      <c r="ZW128" s="244"/>
      <c r="ZX128" s="244"/>
      <c r="ZY128" s="244"/>
      <c r="ZZ128" s="244"/>
      <c r="AAA128" s="244"/>
      <c r="AAB128" s="244"/>
      <c r="AAC128" s="244"/>
      <c r="AAD128" s="244"/>
      <c r="AAE128" s="244"/>
      <c r="AAF128" s="244"/>
      <c r="AAG128" s="244"/>
      <c r="AAH128" s="244"/>
      <c r="AAI128" s="244"/>
      <c r="AAJ128" s="244"/>
      <c r="AAK128" s="244"/>
      <c r="AAL128" s="244"/>
      <c r="AAM128" s="244"/>
      <c r="AAN128" s="244"/>
      <c r="AAO128" s="244"/>
      <c r="AAP128" s="244"/>
      <c r="AAQ128" s="244"/>
      <c r="AAR128" s="244"/>
      <c r="AAS128" s="244"/>
      <c r="AAT128" s="244"/>
      <c r="AAU128" s="244"/>
      <c r="AAV128" s="244"/>
      <c r="AAW128" s="244"/>
      <c r="AAX128" s="244"/>
      <c r="AAY128" s="244"/>
      <c r="AAZ128" s="244"/>
      <c r="ABA128" s="244"/>
      <c r="ABB128" s="244"/>
      <c r="ABC128" s="244"/>
      <c r="ABD128" s="244"/>
      <c r="ABE128" s="244"/>
      <c r="ABF128" s="244"/>
      <c r="ABG128" s="244"/>
      <c r="ABH128" s="244"/>
      <c r="ABI128" s="244"/>
      <c r="ABJ128" s="244"/>
      <c r="ABK128" s="244"/>
      <c r="ABL128" s="244"/>
      <c r="ABM128" s="244"/>
      <c r="ABN128" s="244"/>
      <c r="ABO128" s="244"/>
      <c r="ABP128" s="244"/>
      <c r="ABQ128" s="244"/>
      <c r="ABR128" s="244"/>
      <c r="ABS128" s="244"/>
      <c r="ABT128" s="244"/>
      <c r="ABU128" s="244"/>
      <c r="ABV128" s="244"/>
      <c r="ABW128" s="244"/>
      <c r="ABX128" s="244"/>
      <c r="ABY128" s="244"/>
      <c r="ABZ128" s="244"/>
      <c r="ACA128" s="244"/>
      <c r="ACB128" s="244"/>
      <c r="ACC128" s="244"/>
      <c r="ACD128" s="244"/>
      <c r="ACE128" s="244"/>
      <c r="ACF128" s="244"/>
      <c r="ACG128" s="244"/>
      <c r="ACH128" s="244"/>
      <c r="ACI128" s="244"/>
      <c r="ACJ128" s="244"/>
      <c r="ACK128" s="244"/>
      <c r="ACL128" s="244"/>
      <c r="ACM128" s="244"/>
      <c r="ACN128" s="244"/>
      <c r="ACO128" s="244"/>
      <c r="ACP128" s="244"/>
      <c r="ACQ128" s="244"/>
      <c r="ACR128" s="244"/>
      <c r="ACS128" s="244"/>
      <c r="ACT128" s="244"/>
      <c r="ACU128" s="244"/>
      <c r="ACV128" s="244"/>
      <c r="ACW128" s="244"/>
      <c r="ACX128" s="244"/>
      <c r="ACY128" s="244"/>
      <c r="ACZ128" s="244"/>
      <c r="ADA128" s="244"/>
      <c r="ADB128" s="244"/>
      <c r="ADC128" s="244"/>
      <c r="ADD128" s="244"/>
      <c r="ADE128" s="244"/>
      <c r="ADF128" s="244"/>
      <c r="ADG128" s="244"/>
      <c r="ADH128" s="244"/>
      <c r="ADI128" s="244"/>
      <c r="ADJ128" s="244"/>
      <c r="ADK128" s="244"/>
      <c r="ADL128" s="244"/>
      <c r="ADM128" s="244"/>
      <c r="ADN128" s="244"/>
      <c r="ADO128" s="244"/>
      <c r="ADP128" s="244"/>
      <c r="ADQ128" s="244"/>
      <c r="ADR128" s="244"/>
      <c r="ADS128" s="244"/>
      <c r="ADT128" s="244"/>
      <c r="ADU128" s="244"/>
      <c r="ADV128" s="244"/>
      <c r="ADW128" s="244"/>
      <c r="ADX128" s="244"/>
      <c r="ADY128" s="244"/>
      <c r="ADZ128" s="244"/>
      <c r="AEA128" s="244"/>
      <c r="AEB128" s="244"/>
      <c r="AEC128" s="244"/>
      <c r="AED128" s="244"/>
      <c r="AEE128" s="244"/>
      <c r="AEF128" s="244"/>
      <c r="AEG128" s="244"/>
      <c r="AEH128" s="244"/>
      <c r="AEI128" s="244"/>
      <c r="AEJ128" s="244"/>
      <c r="AEK128" s="244"/>
      <c r="AEL128" s="244"/>
      <c r="AEM128" s="244"/>
      <c r="AEN128" s="244"/>
      <c r="AEO128" s="244"/>
      <c r="AEP128" s="244"/>
      <c r="AEQ128" s="244"/>
      <c r="AER128" s="244"/>
      <c r="AES128" s="244"/>
      <c r="AET128" s="244"/>
      <c r="AEU128" s="244"/>
    </row>
    <row r="129" spans="1:22" x14ac:dyDescent="0.15">
      <c r="A129" s="183" t="str">
        <f>'Tariffs July 2020'!K98</f>
        <v>Powerclub</v>
      </c>
      <c r="B129" s="183" t="str">
        <f>'Tariffs July 2020'!L98</f>
        <v>Powerbank Home</v>
      </c>
      <c r="C129" s="184">
        <f>IF('Tariffs July 2020'!BP98=0,91*'Tariffs July 2020'!M98/100,(91*'Tariffs July 2020'!M98/100)+'Tariffs July 2020'!BP98/4)</f>
        <v>112.36372727272725</v>
      </c>
      <c r="D129" s="184">
        <f>IF('Tariffs July 2020'!O98="",$C$107*$C$108*'Tariffs July 2020'!N98/100,IF($C$107*$C$108&gt;='Tariffs July 2020'!P98,('Tariffs July 2020'!P98*'Tariffs July 2020'!N98/100),($C$107*$C$108*'Tariffs July 2020'!N98/100)))</f>
        <v>95.199999999999989</v>
      </c>
      <c r="E129" s="184">
        <f>($C$107*$C$109)*'Tariffs July 2020'!AH98/100</f>
        <v>167.19999999999996</v>
      </c>
      <c r="F129" s="184">
        <f>($C$107*$C$110)*'Tariffs July 2020'!W98/100</f>
        <v>67.36363636363636</v>
      </c>
      <c r="G129" s="184">
        <f t="shared" ref="G129:G130" si="290">SUM(C129:F129)</f>
        <v>442.12736363636361</v>
      </c>
      <c r="H129" s="238">
        <f t="shared" ref="H129:H130" si="291">(G129-C129)*4</f>
        <v>1319.0545454545454</v>
      </c>
      <c r="I129" s="238">
        <f t="shared" ref="I129:I130" si="292">G129*4</f>
        <v>1768.5094545454544</v>
      </c>
      <c r="J129" s="185">
        <f t="shared" ref="J129:J130" si="293">I129*1.1</f>
        <v>1945.3604</v>
      </c>
      <c r="K129" s="183">
        <f>'Tariffs July 2020'!AZ98</f>
        <v>0</v>
      </c>
      <c r="L129" s="183">
        <f>'Tariffs July 2020'!BA98</f>
        <v>0</v>
      </c>
      <c r="M129" s="183">
        <f>'Tariffs July 2020'!BB98</f>
        <v>0</v>
      </c>
      <c r="N129" s="183">
        <f>'Tariffs July 2020'!BC98</f>
        <v>0</v>
      </c>
      <c r="O129" s="186" t="str">
        <f t="shared" ref="O129:O130" si="294">IF(SUM(K129:N129)=0,"No discount",IF(K129&gt;0,"Guaranteed off bill",IF(L129&gt;0,"Guaranteed off usage",IF(M129&gt;0,"Pay-on-time off bill","Pay-on-time off usage"))))</f>
        <v>No discount</v>
      </c>
      <c r="P129" s="187" t="str">
        <f t="shared" ref="P129:P130" si="295">IF(OR(A129="Origin Energy",A129="Red Energy",A129="Powershop"),"Inclusive","Exclusive")</f>
        <v>Exclusive</v>
      </c>
      <c r="Q129" s="241">
        <f t="shared" ref="Q129:Q130" si="296">IF(AND(O129="Guaranteed off bill",P129="Inclusive"),((I129*1.1)-((I129*1.1)*K129/100))/1.1,IF(AND(O129="Guaranteed off usage",P129="Inclusive"),((I129*1.1)-((H129*1.1)*L129/100))/1.1,IF(AND(O129="Guaranteed off bill",P129="Exclusive"),I129-(I129*K129/100),IF(AND(O129="Guaranteed off usage",P129="Exclusive"),I129-(H129*L129/100),IF(P129="Inclusive",((I129*1.1))/1.1,I129)))))</f>
        <v>1768.5094545454544</v>
      </c>
      <c r="R129" s="238">
        <f t="shared" ref="R129:R130" si="297">IF(AND(O129="Pay-on-time off bill",P129="Inclusive"),((Q129*1.1)-((Q129*1.1)*M129/100))/1.1,IF(AND(O129="Pay-on-time off usage",P129="Inclusive"),((Q129*1.1)-((H129*1.1)*N129/100))/1.1,IF(AND(O129="Pay-on-time off bill",P129="Exclusive"),Q129-(Q129*M129/100),IF(AND(O129="Pay-on-time off usage",P129="Exclusive"),Q129-(H129*N129/100),IF(P129="Inclusive",((Q129*1.1))/1.1,Q129)))))</f>
        <v>1768.5094545454544</v>
      </c>
      <c r="S129" s="247">
        <f t="shared" ref="S129:S130" si="298">Q129*1.1</f>
        <v>1945.3604</v>
      </c>
      <c r="T129" s="247">
        <f t="shared" ref="T129:T130" si="299">R129*1.1</f>
        <v>1945.3604</v>
      </c>
      <c r="U129" s="188">
        <f>'Tariffs July 2020'!BL98</f>
        <v>0</v>
      </c>
      <c r="V129" s="189" t="str">
        <f>'Tariffs July 2020'!BM98</f>
        <v>n</v>
      </c>
    </row>
    <row r="130" spans="1:22" x14ac:dyDescent="0.15">
      <c r="A130" s="183" t="str">
        <f>'Tariffs July 2020'!K99</f>
        <v>CovaU</v>
      </c>
      <c r="B130" s="183" t="str">
        <f>'Tariffs July 2020'!L99</f>
        <v>Freedom Plus</v>
      </c>
      <c r="C130" s="184">
        <f>IF('Tariffs July 2020'!BP99=0,91*'Tariffs July 2020'!M99/100,(91*'Tariffs July 2020'!M99/100)+'Tariffs July 2020'!BP99/4)</f>
        <v>90.09</v>
      </c>
      <c r="D130" s="184">
        <f>IF('Tariffs July 2020'!O99="",$C$107*$C$108*'Tariffs July 2020'!N99/100,IF($C$107*$C$108&gt;='Tariffs July 2020'!P99,('Tariffs July 2020'!P99*'Tariffs July 2020'!N99/100),($C$107*$C$108*'Tariffs July 2020'!N99/100)))</f>
        <v>135.99999999999997</v>
      </c>
      <c r="E130" s="184">
        <f>($C$107*$C$109)*'Tariffs July 2020'!AH99/100</f>
        <v>247.49999999999997</v>
      </c>
      <c r="F130" s="184">
        <f>($C$107*$C$110)*'Tariffs July 2020'!W99/100</f>
        <v>90</v>
      </c>
      <c r="G130" s="184">
        <f t="shared" si="290"/>
        <v>563.58999999999992</v>
      </c>
      <c r="H130" s="238">
        <f t="shared" si="291"/>
        <v>1893.9999999999995</v>
      </c>
      <c r="I130" s="238">
        <f t="shared" si="292"/>
        <v>2254.3599999999997</v>
      </c>
      <c r="J130" s="185">
        <f t="shared" si="293"/>
        <v>2479.7959999999998</v>
      </c>
      <c r="K130" s="183">
        <f>'Tariffs July 2020'!AZ99</f>
        <v>15</v>
      </c>
      <c r="L130" s="183">
        <f>'Tariffs July 2020'!BA99</f>
        <v>0</v>
      </c>
      <c r="M130" s="183">
        <f>'Tariffs July 2020'!BB99</f>
        <v>0</v>
      </c>
      <c r="N130" s="183">
        <f>'Tariffs July 2020'!BC99</f>
        <v>0</v>
      </c>
      <c r="O130" s="186" t="str">
        <f t="shared" si="294"/>
        <v>Guaranteed off bill</v>
      </c>
      <c r="P130" s="187" t="str">
        <f t="shared" si="295"/>
        <v>Exclusive</v>
      </c>
      <c r="Q130" s="241">
        <f t="shared" si="296"/>
        <v>1916.2059999999997</v>
      </c>
      <c r="R130" s="238">
        <f t="shared" si="297"/>
        <v>1916.2059999999997</v>
      </c>
      <c r="S130" s="247">
        <f t="shared" si="298"/>
        <v>2107.8265999999999</v>
      </c>
      <c r="T130" s="247">
        <f t="shared" si="299"/>
        <v>2107.8265999999999</v>
      </c>
      <c r="U130" s="188">
        <f>'Tariffs July 2020'!BL99</f>
        <v>0</v>
      </c>
      <c r="V130" s="189" t="str">
        <f>'Tariffs July 2020'!BM99</f>
        <v>n</v>
      </c>
    </row>
    <row r="131" spans="1:22" x14ac:dyDescent="0.15">
      <c r="A131" s="183" t="str">
        <f>'Tariffs July 2020'!K100</f>
        <v>Discover Energy</v>
      </c>
      <c r="B131" s="183" t="str">
        <f>'Tariffs July 2020'!L100</f>
        <v>Economy Saver</v>
      </c>
      <c r="C131" s="184">
        <f>IF('Tariffs July 2020'!BP100=0,91*'Tariffs July 2020'!M100/100,(91*'Tariffs July 2020'!M100/100)+'Tariffs July 2020'!BP100/4)</f>
        <v>68.25</v>
      </c>
      <c r="D131" s="184">
        <f>IF('Tariffs July 2020'!O100="",$C$107*$C$108*'Tariffs July 2020'!N100/100,IF($C$107*$C$108&gt;='Tariffs July 2020'!P100,('Tariffs July 2020'!P100*'Tariffs July 2020'!N100/100),($C$107*$C$108*'Tariffs July 2020'!N100/100)))</f>
        <v>124</v>
      </c>
      <c r="E131" s="184">
        <f>($C$107*$C$109)*'Tariffs July 2020'!AH100/100</f>
        <v>225.5</v>
      </c>
      <c r="F131" s="184">
        <f>($C$107*$C$110)*'Tariffs July 2020'!W100/100</f>
        <v>98.136363636363626</v>
      </c>
      <c r="G131" s="184">
        <f t="shared" ref="G131" si="300">SUM(C131:F131)</f>
        <v>515.88636363636363</v>
      </c>
      <c r="H131" s="238">
        <f t="shared" ref="H131" si="301">(G131-C131)*4</f>
        <v>1790.5454545454545</v>
      </c>
      <c r="I131" s="238">
        <f t="shared" ref="I131" si="302">G131*4</f>
        <v>2063.5454545454545</v>
      </c>
      <c r="J131" s="185">
        <f t="shared" ref="J131" si="303">I131*1.1</f>
        <v>2269.9</v>
      </c>
      <c r="K131" s="183">
        <f>'Tariffs July 2020'!AZ100</f>
        <v>0</v>
      </c>
      <c r="L131" s="183">
        <f>'Tariffs July 2020'!BA100</f>
        <v>12</v>
      </c>
      <c r="M131" s="183">
        <f>'Tariffs July 2020'!BB100</f>
        <v>0</v>
      </c>
      <c r="N131" s="183">
        <f>'Tariffs July 2020'!BC100</f>
        <v>0</v>
      </c>
      <c r="O131" s="186" t="str">
        <f t="shared" ref="O131" si="304">IF(SUM(K131:N131)=0,"No discount",IF(K131&gt;0,"Guaranteed off bill",IF(L131&gt;0,"Guaranteed off usage",IF(M131&gt;0,"Pay-on-time off bill","Pay-on-time off usage"))))</f>
        <v>Guaranteed off usage</v>
      </c>
      <c r="P131" s="187" t="str">
        <f t="shared" ref="P131" si="305">IF(OR(A131="Origin Energy",A131="Red Energy",A131="Powershop"),"Inclusive","Exclusive")</f>
        <v>Exclusive</v>
      </c>
      <c r="Q131" s="241">
        <f t="shared" ref="Q131" si="306">IF(AND(O131="Guaranteed off bill",P131="Inclusive"),((I131*1.1)-((I131*1.1)*K131/100))/1.1,IF(AND(O131="Guaranteed off usage",P131="Inclusive"),((I131*1.1)-((H131*1.1)*L131/100))/1.1,IF(AND(O131="Guaranteed off bill",P131="Exclusive"),I131-(I131*K131/100),IF(AND(O131="Guaranteed off usage",P131="Exclusive"),I131-(H131*L131/100),IF(P131="Inclusive",((I131*1.1))/1.1,I131)))))</f>
        <v>1848.6799999999998</v>
      </c>
      <c r="R131" s="238">
        <f t="shared" ref="R131" si="307">IF(AND(O131="Pay-on-time off bill",P131="Inclusive"),((Q131*1.1)-((Q131*1.1)*M131/100))/1.1,IF(AND(O131="Pay-on-time off usage",P131="Inclusive"),((Q131*1.1)-((H131*1.1)*N131/100))/1.1,IF(AND(O131="Pay-on-time off bill",P131="Exclusive"),Q131-(Q131*M131/100),IF(AND(O131="Pay-on-time off usage",P131="Exclusive"),Q131-(H131*N131/100),IF(P131="Inclusive",((Q131*1.1))/1.1,Q131)))))</f>
        <v>1848.6799999999998</v>
      </c>
      <c r="S131" s="247">
        <f t="shared" ref="S131" si="308">Q131*1.1</f>
        <v>2033.548</v>
      </c>
      <c r="T131" s="247">
        <f t="shared" ref="T131" si="309">R131*1.1</f>
        <v>2033.548</v>
      </c>
      <c r="U131" s="188">
        <f>'Tariffs July 2020'!BL100</f>
        <v>0</v>
      </c>
      <c r="V131" s="189" t="str">
        <f>'Tariffs July 2020'!BM100</f>
        <v>n</v>
      </c>
    </row>
    <row r="132" spans="1:22" x14ac:dyDescent="0.15">
      <c r="A132" s="183" t="str">
        <f>'Tariffs July 2020'!K101</f>
        <v>Kogan Energy</v>
      </c>
      <c r="B132" s="183" t="str">
        <f>'Tariffs July 2020'!L101</f>
        <v>Market offer</v>
      </c>
      <c r="C132" s="184">
        <f>IF('Tariffs July 2020'!BP101=0,91*'Tariffs July 2020'!M101/100,(91*'Tariffs July 2020'!M101/100)+'Tariffs July 2020'!BP101/4)</f>
        <v>101.1340909090909</v>
      </c>
      <c r="D132" s="184">
        <f>IF('Tariffs July 2020'!O101="",$C$107*$C$108*'Tariffs July 2020'!N101/100,IF($C$107*$C$108&gt;='Tariffs July 2020'!P101,('Tariffs July 2020'!P101*'Tariffs July 2020'!N101/100),($C$107*$C$108*'Tariffs July 2020'!N101/100)))</f>
        <v>84.618181818181796</v>
      </c>
      <c r="E132" s="184">
        <f>($C$107*$C$109)*'Tariffs July 2020'!AH101/100</f>
        <v>137.19999999999999</v>
      </c>
      <c r="F132" s="184">
        <f>($C$107*$C$110)*'Tariffs July 2020'!W101/100</f>
        <v>54.54545454545454</v>
      </c>
      <c r="G132" s="184">
        <f t="shared" ref="G132" si="310">SUM(C132:F132)</f>
        <v>377.49772727272722</v>
      </c>
      <c r="H132" s="238">
        <f t="shared" ref="H132" si="311">(G132-C132)*4</f>
        <v>1105.4545454545453</v>
      </c>
      <c r="I132" s="238">
        <f t="shared" ref="I132" si="312">G132*4</f>
        <v>1509.9909090909089</v>
      </c>
      <c r="J132" s="185">
        <f t="shared" ref="J132" si="313">I132*1.1</f>
        <v>1660.9899999999998</v>
      </c>
      <c r="K132" s="183">
        <f>'Tariffs July 2020'!AZ101</f>
        <v>0</v>
      </c>
      <c r="L132" s="183">
        <f>'Tariffs July 2020'!BA101</f>
        <v>0</v>
      </c>
      <c r="M132" s="183">
        <f>'Tariffs July 2020'!BB101</f>
        <v>0</v>
      </c>
      <c r="N132" s="183">
        <f>'Tariffs July 2020'!BC101</f>
        <v>0</v>
      </c>
      <c r="O132" s="186" t="str">
        <f t="shared" ref="O132" si="314">IF(SUM(K132:N132)=0,"No discount",IF(K132&gt;0,"Guaranteed off bill",IF(L132&gt;0,"Guaranteed off usage",IF(M132&gt;0,"Pay-on-time off bill","Pay-on-time off usage"))))</f>
        <v>No discount</v>
      </c>
      <c r="P132" s="187" t="str">
        <f t="shared" ref="P132" si="315">IF(OR(A132="Origin Energy",A132="Red Energy",A132="Powershop"),"Inclusive","Exclusive")</f>
        <v>Exclusive</v>
      </c>
      <c r="Q132" s="241">
        <f t="shared" ref="Q132" si="316">IF(AND(O132="Guaranteed off bill",P132="Inclusive"),((I132*1.1)-((I132*1.1)*K132/100))/1.1,IF(AND(O132="Guaranteed off usage",P132="Inclusive"),((I132*1.1)-((H132*1.1)*L132/100))/1.1,IF(AND(O132="Guaranteed off bill",P132="Exclusive"),I132-(I132*K132/100),IF(AND(O132="Guaranteed off usage",P132="Exclusive"),I132-(H132*L132/100),IF(P132="Inclusive",((I132*1.1))/1.1,I132)))))</f>
        <v>1509.9909090909089</v>
      </c>
      <c r="R132" s="238">
        <f t="shared" ref="R132" si="317">IF(AND(O132="Pay-on-time off bill",P132="Inclusive"),((Q132*1.1)-((Q132*1.1)*M132/100))/1.1,IF(AND(O132="Pay-on-time off usage",P132="Inclusive"),((Q132*1.1)-((H132*1.1)*N132/100))/1.1,IF(AND(O132="Pay-on-time off bill",P132="Exclusive"),Q132-(Q132*M132/100),IF(AND(O132="Pay-on-time off usage",P132="Exclusive"),Q132-(H132*N132/100),IF(P132="Inclusive",((Q132*1.1))/1.1,Q132)))))</f>
        <v>1509.9909090909089</v>
      </c>
      <c r="S132" s="247">
        <f t="shared" ref="S132" si="318">Q132*1.1</f>
        <v>1660.9899999999998</v>
      </c>
      <c r="T132" s="247">
        <f t="shared" ref="T132" si="319">R132*1.1</f>
        <v>1660.9899999999998</v>
      </c>
      <c r="U132" s="188">
        <f>'Tariffs July 2020'!BL101</f>
        <v>0</v>
      </c>
      <c r="V132" s="189" t="str">
        <f>'Tariffs July 2020'!BM101</f>
        <v>n</v>
      </c>
    </row>
    <row r="133" spans="1:22" x14ac:dyDescent="0.15">
      <c r="A133" s="183" t="str">
        <f>'Tariffs July 2020'!K102</f>
        <v>Locality Planning Energy</v>
      </c>
      <c r="B133" s="183" t="str">
        <f>'Tariffs July 2020'!L102</f>
        <v>LPE Mates Rates</v>
      </c>
      <c r="C133" s="184">
        <f>IF('Tariffs July 2020'!BP102=0,91*'Tariffs July 2020'!M102/100,(91*'Tariffs July 2020'!M102/100)+'Tariffs July 2020'!BP102/4)</f>
        <v>93.068181818181813</v>
      </c>
      <c r="D133" s="184">
        <f>IF('Tariffs July 2020'!O102="",$C$107*$C$108*'Tariffs July 2020'!N102/100,IF($C$107*$C$108&gt;='Tariffs July 2020'!P102,('Tariffs July 2020'!P102*'Tariffs July 2020'!N102/100),($C$107*$C$108*'Tariffs July 2020'!N102/100)))</f>
        <v>103.56363636363636</v>
      </c>
      <c r="E133" s="184">
        <f>($C$107*$C$109)*'Tariffs July 2020'!AH102/100</f>
        <v>160.49999999999997</v>
      </c>
      <c r="F133" s="184">
        <f>($C$107*$C$110)*'Tariffs July 2020'!W102/100</f>
        <v>67.136363636363626</v>
      </c>
      <c r="G133" s="184">
        <f t="shared" ref="G133" si="320">SUM(C133:F133)</f>
        <v>424.2681818181818</v>
      </c>
      <c r="H133" s="238">
        <f t="shared" ref="H133" si="321">(G133-C133)*4</f>
        <v>1324.8</v>
      </c>
      <c r="I133" s="238">
        <f t="shared" ref="I133" si="322">G133*4</f>
        <v>1697.0727272727272</v>
      </c>
      <c r="J133" s="185">
        <f t="shared" ref="J133" si="323">I133*1.1</f>
        <v>1866.78</v>
      </c>
      <c r="K133" s="183">
        <f>'Tariffs July 2020'!AZ102</f>
        <v>0</v>
      </c>
      <c r="L133" s="183">
        <f>'Tariffs July 2020'!BA102</f>
        <v>0</v>
      </c>
      <c r="M133" s="183">
        <f>'Tariffs July 2020'!BB102</f>
        <v>0</v>
      </c>
      <c r="N133" s="183">
        <f>'Tariffs July 2020'!BC102</f>
        <v>0</v>
      </c>
      <c r="O133" s="186" t="str">
        <f t="shared" ref="O133" si="324">IF(SUM(K133:N133)=0,"No discount",IF(K133&gt;0,"Guaranteed off bill",IF(L133&gt;0,"Guaranteed off usage",IF(M133&gt;0,"Pay-on-time off bill","Pay-on-time off usage"))))</f>
        <v>No discount</v>
      </c>
      <c r="P133" s="187" t="str">
        <f t="shared" ref="P133" si="325">IF(OR(A133="Origin Energy",A133="Red Energy",A133="Powershop"),"Inclusive","Exclusive")</f>
        <v>Exclusive</v>
      </c>
      <c r="Q133" s="241">
        <f t="shared" ref="Q133" si="326">IF(AND(O133="Guaranteed off bill",P133="Inclusive"),((I133*1.1)-((I133*1.1)*K133/100))/1.1,IF(AND(O133="Guaranteed off usage",P133="Inclusive"),((I133*1.1)-((H133*1.1)*L133/100))/1.1,IF(AND(O133="Guaranteed off bill",P133="Exclusive"),I133-(I133*K133/100),IF(AND(O133="Guaranteed off usage",P133="Exclusive"),I133-(H133*L133/100),IF(P133="Inclusive",((I133*1.1))/1.1,I133)))))</f>
        <v>1697.0727272727272</v>
      </c>
      <c r="R133" s="238">
        <f t="shared" ref="R133" si="327">IF(AND(O133="Pay-on-time off bill",P133="Inclusive"),((Q133*1.1)-((Q133*1.1)*M133/100))/1.1,IF(AND(O133="Pay-on-time off usage",P133="Inclusive"),((Q133*1.1)-((H133*1.1)*N133/100))/1.1,IF(AND(O133="Pay-on-time off bill",P133="Exclusive"),Q133-(Q133*M133/100),IF(AND(O133="Pay-on-time off usage",P133="Exclusive"),Q133-(H133*N133/100),IF(P133="Inclusive",((Q133*1.1))/1.1,Q133)))))</f>
        <v>1697.0727272727272</v>
      </c>
      <c r="S133" s="247">
        <f t="shared" ref="S133" si="328">Q133*1.1</f>
        <v>1866.78</v>
      </c>
      <c r="T133" s="247">
        <f t="shared" ref="T133" si="329">R133*1.1</f>
        <v>1866.78</v>
      </c>
      <c r="U133" s="188">
        <f>'Tariffs July 2020'!BL102</f>
        <v>0</v>
      </c>
      <c r="V133" s="189" t="str">
        <f>'Tariffs July 2020'!BM102</f>
        <v>n</v>
      </c>
    </row>
    <row r="134" spans="1:22" x14ac:dyDescent="0.15">
      <c r="A134" s="183" t="str">
        <f>'Tariffs July 2020'!K103</f>
        <v>GloBird Energy</v>
      </c>
      <c r="B134" s="183" t="str">
        <f>'Tariffs July 2020'!L103</f>
        <v>GloSave</v>
      </c>
      <c r="C134" s="184">
        <f>IF('Tariffs July 2020'!BP103=0,91*'Tariffs July 2020'!M103/100,(91*'Tariffs July 2020'!M103/100)+'Tariffs July 2020'!BP103/4)</f>
        <v>90.999999999999986</v>
      </c>
      <c r="D134" s="184">
        <f>IF('Tariffs July 2020'!O103="",$C$107*$C$108*'Tariffs July 2020'!N103/100,IF($C$107*$C$108&gt;='Tariffs July 2020'!P103,('Tariffs July 2020'!P103*'Tariffs July 2020'!N103/100),($C$107*$C$108*'Tariffs July 2020'!N103/100)))</f>
        <v>112</v>
      </c>
      <c r="E134" s="184">
        <f>($C$107*$C$109)*'Tariffs July 2020'!AH103/100</f>
        <v>164.99999999999997</v>
      </c>
      <c r="F134" s="184">
        <f>($C$107*$C$110)*'Tariffs July 2020'!W103/100</f>
        <v>74.999999999999986</v>
      </c>
      <c r="G134" s="184">
        <f t="shared" ref="G134" si="330">SUM(C134:F134)</f>
        <v>443</v>
      </c>
      <c r="H134" s="238">
        <f t="shared" ref="H134" si="331">(G134-C134)*4</f>
        <v>1408</v>
      </c>
      <c r="I134" s="238">
        <f t="shared" ref="I134" si="332">G134*4</f>
        <v>1772</v>
      </c>
      <c r="J134" s="185">
        <f t="shared" ref="J134" si="333">I134*1.1</f>
        <v>1949.2</v>
      </c>
      <c r="K134" s="183">
        <f>'Tariffs July 2020'!AZ103</f>
        <v>0</v>
      </c>
      <c r="L134" s="183">
        <f>'Tariffs July 2020'!BA103</f>
        <v>0</v>
      </c>
      <c r="M134" s="183">
        <f>'Tariffs July 2020'!BB103</f>
        <v>7</v>
      </c>
      <c r="N134" s="183">
        <f>'Tariffs July 2020'!BC103</f>
        <v>0</v>
      </c>
      <c r="O134" s="186" t="str">
        <f t="shared" ref="O134" si="334">IF(SUM(K134:N134)=0,"No discount",IF(K134&gt;0,"Guaranteed off bill",IF(L134&gt;0,"Guaranteed off usage",IF(M134&gt;0,"Pay-on-time off bill","Pay-on-time off usage"))))</f>
        <v>Pay-on-time off bill</v>
      </c>
      <c r="P134" s="187" t="str">
        <f t="shared" ref="P134" si="335">IF(OR(A134="Origin Energy",A134="Red Energy",A134="Powershop"),"Inclusive","Exclusive")</f>
        <v>Exclusive</v>
      </c>
      <c r="Q134" s="241">
        <f t="shared" ref="Q134" si="336">IF(AND(O134="Guaranteed off bill",P134="Inclusive"),((I134*1.1)-((I134*1.1)*K134/100))/1.1,IF(AND(O134="Guaranteed off usage",P134="Inclusive"),((I134*1.1)-((H134*1.1)*L134/100))/1.1,IF(AND(O134="Guaranteed off bill",P134="Exclusive"),I134-(I134*K134/100),IF(AND(O134="Guaranteed off usage",P134="Exclusive"),I134-(H134*L134/100),IF(P134="Inclusive",((I134*1.1))/1.1,I134)))))</f>
        <v>1772</v>
      </c>
      <c r="R134" s="238">
        <f t="shared" ref="R134" si="337">IF(AND(O134="Pay-on-time off bill",P134="Inclusive"),((Q134*1.1)-((Q134*1.1)*M134/100))/1.1,IF(AND(O134="Pay-on-time off usage",P134="Inclusive"),((Q134*1.1)-((H134*1.1)*N134/100))/1.1,IF(AND(O134="Pay-on-time off bill",P134="Exclusive"),Q134-(Q134*M134/100),IF(AND(O134="Pay-on-time off usage",P134="Exclusive"),Q134-(H134*N134/100),IF(P134="Inclusive",((Q134*1.1))/1.1,Q134)))))</f>
        <v>1647.96</v>
      </c>
      <c r="S134" s="247">
        <f t="shared" ref="S134" si="338">Q134*1.1</f>
        <v>1949.2</v>
      </c>
      <c r="T134" s="247">
        <f t="shared" ref="T134" si="339">R134*1.1</f>
        <v>1812.7560000000001</v>
      </c>
      <c r="U134" s="188">
        <f>'Tariffs July 2020'!BL103</f>
        <v>0</v>
      </c>
      <c r="V134" s="189" t="str">
        <f>'Tariffs July 2020'!BM103</f>
        <v>n</v>
      </c>
    </row>
    <row r="135" spans="1:22" ht="15" thickBot="1" x14ac:dyDescent="0.2">
      <c r="A135" s="214" t="str">
        <f>'Tariffs July 2020'!K104</f>
        <v>Sumo Power</v>
      </c>
      <c r="B135" s="214" t="str">
        <f>'Tariffs July 2020'!L104</f>
        <v>Assure Advantage</v>
      </c>
      <c r="C135" s="215">
        <f>IF('Tariffs July 2020'!BP104=0,91*'Tariffs July 2020'!M104/100,(91*'Tariffs July 2020'!M104/100)+'Tariffs July 2020'!BP104/4)</f>
        <v>81.899999999999991</v>
      </c>
      <c r="D135" s="215">
        <f>IF('Tariffs July 2020'!O104="",$C$107*$C$108*'Tariffs July 2020'!N104/100,IF($C$107*$C$108&gt;='Tariffs July 2020'!P104,('Tariffs July 2020'!P104*'Tariffs July 2020'!N104/100),($C$107*$C$108*'Tariffs July 2020'!N104/100)))</f>
        <v>101.6</v>
      </c>
      <c r="E135" s="215">
        <f>($C$107*$C$109)*'Tariffs July 2020'!AH104/100</f>
        <v>181.49999999999997</v>
      </c>
      <c r="F135" s="215">
        <f>($C$107*$C$110)*'Tariffs July 2020'!W104/100</f>
        <v>74.499999999999986</v>
      </c>
      <c r="G135" s="215">
        <f t="shared" ref="G135" si="340">SUM(C135:F135)</f>
        <v>439.5</v>
      </c>
      <c r="H135" s="239">
        <f t="shared" ref="H135" si="341">(G135-C135)*4</f>
        <v>1430.4</v>
      </c>
      <c r="I135" s="239">
        <f t="shared" ref="I135" si="342">G135*4</f>
        <v>1758</v>
      </c>
      <c r="J135" s="216">
        <f t="shared" ref="J135" si="343">I135*1.1</f>
        <v>1933.8000000000002</v>
      </c>
      <c r="K135" s="214">
        <f>'Tariffs July 2020'!AZ104</f>
        <v>0</v>
      </c>
      <c r="L135" s="214">
        <f>'Tariffs July 2020'!BA104</f>
        <v>0</v>
      </c>
      <c r="M135" s="214">
        <f>'Tariffs July 2020'!BB104</f>
        <v>0</v>
      </c>
      <c r="N135" s="214">
        <f>'Tariffs July 2020'!BC104</f>
        <v>0</v>
      </c>
      <c r="O135" s="217" t="str">
        <f t="shared" ref="O135" si="344">IF(SUM(K135:N135)=0,"No discount",IF(K135&gt;0,"Guaranteed off bill",IF(L135&gt;0,"Guaranteed off usage",IF(M135&gt;0,"Pay-on-time off bill","Pay-on-time off usage"))))</f>
        <v>No discount</v>
      </c>
      <c r="P135" s="218" t="str">
        <f t="shared" ref="P135" si="345">IF(OR(A135="Origin Energy",A135="Red Energy",A135="Powershop"),"Inclusive","Exclusive")</f>
        <v>Exclusive</v>
      </c>
      <c r="Q135" s="242">
        <f t="shared" ref="Q135" si="346">IF(AND(O135="Guaranteed off bill",P135="Inclusive"),((I135*1.1)-((I135*1.1)*K135/100))/1.1,IF(AND(O135="Guaranteed off usage",P135="Inclusive"),((I135*1.1)-((H135*1.1)*L135/100))/1.1,IF(AND(O135="Guaranteed off bill",P135="Exclusive"),I135-(I135*K135/100),IF(AND(O135="Guaranteed off usage",P135="Exclusive"),I135-(H135*L135/100),IF(P135="Inclusive",((I135*1.1))/1.1,I135)))))</f>
        <v>1758</v>
      </c>
      <c r="R135" s="239">
        <f t="shared" ref="R135" si="347">IF(AND(O135="Pay-on-time off bill",P135="Inclusive"),((Q135*1.1)-((Q135*1.1)*M135/100))/1.1,IF(AND(O135="Pay-on-time off usage",P135="Inclusive"),((Q135*1.1)-((H135*1.1)*N135/100))/1.1,IF(AND(O135="Pay-on-time off bill",P135="Exclusive"),Q135-(Q135*M135/100),IF(AND(O135="Pay-on-time off usage",P135="Exclusive"),Q135-(H135*N135/100),IF(P135="Inclusive",((Q135*1.1))/1.1,Q135)))))</f>
        <v>1758</v>
      </c>
      <c r="S135" s="248">
        <f t="shared" ref="S135" si="348">Q135*1.1</f>
        <v>1933.8000000000002</v>
      </c>
      <c r="T135" s="248">
        <f t="shared" ref="T135" si="349">R135*1.1</f>
        <v>1933.8000000000002</v>
      </c>
      <c r="U135" s="219">
        <f>'Tariffs July 2020'!BL104</f>
        <v>0</v>
      </c>
      <c r="V135" s="220" t="str">
        <f>'Tariffs July 2020'!BM104</f>
        <v>n</v>
      </c>
    </row>
  </sheetData>
  <sheetProtection algorithmName="SHA-512" hashValue="znjsJ4tDrnwRKcYMMmGXw70tAnU+p81QWTsJEsW7sHDf3nm39SXNXYqcJilLL4uG/YyMpjktxMGdqzrUzzJx5g==" saltValue="K9s9M4B7aW1lcKWql9L5qQ==" spinCount="100000" sheet="1" objects="1" scenarios="1"/>
  <pageMargins left="0.75" right="0.75" top="1" bottom="1" header="0.5" footer="0.5"/>
  <pageSetup paperSize="9" orientation="portrait" horizontalDpi="0" verticalDpi="0"/>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F10F8-A7EC-374A-A006-F0CB2DA1D273}">
  <sheetPr codeName="Sheet3"/>
  <dimension ref="A1:AE235"/>
  <sheetViews>
    <sheetView zoomScaleNormal="100" workbookViewId="0">
      <selection activeCell="A14" activeCellId="2" sqref="A8:XFD8 A12:XFD12 A14:XFD14"/>
    </sheetView>
  </sheetViews>
  <sheetFormatPr baseColWidth="10" defaultRowHeight="13" x14ac:dyDescent="0.15"/>
  <cols>
    <col min="1" max="1" width="18.5" style="163" customWidth="1"/>
    <col min="2" max="2" width="22" style="163" bestFit="1" customWidth="1"/>
    <col min="3" max="7" width="11.83203125" style="163" customWidth="1"/>
    <col min="8" max="8" width="12.6640625" style="163" hidden="1" customWidth="1"/>
    <col min="9" max="9" width="12.1640625" style="163" hidden="1" customWidth="1"/>
    <col min="10" max="14" width="12.1640625" style="163" customWidth="1"/>
    <col min="15" max="16" width="12.1640625" style="163" hidden="1" customWidth="1"/>
    <col min="17" max="20" width="12.1640625" style="163" customWidth="1"/>
    <col min="21" max="31" width="7.5" style="163" customWidth="1"/>
    <col min="32" max="16384" width="10.83203125" style="163"/>
  </cols>
  <sheetData>
    <row r="1" spans="1:31" ht="14" x14ac:dyDescent="0.15">
      <c r="A1" s="162" t="s">
        <v>56</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row>
    <row r="2" spans="1:31" ht="14" x14ac:dyDescent="0.15">
      <c r="A2" s="164" t="s">
        <v>137</v>
      </c>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row>
    <row r="3" spans="1:31" ht="15" thickBot="1" x14ac:dyDescent="0.2">
      <c r="A3" s="162"/>
      <c r="B3" s="162"/>
      <c r="C3" s="162"/>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row>
    <row r="4" spans="1:31" ht="14" x14ac:dyDescent="0.15">
      <c r="A4" s="120" t="s">
        <v>141</v>
      </c>
      <c r="B4" s="121"/>
      <c r="C4" s="121"/>
      <c r="D4" s="121"/>
      <c r="E4" s="121"/>
      <c r="F4" s="121"/>
      <c r="G4" s="121"/>
      <c r="H4" s="121"/>
      <c r="I4" s="121"/>
      <c r="J4" s="121"/>
      <c r="K4" s="121"/>
      <c r="L4" s="121"/>
      <c r="M4" s="121"/>
      <c r="N4" s="121"/>
      <c r="O4" s="121"/>
      <c r="P4" s="121"/>
      <c r="Q4" s="121"/>
      <c r="R4" s="121"/>
      <c r="S4" s="121"/>
      <c r="T4" s="122"/>
      <c r="U4" s="162"/>
      <c r="V4" s="162"/>
      <c r="W4" s="162"/>
      <c r="X4" s="162"/>
      <c r="Y4" s="162"/>
      <c r="Z4" s="162"/>
      <c r="AA4" s="162"/>
      <c r="AB4" s="162"/>
      <c r="AC4" s="162"/>
      <c r="AD4" s="162"/>
      <c r="AE4" s="162"/>
    </row>
    <row r="5" spans="1:31" ht="14" x14ac:dyDescent="0.15">
      <c r="A5" s="123" t="s">
        <v>121</v>
      </c>
      <c r="B5" s="110"/>
      <c r="C5" s="147">
        <v>2000</v>
      </c>
      <c r="D5" s="110"/>
      <c r="E5" s="110"/>
      <c r="F5" s="110"/>
      <c r="G5" s="110"/>
      <c r="H5" s="110"/>
      <c r="I5" s="110"/>
      <c r="J5" s="110"/>
      <c r="K5" s="110"/>
      <c r="L5" s="110"/>
      <c r="M5" s="110"/>
      <c r="N5" s="110"/>
      <c r="O5" s="110"/>
      <c r="P5" s="110"/>
      <c r="Q5" s="110"/>
      <c r="R5" s="110"/>
      <c r="S5" s="110"/>
      <c r="T5" s="124"/>
      <c r="U5" s="162"/>
      <c r="V5" s="162"/>
      <c r="W5" s="162"/>
      <c r="X5" s="162"/>
      <c r="Y5" s="162"/>
      <c r="Z5" s="162"/>
      <c r="AA5" s="162"/>
      <c r="AB5" s="162"/>
      <c r="AC5" s="162"/>
      <c r="AD5" s="162"/>
      <c r="AE5" s="162"/>
    </row>
    <row r="6" spans="1:31" ht="14" x14ac:dyDescent="0.15">
      <c r="A6" s="123"/>
      <c r="B6" s="110"/>
      <c r="C6" s="110"/>
      <c r="D6" s="110"/>
      <c r="E6" s="110"/>
      <c r="F6" s="110"/>
      <c r="G6" s="110"/>
      <c r="H6" s="110"/>
      <c r="I6" s="110"/>
      <c r="J6" s="110"/>
      <c r="K6" s="110"/>
      <c r="L6" s="110"/>
      <c r="M6" s="110"/>
      <c r="N6" s="110"/>
      <c r="O6" s="110"/>
      <c r="P6" s="110"/>
      <c r="Q6" s="110"/>
      <c r="R6" s="110"/>
      <c r="S6" s="110"/>
      <c r="T6" s="124"/>
      <c r="U6" s="162"/>
      <c r="V6" s="162"/>
      <c r="W6" s="162"/>
      <c r="X6" s="162"/>
      <c r="Y6" s="162"/>
      <c r="Z6" s="162"/>
      <c r="AA6" s="162"/>
      <c r="AB6" s="162"/>
      <c r="AC6" s="162"/>
      <c r="AD6" s="162"/>
      <c r="AE6" s="162"/>
    </row>
    <row r="7" spans="1:31" ht="71" customHeight="1" x14ac:dyDescent="0.15">
      <c r="A7" s="225" t="s">
        <v>168</v>
      </c>
      <c r="B7" s="226" t="s">
        <v>122</v>
      </c>
      <c r="C7" s="227" t="s">
        <v>3</v>
      </c>
      <c r="D7" s="227" t="s">
        <v>4</v>
      </c>
      <c r="E7" s="243" t="s">
        <v>46</v>
      </c>
      <c r="F7" s="243" t="s">
        <v>5</v>
      </c>
      <c r="G7" s="227" t="s">
        <v>298</v>
      </c>
      <c r="H7" s="228" t="s">
        <v>31</v>
      </c>
      <c r="I7" s="235" t="s">
        <v>6</v>
      </c>
      <c r="J7" s="228" t="s">
        <v>82</v>
      </c>
      <c r="K7" s="229" t="s">
        <v>7</v>
      </c>
      <c r="L7" s="229" t="s">
        <v>8</v>
      </c>
      <c r="M7" s="229" t="s">
        <v>9</v>
      </c>
      <c r="N7" s="229" t="s">
        <v>10</v>
      </c>
      <c r="O7" s="230" t="s">
        <v>94</v>
      </c>
      <c r="P7" s="230" t="s">
        <v>30</v>
      </c>
      <c r="Q7" s="230" t="s">
        <v>49</v>
      </c>
      <c r="R7" s="230" t="s">
        <v>50</v>
      </c>
      <c r="S7" s="229" t="s">
        <v>135</v>
      </c>
      <c r="T7" s="231" t="s">
        <v>136</v>
      </c>
      <c r="U7" s="162"/>
      <c r="V7" s="162"/>
      <c r="W7" s="162"/>
      <c r="X7" s="162"/>
      <c r="Y7" s="162"/>
      <c r="Z7" s="162"/>
      <c r="AA7" s="162"/>
      <c r="AB7" s="162"/>
      <c r="AC7" s="162"/>
      <c r="AD7" s="162"/>
      <c r="AE7" s="162"/>
    </row>
    <row r="8" spans="1:31" ht="14" x14ac:dyDescent="0.15">
      <c r="A8" s="125" t="str">
        <f>'Tariffs July 2019'!K2</f>
        <v>AGL</v>
      </c>
      <c r="B8" s="15" t="str">
        <f>'Tariffs July 2019'!L2</f>
        <v>Smart Saver</v>
      </c>
      <c r="C8" s="126">
        <f>91*'Tariffs July 2019'!M2/100</f>
        <v>88.27</v>
      </c>
      <c r="D8" s="126">
        <f>$C$5*'Tariffs July 2019'!N2/100</f>
        <v>466.5454545454545</v>
      </c>
      <c r="E8" s="126">
        <v>0</v>
      </c>
      <c r="F8" s="126">
        <v>0</v>
      </c>
      <c r="G8" s="126">
        <f>SUM(C8:F8)</f>
        <v>554.81545454545449</v>
      </c>
      <c r="H8" s="127">
        <f>(G8-C8)*4</f>
        <v>1866.181818181818</v>
      </c>
      <c r="I8" s="128">
        <f>G8*4</f>
        <v>2219.2618181818179</v>
      </c>
      <c r="J8" s="129">
        <f>I8*1.1</f>
        <v>2441.1880000000001</v>
      </c>
      <c r="K8" s="15">
        <f>'Tariffs July 2019'!AW2</f>
        <v>6</v>
      </c>
      <c r="L8" s="15">
        <f>'Tariffs July 2019'!AX2</f>
        <v>0</v>
      </c>
      <c r="M8" s="15">
        <f>'Tariffs July 2019'!AY2</f>
        <v>0</v>
      </c>
      <c r="N8" s="15">
        <f>'Tariffs July 2019'!AZ2</f>
        <v>0</v>
      </c>
      <c r="O8" s="127">
        <f>I8-I8*K8/100</f>
        <v>2086.1061090909088</v>
      </c>
      <c r="P8" s="127">
        <f>O8</f>
        <v>2086.1061090909088</v>
      </c>
      <c r="Q8" s="130">
        <f>O8*1.1</f>
        <v>2294.7167199999999</v>
      </c>
      <c r="R8" s="130">
        <f>P8*1.1</f>
        <v>2294.7167199999999</v>
      </c>
      <c r="S8" s="131">
        <f>'Tariffs July 2019'!BI2</f>
        <v>0</v>
      </c>
      <c r="T8" s="132" t="str">
        <f>'Tariffs July 2019'!BJ2</f>
        <v>n</v>
      </c>
      <c r="U8" s="162"/>
      <c r="V8" s="162"/>
      <c r="W8" s="162"/>
      <c r="X8" s="162"/>
      <c r="Y8" s="162"/>
      <c r="Z8" s="162"/>
      <c r="AA8" s="162"/>
      <c r="AB8" s="162"/>
      <c r="AC8" s="162"/>
      <c r="AD8" s="162"/>
      <c r="AE8" s="162"/>
    </row>
    <row r="9" spans="1:31" ht="14" x14ac:dyDescent="0.15">
      <c r="A9" s="125" t="str">
        <f>'Tariffs July 2019'!K3</f>
        <v>Click Energy</v>
      </c>
      <c r="B9" s="15" t="str">
        <f>'Tariffs July 2019'!L3</f>
        <v>Banksia</v>
      </c>
      <c r="C9" s="126">
        <f>91*'Tariffs July 2019'!M3/100</f>
        <v>84.050909090909087</v>
      </c>
      <c r="D9" s="126">
        <f>$C$5*'Tariffs July 2019'!N3/100</f>
        <v>387.09090909090907</v>
      </c>
      <c r="E9" s="126">
        <v>0</v>
      </c>
      <c r="F9" s="126">
        <v>0</v>
      </c>
      <c r="G9" s="126">
        <f t="shared" ref="G9:G23" si="0">SUM(C9:F9)</f>
        <v>471.14181818181817</v>
      </c>
      <c r="H9" s="127">
        <f t="shared" ref="H9:H23" si="1">(G9-C9)*4</f>
        <v>1548.3636363636363</v>
      </c>
      <c r="I9" s="128">
        <f t="shared" ref="I9:I23" si="2">G9*4</f>
        <v>1884.5672727272727</v>
      </c>
      <c r="J9" s="129">
        <f t="shared" ref="J9:J23" si="3">I9*1.1</f>
        <v>2073.0239999999999</v>
      </c>
      <c r="K9" s="15">
        <f>'Tariffs July 2019'!AW3</f>
        <v>0</v>
      </c>
      <c r="L9" s="15">
        <f>'Tariffs July 2019'!AX3</f>
        <v>0</v>
      </c>
      <c r="M9" s="15">
        <f>'Tariffs July 2019'!AY3</f>
        <v>0</v>
      </c>
      <c r="N9" s="15">
        <f>'Tariffs July 2019'!AZ3</f>
        <v>0</v>
      </c>
      <c r="O9" s="127">
        <f t="shared" ref="O9:O17" si="4">I9</f>
        <v>1884.5672727272727</v>
      </c>
      <c r="P9" s="127">
        <f>O9</f>
        <v>1884.5672727272727</v>
      </c>
      <c r="Q9" s="130">
        <f t="shared" ref="Q9:R23" si="5">O9*1.1</f>
        <v>2073.0239999999999</v>
      </c>
      <c r="R9" s="130">
        <f t="shared" si="5"/>
        <v>2073.0239999999999</v>
      </c>
      <c r="S9" s="131">
        <f>'Tariffs July 2019'!BI3</f>
        <v>0</v>
      </c>
      <c r="T9" s="132" t="str">
        <f>'Tariffs July 2019'!BJ3</f>
        <v>n</v>
      </c>
      <c r="U9" s="162"/>
      <c r="V9" s="162"/>
      <c r="W9" s="162"/>
      <c r="X9" s="162"/>
      <c r="Y9" s="162"/>
      <c r="Z9" s="162"/>
      <c r="AA9" s="162"/>
      <c r="AB9" s="162"/>
      <c r="AC9" s="162"/>
      <c r="AD9" s="162"/>
      <c r="AE9" s="162"/>
    </row>
    <row r="10" spans="1:31" ht="14" x14ac:dyDescent="0.15">
      <c r="A10" s="125" t="str">
        <f>'Tariffs July 2019'!K4</f>
        <v>Diamond Energy</v>
      </c>
      <c r="B10" s="15" t="str">
        <f>'Tariffs July 2019'!L4</f>
        <v>Pay on time discount</v>
      </c>
      <c r="C10" s="126">
        <f>91*'Tariffs July 2019'!M4/100</f>
        <v>113.295</v>
      </c>
      <c r="D10" s="126">
        <f>$C$5*'Tariffs July 2019'!N4/100</f>
        <v>447.6</v>
      </c>
      <c r="E10" s="126">
        <v>0</v>
      </c>
      <c r="F10" s="126">
        <v>0</v>
      </c>
      <c r="G10" s="126">
        <f t="shared" si="0"/>
        <v>560.89499999999998</v>
      </c>
      <c r="H10" s="127">
        <f t="shared" si="1"/>
        <v>1790.3999999999999</v>
      </c>
      <c r="I10" s="128">
        <f t="shared" si="2"/>
        <v>2243.58</v>
      </c>
      <c r="J10" s="129">
        <f t="shared" si="3"/>
        <v>2467.9380000000001</v>
      </c>
      <c r="K10" s="15">
        <f>'Tariffs July 2019'!AW4</f>
        <v>0</v>
      </c>
      <c r="L10" s="15">
        <f>'Tariffs July 2019'!AX4</f>
        <v>0</v>
      </c>
      <c r="M10" s="15">
        <f>'Tariffs July 2019'!AY4</f>
        <v>7</v>
      </c>
      <c r="N10" s="15">
        <f>'Tariffs July 2019'!AZ4</f>
        <v>0</v>
      </c>
      <c r="O10" s="127">
        <f>I10</f>
        <v>2243.58</v>
      </c>
      <c r="P10" s="127">
        <f>O10-(O10*M10/100)</f>
        <v>2086.5293999999999</v>
      </c>
      <c r="Q10" s="130">
        <f t="shared" si="5"/>
        <v>2467.9380000000001</v>
      </c>
      <c r="R10" s="130">
        <f t="shared" si="5"/>
        <v>2295.1823400000003</v>
      </c>
      <c r="S10" s="131">
        <f>'Tariffs July 2019'!BI4</f>
        <v>0</v>
      </c>
      <c r="T10" s="132" t="str">
        <f>'Tariffs July 2019'!BJ4</f>
        <v>n</v>
      </c>
      <c r="U10" s="162"/>
      <c r="V10" s="162"/>
      <c r="W10" s="162"/>
      <c r="X10" s="162"/>
      <c r="Y10" s="162"/>
      <c r="Z10" s="162"/>
      <c r="AA10" s="162"/>
      <c r="AB10" s="162"/>
      <c r="AC10" s="162"/>
      <c r="AD10" s="162"/>
      <c r="AE10" s="162"/>
    </row>
    <row r="11" spans="1:31" ht="14" x14ac:dyDescent="0.15">
      <c r="A11" s="125" t="str">
        <f>'Tariffs July 2019'!K5</f>
        <v>Dodo Power &amp; Gas</v>
      </c>
      <c r="B11" s="15" t="str">
        <f>'Tariffs July 2019'!L5</f>
        <v>Market offer</v>
      </c>
      <c r="C11" s="126">
        <f>91*'Tariffs July 2019'!M5/100</f>
        <v>90.594636363636369</v>
      </c>
      <c r="D11" s="126">
        <f>$C$5*'Tariffs July 2019'!N5/100</f>
        <v>416.18181818181819</v>
      </c>
      <c r="E11" s="126">
        <v>0</v>
      </c>
      <c r="F11" s="126">
        <v>0</v>
      </c>
      <c r="G11" s="126">
        <f t="shared" si="0"/>
        <v>506.77645454545456</v>
      </c>
      <c r="H11" s="127">
        <f t="shared" si="1"/>
        <v>1664.7272727272727</v>
      </c>
      <c r="I11" s="128">
        <f t="shared" si="2"/>
        <v>2027.1058181818182</v>
      </c>
      <c r="J11" s="129">
        <f t="shared" si="3"/>
        <v>2229.8164000000002</v>
      </c>
      <c r="K11" s="15">
        <f>'Tariffs July 2019'!AW5</f>
        <v>0</v>
      </c>
      <c r="L11" s="15">
        <f>'Tariffs July 2019'!AX5</f>
        <v>0</v>
      </c>
      <c r="M11" s="15">
        <f>'Tariffs July 2019'!AY5</f>
        <v>0</v>
      </c>
      <c r="N11" s="15">
        <f>'Tariffs July 2019'!AZ5</f>
        <v>0</v>
      </c>
      <c r="O11" s="127">
        <f>I11</f>
        <v>2027.1058181818182</v>
      </c>
      <c r="P11" s="127">
        <f>O11</f>
        <v>2027.1058181818182</v>
      </c>
      <c r="Q11" s="130">
        <f t="shared" si="5"/>
        <v>2229.8164000000002</v>
      </c>
      <c r="R11" s="130">
        <f t="shared" si="5"/>
        <v>2229.8164000000002</v>
      </c>
      <c r="S11" s="131">
        <f>'Tariffs July 2019'!BI5</f>
        <v>0</v>
      </c>
      <c r="T11" s="132" t="str">
        <f>'Tariffs July 2019'!BJ5</f>
        <v>n</v>
      </c>
      <c r="U11" s="162"/>
      <c r="V11" s="162"/>
      <c r="W11" s="162"/>
      <c r="X11" s="162"/>
      <c r="Y11" s="162"/>
      <c r="Z11" s="162"/>
      <c r="AA11" s="162"/>
      <c r="AB11" s="162"/>
      <c r="AC11" s="162"/>
      <c r="AD11" s="162"/>
      <c r="AE11" s="162"/>
    </row>
    <row r="12" spans="1:31" ht="14" x14ac:dyDescent="0.15">
      <c r="A12" s="125" t="str">
        <f>'Tariffs July 2019'!K6</f>
        <v>EnergyAustralia</v>
      </c>
      <c r="B12" s="15" t="str">
        <f>'Tariffs July 2019'!L6</f>
        <v>Total Plan Home</v>
      </c>
      <c r="C12" s="126">
        <f>91*'Tariffs July 2019'!M6/100</f>
        <v>81.899999999999991</v>
      </c>
      <c r="D12" s="126">
        <f>$C$5*'Tariffs July 2019'!N6/100</f>
        <v>477.63636363636363</v>
      </c>
      <c r="E12" s="126">
        <v>0</v>
      </c>
      <c r="F12" s="126">
        <v>0</v>
      </c>
      <c r="G12" s="126">
        <f t="shared" si="0"/>
        <v>559.5363636363636</v>
      </c>
      <c r="H12" s="127">
        <f t="shared" si="1"/>
        <v>1910.5454545454545</v>
      </c>
      <c r="I12" s="128">
        <f t="shared" si="2"/>
        <v>2238.1454545454544</v>
      </c>
      <c r="J12" s="129">
        <f t="shared" si="3"/>
        <v>2461.96</v>
      </c>
      <c r="K12" s="15">
        <f>'Tariffs July 2019'!AW6</f>
        <v>11</v>
      </c>
      <c r="L12" s="15">
        <f>'Tariffs July 2019'!AX6</f>
        <v>0</v>
      </c>
      <c r="M12" s="15">
        <f>'Tariffs July 2019'!AY6</f>
        <v>0</v>
      </c>
      <c r="N12" s="15">
        <f>'Tariffs July 2019'!AZ6</f>
        <v>0</v>
      </c>
      <c r="O12" s="127">
        <f>I12-(I12*K12/100)</f>
        <v>1991.9494545454545</v>
      </c>
      <c r="P12" s="127">
        <f>O12-(H12*N12/100)</f>
        <v>1991.9494545454545</v>
      </c>
      <c r="Q12" s="130">
        <f t="shared" si="5"/>
        <v>2191.1444000000001</v>
      </c>
      <c r="R12" s="130">
        <f t="shared" si="5"/>
        <v>2191.1444000000001</v>
      </c>
      <c r="S12" s="131">
        <f>'Tariffs July 2019'!BI6</f>
        <v>0</v>
      </c>
      <c r="T12" s="132" t="str">
        <f>'Tariffs July 2019'!BJ6</f>
        <v>n</v>
      </c>
      <c r="U12" s="162"/>
      <c r="V12" s="162"/>
      <c r="W12" s="162"/>
      <c r="X12" s="162"/>
      <c r="Y12" s="162"/>
      <c r="Z12" s="162"/>
      <c r="AA12" s="162"/>
      <c r="AB12" s="162"/>
      <c r="AC12" s="162"/>
      <c r="AD12" s="162"/>
      <c r="AE12" s="162"/>
    </row>
    <row r="13" spans="1:31" ht="14" x14ac:dyDescent="0.15">
      <c r="A13" s="125" t="str">
        <f>'Tariffs July 2019'!K7</f>
        <v>Energy Locals</v>
      </c>
      <c r="B13" s="15" t="str">
        <f>'Tariffs July 2019'!L7</f>
        <v>Simple Saver</v>
      </c>
      <c r="C13" s="126">
        <f>91*'Tariffs July 2019'!M7/100</f>
        <v>106.30454545454545</v>
      </c>
      <c r="D13" s="126">
        <f>$C$5*'Tariffs July 2019'!N7/100</f>
        <v>418.18181818181819</v>
      </c>
      <c r="E13" s="126">
        <v>0</v>
      </c>
      <c r="F13" s="126">
        <v>0</v>
      </c>
      <c r="G13" s="126">
        <f t="shared" si="0"/>
        <v>524.48636363636365</v>
      </c>
      <c r="H13" s="127">
        <f t="shared" si="1"/>
        <v>1672.7272727272727</v>
      </c>
      <c r="I13" s="128">
        <f t="shared" si="2"/>
        <v>2097.9454545454546</v>
      </c>
      <c r="J13" s="129">
        <f t="shared" si="3"/>
        <v>2307.7400000000002</v>
      </c>
      <c r="K13" s="15">
        <f>'Tariffs July 2019'!AW7</f>
        <v>0</v>
      </c>
      <c r="L13" s="15">
        <f>'Tariffs July 2019'!AX7</f>
        <v>0</v>
      </c>
      <c r="M13" s="15">
        <f>'Tariffs July 2019'!AY7</f>
        <v>0</v>
      </c>
      <c r="N13" s="15">
        <f>'Tariffs July 2019'!AZ7</f>
        <v>0</v>
      </c>
      <c r="O13" s="127">
        <f t="shared" si="4"/>
        <v>2097.9454545454546</v>
      </c>
      <c r="P13" s="127">
        <f>O13-(O13*M13/100)</f>
        <v>2097.9454545454546</v>
      </c>
      <c r="Q13" s="130">
        <f t="shared" si="5"/>
        <v>2307.7400000000002</v>
      </c>
      <c r="R13" s="130">
        <f>P13*1.1</f>
        <v>2307.7400000000002</v>
      </c>
      <c r="S13" s="131">
        <f>'Tariffs July 2019'!BI7</f>
        <v>0</v>
      </c>
      <c r="T13" s="132" t="str">
        <f>'Tariffs July 2019'!BJ7</f>
        <v>n</v>
      </c>
      <c r="U13" s="162"/>
      <c r="V13" s="162"/>
      <c r="W13" s="162"/>
      <c r="X13" s="162"/>
      <c r="Y13" s="162"/>
      <c r="Z13" s="162"/>
      <c r="AA13" s="162"/>
      <c r="AB13" s="162"/>
      <c r="AC13" s="162"/>
      <c r="AD13" s="162"/>
      <c r="AE13" s="162"/>
    </row>
    <row r="14" spans="1:31" ht="14" x14ac:dyDescent="0.15">
      <c r="A14" s="125" t="str">
        <f>'Tariffs July 2019'!K8</f>
        <v>Origin Energy</v>
      </c>
      <c r="B14" s="15" t="str">
        <f>'Tariffs July 2019'!L8</f>
        <v>Flexi</v>
      </c>
      <c r="C14" s="126">
        <f>91*'Tariffs July 2019'!M8/100</f>
        <v>96.013272727272721</v>
      </c>
      <c r="D14" s="126">
        <f>$C$5*'Tariffs July 2019'!N8/100</f>
        <v>453.09090909090907</v>
      </c>
      <c r="E14" s="126">
        <v>0</v>
      </c>
      <c r="F14" s="126">
        <v>0</v>
      </c>
      <c r="G14" s="126">
        <f t="shared" si="0"/>
        <v>549.10418181818181</v>
      </c>
      <c r="H14" s="127">
        <f t="shared" si="1"/>
        <v>1812.3636363636365</v>
      </c>
      <c r="I14" s="128">
        <f t="shared" si="2"/>
        <v>2196.4167272727273</v>
      </c>
      <c r="J14" s="129">
        <f t="shared" si="3"/>
        <v>2416.0584000000003</v>
      </c>
      <c r="K14" s="15">
        <f>'Tariffs July 2019'!AW8</f>
        <v>9</v>
      </c>
      <c r="L14" s="15">
        <f>'Tariffs July 2019'!AX8</f>
        <v>0</v>
      </c>
      <c r="M14" s="15">
        <f>'Tariffs July 2019'!AY8</f>
        <v>0</v>
      </c>
      <c r="N14" s="15">
        <f>'Tariffs July 2019'!AZ8</f>
        <v>0</v>
      </c>
      <c r="O14" s="127">
        <f>J14-(J14*K14/100)</f>
        <v>2198.6131440000004</v>
      </c>
      <c r="P14" s="127">
        <f>O14</f>
        <v>2198.6131440000004</v>
      </c>
      <c r="Q14" s="130">
        <f>O14</f>
        <v>2198.6131440000004</v>
      </c>
      <c r="R14" s="130">
        <f>P14</f>
        <v>2198.6131440000004</v>
      </c>
      <c r="S14" s="131">
        <f>'Tariffs July 2019'!BI8</f>
        <v>0</v>
      </c>
      <c r="T14" s="132" t="str">
        <f>'Tariffs July 2019'!BJ8</f>
        <v>n</v>
      </c>
      <c r="U14" s="162"/>
      <c r="V14" s="162"/>
      <c r="W14" s="162"/>
      <c r="X14" s="162"/>
      <c r="Y14" s="162"/>
      <c r="Z14" s="162"/>
      <c r="AA14" s="162"/>
      <c r="AB14" s="162"/>
      <c r="AC14" s="162"/>
      <c r="AD14" s="162"/>
      <c r="AE14" s="162"/>
    </row>
    <row r="15" spans="1:31" ht="14" x14ac:dyDescent="0.15">
      <c r="A15" s="125" t="str">
        <f>'Tariffs July 2019'!K9</f>
        <v>Powerdirect</v>
      </c>
      <c r="B15" s="15" t="str">
        <f>'Tariffs July 2019'!L9</f>
        <v>Discount Saver</v>
      </c>
      <c r="C15" s="126">
        <f>91*'Tariffs July 2019'!M9/100</f>
        <v>88.27</v>
      </c>
      <c r="D15" s="126">
        <f>$C$5*'Tariffs July 2019'!N9/100</f>
        <v>466.5454545454545</v>
      </c>
      <c r="E15" s="126">
        <v>0</v>
      </c>
      <c r="F15" s="126">
        <v>0</v>
      </c>
      <c r="G15" s="126">
        <f t="shared" si="0"/>
        <v>554.81545454545449</v>
      </c>
      <c r="H15" s="127">
        <f t="shared" si="1"/>
        <v>1866.181818181818</v>
      </c>
      <c r="I15" s="128">
        <f t="shared" si="2"/>
        <v>2219.2618181818179</v>
      </c>
      <c r="J15" s="129">
        <f t="shared" si="3"/>
        <v>2441.1880000000001</v>
      </c>
      <c r="K15" s="15">
        <f>'Tariffs July 2019'!AW9</f>
        <v>11</v>
      </c>
      <c r="L15" s="15">
        <f>'Tariffs July 2019'!AX9</f>
        <v>0</v>
      </c>
      <c r="M15" s="15">
        <f>'Tariffs July 2019'!AY9</f>
        <v>0</v>
      </c>
      <c r="N15" s="15">
        <f>'Tariffs July 2019'!AZ9</f>
        <v>0</v>
      </c>
      <c r="O15" s="127">
        <f>I15-(I15*K15/100)</f>
        <v>1975.143018181818</v>
      </c>
      <c r="P15" s="127">
        <f>O15</f>
        <v>1975.143018181818</v>
      </c>
      <c r="Q15" s="130">
        <f t="shared" si="5"/>
        <v>2172.6573199999998</v>
      </c>
      <c r="R15" s="130">
        <f t="shared" si="5"/>
        <v>2172.6573199999998</v>
      </c>
      <c r="S15" s="131">
        <f>'Tariffs July 2019'!BI9</f>
        <v>0</v>
      </c>
      <c r="T15" s="132" t="str">
        <f>'Tariffs July 2019'!BJ9</f>
        <v>n</v>
      </c>
      <c r="U15" s="162"/>
      <c r="V15" s="162"/>
      <c r="W15" s="162"/>
      <c r="X15" s="162"/>
      <c r="Y15" s="162"/>
      <c r="Z15" s="162"/>
      <c r="AA15" s="162"/>
      <c r="AB15" s="162"/>
      <c r="AC15" s="162"/>
      <c r="AD15" s="162"/>
      <c r="AE15" s="162"/>
    </row>
    <row r="16" spans="1:31" ht="14" x14ac:dyDescent="0.15">
      <c r="A16" s="125" t="str">
        <f>'Tariffs July 2019'!K10</f>
        <v>Simply Energy</v>
      </c>
      <c r="B16" s="15" t="str">
        <f>'Tariffs July 2019'!L10</f>
        <v>Plus</v>
      </c>
      <c r="C16" s="126">
        <f>91*'Tariffs July 2019'!M10/100</f>
        <v>84.290818181818182</v>
      </c>
      <c r="D16" s="126">
        <f>$C$5*'Tariffs July 2019'!N10/100</f>
        <v>434</v>
      </c>
      <c r="E16" s="126">
        <v>0</v>
      </c>
      <c r="F16" s="126">
        <v>0</v>
      </c>
      <c r="G16" s="126">
        <f t="shared" si="0"/>
        <v>518.29081818181817</v>
      </c>
      <c r="H16" s="127">
        <f t="shared" si="1"/>
        <v>1736</v>
      </c>
      <c r="I16" s="128">
        <f t="shared" si="2"/>
        <v>2073.1632727272727</v>
      </c>
      <c r="J16" s="129">
        <f t="shared" si="3"/>
        <v>2280.4796000000001</v>
      </c>
      <c r="K16" s="15">
        <f>'Tariffs July 2019'!AW10</f>
        <v>0</v>
      </c>
      <c r="L16" s="15">
        <f>'Tariffs July 2019'!AX10</f>
        <v>0</v>
      </c>
      <c r="M16" s="15">
        <f>'Tariffs July 2019'!AY10</f>
        <v>0</v>
      </c>
      <c r="N16" s="15">
        <f>'Tariffs July 2019'!AZ10</f>
        <v>0</v>
      </c>
      <c r="O16" s="127">
        <f t="shared" si="4"/>
        <v>2073.1632727272727</v>
      </c>
      <c r="P16" s="127">
        <f>O16</f>
        <v>2073.1632727272727</v>
      </c>
      <c r="Q16" s="130">
        <f t="shared" si="5"/>
        <v>2280.4796000000001</v>
      </c>
      <c r="R16" s="130">
        <f t="shared" si="5"/>
        <v>2280.4796000000001</v>
      </c>
      <c r="S16" s="131">
        <f>'Tariffs July 2019'!BI10</f>
        <v>0</v>
      </c>
      <c r="T16" s="132" t="str">
        <f>'Tariffs July 2019'!BJ10</f>
        <v>n</v>
      </c>
      <c r="U16" s="162"/>
      <c r="V16" s="162"/>
      <c r="W16" s="162"/>
      <c r="X16" s="162"/>
      <c r="Y16" s="162"/>
      <c r="Z16" s="162"/>
      <c r="AA16" s="162"/>
      <c r="AB16" s="162"/>
      <c r="AC16" s="162"/>
      <c r="AD16" s="162"/>
      <c r="AE16" s="162"/>
    </row>
    <row r="17" spans="1:31" ht="14" x14ac:dyDescent="0.15">
      <c r="A17" s="125" t="str">
        <f>'Tariffs July 2019'!K11</f>
        <v>Mojo Power</v>
      </c>
      <c r="B17" s="15" t="str">
        <f>'Tariffs July 2019'!L11</f>
        <v>Connect</v>
      </c>
      <c r="C17" s="126">
        <f>91*'Tariffs July 2019'!M11/100</f>
        <v>160.4239</v>
      </c>
      <c r="D17" s="126">
        <f>$C$5*'Tariffs July 2019'!N11/100</f>
        <v>451.8</v>
      </c>
      <c r="E17" s="126">
        <v>0</v>
      </c>
      <c r="F17" s="126">
        <v>0</v>
      </c>
      <c r="G17" s="126">
        <f t="shared" si="0"/>
        <v>612.22389999999996</v>
      </c>
      <c r="H17" s="127">
        <f t="shared" si="1"/>
        <v>1807.1999999999998</v>
      </c>
      <c r="I17" s="128">
        <f t="shared" si="2"/>
        <v>2448.8955999999998</v>
      </c>
      <c r="J17" s="129">
        <f t="shared" si="3"/>
        <v>2693.7851599999999</v>
      </c>
      <c r="K17" s="15">
        <f>'Tariffs July 2019'!AW11</f>
        <v>0</v>
      </c>
      <c r="L17" s="15">
        <f>'Tariffs July 2019'!AX11</f>
        <v>0</v>
      </c>
      <c r="M17" s="15">
        <f>'Tariffs July 2019'!AY11</f>
        <v>0</v>
      </c>
      <c r="N17" s="15">
        <f>'Tariffs July 2019'!AZ11</f>
        <v>0</v>
      </c>
      <c r="O17" s="127">
        <f t="shared" si="4"/>
        <v>2448.8955999999998</v>
      </c>
      <c r="P17" s="127">
        <f>O17-(H17*N17/100)</f>
        <v>2448.8955999999998</v>
      </c>
      <c r="Q17" s="130">
        <f t="shared" si="5"/>
        <v>2693.7851599999999</v>
      </c>
      <c r="R17" s="130">
        <f t="shared" si="5"/>
        <v>2693.7851599999999</v>
      </c>
      <c r="S17" s="131">
        <f>'Tariffs July 2019'!BI11</f>
        <v>0</v>
      </c>
      <c r="T17" s="132" t="str">
        <f>'Tariffs July 2019'!BJ11</f>
        <v>n</v>
      </c>
      <c r="U17" s="162"/>
      <c r="V17" s="162"/>
      <c r="W17" s="162"/>
      <c r="X17" s="162"/>
      <c r="Y17" s="162"/>
      <c r="Z17" s="162"/>
      <c r="AA17" s="162"/>
      <c r="AB17" s="162"/>
      <c r="AC17" s="162"/>
      <c r="AD17" s="162"/>
      <c r="AE17" s="162"/>
    </row>
    <row r="18" spans="1:31" ht="14" x14ac:dyDescent="0.15">
      <c r="A18" s="125" t="str">
        <f>'Tariffs July 2019'!K12</f>
        <v>Powershop</v>
      </c>
      <c r="B18" s="15" t="str">
        <f>'Tariffs July 2019'!L12</f>
        <v>Shopper with Mega Pack</v>
      </c>
      <c r="C18" s="126">
        <f>(91*'Tariffs July 2019'!M12/100)+('Tariffs July 2019'!BM12*3)</f>
        <v>91.964600000000004</v>
      </c>
      <c r="D18" s="126">
        <f>$C$5*'Tariffs July 2019'!N12/100</f>
        <v>454.36363636363632</v>
      </c>
      <c r="E18" s="126">
        <v>0</v>
      </c>
      <c r="F18" s="126">
        <v>0</v>
      </c>
      <c r="G18" s="126">
        <f t="shared" si="0"/>
        <v>546.32823636363628</v>
      </c>
      <c r="H18" s="127">
        <f t="shared" si="1"/>
        <v>1817.454545454545</v>
      </c>
      <c r="I18" s="128">
        <f t="shared" si="2"/>
        <v>2185.3129454545451</v>
      </c>
      <c r="J18" s="129">
        <f t="shared" si="3"/>
        <v>2403.8442399999999</v>
      </c>
      <c r="K18" s="15">
        <f>'Tariffs July 2019'!AW12</f>
        <v>0</v>
      </c>
      <c r="L18" s="15">
        <f>'Tariffs July 2019'!AX12</f>
        <v>0</v>
      </c>
      <c r="M18" s="15">
        <f>'Tariffs July 2019'!AY12</f>
        <v>15</v>
      </c>
      <c r="N18" s="15">
        <f>'Tariffs July 2019'!AZ12</f>
        <v>0</v>
      </c>
      <c r="O18" s="127">
        <f>J18</f>
        <v>2403.8442399999999</v>
      </c>
      <c r="P18" s="127">
        <f>O18-(O18*M18/100)</f>
        <v>2043.2676039999999</v>
      </c>
      <c r="Q18" s="130">
        <f>O18</f>
        <v>2403.8442399999999</v>
      </c>
      <c r="R18" s="130">
        <f>P18</f>
        <v>2043.2676039999999</v>
      </c>
      <c r="S18" s="131">
        <f>'Tariffs July 2019'!BI12</f>
        <v>0</v>
      </c>
      <c r="T18" s="132" t="str">
        <f>'Tariffs July 2019'!BJ12</f>
        <v>n</v>
      </c>
      <c r="U18" s="162"/>
      <c r="V18" s="162"/>
      <c r="W18" s="162"/>
      <c r="X18" s="162"/>
      <c r="Y18" s="162"/>
      <c r="Z18" s="162"/>
      <c r="AA18" s="162"/>
      <c r="AB18" s="162"/>
      <c r="AC18" s="162"/>
      <c r="AD18" s="162"/>
      <c r="AE18" s="162"/>
    </row>
    <row r="19" spans="1:31" ht="14" x14ac:dyDescent="0.15">
      <c r="A19" s="125" t="str">
        <f>'Tariffs July 2019'!K13</f>
        <v>Red Energy</v>
      </c>
      <c r="B19" s="15" t="str">
        <f>'Tariffs July 2019'!L13</f>
        <v>Easy Saver</v>
      </c>
      <c r="C19" s="126">
        <f>91*'Tariffs July 2019'!M13/100</f>
        <v>94.64</v>
      </c>
      <c r="D19" s="126">
        <f>$C$5*'Tariffs July 2019'!N13/100</f>
        <v>455.2727272727272</v>
      </c>
      <c r="E19" s="126">
        <v>0</v>
      </c>
      <c r="F19" s="126">
        <v>0</v>
      </c>
      <c r="G19" s="126">
        <f t="shared" si="0"/>
        <v>549.91272727272724</v>
      </c>
      <c r="H19" s="127">
        <f t="shared" si="1"/>
        <v>1821.090909090909</v>
      </c>
      <c r="I19" s="128">
        <f t="shared" si="2"/>
        <v>2199.650909090909</v>
      </c>
      <c r="J19" s="129">
        <f t="shared" si="3"/>
        <v>2419.616</v>
      </c>
      <c r="K19" s="15">
        <f>'Tariffs July 2019'!AW13</f>
        <v>0</v>
      </c>
      <c r="L19" s="15">
        <f>'Tariffs July 2019'!AX13</f>
        <v>0</v>
      </c>
      <c r="M19" s="15">
        <f>'Tariffs July 2019'!AY13</f>
        <v>10</v>
      </c>
      <c r="N19" s="15">
        <f>'Tariffs July 2019'!AZ13</f>
        <v>0</v>
      </c>
      <c r="O19" s="127">
        <f>J19</f>
        <v>2419.616</v>
      </c>
      <c r="P19" s="127">
        <f>O19-(O19*M19/100)</f>
        <v>2177.6543999999999</v>
      </c>
      <c r="Q19" s="130">
        <f>O19</f>
        <v>2419.616</v>
      </c>
      <c r="R19" s="130">
        <f>P19</f>
        <v>2177.6543999999999</v>
      </c>
      <c r="S19" s="131">
        <f>'Tariffs July 2019'!BI13</f>
        <v>0</v>
      </c>
      <c r="T19" s="132" t="str">
        <f>'Tariffs July 2019'!BJ13</f>
        <v>n</v>
      </c>
      <c r="U19" s="162"/>
      <c r="V19" s="162"/>
      <c r="W19" s="162"/>
      <c r="X19" s="162"/>
      <c r="Y19" s="162"/>
      <c r="Z19" s="162"/>
      <c r="AA19" s="162"/>
      <c r="AB19" s="162"/>
      <c r="AC19" s="162"/>
      <c r="AD19" s="162"/>
      <c r="AE19" s="162"/>
    </row>
    <row r="20" spans="1:31" ht="14" x14ac:dyDescent="0.15">
      <c r="A20" s="125" t="str">
        <f>'Tariffs July 2019'!K14</f>
        <v>Amaysim</v>
      </c>
      <c r="B20" s="15" t="str">
        <f>'Tariffs July 2019'!L14</f>
        <v>Electricity as you go</v>
      </c>
      <c r="C20" s="126">
        <f>91*'Tariffs July 2019'!M14/100</f>
        <v>91.76109090909091</v>
      </c>
      <c r="D20" s="126">
        <f>$C$5*'Tariffs July 2019'!N14/100</f>
        <v>469.81818181818176</v>
      </c>
      <c r="E20" s="126">
        <v>0</v>
      </c>
      <c r="F20" s="126">
        <v>0</v>
      </c>
      <c r="G20" s="126">
        <f t="shared" si="0"/>
        <v>561.57927272727261</v>
      </c>
      <c r="H20" s="127">
        <f t="shared" si="1"/>
        <v>1879.2727272727268</v>
      </c>
      <c r="I20" s="128">
        <f t="shared" si="2"/>
        <v>2246.3170909090904</v>
      </c>
      <c r="J20" s="129">
        <f t="shared" si="3"/>
        <v>2470.9487999999997</v>
      </c>
      <c r="K20" s="15">
        <f>'Tariffs July 2019'!AW14</f>
        <v>0</v>
      </c>
      <c r="L20" s="15">
        <f>'Tariffs July 2019'!AX14</f>
        <v>0</v>
      </c>
      <c r="M20" s="15">
        <f>'Tariffs July 2019'!AY14</f>
        <v>0</v>
      </c>
      <c r="N20" s="15">
        <f>'Tariffs July 2019'!AZ14</f>
        <v>0</v>
      </c>
      <c r="O20" s="127">
        <f t="shared" ref="O20" si="6">I20</f>
        <v>2246.3170909090904</v>
      </c>
      <c r="P20" s="127">
        <f>O20</f>
        <v>2246.3170909090904</v>
      </c>
      <c r="Q20" s="130">
        <f t="shared" si="5"/>
        <v>2470.9487999999997</v>
      </c>
      <c r="R20" s="130">
        <f t="shared" si="5"/>
        <v>2470.9487999999997</v>
      </c>
      <c r="S20" s="131">
        <f>'Tariffs July 2019'!BI14</f>
        <v>0</v>
      </c>
      <c r="T20" s="132" t="str">
        <f>'Tariffs July 2019'!BJ14</f>
        <v>n</v>
      </c>
      <c r="U20" s="162"/>
      <c r="V20" s="162"/>
      <c r="W20" s="162"/>
      <c r="X20" s="162"/>
      <c r="Y20" s="162"/>
      <c r="Z20" s="162"/>
      <c r="AA20" s="162"/>
      <c r="AB20" s="162"/>
      <c r="AC20" s="162"/>
      <c r="AD20" s="162"/>
      <c r="AE20" s="162"/>
    </row>
    <row r="21" spans="1:31" ht="14" x14ac:dyDescent="0.15">
      <c r="A21" s="15" t="str">
        <f>'Tariffs July 2019'!K15</f>
        <v>Alinta Energy</v>
      </c>
      <c r="B21" s="15" t="str">
        <f>'Tariffs July 2019'!L15</f>
        <v>No fuss</v>
      </c>
      <c r="C21" s="126">
        <f>91*'Tariffs July 2019'!M15/100</f>
        <v>90.09</v>
      </c>
      <c r="D21" s="126">
        <f>$C$5*'Tariffs July 2019'!N15/100</f>
        <v>372.5454545454545</v>
      </c>
      <c r="E21" s="126">
        <v>0</v>
      </c>
      <c r="F21" s="126">
        <v>0</v>
      </c>
      <c r="G21" s="126">
        <f t="shared" si="0"/>
        <v>462.63545454545454</v>
      </c>
      <c r="H21" s="127">
        <f t="shared" si="1"/>
        <v>1490.181818181818</v>
      </c>
      <c r="I21" s="128">
        <f t="shared" si="2"/>
        <v>1850.5418181818181</v>
      </c>
      <c r="J21" s="129">
        <f t="shared" si="3"/>
        <v>2035.5960000000002</v>
      </c>
      <c r="K21" s="15">
        <f>'Tariffs July 2019'!AW15</f>
        <v>0</v>
      </c>
      <c r="L21" s="15">
        <f>'Tariffs July 2019'!AX15</f>
        <v>0</v>
      </c>
      <c r="M21" s="15">
        <f>'Tariffs July 2019'!AY15</f>
        <v>0</v>
      </c>
      <c r="N21" s="15">
        <f>'Tariffs July 2019'!AZ15</f>
        <v>0</v>
      </c>
      <c r="O21" s="127">
        <f>I21</f>
        <v>1850.5418181818181</v>
      </c>
      <c r="P21" s="127">
        <f>O21</f>
        <v>1850.5418181818181</v>
      </c>
      <c r="Q21" s="130">
        <f t="shared" si="5"/>
        <v>2035.5960000000002</v>
      </c>
      <c r="R21" s="130">
        <f t="shared" si="5"/>
        <v>2035.5960000000002</v>
      </c>
      <c r="S21" s="131">
        <f>'Tariffs July 2019'!BI15</f>
        <v>0</v>
      </c>
      <c r="T21" s="132" t="str">
        <f>'Tariffs July 2019'!BJ15</f>
        <v>n</v>
      </c>
      <c r="U21" s="162"/>
      <c r="V21" s="162"/>
      <c r="W21" s="162"/>
      <c r="X21" s="162"/>
      <c r="Y21" s="162"/>
      <c r="Z21" s="162"/>
      <c r="AA21" s="162"/>
      <c r="AB21" s="162"/>
      <c r="AC21" s="162"/>
      <c r="AD21" s="162"/>
      <c r="AE21" s="162"/>
    </row>
    <row r="22" spans="1:31" ht="14" x14ac:dyDescent="0.15">
      <c r="A22" s="15" t="str">
        <f>'Tariffs July 2019'!K16</f>
        <v>Q Energy</v>
      </c>
      <c r="B22" s="15" t="str">
        <f>'Tariffs July 2019'!L16</f>
        <v>Home Saver</v>
      </c>
      <c r="C22" s="126">
        <f>91*'Tariffs July 2019'!M16/100</f>
        <v>90.09</v>
      </c>
      <c r="D22" s="126">
        <f>$C$5*'Tariffs July 2019'!N16/100</f>
        <v>382.2</v>
      </c>
      <c r="E22" s="126">
        <v>0</v>
      </c>
      <c r="F22" s="126">
        <v>0</v>
      </c>
      <c r="G22" s="126">
        <f t="shared" si="0"/>
        <v>472.28999999999996</v>
      </c>
      <c r="H22" s="127">
        <f t="shared" si="1"/>
        <v>1528.7999999999997</v>
      </c>
      <c r="I22" s="128">
        <f t="shared" si="2"/>
        <v>1889.1599999999999</v>
      </c>
      <c r="J22" s="129">
        <f t="shared" si="3"/>
        <v>2078.076</v>
      </c>
      <c r="K22" s="15">
        <f>'Tariffs July 2019'!AW16</f>
        <v>0</v>
      </c>
      <c r="L22" s="15">
        <f>'Tariffs July 2019'!AX16</f>
        <v>0</v>
      </c>
      <c r="M22" s="15">
        <f>'Tariffs July 2019'!AY16</f>
        <v>0</v>
      </c>
      <c r="N22" s="15">
        <f>'Tariffs July 2019'!AZ16</f>
        <v>0</v>
      </c>
      <c r="O22" s="127">
        <f>I22</f>
        <v>1889.1599999999999</v>
      </c>
      <c r="P22" s="127">
        <f>O22</f>
        <v>1889.1599999999999</v>
      </c>
      <c r="Q22" s="130">
        <f t="shared" si="5"/>
        <v>2078.076</v>
      </c>
      <c r="R22" s="130">
        <f t="shared" si="5"/>
        <v>2078.076</v>
      </c>
      <c r="S22" s="131">
        <f>'Tariffs July 2019'!BI16</f>
        <v>24</v>
      </c>
      <c r="T22" s="132" t="str">
        <f>'Tariffs July 2019'!BJ16</f>
        <v>n</v>
      </c>
      <c r="U22" s="162"/>
      <c r="V22" s="162"/>
      <c r="W22" s="162"/>
      <c r="X22" s="162"/>
      <c r="Y22" s="162"/>
      <c r="Z22" s="162"/>
      <c r="AA22" s="162"/>
      <c r="AB22" s="162"/>
      <c r="AC22" s="162"/>
      <c r="AD22" s="162"/>
      <c r="AE22" s="162"/>
    </row>
    <row r="23" spans="1:31" ht="14" x14ac:dyDescent="0.15">
      <c r="A23" s="15" t="str">
        <f>'Tariffs July 2019'!K17</f>
        <v>1st Energy</v>
      </c>
      <c r="B23" s="15" t="str">
        <f>'Tariffs July 2019'!L17</f>
        <v>1st Saver</v>
      </c>
      <c r="C23" s="126">
        <f>91*'Tariffs July 2019'!M17/100</f>
        <v>103.74</v>
      </c>
      <c r="D23" s="126">
        <f>IF(C5&gt;='Tariffs July 2019'!P17,('Tariffs July 2019'!P17*'Tariffs July 2019'!N17/100),('Bills Jul''19'!C5*'Tariffs July 2019'!N17/100))</f>
        <v>294.05454545454546</v>
      </c>
      <c r="E23" s="126">
        <v>0</v>
      </c>
      <c r="F23" s="126">
        <f>IF((C5&lt;'Tariffs July 2019'!P17),(0),('Bills Jul''19'!C5-'Tariffs July 2019'!P17)*'Tariffs July 2019'!Q17/100)</f>
        <v>162.32272727272724</v>
      </c>
      <c r="G23" s="126">
        <f t="shared" si="0"/>
        <v>560.11727272727273</v>
      </c>
      <c r="H23" s="127">
        <f t="shared" si="1"/>
        <v>1825.5090909090909</v>
      </c>
      <c r="I23" s="128">
        <f t="shared" si="2"/>
        <v>2240.4690909090909</v>
      </c>
      <c r="J23" s="129">
        <f t="shared" si="3"/>
        <v>2464.5160000000001</v>
      </c>
      <c r="K23" s="15">
        <f>'Tariffs July 2019'!AW17</f>
        <v>0</v>
      </c>
      <c r="L23" s="15">
        <f>'Tariffs July 2019'!AX17</f>
        <v>0</v>
      </c>
      <c r="M23" s="15">
        <f>'Tariffs July 2019'!AY17</f>
        <v>5</v>
      </c>
      <c r="N23" s="15">
        <f>'Tariffs July 2019'!AZ17</f>
        <v>0</v>
      </c>
      <c r="O23" s="127">
        <f>I23</f>
        <v>2240.4690909090909</v>
      </c>
      <c r="P23" s="127">
        <f>O23-(O23*M23/100)</f>
        <v>2128.4456363636364</v>
      </c>
      <c r="Q23" s="130">
        <f t="shared" si="5"/>
        <v>2464.5160000000001</v>
      </c>
      <c r="R23" s="130">
        <f t="shared" si="5"/>
        <v>2341.2902000000004</v>
      </c>
      <c r="S23" s="131">
        <f>'Tariffs July 2019'!BI17</f>
        <v>0</v>
      </c>
      <c r="T23" s="132" t="str">
        <f>'Tariffs July 2019'!BJ17</f>
        <v>n</v>
      </c>
      <c r="U23" s="162"/>
      <c r="V23" s="162"/>
      <c r="W23" s="162"/>
      <c r="X23" s="162"/>
      <c r="Y23" s="162"/>
      <c r="Z23" s="162"/>
      <c r="AA23" s="162"/>
      <c r="AB23" s="162"/>
      <c r="AC23" s="162"/>
      <c r="AD23" s="162"/>
      <c r="AE23" s="162"/>
    </row>
    <row r="24" spans="1:31" ht="14" x14ac:dyDescent="0.15">
      <c r="A24" s="15" t="str">
        <f>'Tariffs July 2019'!K18</f>
        <v>DC Power Co</v>
      </c>
      <c r="B24" s="15" t="str">
        <f>'Tariffs July 2019'!L18</f>
        <v>Market offer</v>
      </c>
      <c r="C24" s="126">
        <f>(91*'Tariffs July 2019'!M18/100)+'Tariffs July 2019'!BM18/4</f>
        <v>113.6041818181818</v>
      </c>
      <c r="D24" s="126">
        <f>$C$5*'Tariffs July 2019'!N18/100</f>
        <v>555.09090909090901</v>
      </c>
      <c r="E24" s="126">
        <v>0</v>
      </c>
      <c r="F24" s="126">
        <v>0</v>
      </c>
      <c r="G24" s="126">
        <f t="shared" ref="G24:G26" si="7">SUM(C24:F24)</f>
        <v>668.69509090909082</v>
      </c>
      <c r="H24" s="127">
        <f t="shared" ref="H24:H26" si="8">(G24-C24)*4</f>
        <v>2220.363636363636</v>
      </c>
      <c r="I24" s="128">
        <f t="shared" ref="I24:I26" si="9">G24*4</f>
        <v>2674.7803636363633</v>
      </c>
      <c r="J24" s="129">
        <f t="shared" ref="J24:J26" si="10">I24*1.1</f>
        <v>2942.2583999999997</v>
      </c>
      <c r="K24" s="15">
        <f>'Tariffs July 2019'!AW18</f>
        <v>0</v>
      </c>
      <c r="L24" s="15">
        <f>'Tariffs July 2019'!AX18</f>
        <v>0</v>
      </c>
      <c r="M24" s="15">
        <f>'Tariffs July 2019'!AY18</f>
        <v>0</v>
      </c>
      <c r="N24" s="15">
        <f>'Tariffs July 2019'!AZ18</f>
        <v>0</v>
      </c>
      <c r="O24" s="127">
        <f t="shared" ref="O24" si="11">I24</f>
        <v>2674.7803636363633</v>
      </c>
      <c r="P24" s="127">
        <f>O24</f>
        <v>2674.7803636363633</v>
      </c>
      <c r="Q24" s="130">
        <f t="shared" ref="Q24:Q26" si="12">O24*1.1</f>
        <v>2942.2583999999997</v>
      </c>
      <c r="R24" s="130">
        <f t="shared" ref="R24:R26" si="13">P24*1.1</f>
        <v>2942.2583999999997</v>
      </c>
      <c r="S24" s="131">
        <f>'Tariffs July 2019'!BI18</f>
        <v>0</v>
      </c>
      <c r="T24" s="132" t="str">
        <f>'Tariffs July 2019'!BJ18</f>
        <v>n</v>
      </c>
      <c r="U24" s="162"/>
      <c r="V24" s="162"/>
      <c r="W24" s="162"/>
      <c r="X24" s="162"/>
      <c r="Y24" s="162"/>
      <c r="Z24" s="162"/>
      <c r="AA24" s="162"/>
      <c r="AB24" s="162"/>
      <c r="AC24" s="162"/>
      <c r="AD24" s="162"/>
      <c r="AE24" s="162"/>
    </row>
    <row r="25" spans="1:31" ht="14" x14ac:dyDescent="0.15">
      <c r="A25" s="15" t="str">
        <f>'Tariffs July 2019'!K19</f>
        <v>ReAmped Energy</v>
      </c>
      <c r="B25" s="15" t="str">
        <f>'Tariffs July 2019'!L19</f>
        <v>Market offer</v>
      </c>
      <c r="C25" s="126">
        <f>91*'Tariffs July 2019'!M19/100</f>
        <v>80.989999999999995</v>
      </c>
      <c r="D25" s="126">
        <f>$C$5*'Tariffs July 2019'!N19/100</f>
        <v>375.99999999999994</v>
      </c>
      <c r="E25" s="126">
        <v>0</v>
      </c>
      <c r="F25" s="126">
        <v>0</v>
      </c>
      <c r="G25" s="126">
        <f t="shared" si="7"/>
        <v>456.98999999999995</v>
      </c>
      <c r="H25" s="127">
        <f t="shared" si="8"/>
        <v>1503.9999999999998</v>
      </c>
      <c r="I25" s="128">
        <f t="shared" si="9"/>
        <v>1827.9599999999998</v>
      </c>
      <c r="J25" s="129">
        <f t="shared" si="10"/>
        <v>2010.7559999999999</v>
      </c>
      <c r="K25" s="15">
        <f>'Tariffs July 2019'!AW19</f>
        <v>0</v>
      </c>
      <c r="L25" s="15">
        <f>'Tariffs July 2019'!AX19</f>
        <v>0</v>
      </c>
      <c r="M25" s="15">
        <f>'Tariffs July 2019'!AY19</f>
        <v>0</v>
      </c>
      <c r="N25" s="15">
        <f>'Tariffs July 2019'!AZ19</f>
        <v>0</v>
      </c>
      <c r="O25" s="127">
        <f t="shared" ref="O25" si="14">I25</f>
        <v>1827.9599999999998</v>
      </c>
      <c r="P25" s="127">
        <f>O25</f>
        <v>1827.9599999999998</v>
      </c>
      <c r="Q25" s="130">
        <f t="shared" si="12"/>
        <v>2010.7559999999999</v>
      </c>
      <c r="R25" s="130">
        <f t="shared" si="13"/>
        <v>2010.7559999999999</v>
      </c>
      <c r="S25" s="131">
        <f>'Tariffs July 2019'!BI19</f>
        <v>0</v>
      </c>
      <c r="T25" s="132" t="str">
        <f>'Tariffs July 2019'!BJ19</f>
        <v>n</v>
      </c>
      <c r="U25" s="162"/>
      <c r="V25" s="162"/>
      <c r="W25" s="162"/>
      <c r="X25" s="162"/>
      <c r="Y25" s="162"/>
      <c r="Z25" s="162"/>
      <c r="AA25" s="162"/>
      <c r="AB25" s="162"/>
      <c r="AC25" s="162"/>
      <c r="AD25" s="162"/>
      <c r="AE25" s="162"/>
    </row>
    <row r="26" spans="1:31" ht="15" thickBot="1" x14ac:dyDescent="0.2">
      <c r="A26" s="134" t="str">
        <f>'Tariffs July 2019'!K20</f>
        <v>Powerclub</v>
      </c>
      <c r="B26" s="134" t="str">
        <f>'Tariffs July 2019'!L20</f>
        <v>Powerbank Home</v>
      </c>
      <c r="C26" s="135">
        <f>(91*'Tariffs July 2019'!M20/100)+'Tariffs July 2019'!BM20/4</f>
        <v>86.702909090909074</v>
      </c>
      <c r="D26" s="135">
        <f>$C$5*'Tariffs July 2019'!N20/100</f>
        <v>367.2727272727272</v>
      </c>
      <c r="E26" s="135">
        <v>0</v>
      </c>
      <c r="F26" s="135">
        <v>0</v>
      </c>
      <c r="G26" s="135">
        <f t="shared" si="7"/>
        <v>453.97563636363628</v>
      </c>
      <c r="H26" s="136">
        <f t="shared" si="8"/>
        <v>1469.0909090909088</v>
      </c>
      <c r="I26" s="137">
        <f t="shared" si="9"/>
        <v>1815.9025454545451</v>
      </c>
      <c r="J26" s="138">
        <f t="shared" si="10"/>
        <v>1997.4927999999998</v>
      </c>
      <c r="K26" s="134">
        <f>'Tariffs July 2019'!AW20</f>
        <v>0</v>
      </c>
      <c r="L26" s="134">
        <f>'Tariffs July 2019'!AX20</f>
        <v>0</v>
      </c>
      <c r="M26" s="134">
        <f>'Tariffs July 2019'!AY20</f>
        <v>0</v>
      </c>
      <c r="N26" s="134">
        <f>'Tariffs July 2019'!AZ20</f>
        <v>0</v>
      </c>
      <c r="O26" s="136">
        <f t="shared" ref="O26" si="15">I26</f>
        <v>1815.9025454545451</v>
      </c>
      <c r="P26" s="136">
        <f>O26</f>
        <v>1815.9025454545451</v>
      </c>
      <c r="Q26" s="139">
        <f t="shared" si="12"/>
        <v>1997.4927999999998</v>
      </c>
      <c r="R26" s="139">
        <f t="shared" si="13"/>
        <v>1997.4927999999998</v>
      </c>
      <c r="S26" s="140">
        <f>'Tariffs July 2019'!BI20</f>
        <v>0</v>
      </c>
      <c r="T26" s="141" t="str">
        <f>'Tariffs July 2019'!BJ20</f>
        <v>n</v>
      </c>
      <c r="U26" s="162"/>
      <c r="V26" s="162"/>
      <c r="W26" s="162"/>
      <c r="X26" s="162"/>
      <c r="Y26" s="162"/>
      <c r="Z26" s="162"/>
      <c r="AA26" s="162"/>
      <c r="AB26" s="162"/>
      <c r="AC26" s="162"/>
      <c r="AD26" s="162"/>
      <c r="AE26" s="162"/>
    </row>
    <row r="27" spans="1:31" ht="14" x14ac:dyDescent="0.15">
      <c r="U27" s="162"/>
      <c r="V27" s="162"/>
      <c r="W27" s="162"/>
      <c r="X27" s="162"/>
      <c r="Y27" s="162"/>
      <c r="Z27" s="162"/>
      <c r="AA27" s="162"/>
      <c r="AB27" s="162"/>
      <c r="AC27" s="162"/>
      <c r="AD27" s="162"/>
      <c r="AE27" s="162"/>
    </row>
    <row r="28" spans="1:31" ht="15" thickBot="1" x14ac:dyDescent="0.2">
      <c r="U28" s="162"/>
      <c r="V28" s="162"/>
      <c r="W28" s="162"/>
      <c r="X28" s="162"/>
      <c r="Y28" s="162"/>
      <c r="Z28" s="162"/>
      <c r="AA28" s="162"/>
      <c r="AB28" s="162"/>
      <c r="AC28" s="162"/>
      <c r="AD28" s="162"/>
      <c r="AE28" s="162"/>
    </row>
    <row r="29" spans="1:31" ht="14" x14ac:dyDescent="0.15">
      <c r="A29" s="120" t="s">
        <v>40</v>
      </c>
      <c r="B29" s="121"/>
      <c r="C29" s="121"/>
      <c r="D29" s="142"/>
      <c r="E29" s="142"/>
      <c r="F29" s="142"/>
      <c r="G29" s="143"/>
      <c r="H29" s="143"/>
      <c r="I29" s="121"/>
      <c r="J29" s="121"/>
      <c r="K29" s="121"/>
      <c r="L29" s="121"/>
      <c r="M29" s="121"/>
      <c r="N29" s="121"/>
      <c r="O29" s="121"/>
      <c r="P29" s="121"/>
      <c r="Q29" s="121"/>
      <c r="R29" s="121"/>
      <c r="S29" s="121"/>
      <c r="T29" s="122"/>
      <c r="U29" s="162"/>
      <c r="V29" s="162"/>
      <c r="W29" s="162"/>
      <c r="X29" s="162"/>
      <c r="Y29" s="162"/>
      <c r="Z29" s="162"/>
      <c r="AA29" s="162"/>
      <c r="AB29" s="162"/>
      <c r="AC29" s="162"/>
      <c r="AD29" s="162"/>
      <c r="AE29" s="162"/>
    </row>
    <row r="30" spans="1:31" ht="14" x14ac:dyDescent="0.15">
      <c r="A30" s="123" t="s">
        <v>121</v>
      </c>
      <c r="B30" s="110"/>
      <c r="C30" s="147">
        <v>2000</v>
      </c>
      <c r="D30" s="144"/>
      <c r="E30" s="144"/>
      <c r="F30" s="144"/>
      <c r="G30" s="145"/>
      <c r="H30" s="145"/>
      <c r="I30" s="110"/>
      <c r="J30" s="110"/>
      <c r="K30" s="110"/>
      <c r="L30" s="110"/>
      <c r="M30" s="110"/>
      <c r="N30" s="110"/>
      <c r="O30" s="110"/>
      <c r="P30" s="110"/>
      <c r="Q30" s="110"/>
      <c r="R30" s="110"/>
      <c r="S30" s="110"/>
      <c r="T30" s="124"/>
      <c r="U30" s="162"/>
      <c r="V30" s="162"/>
      <c r="W30" s="162"/>
      <c r="X30" s="162"/>
      <c r="Y30" s="162"/>
      <c r="Z30" s="162"/>
      <c r="AA30" s="162"/>
      <c r="AB30" s="162"/>
      <c r="AC30" s="162"/>
      <c r="AD30" s="162"/>
      <c r="AE30" s="162"/>
    </row>
    <row r="31" spans="1:31" ht="14" x14ac:dyDescent="0.15">
      <c r="A31" s="123" t="s">
        <v>262</v>
      </c>
      <c r="B31" s="110"/>
      <c r="C31" s="148">
        <v>0.85</v>
      </c>
      <c r="D31" s="144"/>
      <c r="E31" s="144"/>
      <c r="F31" s="144"/>
      <c r="G31" s="145"/>
      <c r="H31" s="145"/>
      <c r="I31" s="110"/>
      <c r="J31" s="110"/>
      <c r="K31" s="110"/>
      <c r="L31" s="110"/>
      <c r="M31" s="110"/>
      <c r="N31" s="110"/>
      <c r="O31" s="110"/>
      <c r="P31" s="110"/>
      <c r="Q31" s="110"/>
      <c r="R31" s="110"/>
      <c r="S31" s="110"/>
      <c r="T31" s="124"/>
      <c r="U31" s="162"/>
      <c r="V31" s="162"/>
      <c r="W31" s="162"/>
      <c r="X31" s="162"/>
      <c r="Y31" s="162"/>
      <c r="Z31" s="162"/>
      <c r="AA31" s="162"/>
      <c r="AB31" s="162"/>
      <c r="AC31" s="162"/>
      <c r="AD31" s="162"/>
      <c r="AE31" s="162"/>
    </row>
    <row r="32" spans="1:31" ht="14" x14ac:dyDescent="0.15">
      <c r="A32" s="123" t="s">
        <v>52</v>
      </c>
      <c r="B32" s="110"/>
      <c r="C32" s="148">
        <v>0.15</v>
      </c>
      <c r="D32" s="144"/>
      <c r="E32" s="144"/>
      <c r="F32" s="144"/>
      <c r="G32" s="145"/>
      <c r="H32" s="145"/>
      <c r="I32" s="110"/>
      <c r="J32" s="110"/>
      <c r="K32" s="110"/>
      <c r="L32" s="110"/>
      <c r="M32" s="110"/>
      <c r="N32" s="110"/>
      <c r="O32" s="110"/>
      <c r="P32" s="110"/>
      <c r="Q32" s="110"/>
      <c r="R32" s="110"/>
      <c r="S32" s="110"/>
      <c r="T32" s="124"/>
      <c r="U32" s="162"/>
      <c r="V32" s="162"/>
      <c r="W32" s="162"/>
      <c r="X32" s="162"/>
      <c r="Y32" s="162"/>
      <c r="Z32" s="162"/>
      <c r="AA32" s="162"/>
      <c r="AB32" s="162"/>
      <c r="AC32" s="162"/>
      <c r="AD32" s="162"/>
      <c r="AE32" s="162"/>
    </row>
    <row r="33" spans="1:31" ht="14" x14ac:dyDescent="0.15">
      <c r="A33" s="123"/>
      <c r="B33" s="110"/>
      <c r="C33" s="144"/>
      <c r="D33" s="144"/>
      <c r="E33" s="144"/>
      <c r="F33" s="144"/>
      <c r="G33" s="145"/>
      <c r="H33" s="145"/>
      <c r="I33" s="110"/>
      <c r="J33" s="110"/>
      <c r="K33" s="110"/>
      <c r="L33" s="110"/>
      <c r="M33" s="110"/>
      <c r="N33" s="110"/>
      <c r="O33" s="110"/>
      <c r="P33" s="110"/>
      <c r="Q33" s="110"/>
      <c r="R33" s="110"/>
      <c r="S33" s="110"/>
      <c r="T33" s="124"/>
      <c r="U33" s="162"/>
      <c r="V33" s="162"/>
      <c r="W33" s="162"/>
      <c r="X33" s="162"/>
      <c r="Y33" s="162"/>
      <c r="Z33" s="162"/>
      <c r="AA33" s="162"/>
      <c r="AB33" s="162"/>
      <c r="AC33" s="162"/>
      <c r="AD33" s="162"/>
      <c r="AE33" s="162"/>
    </row>
    <row r="34" spans="1:31" ht="71" customHeight="1" x14ac:dyDescent="0.15">
      <c r="A34" s="225" t="s">
        <v>168</v>
      </c>
      <c r="B34" s="226" t="s">
        <v>122</v>
      </c>
      <c r="C34" s="227" t="s">
        <v>3</v>
      </c>
      <c r="D34" s="227" t="s">
        <v>4</v>
      </c>
      <c r="E34" s="243" t="s">
        <v>5</v>
      </c>
      <c r="F34" s="227" t="s">
        <v>51</v>
      </c>
      <c r="G34" s="227" t="s">
        <v>298</v>
      </c>
      <c r="H34" s="228" t="s">
        <v>31</v>
      </c>
      <c r="I34" s="235" t="s">
        <v>6</v>
      </c>
      <c r="J34" s="228" t="s">
        <v>82</v>
      </c>
      <c r="K34" s="229" t="s">
        <v>7</v>
      </c>
      <c r="L34" s="229" t="s">
        <v>8</v>
      </c>
      <c r="M34" s="229" t="s">
        <v>9</v>
      </c>
      <c r="N34" s="229" t="s">
        <v>10</v>
      </c>
      <c r="O34" s="230" t="s">
        <v>94</v>
      </c>
      <c r="P34" s="230" t="s">
        <v>30</v>
      </c>
      <c r="Q34" s="232" t="s">
        <v>950</v>
      </c>
      <c r="R34" s="230" t="s">
        <v>951</v>
      </c>
      <c r="S34" s="233" t="s">
        <v>135</v>
      </c>
      <c r="T34" s="231" t="s">
        <v>136</v>
      </c>
      <c r="U34" s="162"/>
      <c r="V34" s="162"/>
      <c r="W34" s="162"/>
      <c r="X34" s="162"/>
      <c r="Y34" s="162"/>
      <c r="Z34" s="162"/>
      <c r="AA34" s="162"/>
      <c r="AB34" s="162"/>
      <c r="AC34" s="162"/>
      <c r="AD34" s="162"/>
      <c r="AE34" s="162"/>
    </row>
    <row r="35" spans="1:31" ht="14" x14ac:dyDescent="0.15">
      <c r="A35" s="125" t="str">
        <f>'Tariffs July 2019'!K21</f>
        <v>AGL</v>
      </c>
      <c r="B35" s="15" t="str">
        <f>'Tariffs July 2019'!L21</f>
        <v>Smart Saver</v>
      </c>
      <c r="C35" s="126">
        <f>91*'Tariffs July 2019'!M21/100</f>
        <v>90.999999999999986</v>
      </c>
      <c r="D35" s="126">
        <f>($C$30*$C$31)*'Tariffs July 2019'!N21/100</f>
        <v>396.56363636363631</v>
      </c>
      <c r="E35" s="126">
        <v>0</v>
      </c>
      <c r="F35" s="126">
        <f>($C$30*$C$32)*'Tariffs July 2019'!AE21/100</f>
        <v>50.4</v>
      </c>
      <c r="G35" s="126">
        <f>SUM(C35:F35)</f>
        <v>537.96363636363628</v>
      </c>
      <c r="H35" s="127">
        <f>(G35-C35)*4</f>
        <v>1787.8545454545451</v>
      </c>
      <c r="I35" s="128">
        <f>G35*4</f>
        <v>2151.8545454545451</v>
      </c>
      <c r="J35" s="129">
        <f t="shared" ref="J35:J50" si="16">I35*1.1</f>
        <v>2367.04</v>
      </c>
      <c r="K35" s="15">
        <f>'Tariffs July 2019'!AW21</f>
        <v>6</v>
      </c>
      <c r="L35" s="15">
        <f>'Tariffs July 2019'!AX21</f>
        <v>0</v>
      </c>
      <c r="M35" s="15">
        <f>'Tariffs July 2019'!AY21</f>
        <v>0</v>
      </c>
      <c r="N35" s="15">
        <f>'Tariffs July 2019'!AZ21</f>
        <v>0</v>
      </c>
      <c r="O35" s="127">
        <f>I35-I35*K35/100</f>
        <v>2022.7432727272724</v>
      </c>
      <c r="P35" s="127">
        <f>O35</f>
        <v>2022.7432727272724</v>
      </c>
      <c r="Q35" s="130">
        <f>O35*1.1</f>
        <v>2225.0175999999997</v>
      </c>
      <c r="R35" s="130">
        <f>P35*1.1</f>
        <v>2225.0175999999997</v>
      </c>
      <c r="S35" s="131">
        <f>'Tariffs July 2019'!BI21</f>
        <v>0</v>
      </c>
      <c r="T35" s="132" t="str">
        <f>'Tariffs July 2019'!BJ21</f>
        <v>n</v>
      </c>
      <c r="U35" s="162"/>
      <c r="V35" s="162"/>
      <c r="W35" s="162"/>
      <c r="X35" s="162"/>
      <c r="Y35" s="162"/>
      <c r="Z35" s="162"/>
      <c r="AA35" s="162"/>
      <c r="AB35" s="162"/>
      <c r="AC35" s="162"/>
      <c r="AD35" s="162"/>
      <c r="AE35" s="162"/>
    </row>
    <row r="36" spans="1:31" ht="14" x14ac:dyDescent="0.15">
      <c r="A36" s="125" t="str">
        <f>'Tariffs July 2019'!K22</f>
        <v>Click Energy</v>
      </c>
      <c r="B36" s="15" t="str">
        <f>'Tariffs July 2019'!L22</f>
        <v>Banksia</v>
      </c>
      <c r="C36" s="126">
        <f>91*'Tariffs July 2019'!M22/100</f>
        <v>84.050909090909087</v>
      </c>
      <c r="D36" s="126">
        <f>($C$30*$C$31)*'Tariffs July 2019'!N22/100</f>
        <v>329.02727272727265</v>
      </c>
      <c r="E36" s="126">
        <v>0</v>
      </c>
      <c r="F36" s="126">
        <f>($C$30*$C$32)*'Tariffs July 2019'!AE22/100</f>
        <v>50.181818181818173</v>
      </c>
      <c r="G36" s="126">
        <f t="shared" ref="G36:G50" si="17">SUM(C36:F36)</f>
        <v>463.25999999999993</v>
      </c>
      <c r="H36" s="127">
        <f t="shared" ref="H36:H50" si="18">(G36-C36)*4</f>
        <v>1516.8363636363633</v>
      </c>
      <c r="I36" s="128">
        <f t="shared" ref="I36:I50" si="19">G36*4</f>
        <v>1853.0399999999997</v>
      </c>
      <c r="J36" s="129">
        <f t="shared" si="16"/>
        <v>2038.3439999999998</v>
      </c>
      <c r="K36" s="15">
        <f>'Tariffs July 2019'!AW22</f>
        <v>0</v>
      </c>
      <c r="L36" s="15">
        <f>'Tariffs July 2019'!AX22</f>
        <v>0</v>
      </c>
      <c r="M36" s="15">
        <f>'Tariffs July 2019'!AY22</f>
        <v>0</v>
      </c>
      <c r="N36" s="15">
        <f>'Tariffs July 2019'!AZ22</f>
        <v>0</v>
      </c>
      <c r="O36" s="127">
        <f t="shared" ref="O36" si="20">I36</f>
        <v>1853.0399999999997</v>
      </c>
      <c r="P36" s="127">
        <f>O36</f>
        <v>1853.0399999999997</v>
      </c>
      <c r="Q36" s="130">
        <f t="shared" ref="Q36:R50" si="21">O36*1.1</f>
        <v>2038.3439999999998</v>
      </c>
      <c r="R36" s="130">
        <f t="shared" si="21"/>
        <v>2038.3439999999998</v>
      </c>
      <c r="S36" s="131">
        <f>'Tariffs July 2019'!BI22</f>
        <v>0</v>
      </c>
      <c r="T36" s="132" t="str">
        <f>'Tariffs July 2019'!BJ22</f>
        <v>n</v>
      </c>
      <c r="U36" s="162"/>
      <c r="V36" s="162"/>
      <c r="W36" s="162"/>
      <c r="X36" s="162"/>
      <c r="Y36" s="162"/>
      <c r="Z36" s="162"/>
      <c r="AA36" s="162"/>
      <c r="AB36" s="162"/>
      <c r="AC36" s="162"/>
      <c r="AD36" s="162"/>
      <c r="AE36" s="162"/>
    </row>
    <row r="37" spans="1:31" ht="14" x14ac:dyDescent="0.15">
      <c r="A37" s="125" t="str">
        <f>'Tariffs July 2019'!K23</f>
        <v>Diamond Energy</v>
      </c>
      <c r="B37" s="15" t="str">
        <f>'Tariffs July 2019'!L23</f>
        <v>Pay on time discount</v>
      </c>
      <c r="C37" s="126">
        <f>91*'Tariffs July 2019'!M23/100</f>
        <v>116.91679999999998</v>
      </c>
      <c r="D37" s="126">
        <f>($C$30*$C$31)*'Tariffs July 2019'!N23/100</f>
        <v>380.46</v>
      </c>
      <c r="E37" s="126">
        <v>0</v>
      </c>
      <c r="F37" s="126">
        <f>($C$30*$C$32)*'Tariffs July 2019'!AE23/100</f>
        <v>43.41</v>
      </c>
      <c r="G37" s="126">
        <f t="shared" si="17"/>
        <v>540.78679999999997</v>
      </c>
      <c r="H37" s="127">
        <f t="shared" si="18"/>
        <v>1695.48</v>
      </c>
      <c r="I37" s="128">
        <f t="shared" si="19"/>
        <v>2163.1471999999999</v>
      </c>
      <c r="J37" s="129">
        <f t="shared" si="16"/>
        <v>2379.4619200000002</v>
      </c>
      <c r="K37" s="15">
        <f>'Tariffs July 2019'!AW23</f>
        <v>0</v>
      </c>
      <c r="L37" s="15">
        <f>'Tariffs July 2019'!AX23</f>
        <v>0</v>
      </c>
      <c r="M37" s="15">
        <f>'Tariffs July 2019'!AY23</f>
        <v>7</v>
      </c>
      <c r="N37" s="15">
        <f>'Tariffs July 2019'!AZ23</f>
        <v>0</v>
      </c>
      <c r="O37" s="127">
        <f>I37</f>
        <v>2163.1471999999999</v>
      </c>
      <c r="P37" s="127">
        <f>O37-(O37*M37/100)</f>
        <v>2011.7268959999999</v>
      </c>
      <c r="Q37" s="130">
        <f t="shared" si="21"/>
        <v>2379.4619200000002</v>
      </c>
      <c r="R37" s="130">
        <f t="shared" si="21"/>
        <v>2212.8995856000001</v>
      </c>
      <c r="S37" s="131">
        <f>'Tariffs July 2019'!BI23</f>
        <v>0</v>
      </c>
      <c r="T37" s="132" t="str">
        <f>'Tariffs July 2019'!BJ23</f>
        <v>n</v>
      </c>
      <c r="U37" s="162"/>
      <c r="V37" s="162"/>
      <c r="W37" s="162"/>
      <c r="X37" s="162"/>
      <c r="Y37" s="162"/>
      <c r="Z37" s="162"/>
      <c r="AA37" s="162"/>
      <c r="AB37" s="162"/>
      <c r="AC37" s="162"/>
      <c r="AD37" s="162"/>
      <c r="AE37" s="162"/>
    </row>
    <row r="38" spans="1:31" ht="14" x14ac:dyDescent="0.15">
      <c r="A38" s="125" t="str">
        <f>'Tariffs July 2019'!K24</f>
        <v>Dodo Power &amp; Gas</v>
      </c>
      <c r="B38" s="15" t="str">
        <f>'Tariffs July 2019'!L24</f>
        <v>Market offer</v>
      </c>
      <c r="C38" s="126">
        <f>91*'Tariffs July 2019'!M24/100</f>
        <v>100.10827272727272</v>
      </c>
      <c r="D38" s="126">
        <f>($C$30*$C$31)*'Tariffs July 2019'!N24/100</f>
        <v>353.75454545454545</v>
      </c>
      <c r="E38" s="126">
        <v>0</v>
      </c>
      <c r="F38" s="126">
        <f>($C$30*$C$32)*'Tariffs July 2019'!AE24/100</f>
        <v>47.263636363636358</v>
      </c>
      <c r="G38" s="126">
        <f t="shared" si="17"/>
        <v>501.12645454545452</v>
      </c>
      <c r="H38" s="127">
        <f t="shared" si="18"/>
        <v>1604.0727272727272</v>
      </c>
      <c r="I38" s="128">
        <f t="shared" si="19"/>
        <v>2004.5058181818181</v>
      </c>
      <c r="J38" s="129">
        <f t="shared" si="16"/>
        <v>2204.9564</v>
      </c>
      <c r="K38" s="15">
        <f>'Tariffs July 2019'!AW24</f>
        <v>0</v>
      </c>
      <c r="L38" s="15">
        <f>'Tariffs July 2019'!AX24</f>
        <v>0</v>
      </c>
      <c r="M38" s="15">
        <f>'Tariffs July 2019'!AY24</f>
        <v>0</v>
      </c>
      <c r="N38" s="15">
        <f>'Tariffs July 2019'!AZ24</f>
        <v>0</v>
      </c>
      <c r="O38" s="127">
        <f>I38</f>
        <v>2004.5058181818181</v>
      </c>
      <c r="P38" s="127">
        <f>O38</f>
        <v>2004.5058181818181</v>
      </c>
      <c r="Q38" s="130">
        <f t="shared" si="21"/>
        <v>2204.9564</v>
      </c>
      <c r="R38" s="130">
        <f t="shared" si="21"/>
        <v>2204.9564</v>
      </c>
      <c r="S38" s="131">
        <f>'Tariffs July 2019'!BI24</f>
        <v>0</v>
      </c>
      <c r="T38" s="132" t="str">
        <f>'Tariffs July 2019'!BJ24</f>
        <v>n</v>
      </c>
      <c r="U38" s="162"/>
      <c r="V38" s="162"/>
      <c r="W38" s="162"/>
      <c r="X38" s="162"/>
      <c r="Y38" s="162"/>
      <c r="Z38" s="162"/>
      <c r="AA38" s="162"/>
      <c r="AB38" s="162"/>
      <c r="AC38" s="162"/>
      <c r="AD38" s="162"/>
      <c r="AE38" s="162"/>
    </row>
    <row r="39" spans="1:31" ht="14" x14ac:dyDescent="0.15">
      <c r="A39" s="125" t="str">
        <f>'Tariffs July 2019'!K25</f>
        <v>EnergyAustralia</v>
      </c>
      <c r="B39" s="15" t="str">
        <f>'Tariffs July 2019'!L25</f>
        <v>Total Plan Home</v>
      </c>
      <c r="C39" s="126">
        <f>91*'Tariffs July 2019'!M25/100</f>
        <v>84.629999999999981</v>
      </c>
      <c r="D39" s="126">
        <f>($C$30*$C$31)*'Tariffs July 2019'!N25/100</f>
        <v>405.99090909090904</v>
      </c>
      <c r="E39" s="126">
        <v>0</v>
      </c>
      <c r="F39" s="126">
        <f>($C$30*$C$32)*'Tariffs July 2019'!AE25/100</f>
        <v>46.772727272727259</v>
      </c>
      <c r="G39" s="126">
        <f t="shared" si="17"/>
        <v>537.39363636363635</v>
      </c>
      <c r="H39" s="127">
        <f t="shared" si="18"/>
        <v>1811.0545454545454</v>
      </c>
      <c r="I39" s="128">
        <f t="shared" si="19"/>
        <v>2149.5745454545454</v>
      </c>
      <c r="J39" s="129">
        <f t="shared" si="16"/>
        <v>2364.5320000000002</v>
      </c>
      <c r="K39" s="15">
        <f>'Tariffs July 2019'!AW25</f>
        <v>11</v>
      </c>
      <c r="L39" s="15">
        <f>'Tariffs July 2019'!AX25</f>
        <v>0</v>
      </c>
      <c r="M39" s="15">
        <f>'Tariffs July 2019'!AY25</f>
        <v>0</v>
      </c>
      <c r="N39" s="15">
        <f>'Tariffs July 2019'!AZ25</f>
        <v>0</v>
      </c>
      <c r="O39" s="127">
        <f>I39-(I39*K39/100)</f>
        <v>1913.1213454545455</v>
      </c>
      <c r="P39" s="127">
        <f>O39-(H39*N39/100)</f>
        <v>1913.1213454545455</v>
      </c>
      <c r="Q39" s="130">
        <f t="shared" si="21"/>
        <v>2104.4334800000001</v>
      </c>
      <c r="R39" s="130">
        <f t="shared" si="21"/>
        <v>2104.4334800000001</v>
      </c>
      <c r="S39" s="131">
        <f>'Tariffs July 2019'!BI25</f>
        <v>0</v>
      </c>
      <c r="T39" s="132" t="str">
        <f>'Tariffs July 2019'!BJ25</f>
        <v>n</v>
      </c>
      <c r="U39" s="162"/>
      <c r="V39" s="162"/>
      <c r="W39" s="162"/>
      <c r="X39" s="162"/>
      <c r="Y39" s="162"/>
      <c r="Z39" s="162"/>
      <c r="AA39" s="162"/>
      <c r="AB39" s="162"/>
      <c r="AC39" s="162"/>
      <c r="AD39" s="162"/>
      <c r="AE39" s="162"/>
    </row>
    <row r="40" spans="1:31" ht="14" x14ac:dyDescent="0.15">
      <c r="A40" s="125" t="str">
        <f>'Tariffs July 2019'!K26</f>
        <v>Energy Locals</v>
      </c>
      <c r="B40" s="15" t="str">
        <f>'Tariffs July 2019'!L26</f>
        <v>Simple Saver</v>
      </c>
      <c r="C40" s="126">
        <f>91*'Tariffs July 2019'!M26/100</f>
        <v>108.37272727272726</v>
      </c>
      <c r="D40" s="126">
        <f>($C$30*$C$31)*'Tariffs July 2019'!N26/100</f>
        <v>355.45454545454544</v>
      </c>
      <c r="E40" s="126">
        <v>0</v>
      </c>
      <c r="F40" s="126">
        <f>($C$30*$C$32)*'Tariffs July 2019'!AE26/100</f>
        <v>55.909090909090899</v>
      </c>
      <c r="G40" s="126">
        <f t="shared" si="17"/>
        <v>519.73636363636365</v>
      </c>
      <c r="H40" s="127">
        <f t="shared" si="18"/>
        <v>1645.4545454545455</v>
      </c>
      <c r="I40" s="128">
        <f t="shared" si="19"/>
        <v>2078.9454545454546</v>
      </c>
      <c r="J40" s="129">
        <f t="shared" si="16"/>
        <v>2286.84</v>
      </c>
      <c r="K40" s="15">
        <f>'Tariffs July 2019'!AW26</f>
        <v>0</v>
      </c>
      <c r="L40" s="15">
        <f>'Tariffs July 2019'!AX26</f>
        <v>0</v>
      </c>
      <c r="M40" s="15">
        <f>'Tariffs July 2019'!AY26</f>
        <v>0</v>
      </c>
      <c r="N40" s="15">
        <f>'Tariffs July 2019'!AZ26</f>
        <v>0</v>
      </c>
      <c r="O40" s="127">
        <f t="shared" ref="O40" si="22">I40</f>
        <v>2078.9454545454546</v>
      </c>
      <c r="P40" s="127">
        <f>O40-(O40*M40/100)</f>
        <v>2078.9454545454546</v>
      </c>
      <c r="Q40" s="130">
        <f t="shared" si="21"/>
        <v>2286.84</v>
      </c>
      <c r="R40" s="130">
        <f t="shared" si="21"/>
        <v>2286.84</v>
      </c>
      <c r="S40" s="131">
        <f>'Tariffs July 2019'!BI26</f>
        <v>0</v>
      </c>
      <c r="T40" s="132" t="str">
        <f>'Tariffs July 2019'!BJ26</f>
        <v>n</v>
      </c>
      <c r="U40" s="162"/>
      <c r="V40" s="162"/>
      <c r="W40" s="162"/>
      <c r="X40" s="162"/>
      <c r="Y40" s="162"/>
      <c r="Z40" s="162"/>
      <c r="AA40" s="162"/>
      <c r="AB40" s="162"/>
      <c r="AC40" s="162"/>
      <c r="AD40" s="162"/>
      <c r="AE40" s="162"/>
    </row>
    <row r="41" spans="1:31" ht="14" x14ac:dyDescent="0.15">
      <c r="A41" s="125" t="str">
        <f>'Tariffs July 2019'!K27</f>
        <v>Origin Energy</v>
      </c>
      <c r="B41" s="15" t="str">
        <f>'Tariffs July 2019'!L27</f>
        <v>Flexi</v>
      </c>
      <c r="C41" s="126">
        <f>91*'Tariffs July 2019'!M27/100</f>
        <v>98.48681818181818</v>
      </c>
      <c r="D41" s="126">
        <f>($C$30*$C$31)*'Tariffs July 2019'!N27/100</f>
        <v>385.12727272727273</v>
      </c>
      <c r="E41" s="126">
        <v>0</v>
      </c>
      <c r="F41" s="126">
        <f>($C$30*$C$32)*'Tariffs July 2019'!AE27/100</f>
        <v>56.86363636363636</v>
      </c>
      <c r="G41" s="126">
        <f t="shared" si="17"/>
        <v>540.47772727272729</v>
      </c>
      <c r="H41" s="127">
        <f t="shared" si="18"/>
        <v>1767.9636363636364</v>
      </c>
      <c r="I41" s="128">
        <f t="shared" si="19"/>
        <v>2161.9109090909092</v>
      </c>
      <c r="J41" s="129">
        <f t="shared" si="16"/>
        <v>2378.1020000000003</v>
      </c>
      <c r="K41" s="15">
        <f>'Tariffs July 2019'!AW27</f>
        <v>9</v>
      </c>
      <c r="L41" s="15">
        <f>'Tariffs July 2019'!AX27</f>
        <v>0</v>
      </c>
      <c r="M41" s="15">
        <f>'Tariffs July 2019'!AY27</f>
        <v>0</v>
      </c>
      <c r="N41" s="15">
        <f>'Tariffs July 2019'!AZ27</f>
        <v>0</v>
      </c>
      <c r="O41" s="127">
        <f>J41-(J41*K41/100)</f>
        <v>2164.0728200000003</v>
      </c>
      <c r="P41" s="127">
        <f>O41</f>
        <v>2164.0728200000003</v>
      </c>
      <c r="Q41" s="130">
        <f>O41</f>
        <v>2164.0728200000003</v>
      </c>
      <c r="R41" s="130">
        <f>P41</f>
        <v>2164.0728200000003</v>
      </c>
      <c r="S41" s="131">
        <f>'Tariffs July 2019'!BI27</f>
        <v>0</v>
      </c>
      <c r="T41" s="132" t="str">
        <f>'Tariffs July 2019'!BJ27</f>
        <v>n</v>
      </c>
      <c r="U41" s="162"/>
      <c r="V41" s="162"/>
      <c r="W41" s="162"/>
      <c r="X41" s="162"/>
      <c r="Y41" s="162"/>
      <c r="Z41" s="162"/>
      <c r="AA41" s="162"/>
      <c r="AB41" s="162"/>
      <c r="AC41" s="162"/>
      <c r="AD41" s="162"/>
      <c r="AE41" s="162"/>
    </row>
    <row r="42" spans="1:31" ht="14" x14ac:dyDescent="0.15">
      <c r="A42" s="125" t="str">
        <f>'Tariffs July 2019'!K28</f>
        <v>Powerdirect</v>
      </c>
      <c r="B42" s="15" t="str">
        <f>'Tariffs July 2019'!L28</f>
        <v>Discount Saver</v>
      </c>
      <c r="C42" s="126">
        <f>91*'Tariffs July 2019'!M28/100</f>
        <v>90.999999999999986</v>
      </c>
      <c r="D42" s="126">
        <f>($C$30*$C$31)*'Tariffs July 2019'!N28/100</f>
        <v>396.56363636363631</v>
      </c>
      <c r="E42" s="126">
        <v>0</v>
      </c>
      <c r="F42" s="126">
        <f>($C$30*$C$32)*'Tariffs July 2019'!AE28/100</f>
        <v>50.4</v>
      </c>
      <c r="G42" s="126">
        <f t="shared" si="17"/>
        <v>537.96363636363628</v>
      </c>
      <c r="H42" s="127">
        <f t="shared" si="18"/>
        <v>1787.8545454545451</v>
      </c>
      <c r="I42" s="128">
        <f t="shared" si="19"/>
        <v>2151.8545454545451</v>
      </c>
      <c r="J42" s="129">
        <f t="shared" si="16"/>
        <v>2367.04</v>
      </c>
      <c r="K42" s="15">
        <f>'Tariffs July 2019'!AW28</f>
        <v>11</v>
      </c>
      <c r="L42" s="15">
        <f>'Tariffs July 2019'!AX28</f>
        <v>0</v>
      </c>
      <c r="M42" s="15">
        <f>'Tariffs July 2019'!AY28</f>
        <v>0</v>
      </c>
      <c r="N42" s="15">
        <f>'Tariffs July 2019'!AZ28</f>
        <v>0</v>
      </c>
      <c r="O42" s="127">
        <f>I42-(I42*K42/100)</f>
        <v>1915.1505454545452</v>
      </c>
      <c r="P42" s="127">
        <f>O42</f>
        <v>1915.1505454545452</v>
      </c>
      <c r="Q42" s="130">
        <f t="shared" si="21"/>
        <v>2106.6655999999998</v>
      </c>
      <c r="R42" s="130">
        <f t="shared" si="21"/>
        <v>2106.6655999999998</v>
      </c>
      <c r="S42" s="131">
        <f>'Tariffs July 2019'!BI28</f>
        <v>0</v>
      </c>
      <c r="T42" s="132" t="str">
        <f>'Tariffs July 2019'!BJ28</f>
        <v>n</v>
      </c>
      <c r="U42" s="162"/>
      <c r="V42" s="162"/>
      <c r="W42" s="162"/>
      <c r="X42" s="162"/>
      <c r="Y42" s="162"/>
      <c r="Z42" s="162"/>
      <c r="AA42" s="162"/>
      <c r="AB42" s="162"/>
      <c r="AC42" s="162"/>
      <c r="AD42" s="162"/>
      <c r="AE42" s="162"/>
    </row>
    <row r="43" spans="1:31" ht="14" x14ac:dyDescent="0.15">
      <c r="A43" s="125" t="str">
        <f>'Tariffs July 2019'!K29</f>
        <v>Simply Energy</v>
      </c>
      <c r="B43" s="15" t="str">
        <f>'Tariffs July 2019'!L29</f>
        <v>Plus</v>
      </c>
      <c r="C43" s="126">
        <f>91*'Tariffs July 2019'!M29/100</f>
        <v>87.393090909090901</v>
      </c>
      <c r="D43" s="126">
        <f>($C$30*$C$31)*'Tariffs July 2019'!N29/100</f>
        <v>368.9</v>
      </c>
      <c r="E43" s="126">
        <v>0</v>
      </c>
      <c r="F43" s="126">
        <f>($C$30*$C$32)*'Tariffs July 2019'!AE29/100</f>
        <v>51.409090909090907</v>
      </c>
      <c r="G43" s="126">
        <f t="shared" si="17"/>
        <v>507.70218181818177</v>
      </c>
      <c r="H43" s="127">
        <f t="shared" si="18"/>
        <v>1681.2363636363634</v>
      </c>
      <c r="I43" s="128">
        <f t="shared" si="19"/>
        <v>2030.8087272727271</v>
      </c>
      <c r="J43" s="129">
        <f t="shared" si="16"/>
        <v>2233.8896</v>
      </c>
      <c r="K43" s="15">
        <f>'Tariffs July 2019'!AW29</f>
        <v>0</v>
      </c>
      <c r="L43" s="15">
        <f>'Tariffs July 2019'!AX29</f>
        <v>0</v>
      </c>
      <c r="M43" s="15">
        <f>'Tariffs July 2019'!AY29</f>
        <v>0</v>
      </c>
      <c r="N43" s="15">
        <f>'Tariffs July 2019'!AZ29</f>
        <v>0</v>
      </c>
      <c r="O43" s="127">
        <f t="shared" ref="O43:O44" si="23">I43</f>
        <v>2030.8087272727271</v>
      </c>
      <c r="P43" s="127">
        <f>O43</f>
        <v>2030.8087272727271</v>
      </c>
      <c r="Q43" s="130">
        <f t="shared" si="21"/>
        <v>2233.8896</v>
      </c>
      <c r="R43" s="130">
        <f t="shared" si="21"/>
        <v>2233.8896</v>
      </c>
      <c r="S43" s="131">
        <f>'Tariffs July 2019'!BI29</f>
        <v>0</v>
      </c>
      <c r="T43" s="132" t="str">
        <f>'Tariffs July 2019'!BJ29</f>
        <v>n</v>
      </c>
      <c r="U43" s="162"/>
      <c r="V43" s="162"/>
      <c r="W43" s="162"/>
      <c r="X43" s="162"/>
      <c r="Y43" s="162"/>
      <c r="Z43" s="162"/>
      <c r="AA43" s="162"/>
      <c r="AB43" s="162"/>
      <c r="AC43" s="162"/>
      <c r="AD43" s="162"/>
      <c r="AE43" s="162"/>
    </row>
    <row r="44" spans="1:31" ht="14" x14ac:dyDescent="0.15">
      <c r="A44" s="125" t="str">
        <f>'Tariffs July 2019'!K30</f>
        <v>Mojo Power</v>
      </c>
      <c r="B44" s="15" t="str">
        <f>'Tariffs July 2019'!L30</f>
        <v>Connect</v>
      </c>
      <c r="C44" s="126">
        <f>91*'Tariffs July 2019'!M30/100</f>
        <v>162.93550000000002</v>
      </c>
      <c r="D44" s="126">
        <f>($C$30*$C$31)*'Tariffs July 2019'!N30/100</f>
        <v>384.03</v>
      </c>
      <c r="E44" s="126">
        <v>0</v>
      </c>
      <c r="F44" s="126">
        <f>($C$30*$C$32)*'Tariffs July 2019'!AE30/100</f>
        <v>45.990000000000009</v>
      </c>
      <c r="G44" s="126">
        <f t="shared" si="17"/>
        <v>592.95550000000003</v>
      </c>
      <c r="H44" s="127">
        <f t="shared" si="18"/>
        <v>1720.08</v>
      </c>
      <c r="I44" s="128">
        <f t="shared" si="19"/>
        <v>2371.8220000000001</v>
      </c>
      <c r="J44" s="129">
        <f t="shared" si="16"/>
        <v>2609.0042000000003</v>
      </c>
      <c r="K44" s="15">
        <f>'Tariffs July 2019'!AW30</f>
        <v>0</v>
      </c>
      <c r="L44" s="15">
        <f>'Tariffs July 2019'!AX30</f>
        <v>0</v>
      </c>
      <c r="M44" s="15">
        <f>'Tariffs July 2019'!AY30</f>
        <v>0</v>
      </c>
      <c r="N44" s="15">
        <f>'Tariffs July 2019'!AZ30</f>
        <v>0</v>
      </c>
      <c r="O44" s="127">
        <f t="shared" si="23"/>
        <v>2371.8220000000001</v>
      </c>
      <c r="P44" s="127">
        <f>O44-(H44*N44/100)</f>
        <v>2371.8220000000001</v>
      </c>
      <c r="Q44" s="130">
        <f t="shared" si="21"/>
        <v>2609.0042000000003</v>
      </c>
      <c r="R44" s="130">
        <f t="shared" si="21"/>
        <v>2609.0042000000003</v>
      </c>
      <c r="S44" s="131">
        <f>'Tariffs July 2019'!BI30</f>
        <v>0</v>
      </c>
      <c r="T44" s="132" t="str">
        <f>'Tariffs July 2019'!BJ30</f>
        <v>n</v>
      </c>
      <c r="U44" s="162"/>
      <c r="V44" s="162"/>
      <c r="W44" s="162"/>
      <c r="X44" s="162"/>
      <c r="Y44" s="162"/>
      <c r="Z44" s="162"/>
      <c r="AA44" s="162"/>
      <c r="AB44" s="162"/>
      <c r="AC44" s="162"/>
      <c r="AD44" s="162"/>
      <c r="AE44" s="162"/>
    </row>
    <row r="45" spans="1:31" ht="14" x14ac:dyDescent="0.15">
      <c r="A45" s="125" t="str">
        <f>'Tariffs July 2019'!K31</f>
        <v>Powershop</v>
      </c>
      <c r="B45" s="15" t="str">
        <f>'Tariffs July 2019'!L31</f>
        <v>Shopper with Mega Pack</v>
      </c>
      <c r="C45" s="126">
        <f>(91*'Tariffs July 2019'!M31/100)+('Tariffs July 2019'!BM31*3)</f>
        <v>95.607909090909075</v>
      </c>
      <c r="D45" s="126">
        <f>($C$30*$C$31)*'Tariffs July 2019'!N31/100</f>
        <v>386.20909090909089</v>
      </c>
      <c r="E45" s="126">
        <v>0</v>
      </c>
      <c r="F45" s="126">
        <f>($C$30*$C$32)*'Tariffs July 2019'!AE31/100</f>
        <v>56.1</v>
      </c>
      <c r="G45" s="126">
        <f t="shared" si="17"/>
        <v>537.91699999999992</v>
      </c>
      <c r="H45" s="127">
        <f t="shared" si="18"/>
        <v>1769.2363636363634</v>
      </c>
      <c r="I45" s="128">
        <f t="shared" si="19"/>
        <v>2151.6679999999997</v>
      </c>
      <c r="J45" s="129">
        <f t="shared" si="16"/>
        <v>2366.8347999999996</v>
      </c>
      <c r="K45" s="15">
        <f>'Tariffs July 2019'!AW31</f>
        <v>0</v>
      </c>
      <c r="L45" s="15">
        <f>'Tariffs July 2019'!AX31</f>
        <v>0</v>
      </c>
      <c r="M45" s="15">
        <f>'Tariffs July 2019'!AY31</f>
        <v>15</v>
      </c>
      <c r="N45" s="15">
        <f>'Tariffs July 2019'!AZ31</f>
        <v>0</v>
      </c>
      <c r="O45" s="127">
        <f>J45</f>
        <v>2366.8347999999996</v>
      </c>
      <c r="P45" s="127">
        <f>O45-(O45*M45/100)</f>
        <v>2011.8095799999996</v>
      </c>
      <c r="Q45" s="130">
        <f>O45</f>
        <v>2366.8347999999996</v>
      </c>
      <c r="R45" s="130">
        <f>P45</f>
        <v>2011.8095799999996</v>
      </c>
      <c r="S45" s="131">
        <f>'Tariffs July 2019'!BI31</f>
        <v>0</v>
      </c>
      <c r="T45" s="132" t="str">
        <f>'Tariffs July 2019'!BJ31</f>
        <v>n</v>
      </c>
      <c r="U45" s="162"/>
      <c r="V45" s="162"/>
      <c r="W45" s="162"/>
      <c r="X45" s="162"/>
      <c r="Y45" s="162"/>
      <c r="Z45" s="162"/>
      <c r="AA45" s="162"/>
      <c r="AB45" s="162"/>
      <c r="AC45" s="162"/>
      <c r="AD45" s="162"/>
      <c r="AE45" s="162"/>
    </row>
    <row r="46" spans="1:31" ht="14" x14ac:dyDescent="0.15">
      <c r="A46" s="125" t="str">
        <f>'Tariffs July 2019'!K32</f>
        <v>Red Energy</v>
      </c>
      <c r="B46" s="15" t="str">
        <f>'Tariffs July 2019'!L32</f>
        <v>Easy Saver</v>
      </c>
      <c r="C46" s="126">
        <f>91*'Tariffs July 2019'!M32/100</f>
        <v>97.37</v>
      </c>
      <c r="D46" s="126">
        <f>($C$30*$C$31)*'Tariffs July 2019'!N32/100</f>
        <v>386.98181818181814</v>
      </c>
      <c r="E46" s="126">
        <v>0</v>
      </c>
      <c r="F46" s="126">
        <f>($C$30*$C$32)*'Tariffs July 2019'!AE32/100</f>
        <v>54.954545454545453</v>
      </c>
      <c r="G46" s="126">
        <f t="shared" si="17"/>
        <v>539.30636363636359</v>
      </c>
      <c r="H46" s="127">
        <f t="shared" si="18"/>
        <v>1767.7454545454543</v>
      </c>
      <c r="I46" s="128">
        <f t="shared" si="19"/>
        <v>2157.2254545454543</v>
      </c>
      <c r="J46" s="129">
        <f t="shared" si="16"/>
        <v>2372.9479999999999</v>
      </c>
      <c r="K46" s="15">
        <f>'Tariffs July 2019'!AW32</f>
        <v>0</v>
      </c>
      <c r="L46" s="15">
        <f>'Tariffs July 2019'!AX32</f>
        <v>0</v>
      </c>
      <c r="M46" s="15">
        <f>'Tariffs July 2019'!AY32</f>
        <v>10</v>
      </c>
      <c r="N46" s="15">
        <f>'Tariffs July 2019'!AZ32</f>
        <v>0</v>
      </c>
      <c r="O46" s="127">
        <f>J46</f>
        <v>2372.9479999999999</v>
      </c>
      <c r="P46" s="127">
        <f>O46-(O46*M46/100)</f>
        <v>2135.6531999999997</v>
      </c>
      <c r="Q46" s="130">
        <f>O46</f>
        <v>2372.9479999999999</v>
      </c>
      <c r="R46" s="130">
        <f>P46</f>
        <v>2135.6531999999997</v>
      </c>
      <c r="S46" s="131">
        <f>'Tariffs July 2019'!BI32</f>
        <v>0</v>
      </c>
      <c r="T46" s="132" t="str">
        <f>'Tariffs July 2019'!BJ32</f>
        <v>n</v>
      </c>
      <c r="U46" s="162"/>
      <c r="V46" s="162"/>
      <c r="W46" s="162"/>
      <c r="X46" s="162"/>
      <c r="Y46" s="162"/>
      <c r="Z46" s="162"/>
      <c r="AA46" s="162"/>
      <c r="AB46" s="162"/>
      <c r="AC46" s="162"/>
      <c r="AD46" s="162"/>
      <c r="AE46" s="162"/>
    </row>
    <row r="47" spans="1:31" ht="14" x14ac:dyDescent="0.15">
      <c r="A47" s="125" t="str">
        <f>'Tariffs July 2019'!K33</f>
        <v>Amaysim</v>
      </c>
      <c r="B47" s="15" t="str">
        <f>'Tariffs July 2019'!L33</f>
        <v>Electricity as you go</v>
      </c>
      <c r="C47" s="126">
        <f>91*'Tariffs July 2019'!M33/100</f>
        <v>94.929545454545448</v>
      </c>
      <c r="D47" s="126">
        <f>($C$30*$C$31)*'Tariffs July 2019'!N33/100</f>
        <v>399.34545454545446</v>
      </c>
      <c r="E47" s="126">
        <v>0</v>
      </c>
      <c r="F47" s="126">
        <f>($C$30*$C$32)*'Tariffs July 2019'!AE33/100</f>
        <v>60.027272727272724</v>
      </c>
      <c r="G47" s="126">
        <f t="shared" si="17"/>
        <v>554.30227272727268</v>
      </c>
      <c r="H47" s="127">
        <f t="shared" si="18"/>
        <v>1837.4909090909089</v>
      </c>
      <c r="I47" s="128">
        <f t="shared" si="19"/>
        <v>2217.2090909090907</v>
      </c>
      <c r="J47" s="129">
        <f t="shared" si="16"/>
        <v>2438.9299999999998</v>
      </c>
      <c r="K47" s="15">
        <f>'Tariffs July 2019'!AW33</f>
        <v>0</v>
      </c>
      <c r="L47" s="15">
        <f>'Tariffs July 2019'!AX33</f>
        <v>0</v>
      </c>
      <c r="M47" s="15">
        <f>'Tariffs July 2019'!AY33</f>
        <v>0</v>
      </c>
      <c r="N47" s="15">
        <f>'Tariffs July 2019'!AZ33</f>
        <v>0</v>
      </c>
      <c r="O47" s="127">
        <f t="shared" ref="O47" si="24">I47</f>
        <v>2217.2090909090907</v>
      </c>
      <c r="P47" s="127">
        <f>O47</f>
        <v>2217.2090909090907</v>
      </c>
      <c r="Q47" s="130">
        <f t="shared" si="21"/>
        <v>2438.9299999999998</v>
      </c>
      <c r="R47" s="130">
        <f t="shared" si="21"/>
        <v>2438.9299999999998</v>
      </c>
      <c r="S47" s="131">
        <f>'Tariffs July 2019'!BI33</f>
        <v>0</v>
      </c>
      <c r="T47" s="132" t="str">
        <f>'Tariffs July 2019'!BJ33</f>
        <v>n</v>
      </c>
      <c r="U47" s="162"/>
      <c r="V47" s="162"/>
      <c r="W47" s="162"/>
      <c r="X47" s="162"/>
      <c r="Y47" s="162"/>
      <c r="Z47" s="162"/>
      <c r="AA47" s="162"/>
      <c r="AB47" s="162"/>
      <c r="AC47" s="162"/>
      <c r="AD47" s="162"/>
      <c r="AE47" s="162"/>
    </row>
    <row r="48" spans="1:31" ht="14" x14ac:dyDescent="0.15">
      <c r="A48" s="15" t="str">
        <f>'Tariffs July 2019'!K34</f>
        <v>Alinta Energy</v>
      </c>
      <c r="B48" s="15" t="str">
        <f>'Tariffs July 2019'!L34</f>
        <v>No fuss</v>
      </c>
      <c r="C48" s="126">
        <f>91*'Tariffs July 2019'!M34/100</f>
        <v>92.547000000000011</v>
      </c>
      <c r="D48" s="126">
        <f>($C$30*$C$31)*'Tariffs July 2019'!N34/100</f>
        <v>316.66363636363633</v>
      </c>
      <c r="E48" s="126">
        <v>0</v>
      </c>
      <c r="F48" s="126">
        <f>($C$30*$C$32)*'Tariffs July 2019'!AE34/100</f>
        <v>36.763636363636358</v>
      </c>
      <c r="G48" s="126">
        <f t="shared" si="17"/>
        <v>445.97427272727271</v>
      </c>
      <c r="H48" s="127">
        <f t="shared" si="18"/>
        <v>1413.7090909090907</v>
      </c>
      <c r="I48" s="128">
        <f t="shared" si="19"/>
        <v>1783.8970909090908</v>
      </c>
      <c r="J48" s="129">
        <f t="shared" si="16"/>
        <v>1962.2868000000001</v>
      </c>
      <c r="K48" s="15">
        <f>'Tariffs July 2019'!AW34</f>
        <v>0</v>
      </c>
      <c r="L48" s="15">
        <f>'Tariffs July 2019'!AX34</f>
        <v>0</v>
      </c>
      <c r="M48" s="15">
        <f>'Tariffs July 2019'!AY34</f>
        <v>0</v>
      </c>
      <c r="N48" s="15">
        <f>'Tariffs July 2019'!AZ34</f>
        <v>0</v>
      </c>
      <c r="O48" s="127">
        <f>I48</f>
        <v>1783.8970909090908</v>
      </c>
      <c r="P48" s="127">
        <f>O48</f>
        <v>1783.8970909090908</v>
      </c>
      <c r="Q48" s="130">
        <f t="shared" si="21"/>
        <v>1962.2868000000001</v>
      </c>
      <c r="R48" s="130">
        <f t="shared" si="21"/>
        <v>1962.2868000000001</v>
      </c>
      <c r="S48" s="131">
        <f>'Tariffs July 2019'!BI34</f>
        <v>0</v>
      </c>
      <c r="T48" s="132" t="str">
        <f>'Tariffs July 2019'!BJ34</f>
        <v>n</v>
      </c>
      <c r="U48" s="162"/>
      <c r="V48" s="162"/>
      <c r="W48" s="162"/>
      <c r="X48" s="162"/>
      <c r="Y48" s="162"/>
      <c r="Z48" s="162"/>
      <c r="AA48" s="162"/>
      <c r="AB48" s="162"/>
      <c r="AC48" s="162"/>
      <c r="AD48" s="162"/>
      <c r="AE48" s="162"/>
    </row>
    <row r="49" spans="1:31" ht="14" x14ac:dyDescent="0.15">
      <c r="A49" s="15" t="str">
        <f>'Tariffs July 2019'!K35</f>
        <v>Q Energy</v>
      </c>
      <c r="B49" s="15" t="str">
        <f>'Tariffs July 2019'!L35</f>
        <v>Home Saver</v>
      </c>
      <c r="C49" s="126">
        <f>91*'Tariffs July 2019'!M35/100</f>
        <v>90.09</v>
      </c>
      <c r="D49" s="126">
        <f>($C$30*$C$31)*'Tariffs July 2019'!N35/100</f>
        <v>324.87</v>
      </c>
      <c r="E49" s="126">
        <v>0</v>
      </c>
      <c r="F49" s="126">
        <f>($C$30*$C$32)*'Tariffs July 2019'!AE35/100</f>
        <v>33.155999999999999</v>
      </c>
      <c r="G49" s="126">
        <f t="shared" si="17"/>
        <v>448.11600000000004</v>
      </c>
      <c r="H49" s="127">
        <f t="shared" si="18"/>
        <v>1432.1040000000003</v>
      </c>
      <c r="I49" s="128">
        <f t="shared" si="19"/>
        <v>1792.4640000000002</v>
      </c>
      <c r="J49" s="129">
        <f t="shared" si="16"/>
        <v>1971.7104000000004</v>
      </c>
      <c r="K49" s="15">
        <f>'Tariffs July 2019'!AW35</f>
        <v>0</v>
      </c>
      <c r="L49" s="15">
        <f>'Tariffs July 2019'!AX35</f>
        <v>0</v>
      </c>
      <c r="M49" s="15">
        <f>'Tariffs July 2019'!AY35</f>
        <v>0</v>
      </c>
      <c r="N49" s="15">
        <f>'Tariffs July 2019'!AZ35</f>
        <v>0</v>
      </c>
      <c r="O49" s="127">
        <f>I49</f>
        <v>1792.4640000000002</v>
      </c>
      <c r="P49" s="127">
        <f>O49</f>
        <v>1792.4640000000002</v>
      </c>
      <c r="Q49" s="130">
        <f t="shared" si="21"/>
        <v>1971.7104000000004</v>
      </c>
      <c r="R49" s="130">
        <f t="shared" si="21"/>
        <v>1971.7104000000004</v>
      </c>
      <c r="S49" s="131">
        <f>'Tariffs July 2019'!BI35</f>
        <v>24</v>
      </c>
      <c r="T49" s="132" t="str">
        <f>'Tariffs July 2019'!BJ35</f>
        <v>n</v>
      </c>
      <c r="U49" s="162"/>
      <c r="V49" s="162"/>
      <c r="W49" s="162"/>
      <c r="X49" s="162"/>
      <c r="Y49" s="162"/>
      <c r="Z49" s="162"/>
      <c r="AA49" s="162"/>
      <c r="AB49" s="162"/>
      <c r="AC49" s="162"/>
      <c r="AD49" s="162"/>
      <c r="AE49" s="162"/>
    </row>
    <row r="50" spans="1:31" ht="14" x14ac:dyDescent="0.15">
      <c r="A50" s="15" t="str">
        <f>'Tariffs July 2019'!K36</f>
        <v>1st Energy</v>
      </c>
      <c r="B50" s="15" t="str">
        <f>'Tariffs July 2019'!L36</f>
        <v>1st Saver</v>
      </c>
      <c r="C50" s="126">
        <f>91*'Tariffs July 2019'!M36/100</f>
        <v>108.29</v>
      </c>
      <c r="D50" s="126">
        <f>IF(C30*C31&gt;='Tariffs July 2019'!P36,('Tariffs July 2019'!P36*'Tariffs July 2019'!N36/100),(('Bills Jul''19'!C30*C31)*'Tariffs July 2019'!N36/100))</f>
        <v>294.05454545454546</v>
      </c>
      <c r="E50" s="126">
        <f>IF((C30*C31&lt;'Tariffs July 2019'!P36),(0),('Bills Jul''19'!C30*C31-'Tariffs July 2019'!P36)*'Tariffs July 2019'!Q36/100)</f>
        <v>87.404545454545442</v>
      </c>
      <c r="F50" s="126">
        <f>($C$30*$C$32)*'Tariffs July 2019'!AE36/100</f>
        <v>46.390909090909091</v>
      </c>
      <c r="G50" s="126">
        <f t="shared" si="17"/>
        <v>536.14</v>
      </c>
      <c r="H50" s="127">
        <f t="shared" si="18"/>
        <v>1711.3999999999999</v>
      </c>
      <c r="I50" s="128">
        <f t="shared" si="19"/>
        <v>2144.56</v>
      </c>
      <c r="J50" s="129">
        <f t="shared" si="16"/>
        <v>2359.0160000000001</v>
      </c>
      <c r="K50" s="15">
        <f>'Tariffs July 2019'!AW36</f>
        <v>0</v>
      </c>
      <c r="L50" s="15">
        <f>'Tariffs July 2019'!AX36</f>
        <v>0</v>
      </c>
      <c r="M50" s="15">
        <f>'Tariffs July 2019'!AY36</f>
        <v>5</v>
      </c>
      <c r="N50" s="15">
        <f>'Tariffs July 2019'!AZ36</f>
        <v>0</v>
      </c>
      <c r="O50" s="127">
        <f>I50</f>
        <v>2144.56</v>
      </c>
      <c r="P50" s="127">
        <f>O50-(O50*M50/100)</f>
        <v>2037.3319999999999</v>
      </c>
      <c r="Q50" s="130">
        <f t="shared" si="21"/>
        <v>2359.0160000000001</v>
      </c>
      <c r="R50" s="130">
        <f t="shared" si="21"/>
        <v>2241.0652</v>
      </c>
      <c r="S50" s="131">
        <f>'Tariffs July 2019'!BI36</f>
        <v>0</v>
      </c>
      <c r="T50" s="132" t="str">
        <f>'Tariffs July 2019'!BJ36</f>
        <v>n</v>
      </c>
      <c r="U50" s="162"/>
      <c r="V50" s="162"/>
      <c r="W50" s="162"/>
      <c r="X50" s="162"/>
      <c r="Y50" s="162"/>
      <c r="Z50" s="162"/>
      <c r="AA50" s="162"/>
      <c r="AB50" s="162"/>
      <c r="AC50" s="162"/>
      <c r="AD50" s="162"/>
      <c r="AE50" s="162"/>
    </row>
    <row r="51" spans="1:31" ht="14" x14ac:dyDescent="0.15">
      <c r="A51" s="15" t="str">
        <f>'Tariffs July 2019'!K37</f>
        <v>DC Power Co</v>
      </c>
      <c r="B51" s="15" t="str">
        <f>'Tariffs July 2019'!L37</f>
        <v>Market offer</v>
      </c>
      <c r="C51" s="126">
        <f>(91*'Tariffs July 2019'!M37/100)+'Tariffs July 2019'!BM37/4</f>
        <v>116.26799999999999</v>
      </c>
      <c r="D51" s="126">
        <f>($C$30*$C$31)*'Tariffs July 2019'!N37/100</f>
        <v>471.82727272727271</v>
      </c>
      <c r="E51" s="126">
        <v>0</v>
      </c>
      <c r="F51" s="126">
        <f>($C$30*$C$32)*'Tariffs July 2019'!AE37/100</f>
        <v>75.954545454545453</v>
      </c>
      <c r="G51" s="126">
        <f t="shared" ref="G51:G52" si="25">SUM(C51:F51)</f>
        <v>664.04981818181818</v>
      </c>
      <c r="H51" s="127">
        <f t="shared" ref="H51:H52" si="26">(G51-C51)*4</f>
        <v>2191.1272727272726</v>
      </c>
      <c r="I51" s="128">
        <f t="shared" ref="I51:I52" si="27">G51*4</f>
        <v>2656.1992727272727</v>
      </c>
      <c r="J51" s="129">
        <f t="shared" ref="J51:J52" si="28">I51*1.1</f>
        <v>2921.8192000000004</v>
      </c>
      <c r="K51" s="15">
        <f>'Tariffs July 2019'!AW37</f>
        <v>0</v>
      </c>
      <c r="L51" s="15">
        <f>'Tariffs July 2019'!AX37</f>
        <v>0</v>
      </c>
      <c r="M51" s="15">
        <f>'Tariffs July 2019'!AY37</f>
        <v>0</v>
      </c>
      <c r="N51" s="15">
        <f>'Tariffs July 2019'!AZ37</f>
        <v>0</v>
      </c>
      <c r="O51" s="127">
        <f t="shared" ref="O51:O52" si="29">I51</f>
        <v>2656.1992727272727</v>
      </c>
      <c r="P51" s="127">
        <f>O51</f>
        <v>2656.1992727272727</v>
      </c>
      <c r="Q51" s="130">
        <f t="shared" ref="Q51:Q52" si="30">O51*1.1</f>
        <v>2921.8192000000004</v>
      </c>
      <c r="R51" s="130">
        <f t="shared" ref="R51:R52" si="31">P51*1.1</f>
        <v>2921.8192000000004</v>
      </c>
      <c r="S51" s="131">
        <f>'Tariffs July 2019'!BI37</f>
        <v>0</v>
      </c>
      <c r="T51" s="132" t="str">
        <f>'Tariffs July 2019'!BJ37</f>
        <v>n</v>
      </c>
      <c r="U51" s="162"/>
      <c r="V51" s="162"/>
      <c r="W51" s="162"/>
      <c r="X51" s="162"/>
      <c r="Y51" s="162"/>
      <c r="Z51" s="162"/>
      <c r="AA51" s="162"/>
      <c r="AB51" s="162"/>
      <c r="AC51" s="162"/>
      <c r="AD51" s="162"/>
      <c r="AE51" s="162"/>
    </row>
    <row r="52" spans="1:31" ht="15" thickBot="1" x14ac:dyDescent="0.2">
      <c r="A52" s="134" t="str">
        <f>'Tariffs July 2019'!K38</f>
        <v>ReAmped Energy</v>
      </c>
      <c r="B52" s="134" t="str">
        <f>'Tariffs July 2019'!L38</f>
        <v>Market offer</v>
      </c>
      <c r="C52" s="135">
        <f>91*'Tariffs July 2019'!M38/100</f>
        <v>80.989999999999995</v>
      </c>
      <c r="D52" s="135">
        <f>($C$30*$C$31)*'Tariffs July 2019'!N38/100</f>
        <v>319.59999999999997</v>
      </c>
      <c r="E52" s="135">
        <v>0</v>
      </c>
      <c r="F52" s="135">
        <f>($C$30*$C$32)*'Tariffs July 2019'!AE38/100</f>
        <v>35.4</v>
      </c>
      <c r="G52" s="135">
        <f t="shared" si="25"/>
        <v>435.98999999999995</v>
      </c>
      <c r="H52" s="136">
        <f t="shared" si="26"/>
        <v>1419.9999999999998</v>
      </c>
      <c r="I52" s="137">
        <f t="shared" si="27"/>
        <v>1743.9599999999998</v>
      </c>
      <c r="J52" s="138">
        <f t="shared" si="28"/>
        <v>1918.356</v>
      </c>
      <c r="K52" s="134">
        <f>'Tariffs July 2019'!AW38</f>
        <v>0</v>
      </c>
      <c r="L52" s="134">
        <f>'Tariffs July 2019'!AX38</f>
        <v>0</v>
      </c>
      <c r="M52" s="134">
        <f>'Tariffs July 2019'!AY38</f>
        <v>0</v>
      </c>
      <c r="N52" s="134">
        <f>'Tariffs July 2019'!AZ38</f>
        <v>0</v>
      </c>
      <c r="O52" s="136">
        <f t="shared" si="29"/>
        <v>1743.9599999999998</v>
      </c>
      <c r="P52" s="136">
        <f>O52</f>
        <v>1743.9599999999998</v>
      </c>
      <c r="Q52" s="139">
        <f t="shared" si="30"/>
        <v>1918.356</v>
      </c>
      <c r="R52" s="139">
        <f t="shared" si="31"/>
        <v>1918.356</v>
      </c>
      <c r="S52" s="140">
        <f>'Tariffs July 2019'!BI38</f>
        <v>0</v>
      </c>
      <c r="T52" s="141" t="str">
        <f>'Tariffs July 2019'!BJ38</f>
        <v>n</v>
      </c>
      <c r="U52" s="162"/>
      <c r="V52" s="162"/>
      <c r="W52" s="162"/>
      <c r="X52" s="162"/>
      <c r="Y52" s="162"/>
      <c r="Z52" s="162"/>
      <c r="AA52" s="162"/>
      <c r="AB52" s="162"/>
      <c r="AC52" s="162"/>
      <c r="AD52" s="162"/>
      <c r="AE52" s="162"/>
    </row>
    <row r="53" spans="1:31" ht="14" x14ac:dyDescent="0.15">
      <c r="U53" s="162"/>
      <c r="V53" s="162"/>
      <c r="W53" s="162"/>
      <c r="X53" s="162"/>
      <c r="Y53" s="162"/>
      <c r="Z53" s="162"/>
      <c r="AA53" s="162"/>
      <c r="AB53" s="162"/>
      <c r="AC53" s="162"/>
      <c r="AD53" s="162"/>
      <c r="AE53" s="162"/>
    </row>
    <row r="54" spans="1:31" ht="15" thickBot="1" x14ac:dyDescent="0.2">
      <c r="U54" s="162"/>
      <c r="V54" s="162"/>
      <c r="W54" s="162"/>
      <c r="X54" s="162"/>
      <c r="Y54" s="162"/>
      <c r="Z54" s="162"/>
      <c r="AA54" s="162"/>
      <c r="AB54" s="162"/>
      <c r="AC54" s="162"/>
      <c r="AD54" s="162"/>
      <c r="AE54" s="162"/>
    </row>
    <row r="55" spans="1:31" ht="14" x14ac:dyDescent="0.15">
      <c r="A55" s="120" t="s">
        <v>41</v>
      </c>
      <c r="B55" s="121"/>
      <c r="C55" s="121"/>
      <c r="D55" s="142"/>
      <c r="E55" s="142"/>
      <c r="F55" s="142"/>
      <c r="G55" s="143"/>
      <c r="H55" s="143"/>
      <c r="I55" s="121"/>
      <c r="J55" s="121"/>
      <c r="K55" s="121"/>
      <c r="L55" s="121"/>
      <c r="M55" s="121"/>
      <c r="N55" s="121"/>
      <c r="O55" s="121"/>
      <c r="P55" s="121"/>
      <c r="Q55" s="121"/>
      <c r="R55" s="121"/>
      <c r="S55" s="121"/>
      <c r="T55" s="122"/>
      <c r="U55" s="162"/>
      <c r="V55" s="162"/>
      <c r="W55" s="162"/>
      <c r="X55" s="162"/>
      <c r="Y55" s="162"/>
      <c r="Z55" s="162"/>
      <c r="AA55" s="162"/>
      <c r="AB55" s="162"/>
      <c r="AC55" s="162"/>
      <c r="AD55" s="162"/>
      <c r="AE55" s="162"/>
    </row>
    <row r="56" spans="1:31" ht="14" x14ac:dyDescent="0.15">
      <c r="A56" s="123" t="s">
        <v>121</v>
      </c>
      <c r="B56" s="110"/>
      <c r="C56" s="147">
        <v>2000</v>
      </c>
      <c r="D56" s="144"/>
      <c r="E56" s="144"/>
      <c r="F56" s="144"/>
      <c r="G56" s="145"/>
      <c r="H56" s="145"/>
      <c r="I56" s="110"/>
      <c r="J56" s="110"/>
      <c r="K56" s="110"/>
      <c r="L56" s="110"/>
      <c r="M56" s="110"/>
      <c r="N56" s="110"/>
      <c r="O56" s="110"/>
      <c r="P56" s="110"/>
      <c r="Q56" s="110"/>
      <c r="R56" s="110"/>
      <c r="S56" s="110"/>
      <c r="T56" s="124"/>
      <c r="U56" s="162"/>
      <c r="V56" s="162"/>
      <c r="W56" s="162"/>
      <c r="X56" s="162"/>
      <c r="Y56" s="162"/>
      <c r="Z56" s="162"/>
      <c r="AA56" s="162"/>
      <c r="AB56" s="162"/>
      <c r="AC56" s="162"/>
      <c r="AD56" s="162"/>
      <c r="AE56" s="162"/>
    </row>
    <row r="57" spans="1:31" ht="14" x14ac:dyDescent="0.15">
      <c r="A57" s="123" t="s">
        <v>262</v>
      </c>
      <c r="B57" s="110"/>
      <c r="C57" s="148">
        <v>0.85</v>
      </c>
      <c r="D57" s="144"/>
      <c r="E57" s="144"/>
      <c r="F57" s="144"/>
      <c r="G57" s="145"/>
      <c r="H57" s="145"/>
      <c r="I57" s="110"/>
      <c r="J57" s="110"/>
      <c r="K57" s="110"/>
      <c r="L57" s="110"/>
      <c r="M57" s="110"/>
      <c r="N57" s="110"/>
      <c r="O57" s="110"/>
      <c r="P57" s="110"/>
      <c r="Q57" s="110"/>
      <c r="R57" s="110"/>
      <c r="S57" s="110"/>
      <c r="T57" s="124"/>
      <c r="U57" s="162"/>
      <c r="V57" s="162"/>
      <c r="W57" s="162"/>
      <c r="X57" s="162"/>
      <c r="Y57" s="162"/>
      <c r="Z57" s="162"/>
      <c r="AA57" s="162"/>
      <c r="AB57" s="162"/>
      <c r="AC57" s="162"/>
      <c r="AD57" s="162"/>
      <c r="AE57" s="162"/>
    </row>
    <row r="58" spans="1:31" ht="14" x14ac:dyDescent="0.15">
      <c r="A58" s="123" t="s">
        <v>52</v>
      </c>
      <c r="B58" s="110"/>
      <c r="C58" s="148">
        <v>0.15</v>
      </c>
      <c r="D58" s="144"/>
      <c r="E58" s="144"/>
      <c r="F58" s="144"/>
      <c r="G58" s="145"/>
      <c r="H58" s="145"/>
      <c r="I58" s="110"/>
      <c r="J58" s="110"/>
      <c r="K58" s="110"/>
      <c r="L58" s="110"/>
      <c r="M58" s="110"/>
      <c r="N58" s="110"/>
      <c r="O58" s="110"/>
      <c r="P58" s="110"/>
      <c r="Q58" s="110"/>
      <c r="R58" s="110"/>
      <c r="S58" s="110"/>
      <c r="T58" s="124"/>
      <c r="U58" s="162"/>
      <c r="V58" s="162"/>
      <c r="W58" s="162"/>
      <c r="X58" s="162"/>
      <c r="Y58" s="162"/>
      <c r="Z58" s="162"/>
      <c r="AA58" s="162"/>
      <c r="AB58" s="162"/>
      <c r="AC58" s="162"/>
      <c r="AD58" s="162"/>
      <c r="AE58" s="162"/>
    </row>
    <row r="59" spans="1:31" ht="14" x14ac:dyDescent="0.15">
      <c r="A59" s="123"/>
      <c r="B59" s="110"/>
      <c r="C59" s="144"/>
      <c r="D59" s="144"/>
      <c r="E59" s="144"/>
      <c r="F59" s="144"/>
      <c r="G59" s="145"/>
      <c r="H59" s="145"/>
      <c r="I59" s="110"/>
      <c r="J59" s="110"/>
      <c r="K59" s="110"/>
      <c r="L59" s="110"/>
      <c r="M59" s="110"/>
      <c r="N59" s="110"/>
      <c r="O59" s="110"/>
      <c r="P59" s="110"/>
      <c r="Q59" s="110"/>
      <c r="R59" s="110"/>
      <c r="S59" s="110"/>
      <c r="T59" s="124"/>
      <c r="U59" s="162"/>
      <c r="V59" s="162"/>
      <c r="W59" s="162"/>
      <c r="X59" s="162"/>
      <c r="Y59" s="162"/>
      <c r="Z59" s="162"/>
      <c r="AA59" s="162"/>
      <c r="AB59" s="162"/>
      <c r="AC59" s="162"/>
      <c r="AD59" s="162"/>
      <c r="AE59" s="162"/>
    </row>
    <row r="60" spans="1:31" ht="71" customHeight="1" x14ac:dyDescent="0.15">
      <c r="A60" s="225" t="s">
        <v>168</v>
      </c>
      <c r="B60" s="226" t="s">
        <v>122</v>
      </c>
      <c r="C60" s="227" t="s">
        <v>3</v>
      </c>
      <c r="D60" s="227" t="s">
        <v>4</v>
      </c>
      <c r="E60" s="243" t="s">
        <v>5</v>
      </c>
      <c r="F60" s="227" t="s">
        <v>51</v>
      </c>
      <c r="G60" s="227" t="s">
        <v>298</v>
      </c>
      <c r="H60" s="228" t="s">
        <v>31</v>
      </c>
      <c r="I60" s="235" t="s">
        <v>6</v>
      </c>
      <c r="J60" s="228" t="s">
        <v>82</v>
      </c>
      <c r="K60" s="229" t="s">
        <v>7</v>
      </c>
      <c r="L60" s="229" t="s">
        <v>8</v>
      </c>
      <c r="M60" s="229" t="s">
        <v>9</v>
      </c>
      <c r="N60" s="229" t="s">
        <v>10</v>
      </c>
      <c r="O60" s="230" t="s">
        <v>94</v>
      </c>
      <c r="P60" s="230" t="s">
        <v>30</v>
      </c>
      <c r="Q60" s="232" t="s">
        <v>950</v>
      </c>
      <c r="R60" s="230" t="s">
        <v>951</v>
      </c>
      <c r="S60" s="233" t="s">
        <v>135</v>
      </c>
      <c r="T60" s="231" t="s">
        <v>136</v>
      </c>
      <c r="U60" s="162"/>
      <c r="V60" s="162"/>
      <c r="W60" s="162"/>
      <c r="X60" s="162"/>
      <c r="Y60" s="162"/>
      <c r="Z60" s="162"/>
      <c r="AA60" s="162"/>
      <c r="AB60" s="162"/>
      <c r="AC60" s="162"/>
      <c r="AD60" s="162"/>
      <c r="AE60" s="162"/>
    </row>
    <row r="61" spans="1:31" ht="14" x14ac:dyDescent="0.15">
      <c r="A61" s="125" t="str">
        <f>'Tariffs July 2019'!K39</f>
        <v>AGL</v>
      </c>
      <c r="B61" s="15" t="str">
        <f>'Tariffs July 2019'!L39</f>
        <v>Smart Saver</v>
      </c>
      <c r="C61" s="126">
        <f>91*'Tariffs July 2019'!M39/100</f>
        <v>90.999999999999986</v>
      </c>
      <c r="D61" s="126">
        <f>($C$56*$C$57)*'Tariffs July 2019'!N39/100</f>
        <v>396.56363636363631</v>
      </c>
      <c r="E61" s="126">
        <v>0</v>
      </c>
      <c r="F61" s="126">
        <f>($C$56*$C$58)*'Tariffs July 2019'!AE39/100</f>
        <v>56.86363636363636</v>
      </c>
      <c r="G61" s="126">
        <f>SUM(C61:F61)</f>
        <v>544.42727272727268</v>
      </c>
      <c r="H61" s="127">
        <f>(G61-C61)*4</f>
        <v>1813.7090909090907</v>
      </c>
      <c r="I61" s="128">
        <f>G61*4</f>
        <v>2177.7090909090907</v>
      </c>
      <c r="J61" s="129">
        <f t="shared" ref="J61:J76" si="32">I61*1.1</f>
        <v>2395.48</v>
      </c>
      <c r="K61" s="15">
        <f>'Tariffs July 2019'!AW39</f>
        <v>6</v>
      </c>
      <c r="L61" s="15">
        <f>'Tariffs July 2019'!AX39</f>
        <v>0</v>
      </c>
      <c r="M61" s="15">
        <f>'Tariffs July 2019'!AY39</f>
        <v>0</v>
      </c>
      <c r="N61" s="15">
        <f>'Tariffs July 2019'!AZ39</f>
        <v>0</v>
      </c>
      <c r="O61" s="127">
        <f>I61-I61*K61/100</f>
        <v>2047.0465454545454</v>
      </c>
      <c r="P61" s="127">
        <f>O61</f>
        <v>2047.0465454545454</v>
      </c>
      <c r="Q61" s="130">
        <f>O61*1.1</f>
        <v>2251.7512000000002</v>
      </c>
      <c r="R61" s="130">
        <f>P61*1.1</f>
        <v>2251.7512000000002</v>
      </c>
      <c r="S61" s="131">
        <f>'Tariffs July 2019'!BI39</f>
        <v>0</v>
      </c>
      <c r="T61" s="132" t="str">
        <f>'Tariffs July 2019'!BJ39</f>
        <v>n</v>
      </c>
      <c r="U61" s="162"/>
      <c r="V61" s="162"/>
      <c r="W61" s="162"/>
      <c r="X61" s="162"/>
      <c r="Y61" s="162"/>
      <c r="Z61" s="162"/>
      <c r="AA61" s="162"/>
      <c r="AB61" s="162"/>
      <c r="AC61" s="162"/>
      <c r="AD61" s="162"/>
      <c r="AE61" s="162"/>
    </row>
    <row r="62" spans="1:31" ht="14" x14ac:dyDescent="0.15">
      <c r="A62" s="125" t="str">
        <f>'Tariffs July 2019'!K40</f>
        <v>Click Energy</v>
      </c>
      <c r="B62" s="15" t="str">
        <f>'Tariffs July 2019'!L40</f>
        <v>Banksia</v>
      </c>
      <c r="C62" s="126">
        <f>91*'Tariffs July 2019'!M40/100</f>
        <v>84.050909090909087</v>
      </c>
      <c r="D62" s="126">
        <f>($C$56*$C$57)*'Tariffs July 2019'!N40/100</f>
        <v>329.02727272727265</v>
      </c>
      <c r="E62" s="126">
        <v>0</v>
      </c>
      <c r="F62" s="126">
        <f>($C$56*$C$58)*'Tariffs July 2019'!AE40/100</f>
        <v>50.181818181818173</v>
      </c>
      <c r="G62" s="126">
        <f t="shared" ref="G62:G76" si="33">SUM(C62:F62)</f>
        <v>463.25999999999993</v>
      </c>
      <c r="H62" s="127">
        <f t="shared" ref="H62:H76" si="34">(G62-C62)*4</f>
        <v>1516.8363636363633</v>
      </c>
      <c r="I62" s="128">
        <f t="shared" ref="I62:I76" si="35">G62*4</f>
        <v>1853.0399999999997</v>
      </c>
      <c r="J62" s="129">
        <f t="shared" si="32"/>
        <v>2038.3439999999998</v>
      </c>
      <c r="K62" s="15">
        <f>'Tariffs July 2019'!AW40</f>
        <v>0</v>
      </c>
      <c r="L62" s="15">
        <f>'Tariffs July 2019'!AX40</f>
        <v>0</v>
      </c>
      <c r="M62" s="15">
        <f>'Tariffs July 2019'!AY40</f>
        <v>0</v>
      </c>
      <c r="N62" s="15">
        <f>'Tariffs July 2019'!AZ40</f>
        <v>0</v>
      </c>
      <c r="O62" s="127">
        <f t="shared" ref="O62" si="36">I62</f>
        <v>1853.0399999999997</v>
      </c>
      <c r="P62" s="127">
        <f>O62</f>
        <v>1853.0399999999997</v>
      </c>
      <c r="Q62" s="130">
        <f t="shared" ref="Q62:R76" si="37">O62*1.1</f>
        <v>2038.3439999999998</v>
      </c>
      <c r="R62" s="130">
        <f t="shared" si="37"/>
        <v>2038.3439999999998</v>
      </c>
      <c r="S62" s="131">
        <f>'Tariffs July 2019'!BI40</f>
        <v>0</v>
      </c>
      <c r="T62" s="132" t="str">
        <f>'Tariffs July 2019'!BJ40</f>
        <v>n</v>
      </c>
      <c r="U62" s="162"/>
      <c r="V62" s="162"/>
      <c r="W62" s="162"/>
      <c r="X62" s="162"/>
      <c r="Y62" s="162"/>
      <c r="Z62" s="162"/>
      <c r="AA62" s="162"/>
      <c r="AB62" s="162"/>
      <c r="AC62" s="162"/>
      <c r="AD62" s="162"/>
      <c r="AE62" s="162"/>
    </row>
    <row r="63" spans="1:31" ht="14" x14ac:dyDescent="0.15">
      <c r="A63" s="125" t="str">
        <f>'Tariffs July 2019'!K41</f>
        <v>Diamond Energy</v>
      </c>
      <c r="B63" s="15" t="str">
        <f>'Tariffs July 2019'!L41</f>
        <v>Pay on time discount</v>
      </c>
      <c r="C63" s="126">
        <f>91*'Tariffs July 2019'!M41/100</f>
        <v>116.91679999999998</v>
      </c>
      <c r="D63" s="126">
        <f>($C$56*$C$57)*'Tariffs July 2019'!N41/100</f>
        <v>380.46</v>
      </c>
      <c r="E63" s="126">
        <v>0</v>
      </c>
      <c r="F63" s="126">
        <f>($C$56*$C$58)*'Tariffs July 2019'!AE41/100</f>
        <v>55.83</v>
      </c>
      <c r="G63" s="126">
        <f t="shared" si="33"/>
        <v>553.20679999999993</v>
      </c>
      <c r="H63" s="127">
        <f t="shared" si="34"/>
        <v>1745.1599999999999</v>
      </c>
      <c r="I63" s="128">
        <f t="shared" si="35"/>
        <v>2212.8271999999997</v>
      </c>
      <c r="J63" s="129">
        <f t="shared" si="32"/>
        <v>2434.1099199999999</v>
      </c>
      <c r="K63" s="15">
        <f>'Tariffs July 2019'!AW41</f>
        <v>0</v>
      </c>
      <c r="L63" s="15">
        <f>'Tariffs July 2019'!AX41</f>
        <v>0</v>
      </c>
      <c r="M63" s="15">
        <f>'Tariffs July 2019'!AY41</f>
        <v>7</v>
      </c>
      <c r="N63" s="15">
        <f>'Tariffs July 2019'!AZ41</f>
        <v>0</v>
      </c>
      <c r="O63" s="127">
        <f>I63</f>
        <v>2212.8271999999997</v>
      </c>
      <c r="P63" s="127">
        <f>O63-(O63*M63/100)</f>
        <v>2057.9292959999998</v>
      </c>
      <c r="Q63" s="130">
        <f t="shared" si="37"/>
        <v>2434.1099199999999</v>
      </c>
      <c r="R63" s="130">
        <f t="shared" si="37"/>
        <v>2263.7222256</v>
      </c>
      <c r="S63" s="131">
        <f>'Tariffs July 2019'!BI41</f>
        <v>0</v>
      </c>
      <c r="T63" s="132" t="str">
        <f>'Tariffs July 2019'!BJ41</f>
        <v>n</v>
      </c>
      <c r="U63" s="162"/>
      <c r="V63" s="162"/>
      <c r="W63" s="162"/>
      <c r="X63" s="162"/>
      <c r="Y63" s="162"/>
      <c r="Z63" s="162"/>
      <c r="AA63" s="162"/>
      <c r="AB63" s="162"/>
      <c r="AC63" s="162"/>
      <c r="AD63" s="162"/>
      <c r="AE63" s="162"/>
    </row>
    <row r="64" spans="1:31" ht="14" x14ac:dyDescent="0.15">
      <c r="A64" s="125" t="str">
        <f>'Tariffs July 2019'!K42</f>
        <v>Dodo Power &amp; Gas</v>
      </c>
      <c r="B64" s="15" t="str">
        <f>'Tariffs July 2019'!L42</f>
        <v>Market offer</v>
      </c>
      <c r="C64" s="126">
        <f>91*'Tariffs July 2019'!M42/100</f>
        <v>100.10827272727272</v>
      </c>
      <c r="D64" s="126">
        <f>($C$56*$C$57)*'Tariffs July 2019'!N42/100</f>
        <v>353.75454545454545</v>
      </c>
      <c r="E64" s="126">
        <v>0</v>
      </c>
      <c r="F64" s="126">
        <f>($C$56*$C$58)*'Tariffs July 2019'!AE42/100</f>
        <v>47.263636363636358</v>
      </c>
      <c r="G64" s="126">
        <f t="shared" si="33"/>
        <v>501.12645454545452</v>
      </c>
      <c r="H64" s="127">
        <f t="shared" si="34"/>
        <v>1604.0727272727272</v>
      </c>
      <c r="I64" s="128">
        <f t="shared" si="35"/>
        <v>2004.5058181818181</v>
      </c>
      <c r="J64" s="129">
        <f t="shared" si="32"/>
        <v>2204.9564</v>
      </c>
      <c r="K64" s="15">
        <f>'Tariffs July 2019'!AW42</f>
        <v>0</v>
      </c>
      <c r="L64" s="15">
        <f>'Tariffs July 2019'!AX42</f>
        <v>0</v>
      </c>
      <c r="M64" s="15">
        <f>'Tariffs July 2019'!AY42</f>
        <v>0</v>
      </c>
      <c r="N64" s="15">
        <f>'Tariffs July 2019'!AZ42</f>
        <v>0</v>
      </c>
      <c r="O64" s="127">
        <f>I64</f>
        <v>2004.5058181818181</v>
      </c>
      <c r="P64" s="127">
        <f>O64</f>
        <v>2004.5058181818181</v>
      </c>
      <c r="Q64" s="130">
        <f t="shared" si="37"/>
        <v>2204.9564</v>
      </c>
      <c r="R64" s="130">
        <f t="shared" si="37"/>
        <v>2204.9564</v>
      </c>
      <c r="S64" s="131">
        <f>'Tariffs July 2019'!BI42</f>
        <v>0</v>
      </c>
      <c r="T64" s="132" t="str">
        <f>'Tariffs July 2019'!BJ42</f>
        <v>n</v>
      </c>
      <c r="U64" s="162"/>
      <c r="V64" s="162"/>
      <c r="W64" s="162"/>
      <c r="X64" s="162"/>
      <c r="Y64" s="162"/>
      <c r="Z64" s="162"/>
      <c r="AA64" s="162"/>
      <c r="AB64" s="162"/>
      <c r="AC64" s="162"/>
      <c r="AD64" s="162"/>
      <c r="AE64" s="162"/>
    </row>
    <row r="65" spans="1:31" ht="14" x14ac:dyDescent="0.15">
      <c r="A65" s="125" t="str">
        <f>'Tariffs July 2019'!K43</f>
        <v>EnergyAustralia</v>
      </c>
      <c r="B65" s="15" t="str">
        <f>'Tariffs July 2019'!L43</f>
        <v>Total Plan Home</v>
      </c>
      <c r="C65" s="126">
        <f>91*'Tariffs July 2019'!M43/100</f>
        <v>84.629999999999981</v>
      </c>
      <c r="D65" s="126">
        <f>($C$56*$C$57)*'Tariffs July 2019'!N43/100</f>
        <v>405.99090909090904</v>
      </c>
      <c r="E65" s="126">
        <v>0</v>
      </c>
      <c r="F65" s="126">
        <f>($C$56*$C$58)*'Tariffs July 2019'!AE43/100</f>
        <v>57.054545454545462</v>
      </c>
      <c r="G65" s="126">
        <f t="shared" si="33"/>
        <v>547.6754545454545</v>
      </c>
      <c r="H65" s="127">
        <f t="shared" si="34"/>
        <v>1852.181818181818</v>
      </c>
      <c r="I65" s="128">
        <f t="shared" si="35"/>
        <v>2190.701818181818</v>
      </c>
      <c r="J65" s="129">
        <f t="shared" si="32"/>
        <v>2409.7719999999999</v>
      </c>
      <c r="K65" s="15">
        <f>'Tariffs July 2019'!AW43</f>
        <v>11</v>
      </c>
      <c r="L65" s="15">
        <f>'Tariffs July 2019'!AX43</f>
        <v>0</v>
      </c>
      <c r="M65" s="15">
        <f>'Tariffs July 2019'!AY43</f>
        <v>0</v>
      </c>
      <c r="N65" s="15">
        <f>'Tariffs July 2019'!AZ43</f>
        <v>0</v>
      </c>
      <c r="O65" s="127">
        <f>I65-(I65*K65/100)</f>
        <v>1949.724618181818</v>
      </c>
      <c r="P65" s="127">
        <f>O65-(H65*N65/100)</f>
        <v>1949.724618181818</v>
      </c>
      <c r="Q65" s="130">
        <f t="shared" si="37"/>
        <v>2144.6970799999999</v>
      </c>
      <c r="R65" s="130">
        <f t="shared" si="37"/>
        <v>2144.6970799999999</v>
      </c>
      <c r="S65" s="131">
        <f>'Tariffs July 2019'!BI43</f>
        <v>0</v>
      </c>
      <c r="T65" s="132" t="str">
        <f>'Tariffs July 2019'!BJ43</f>
        <v>n</v>
      </c>
      <c r="U65" s="162"/>
      <c r="V65" s="162"/>
      <c r="W65" s="162"/>
      <c r="X65" s="162"/>
      <c r="Y65" s="162"/>
      <c r="Z65" s="162"/>
      <c r="AA65" s="162"/>
      <c r="AB65" s="162"/>
      <c r="AC65" s="162"/>
      <c r="AD65" s="162"/>
      <c r="AE65" s="162"/>
    </row>
    <row r="66" spans="1:31" ht="14" x14ac:dyDescent="0.15">
      <c r="A66" s="125" t="str">
        <f>'Tariffs July 2019'!K44</f>
        <v>Energy Locals</v>
      </c>
      <c r="B66" s="15" t="str">
        <f>'Tariffs July 2019'!L44</f>
        <v>Simple Saver</v>
      </c>
      <c r="C66" s="126">
        <f>91*'Tariffs July 2019'!M44/100</f>
        <v>108.37272727272726</v>
      </c>
      <c r="D66" s="126">
        <f>($C$56*$C$57)*'Tariffs July 2019'!N44/100</f>
        <v>355.45454545454544</v>
      </c>
      <c r="E66" s="126">
        <v>0</v>
      </c>
      <c r="F66" s="126">
        <f>($C$56*$C$58)*'Tariffs July 2019'!AE44/100</f>
        <v>55.909090909090899</v>
      </c>
      <c r="G66" s="126">
        <f t="shared" si="33"/>
        <v>519.73636363636365</v>
      </c>
      <c r="H66" s="127">
        <f t="shared" si="34"/>
        <v>1645.4545454545455</v>
      </c>
      <c r="I66" s="128">
        <f t="shared" si="35"/>
        <v>2078.9454545454546</v>
      </c>
      <c r="J66" s="129">
        <f t="shared" si="32"/>
        <v>2286.84</v>
      </c>
      <c r="K66" s="15">
        <f>'Tariffs July 2019'!AW44</f>
        <v>0</v>
      </c>
      <c r="L66" s="15">
        <f>'Tariffs July 2019'!AX44</f>
        <v>0</v>
      </c>
      <c r="M66" s="15">
        <f>'Tariffs July 2019'!AY44</f>
        <v>0</v>
      </c>
      <c r="N66" s="15">
        <f>'Tariffs July 2019'!AZ44</f>
        <v>0</v>
      </c>
      <c r="O66" s="127">
        <f t="shared" ref="O66" si="38">I66</f>
        <v>2078.9454545454546</v>
      </c>
      <c r="P66" s="127">
        <f>O66-(O66*M66/100)</f>
        <v>2078.9454545454546</v>
      </c>
      <c r="Q66" s="130">
        <f t="shared" si="37"/>
        <v>2286.84</v>
      </c>
      <c r="R66" s="130">
        <f t="shared" si="37"/>
        <v>2286.84</v>
      </c>
      <c r="S66" s="131">
        <f>'Tariffs July 2019'!BI44</f>
        <v>0</v>
      </c>
      <c r="T66" s="132" t="str">
        <f>'Tariffs July 2019'!BJ44</f>
        <v>n</v>
      </c>
      <c r="U66" s="162"/>
      <c r="V66" s="162"/>
      <c r="W66" s="162"/>
      <c r="X66" s="162"/>
      <c r="Y66" s="162"/>
      <c r="Z66" s="162"/>
      <c r="AA66" s="162"/>
      <c r="AB66" s="162"/>
      <c r="AC66" s="162"/>
      <c r="AD66" s="162"/>
      <c r="AE66" s="162"/>
    </row>
    <row r="67" spans="1:31" ht="14" x14ac:dyDescent="0.15">
      <c r="A67" s="125" t="str">
        <f>'Tariffs July 2019'!K45</f>
        <v>Origin Energy</v>
      </c>
      <c r="B67" s="15" t="str">
        <f>'Tariffs July 2019'!L45</f>
        <v>Flexi</v>
      </c>
      <c r="C67" s="126">
        <f>91*'Tariffs July 2019'!M45/100</f>
        <v>98.48681818181818</v>
      </c>
      <c r="D67" s="126">
        <f>($C$56*$C$57)*'Tariffs July 2019'!N45/100</f>
        <v>385.12727272727273</v>
      </c>
      <c r="E67" s="126">
        <v>0</v>
      </c>
      <c r="F67" s="126">
        <f>($C$56*$C$58)*'Tariffs July 2019'!AE45/100</f>
        <v>56.86363636363636</v>
      </c>
      <c r="G67" s="126">
        <f t="shared" si="33"/>
        <v>540.47772727272729</v>
      </c>
      <c r="H67" s="127">
        <f t="shared" si="34"/>
        <v>1767.9636363636364</v>
      </c>
      <c r="I67" s="128">
        <f t="shared" si="35"/>
        <v>2161.9109090909092</v>
      </c>
      <c r="J67" s="129">
        <f t="shared" si="32"/>
        <v>2378.1020000000003</v>
      </c>
      <c r="K67" s="15">
        <f>'Tariffs July 2019'!AW45</f>
        <v>9</v>
      </c>
      <c r="L67" s="15">
        <f>'Tariffs July 2019'!AX45</f>
        <v>0</v>
      </c>
      <c r="M67" s="15">
        <f>'Tariffs July 2019'!AY45</f>
        <v>0</v>
      </c>
      <c r="N67" s="15">
        <f>'Tariffs July 2019'!AZ45</f>
        <v>0</v>
      </c>
      <c r="O67" s="127">
        <f>J67-(J67*K67/100)</f>
        <v>2164.0728200000003</v>
      </c>
      <c r="P67" s="127">
        <f>O67</f>
        <v>2164.0728200000003</v>
      </c>
      <c r="Q67" s="130">
        <f>O67</f>
        <v>2164.0728200000003</v>
      </c>
      <c r="R67" s="130">
        <f>P67</f>
        <v>2164.0728200000003</v>
      </c>
      <c r="S67" s="131">
        <f>'Tariffs July 2019'!BI45</f>
        <v>0</v>
      </c>
      <c r="T67" s="132" t="str">
        <f>'Tariffs July 2019'!BJ45</f>
        <v>n</v>
      </c>
      <c r="U67" s="162"/>
      <c r="V67" s="162"/>
      <c r="W67" s="162"/>
      <c r="X67" s="162"/>
      <c r="Y67" s="162"/>
      <c r="Z67" s="162"/>
      <c r="AA67" s="162"/>
      <c r="AB67" s="162"/>
      <c r="AC67" s="162"/>
      <c r="AD67" s="162"/>
      <c r="AE67" s="162"/>
    </row>
    <row r="68" spans="1:31" ht="14" x14ac:dyDescent="0.15">
      <c r="A68" s="125" t="str">
        <f>'Tariffs July 2019'!K46</f>
        <v>Powerdirect</v>
      </c>
      <c r="B68" s="15" t="str">
        <f>'Tariffs July 2019'!L46</f>
        <v>Discount Saver</v>
      </c>
      <c r="C68" s="126">
        <f>91*'Tariffs July 2019'!M46/100</f>
        <v>90.999999999999986</v>
      </c>
      <c r="D68" s="126">
        <f>($C$56*$C$57)*'Tariffs July 2019'!N46/100</f>
        <v>396.56363636363631</v>
      </c>
      <c r="E68" s="126">
        <v>0</v>
      </c>
      <c r="F68" s="126">
        <f>($C$56*$C$58)*'Tariffs July 2019'!AE46/100</f>
        <v>56.86363636363636</v>
      </c>
      <c r="G68" s="126">
        <f t="shared" si="33"/>
        <v>544.42727272727268</v>
      </c>
      <c r="H68" s="127">
        <f t="shared" si="34"/>
        <v>1813.7090909090907</v>
      </c>
      <c r="I68" s="128">
        <f t="shared" si="35"/>
        <v>2177.7090909090907</v>
      </c>
      <c r="J68" s="129">
        <f t="shared" si="32"/>
        <v>2395.48</v>
      </c>
      <c r="K68" s="15">
        <f>'Tariffs July 2019'!AW46</f>
        <v>11</v>
      </c>
      <c r="L68" s="15">
        <f>'Tariffs July 2019'!AX46</f>
        <v>0</v>
      </c>
      <c r="M68" s="15">
        <f>'Tariffs July 2019'!AY46</f>
        <v>0</v>
      </c>
      <c r="N68" s="15">
        <f>'Tariffs July 2019'!AZ46</f>
        <v>0</v>
      </c>
      <c r="O68" s="127">
        <f>I68-(I68*K68/100)</f>
        <v>1938.1610909090907</v>
      </c>
      <c r="P68" s="127">
        <f>O68</f>
        <v>1938.1610909090907</v>
      </c>
      <c r="Q68" s="130">
        <f t="shared" si="37"/>
        <v>2131.9771999999998</v>
      </c>
      <c r="R68" s="130">
        <f t="shared" si="37"/>
        <v>2131.9771999999998</v>
      </c>
      <c r="S68" s="131">
        <f>'Tariffs July 2019'!BI46</f>
        <v>0</v>
      </c>
      <c r="T68" s="132" t="str">
        <f>'Tariffs July 2019'!BJ46</f>
        <v>n</v>
      </c>
      <c r="U68" s="162"/>
      <c r="V68" s="162"/>
      <c r="W68" s="162"/>
      <c r="X68" s="162"/>
      <c r="Y68" s="162"/>
      <c r="Z68" s="162"/>
      <c r="AA68" s="162"/>
      <c r="AB68" s="162"/>
      <c r="AC68" s="162"/>
      <c r="AD68" s="162"/>
      <c r="AE68" s="162"/>
    </row>
    <row r="69" spans="1:31" ht="14" x14ac:dyDescent="0.15">
      <c r="A69" s="125" t="str">
        <f>'Tariffs July 2019'!K47</f>
        <v>Simply Energy</v>
      </c>
      <c r="B69" s="15" t="str">
        <f>'Tariffs July 2019'!L47</f>
        <v>Plus</v>
      </c>
      <c r="C69" s="126">
        <f>91*'Tariffs July 2019'!M47/100</f>
        <v>87.393090909090901</v>
      </c>
      <c r="D69" s="126">
        <f>($C$56*$C$57)*'Tariffs July 2019'!N47/100</f>
        <v>368.9</v>
      </c>
      <c r="E69" s="126">
        <v>0</v>
      </c>
      <c r="F69" s="126">
        <f>($C$56*$C$58)*'Tariffs July 2019'!AE47/100</f>
        <v>59.290909090909089</v>
      </c>
      <c r="G69" s="126">
        <f t="shared" si="33"/>
        <v>515.58399999999995</v>
      </c>
      <c r="H69" s="127">
        <f t="shared" si="34"/>
        <v>1712.7636363636361</v>
      </c>
      <c r="I69" s="128">
        <f t="shared" si="35"/>
        <v>2062.3359999999998</v>
      </c>
      <c r="J69" s="129">
        <f t="shared" si="32"/>
        <v>2268.5695999999998</v>
      </c>
      <c r="K69" s="15">
        <f>'Tariffs July 2019'!AW47</f>
        <v>0</v>
      </c>
      <c r="L69" s="15">
        <f>'Tariffs July 2019'!AX47</f>
        <v>0</v>
      </c>
      <c r="M69" s="15">
        <f>'Tariffs July 2019'!AY47</f>
        <v>0</v>
      </c>
      <c r="N69" s="15">
        <f>'Tariffs July 2019'!AZ47</f>
        <v>0</v>
      </c>
      <c r="O69" s="127">
        <f t="shared" ref="O69:O70" si="39">I69</f>
        <v>2062.3359999999998</v>
      </c>
      <c r="P69" s="127">
        <f>O69</f>
        <v>2062.3359999999998</v>
      </c>
      <c r="Q69" s="130">
        <f t="shared" si="37"/>
        <v>2268.5695999999998</v>
      </c>
      <c r="R69" s="130">
        <f t="shared" si="37"/>
        <v>2268.5695999999998</v>
      </c>
      <c r="S69" s="131">
        <f>'Tariffs July 2019'!BI47</f>
        <v>0</v>
      </c>
      <c r="T69" s="132" t="str">
        <f>'Tariffs July 2019'!BJ47</f>
        <v>n</v>
      </c>
      <c r="U69" s="162"/>
      <c r="V69" s="162"/>
      <c r="W69" s="162"/>
      <c r="X69" s="162"/>
      <c r="Y69" s="162"/>
      <c r="Z69" s="162"/>
      <c r="AA69" s="162"/>
      <c r="AB69" s="162"/>
      <c r="AC69" s="162"/>
      <c r="AD69" s="162"/>
      <c r="AE69" s="162"/>
    </row>
    <row r="70" spans="1:31" ht="14" x14ac:dyDescent="0.15">
      <c r="A70" s="125" t="str">
        <f>'Tariffs July 2019'!K48</f>
        <v>Mojo Power</v>
      </c>
      <c r="B70" s="15" t="str">
        <f>'Tariffs July 2019'!L48</f>
        <v>Connect</v>
      </c>
      <c r="C70" s="126">
        <f>91*'Tariffs July 2019'!M48/100</f>
        <v>162.93550000000002</v>
      </c>
      <c r="D70" s="126">
        <f>($C$56*$C$57)*'Tariffs July 2019'!N48/100</f>
        <v>384.03</v>
      </c>
      <c r="E70" s="126">
        <v>0</v>
      </c>
      <c r="F70" s="126">
        <f>($C$56*$C$58)*'Tariffs July 2019'!AE48/100</f>
        <v>52.14</v>
      </c>
      <c r="G70" s="126">
        <f t="shared" si="33"/>
        <v>599.10550000000001</v>
      </c>
      <c r="H70" s="127">
        <f t="shared" si="34"/>
        <v>1744.6799999999998</v>
      </c>
      <c r="I70" s="128">
        <f t="shared" si="35"/>
        <v>2396.422</v>
      </c>
      <c r="J70" s="129">
        <f t="shared" si="32"/>
        <v>2636.0642000000003</v>
      </c>
      <c r="K70" s="15">
        <f>'Tariffs July 2019'!AW48</f>
        <v>0</v>
      </c>
      <c r="L70" s="15">
        <f>'Tariffs July 2019'!AX48</f>
        <v>0</v>
      </c>
      <c r="M70" s="15">
        <f>'Tariffs July 2019'!AY48</f>
        <v>0</v>
      </c>
      <c r="N70" s="15">
        <f>'Tariffs July 2019'!AZ48</f>
        <v>0</v>
      </c>
      <c r="O70" s="127">
        <f t="shared" si="39"/>
        <v>2396.422</v>
      </c>
      <c r="P70" s="127">
        <f>O70-(H70*N70/100)</f>
        <v>2396.422</v>
      </c>
      <c r="Q70" s="130">
        <f t="shared" si="37"/>
        <v>2636.0642000000003</v>
      </c>
      <c r="R70" s="130">
        <f t="shared" si="37"/>
        <v>2636.0642000000003</v>
      </c>
      <c r="S70" s="131">
        <f>'Tariffs July 2019'!BI48</f>
        <v>0</v>
      </c>
      <c r="T70" s="132" t="str">
        <f>'Tariffs July 2019'!BJ48</f>
        <v>n</v>
      </c>
      <c r="U70" s="162"/>
      <c r="V70" s="162"/>
      <c r="W70" s="162"/>
      <c r="X70" s="162"/>
      <c r="Y70" s="162"/>
      <c r="Z70" s="162"/>
      <c r="AA70" s="162"/>
      <c r="AB70" s="162"/>
      <c r="AC70" s="162"/>
      <c r="AD70" s="162"/>
      <c r="AE70" s="162"/>
    </row>
    <row r="71" spans="1:31" ht="14" x14ac:dyDescent="0.15">
      <c r="A71" s="125" t="str">
        <f>'Tariffs July 2019'!K49</f>
        <v>Powershop</v>
      </c>
      <c r="B71" s="15" t="str">
        <f>'Tariffs July 2019'!L49</f>
        <v>Shopper with Mega Pack</v>
      </c>
      <c r="C71" s="126">
        <f>(91*'Tariffs July 2019'!M49/100)+('Tariffs July 2019'!BM49*3)</f>
        <v>95.607909090909075</v>
      </c>
      <c r="D71" s="126">
        <f>($C$56*$C$57)*'Tariffs July 2019'!N49/100</f>
        <v>386.20909090909089</v>
      </c>
      <c r="E71" s="126">
        <v>0</v>
      </c>
      <c r="F71" s="126">
        <f>($C$56*$C$58)*'Tariffs July 2019'!AE49/100</f>
        <v>56.1</v>
      </c>
      <c r="G71" s="126">
        <f t="shared" si="33"/>
        <v>537.91699999999992</v>
      </c>
      <c r="H71" s="127">
        <f t="shared" si="34"/>
        <v>1769.2363636363634</v>
      </c>
      <c r="I71" s="128">
        <f t="shared" si="35"/>
        <v>2151.6679999999997</v>
      </c>
      <c r="J71" s="129">
        <f t="shared" si="32"/>
        <v>2366.8347999999996</v>
      </c>
      <c r="K71" s="15">
        <f>'Tariffs July 2019'!AW49</f>
        <v>0</v>
      </c>
      <c r="L71" s="15">
        <f>'Tariffs July 2019'!AX49</f>
        <v>0</v>
      </c>
      <c r="M71" s="15">
        <f>'Tariffs July 2019'!AY49</f>
        <v>15</v>
      </c>
      <c r="N71" s="15">
        <f>'Tariffs July 2019'!AZ49</f>
        <v>0</v>
      </c>
      <c r="O71" s="127">
        <f>J71</f>
        <v>2366.8347999999996</v>
      </c>
      <c r="P71" s="127">
        <f>O71-(O71*M71/100)</f>
        <v>2011.8095799999996</v>
      </c>
      <c r="Q71" s="130">
        <f t="shared" ref="Q71" si="40">O71</f>
        <v>2366.8347999999996</v>
      </c>
      <c r="R71" s="130">
        <f t="shared" ref="R71" si="41">P71</f>
        <v>2011.8095799999996</v>
      </c>
      <c r="S71" s="131">
        <f>'Tariffs July 2019'!BI49</f>
        <v>0</v>
      </c>
      <c r="T71" s="132" t="str">
        <f>'Tariffs July 2019'!BJ49</f>
        <v>n</v>
      </c>
      <c r="U71" s="162"/>
      <c r="V71" s="162"/>
      <c r="W71" s="162"/>
      <c r="X71" s="162"/>
      <c r="Y71" s="162"/>
      <c r="Z71" s="162"/>
      <c r="AA71" s="162"/>
      <c r="AB71" s="162"/>
      <c r="AC71" s="162"/>
      <c r="AD71" s="162"/>
      <c r="AE71" s="162"/>
    </row>
    <row r="72" spans="1:31" ht="14" x14ac:dyDescent="0.15">
      <c r="A72" s="125" t="str">
        <f>'Tariffs July 2019'!K50</f>
        <v>Red Energy</v>
      </c>
      <c r="B72" s="15" t="str">
        <f>'Tariffs July 2019'!L50</f>
        <v>Easy Saver</v>
      </c>
      <c r="C72" s="126">
        <f>91*'Tariffs July 2019'!M50/100</f>
        <v>97.37</v>
      </c>
      <c r="D72" s="126">
        <f>($C$56*$C$57)*'Tariffs July 2019'!N50/100</f>
        <v>386.98181818181814</v>
      </c>
      <c r="E72" s="126">
        <v>0</v>
      </c>
      <c r="F72" s="126">
        <f>($C$56*$C$58)*'Tariffs July 2019'!AE50/100</f>
        <v>54.954545454545453</v>
      </c>
      <c r="G72" s="126">
        <f t="shared" si="33"/>
        <v>539.30636363636359</v>
      </c>
      <c r="H72" s="127">
        <f t="shared" si="34"/>
        <v>1767.7454545454543</v>
      </c>
      <c r="I72" s="128">
        <f t="shared" si="35"/>
        <v>2157.2254545454543</v>
      </c>
      <c r="J72" s="129">
        <f t="shared" si="32"/>
        <v>2372.9479999999999</v>
      </c>
      <c r="K72" s="15">
        <f>'Tariffs July 2019'!AW50</f>
        <v>0</v>
      </c>
      <c r="L72" s="15">
        <f>'Tariffs July 2019'!AX50</f>
        <v>0</v>
      </c>
      <c r="M72" s="15">
        <f>'Tariffs July 2019'!AY50</f>
        <v>10</v>
      </c>
      <c r="N72" s="15">
        <f>'Tariffs July 2019'!AZ50</f>
        <v>0</v>
      </c>
      <c r="O72" s="127">
        <f>J72</f>
        <v>2372.9479999999999</v>
      </c>
      <c r="P72" s="127">
        <f>O72-(O72*M72/100)</f>
        <v>2135.6531999999997</v>
      </c>
      <c r="Q72" s="130">
        <f t="shared" ref="Q72" si="42">O72</f>
        <v>2372.9479999999999</v>
      </c>
      <c r="R72" s="130">
        <f t="shared" ref="R72" si="43">P72</f>
        <v>2135.6531999999997</v>
      </c>
      <c r="S72" s="131">
        <f>'Tariffs July 2019'!BI50</f>
        <v>0</v>
      </c>
      <c r="T72" s="132" t="str">
        <f>'Tariffs July 2019'!BJ50</f>
        <v>n</v>
      </c>
      <c r="U72" s="162"/>
      <c r="V72" s="162"/>
      <c r="W72" s="162"/>
      <c r="X72" s="162"/>
      <c r="Y72" s="162"/>
      <c r="Z72" s="162"/>
      <c r="AA72" s="162"/>
      <c r="AB72" s="162"/>
      <c r="AC72" s="162"/>
      <c r="AD72" s="162"/>
      <c r="AE72" s="162"/>
    </row>
    <row r="73" spans="1:31" ht="14" x14ac:dyDescent="0.15">
      <c r="A73" s="125" t="str">
        <f>'Tariffs July 2019'!K51</f>
        <v>Amaysim</v>
      </c>
      <c r="B73" s="15" t="str">
        <f>'Tariffs July 2019'!L51</f>
        <v>Electricity as you go</v>
      </c>
      <c r="C73" s="126">
        <f>91*'Tariffs July 2019'!M51/100</f>
        <v>94.929545454545448</v>
      </c>
      <c r="D73" s="126">
        <f>($C$56*$C$57)*'Tariffs July 2019'!N51/100</f>
        <v>399.34545454545446</v>
      </c>
      <c r="E73" s="126">
        <v>0</v>
      </c>
      <c r="F73" s="126">
        <f>($C$56*$C$58)*'Tariffs July 2019'!AE51/100</f>
        <v>65.509090909090915</v>
      </c>
      <c r="G73" s="126">
        <f t="shared" si="33"/>
        <v>559.78409090909088</v>
      </c>
      <c r="H73" s="127">
        <f t="shared" si="34"/>
        <v>1859.4181818181817</v>
      </c>
      <c r="I73" s="128">
        <f t="shared" si="35"/>
        <v>2239.1363636363635</v>
      </c>
      <c r="J73" s="129">
        <f t="shared" si="32"/>
        <v>2463.0500000000002</v>
      </c>
      <c r="K73" s="15">
        <f>'Tariffs July 2019'!AW51</f>
        <v>0</v>
      </c>
      <c r="L73" s="15">
        <f>'Tariffs July 2019'!AX51</f>
        <v>0</v>
      </c>
      <c r="M73" s="15">
        <f>'Tariffs July 2019'!AY51</f>
        <v>0</v>
      </c>
      <c r="N73" s="15">
        <f>'Tariffs July 2019'!AZ51</f>
        <v>0</v>
      </c>
      <c r="O73" s="127">
        <f t="shared" ref="O73" si="44">I73</f>
        <v>2239.1363636363635</v>
      </c>
      <c r="P73" s="127">
        <f>O73</f>
        <v>2239.1363636363635</v>
      </c>
      <c r="Q73" s="130">
        <f t="shared" si="37"/>
        <v>2463.0500000000002</v>
      </c>
      <c r="R73" s="130">
        <f t="shared" si="37"/>
        <v>2463.0500000000002</v>
      </c>
      <c r="S73" s="131">
        <f>'Tariffs July 2019'!BI51</f>
        <v>0</v>
      </c>
      <c r="T73" s="132" t="str">
        <f>'Tariffs July 2019'!BJ51</f>
        <v>n</v>
      </c>
      <c r="U73" s="162"/>
      <c r="V73" s="162"/>
      <c r="W73" s="162"/>
      <c r="X73" s="162"/>
      <c r="Y73" s="162"/>
      <c r="Z73" s="162"/>
      <c r="AA73" s="162"/>
      <c r="AB73" s="162"/>
      <c r="AC73" s="162"/>
      <c r="AD73" s="162"/>
      <c r="AE73" s="162"/>
    </row>
    <row r="74" spans="1:31" ht="14" x14ac:dyDescent="0.15">
      <c r="A74" s="15" t="str">
        <f>'Tariffs July 2019'!K52</f>
        <v>Alinta Energy</v>
      </c>
      <c r="B74" s="15" t="str">
        <f>'Tariffs July 2019'!L52</f>
        <v>No fuss</v>
      </c>
      <c r="C74" s="126">
        <f>91*'Tariffs July 2019'!M52/100</f>
        <v>92.547000000000011</v>
      </c>
      <c r="D74" s="126">
        <f>($C$56*$C$57)*'Tariffs July 2019'!N52/100</f>
        <v>316.66363636363633</v>
      </c>
      <c r="E74" s="126">
        <v>0</v>
      </c>
      <c r="F74" s="126">
        <f>($C$56*$C$58)*'Tariffs July 2019'!AE52/100</f>
        <v>47.072727272727271</v>
      </c>
      <c r="G74" s="126">
        <f t="shared" si="33"/>
        <v>456.28336363636362</v>
      </c>
      <c r="H74" s="127">
        <f t="shared" si="34"/>
        <v>1454.9454545454544</v>
      </c>
      <c r="I74" s="128">
        <f t="shared" si="35"/>
        <v>1825.1334545454545</v>
      </c>
      <c r="J74" s="129">
        <f t="shared" si="32"/>
        <v>2007.6468</v>
      </c>
      <c r="K74" s="15">
        <f>'Tariffs July 2019'!AW52</f>
        <v>0</v>
      </c>
      <c r="L74" s="15">
        <f>'Tariffs July 2019'!AX52</f>
        <v>0</v>
      </c>
      <c r="M74" s="15">
        <f>'Tariffs July 2019'!AY52</f>
        <v>0</v>
      </c>
      <c r="N74" s="15">
        <f>'Tariffs July 2019'!AZ52</f>
        <v>0</v>
      </c>
      <c r="O74" s="127">
        <f>I74</f>
        <v>1825.1334545454545</v>
      </c>
      <c r="P74" s="127">
        <f>O74</f>
        <v>1825.1334545454545</v>
      </c>
      <c r="Q74" s="130">
        <f t="shared" si="37"/>
        <v>2007.6468</v>
      </c>
      <c r="R74" s="130">
        <f t="shared" si="37"/>
        <v>2007.6468</v>
      </c>
      <c r="S74" s="131">
        <f>'Tariffs July 2019'!BI52</f>
        <v>0</v>
      </c>
      <c r="T74" s="132" t="str">
        <f>'Tariffs July 2019'!BJ52</f>
        <v>n</v>
      </c>
      <c r="U74" s="162"/>
      <c r="V74" s="162"/>
      <c r="W74" s="162"/>
      <c r="X74" s="162"/>
      <c r="Y74" s="162"/>
      <c r="Z74" s="162"/>
      <c r="AA74" s="162"/>
      <c r="AB74" s="162"/>
      <c r="AC74" s="162"/>
      <c r="AD74" s="162"/>
      <c r="AE74" s="162"/>
    </row>
    <row r="75" spans="1:31" ht="14" x14ac:dyDescent="0.15">
      <c r="A75" s="15" t="str">
        <f>'Tariffs July 2019'!K53</f>
        <v>Q Energy</v>
      </c>
      <c r="B75" s="15" t="str">
        <f>'Tariffs July 2019'!L53</f>
        <v>Home Saver</v>
      </c>
      <c r="C75" s="126">
        <f>91*'Tariffs July 2019'!M53/100</f>
        <v>90.09</v>
      </c>
      <c r="D75" s="126">
        <f>($C$56*$C$57)*'Tariffs July 2019'!N53/100</f>
        <v>324.87</v>
      </c>
      <c r="E75" s="126">
        <v>0</v>
      </c>
      <c r="F75" s="126">
        <f>($C$56*$C$58)*'Tariffs July 2019'!AE53/100</f>
        <v>42.524999999999999</v>
      </c>
      <c r="G75" s="126">
        <f t="shared" si="33"/>
        <v>457.48500000000001</v>
      </c>
      <c r="H75" s="127">
        <f t="shared" si="34"/>
        <v>1469.58</v>
      </c>
      <c r="I75" s="128">
        <f t="shared" si="35"/>
        <v>1829.94</v>
      </c>
      <c r="J75" s="129">
        <f t="shared" si="32"/>
        <v>2012.9340000000002</v>
      </c>
      <c r="K75" s="15">
        <f>'Tariffs July 2019'!AW53</f>
        <v>0</v>
      </c>
      <c r="L75" s="15">
        <f>'Tariffs July 2019'!AX53</f>
        <v>0</v>
      </c>
      <c r="M75" s="15">
        <f>'Tariffs July 2019'!AY53</f>
        <v>0</v>
      </c>
      <c r="N75" s="15">
        <f>'Tariffs July 2019'!AZ53</f>
        <v>0</v>
      </c>
      <c r="O75" s="127">
        <f>I75</f>
        <v>1829.94</v>
      </c>
      <c r="P75" s="127">
        <f>O75</f>
        <v>1829.94</v>
      </c>
      <c r="Q75" s="130">
        <f t="shared" si="37"/>
        <v>2012.9340000000002</v>
      </c>
      <c r="R75" s="130">
        <f t="shared" si="37"/>
        <v>2012.9340000000002</v>
      </c>
      <c r="S75" s="131">
        <f>'Tariffs July 2019'!BI53</f>
        <v>24</v>
      </c>
      <c r="T75" s="132" t="str">
        <f>'Tariffs July 2019'!BJ53</f>
        <v>n</v>
      </c>
      <c r="U75" s="162"/>
      <c r="V75" s="162"/>
      <c r="W75" s="162"/>
      <c r="X75" s="162"/>
      <c r="Y75" s="162"/>
      <c r="Z75" s="162"/>
      <c r="AA75" s="162"/>
      <c r="AB75" s="162"/>
      <c r="AC75" s="162"/>
      <c r="AD75" s="162"/>
      <c r="AE75" s="162"/>
    </row>
    <row r="76" spans="1:31" ht="14" x14ac:dyDescent="0.15">
      <c r="A76" s="15" t="str">
        <f>'Tariffs July 2019'!K54</f>
        <v>1st Energy</v>
      </c>
      <c r="B76" s="15" t="str">
        <f>'Tariffs July 2019'!L54</f>
        <v>1st Saver</v>
      </c>
      <c r="C76" s="126">
        <f>91*'Tariffs July 2019'!M54/100</f>
        <v>108.29</v>
      </c>
      <c r="D76" s="126">
        <f>IF($C$56*$C$57&gt;='Tariffs July 2019'!P54,('Tariffs July 2019'!P54*'Tariffs July 2019'!N54/100),(('Bills Jul''19'!$C$56*$C$57)*'Tariffs July 2019'!N54/100))</f>
        <v>294.05454545454546</v>
      </c>
      <c r="E76" s="126">
        <f>IF((C56*C57&lt;'Tariffs July 2019'!P54),(0),('Bills Jul''19'!C56*C57-'Tariffs July 2019'!P54)*'Tariffs July 2019'!Q54/100)</f>
        <v>87.404545454545442</v>
      </c>
      <c r="F76" s="126">
        <f>($C$56*$C$58)*'Tariffs July 2019'!AE54/100</f>
        <v>55.418181818181822</v>
      </c>
      <c r="G76" s="126">
        <f t="shared" si="33"/>
        <v>545.16727272727269</v>
      </c>
      <c r="H76" s="127">
        <f t="shared" si="34"/>
        <v>1747.5090909090907</v>
      </c>
      <c r="I76" s="128">
        <f t="shared" si="35"/>
        <v>2180.6690909090908</v>
      </c>
      <c r="J76" s="129">
        <f t="shared" si="32"/>
        <v>2398.7359999999999</v>
      </c>
      <c r="K76" s="15">
        <f>'Tariffs July 2019'!AW54</f>
        <v>0</v>
      </c>
      <c r="L76" s="15">
        <f>'Tariffs July 2019'!AX54</f>
        <v>0</v>
      </c>
      <c r="M76" s="15">
        <f>'Tariffs July 2019'!AY54</f>
        <v>5</v>
      </c>
      <c r="N76" s="15">
        <f>'Tariffs July 2019'!AZ54</f>
        <v>0</v>
      </c>
      <c r="O76" s="127">
        <f>I76</f>
        <v>2180.6690909090908</v>
      </c>
      <c r="P76" s="127">
        <f>O76-(O76*M76/100)</f>
        <v>2071.6356363636364</v>
      </c>
      <c r="Q76" s="130">
        <f t="shared" si="37"/>
        <v>2398.7359999999999</v>
      </c>
      <c r="R76" s="130">
        <f t="shared" si="37"/>
        <v>2278.7992000000004</v>
      </c>
      <c r="S76" s="131">
        <f>'Tariffs July 2019'!BI54</f>
        <v>0</v>
      </c>
      <c r="T76" s="132" t="str">
        <f>'Tariffs July 2019'!BJ54</f>
        <v>n</v>
      </c>
      <c r="U76" s="162"/>
      <c r="V76" s="162"/>
      <c r="W76" s="162"/>
      <c r="X76" s="162"/>
      <c r="Y76" s="162"/>
      <c r="Z76" s="162"/>
      <c r="AA76" s="162"/>
      <c r="AB76" s="162"/>
      <c r="AC76" s="162"/>
      <c r="AD76" s="162"/>
      <c r="AE76" s="162"/>
    </row>
    <row r="77" spans="1:31" ht="14" x14ac:dyDescent="0.15">
      <c r="A77" s="15" t="str">
        <f>'Tariffs July 2019'!K55</f>
        <v>DC Power Co</v>
      </c>
      <c r="B77" s="15" t="str">
        <f>'Tariffs July 2019'!L55</f>
        <v>Market offer</v>
      </c>
      <c r="C77" s="126">
        <f>(91*'Tariffs July 2019'!M55/100)+'Tariffs July 2019'!BM55/4</f>
        <v>116.26799999999999</v>
      </c>
      <c r="D77" s="126">
        <f>($C$56*$C$57)*'Tariffs July 2019'!N55/100</f>
        <v>471.82727272727271</v>
      </c>
      <c r="E77" s="126">
        <v>0</v>
      </c>
      <c r="F77" s="126">
        <f>($C$56*$C$58)*'Tariffs July 2019'!AE55/100</f>
        <v>77.127272727272725</v>
      </c>
      <c r="G77" s="126">
        <f t="shared" ref="G77:G78" si="45">SUM(C77:F77)</f>
        <v>665.22254545454541</v>
      </c>
      <c r="H77" s="127">
        <f t="shared" ref="H77:H78" si="46">(G77-C77)*4</f>
        <v>2195.8181818181815</v>
      </c>
      <c r="I77" s="128">
        <f t="shared" ref="I77:I78" si="47">G77*4</f>
        <v>2660.8901818181816</v>
      </c>
      <c r="J77" s="129">
        <f t="shared" ref="J77:J78" si="48">I77*1.1</f>
        <v>2926.9792000000002</v>
      </c>
      <c r="K77" s="15">
        <f>'Tariffs July 2019'!AW55</f>
        <v>0</v>
      </c>
      <c r="L77" s="15">
        <f>'Tariffs July 2019'!AX55</f>
        <v>0</v>
      </c>
      <c r="M77" s="15">
        <f>'Tariffs July 2019'!AY55</f>
        <v>0</v>
      </c>
      <c r="N77" s="15">
        <f>'Tariffs July 2019'!AZ55</f>
        <v>0</v>
      </c>
      <c r="O77" s="127">
        <f t="shared" ref="O77:O78" si="49">I77</f>
        <v>2660.8901818181816</v>
      </c>
      <c r="P77" s="127">
        <f>O77</f>
        <v>2660.8901818181816</v>
      </c>
      <c r="Q77" s="130">
        <f t="shared" ref="Q77:Q78" si="50">O77*1.1</f>
        <v>2926.9792000000002</v>
      </c>
      <c r="R77" s="130">
        <f t="shared" ref="R77:R78" si="51">P77*1.1</f>
        <v>2926.9792000000002</v>
      </c>
      <c r="S77" s="131">
        <f>'Tariffs July 2019'!BI55</f>
        <v>0</v>
      </c>
      <c r="T77" s="132" t="str">
        <f>'Tariffs July 2019'!BJ55</f>
        <v>n</v>
      </c>
      <c r="U77" s="162"/>
      <c r="V77" s="162"/>
      <c r="W77" s="162"/>
      <c r="X77" s="162"/>
      <c r="Y77" s="162"/>
      <c r="Z77" s="162"/>
      <c r="AA77" s="162"/>
      <c r="AB77" s="162"/>
      <c r="AC77" s="162"/>
      <c r="AD77" s="162"/>
      <c r="AE77" s="162"/>
    </row>
    <row r="78" spans="1:31" ht="15" thickBot="1" x14ac:dyDescent="0.2">
      <c r="A78" s="134" t="str">
        <f>'Tariffs July 2019'!K56</f>
        <v>ReAmped Energy</v>
      </c>
      <c r="B78" s="134" t="str">
        <f>'Tariffs July 2019'!L56</f>
        <v>Market offer</v>
      </c>
      <c r="C78" s="135">
        <f>91*'Tariffs July 2019'!M56/100</f>
        <v>80.989999999999995</v>
      </c>
      <c r="D78" s="135">
        <f>($C$56*$C$57)*'Tariffs July 2019'!N56/100</f>
        <v>319.59999999999997</v>
      </c>
      <c r="E78" s="135">
        <v>0</v>
      </c>
      <c r="F78" s="135">
        <f>($C$56*$C$58)*'Tariffs July 2019'!AE56/100</f>
        <v>49.8</v>
      </c>
      <c r="G78" s="135">
        <f t="shared" si="45"/>
        <v>450.39</v>
      </c>
      <c r="H78" s="136">
        <f t="shared" si="46"/>
        <v>1477.6</v>
      </c>
      <c r="I78" s="137">
        <f t="shared" si="47"/>
        <v>1801.56</v>
      </c>
      <c r="J78" s="138">
        <f t="shared" si="48"/>
        <v>1981.7160000000001</v>
      </c>
      <c r="K78" s="134">
        <f>'Tariffs July 2019'!AW56</f>
        <v>0</v>
      </c>
      <c r="L78" s="134">
        <f>'Tariffs July 2019'!AX56</f>
        <v>0</v>
      </c>
      <c r="M78" s="134">
        <f>'Tariffs July 2019'!AY56</f>
        <v>0</v>
      </c>
      <c r="N78" s="134">
        <f>'Tariffs July 2019'!AZ56</f>
        <v>0</v>
      </c>
      <c r="O78" s="136">
        <f t="shared" si="49"/>
        <v>1801.56</v>
      </c>
      <c r="P78" s="136">
        <f>O78</f>
        <v>1801.56</v>
      </c>
      <c r="Q78" s="139">
        <f t="shared" si="50"/>
        <v>1981.7160000000001</v>
      </c>
      <c r="R78" s="139">
        <f t="shared" si="51"/>
        <v>1981.7160000000001</v>
      </c>
      <c r="S78" s="140">
        <f>'Tariffs July 2019'!BI56</f>
        <v>0</v>
      </c>
      <c r="T78" s="141" t="str">
        <f>'Tariffs July 2019'!BJ56</f>
        <v>n</v>
      </c>
      <c r="U78" s="162"/>
      <c r="V78" s="162"/>
      <c r="W78" s="162"/>
      <c r="X78" s="162"/>
      <c r="Y78" s="162"/>
      <c r="Z78" s="162"/>
      <c r="AA78" s="162"/>
      <c r="AB78" s="162"/>
      <c r="AC78" s="162"/>
      <c r="AD78" s="162"/>
      <c r="AE78" s="162"/>
    </row>
    <row r="79" spans="1:31" ht="14" x14ac:dyDescent="0.15">
      <c r="U79" s="162"/>
      <c r="V79" s="162"/>
      <c r="W79" s="162"/>
      <c r="X79" s="162"/>
      <c r="Y79" s="162"/>
      <c r="Z79" s="162"/>
      <c r="AA79" s="162"/>
      <c r="AB79" s="162"/>
      <c r="AC79" s="162"/>
      <c r="AD79" s="162"/>
      <c r="AE79" s="162"/>
    </row>
    <row r="80" spans="1:31" ht="15" thickBot="1" x14ac:dyDescent="0.2">
      <c r="U80" s="162"/>
      <c r="V80" s="162"/>
      <c r="W80" s="162"/>
      <c r="X80" s="162"/>
      <c r="Y80" s="162"/>
      <c r="Z80" s="162"/>
      <c r="AA80" s="162"/>
      <c r="AB80" s="162"/>
      <c r="AC80" s="162"/>
      <c r="AD80" s="162"/>
      <c r="AE80" s="162"/>
    </row>
    <row r="81" spans="1:31" ht="14" x14ac:dyDescent="0.15">
      <c r="A81" s="120" t="s">
        <v>44</v>
      </c>
      <c r="B81" s="121"/>
      <c r="C81" s="121"/>
      <c r="D81" s="121"/>
      <c r="E81" s="121"/>
      <c r="F81" s="121"/>
      <c r="G81" s="121"/>
      <c r="H81" s="121"/>
      <c r="I81" s="121"/>
      <c r="J81" s="121"/>
      <c r="K81" s="121"/>
      <c r="L81" s="121"/>
      <c r="M81" s="121"/>
      <c r="N81" s="121"/>
      <c r="O81" s="121"/>
      <c r="P81" s="121"/>
      <c r="Q81" s="121"/>
      <c r="R81" s="121"/>
      <c r="S81" s="121"/>
      <c r="T81" s="122"/>
      <c r="U81" s="162"/>
      <c r="V81" s="162"/>
      <c r="W81" s="162"/>
      <c r="X81" s="162"/>
      <c r="Y81" s="162"/>
      <c r="Z81" s="162"/>
      <c r="AA81" s="162"/>
      <c r="AB81" s="162"/>
      <c r="AC81" s="162"/>
      <c r="AD81" s="162"/>
      <c r="AE81" s="162"/>
    </row>
    <row r="82" spans="1:31" ht="14" x14ac:dyDescent="0.15">
      <c r="A82" s="123" t="s">
        <v>121</v>
      </c>
      <c r="B82" s="110"/>
      <c r="C82" s="147">
        <v>2000</v>
      </c>
      <c r="D82" s="110"/>
      <c r="E82" s="110"/>
      <c r="F82" s="110"/>
      <c r="G82" s="110"/>
      <c r="H82" s="110"/>
      <c r="I82" s="110"/>
      <c r="J82" s="110"/>
      <c r="K82" s="110"/>
      <c r="L82" s="110"/>
      <c r="M82" s="110"/>
      <c r="N82" s="110"/>
      <c r="O82" s="110"/>
      <c r="P82" s="110"/>
      <c r="Q82" s="110"/>
      <c r="R82" s="110"/>
      <c r="S82" s="110"/>
      <c r="T82" s="124"/>
      <c r="U82" s="162"/>
      <c r="V82" s="162"/>
      <c r="W82" s="162"/>
      <c r="X82" s="162"/>
      <c r="Y82" s="162"/>
      <c r="Z82" s="162"/>
      <c r="AA82" s="162"/>
      <c r="AB82" s="162"/>
      <c r="AC82" s="162"/>
      <c r="AD82" s="162"/>
      <c r="AE82" s="162"/>
    </row>
    <row r="83" spans="1:31" ht="14" x14ac:dyDescent="0.15">
      <c r="A83" s="123" t="s">
        <v>262</v>
      </c>
      <c r="B83" s="110"/>
      <c r="C83" s="148">
        <v>0.2</v>
      </c>
      <c r="D83" s="110"/>
      <c r="E83" s="110"/>
      <c r="F83" s="110"/>
      <c r="G83" s="110"/>
      <c r="H83" s="110"/>
      <c r="I83" s="110"/>
      <c r="J83" s="110"/>
      <c r="K83" s="110"/>
      <c r="L83" s="110"/>
      <c r="M83" s="110"/>
      <c r="N83" s="110"/>
      <c r="O83" s="110"/>
      <c r="P83" s="110"/>
      <c r="Q83" s="110"/>
      <c r="R83" s="110"/>
      <c r="S83" s="110"/>
      <c r="T83" s="124"/>
      <c r="U83" s="162"/>
      <c r="V83" s="162"/>
      <c r="W83" s="162"/>
      <c r="X83" s="162"/>
      <c r="Y83" s="162"/>
      <c r="Z83" s="162"/>
      <c r="AA83" s="162"/>
      <c r="AB83" s="162"/>
      <c r="AC83" s="162"/>
      <c r="AD83" s="162"/>
      <c r="AE83" s="162"/>
    </row>
    <row r="84" spans="1:31" ht="14" x14ac:dyDescent="0.15">
      <c r="A84" s="123" t="s">
        <v>45</v>
      </c>
      <c r="B84" s="110"/>
      <c r="C84" s="148">
        <v>0.55000000000000004</v>
      </c>
      <c r="D84" s="110"/>
      <c r="E84" s="110"/>
      <c r="F84" s="110"/>
      <c r="G84" s="110"/>
      <c r="H84" s="110"/>
      <c r="I84" s="110"/>
      <c r="J84" s="110"/>
      <c r="K84" s="110"/>
      <c r="L84" s="110"/>
      <c r="M84" s="110"/>
      <c r="N84" s="110"/>
      <c r="O84" s="110"/>
      <c r="P84" s="110"/>
      <c r="Q84" s="110"/>
      <c r="R84" s="110"/>
      <c r="S84" s="110"/>
      <c r="T84" s="124"/>
      <c r="U84" s="162"/>
      <c r="V84" s="162"/>
      <c r="W84" s="162"/>
      <c r="X84" s="162"/>
      <c r="Y84" s="162"/>
      <c r="Z84" s="162"/>
      <c r="AA84" s="162"/>
      <c r="AB84" s="162"/>
      <c r="AC84" s="162"/>
      <c r="AD84" s="162"/>
      <c r="AE84" s="162"/>
    </row>
    <row r="85" spans="1:31" ht="14" x14ac:dyDescent="0.15">
      <c r="A85" s="123" t="s">
        <v>268</v>
      </c>
      <c r="B85" s="110"/>
      <c r="C85" s="148">
        <v>0.25</v>
      </c>
      <c r="D85" s="110"/>
      <c r="E85" s="110"/>
      <c r="F85" s="110"/>
      <c r="G85" s="110"/>
      <c r="H85" s="110"/>
      <c r="I85" s="110"/>
      <c r="J85" s="110"/>
      <c r="K85" s="110"/>
      <c r="L85" s="110"/>
      <c r="M85" s="110"/>
      <c r="N85" s="110"/>
      <c r="O85" s="110"/>
      <c r="P85" s="110"/>
      <c r="Q85" s="110"/>
      <c r="R85" s="110"/>
      <c r="S85" s="110"/>
      <c r="T85" s="124"/>
      <c r="U85" s="162"/>
      <c r="V85" s="162"/>
      <c r="W85" s="162"/>
      <c r="X85" s="162"/>
      <c r="Y85" s="162"/>
      <c r="Z85" s="162"/>
      <c r="AA85" s="162"/>
      <c r="AB85" s="162"/>
      <c r="AC85" s="162"/>
      <c r="AD85" s="162"/>
      <c r="AE85" s="162"/>
    </row>
    <row r="86" spans="1:31" ht="14" x14ac:dyDescent="0.15">
      <c r="A86" s="123"/>
      <c r="B86" s="110"/>
      <c r="C86" s="110"/>
      <c r="D86" s="110"/>
      <c r="E86" s="110"/>
      <c r="F86" s="110"/>
      <c r="G86" s="110"/>
      <c r="H86" s="110"/>
      <c r="I86" s="110"/>
      <c r="J86" s="110"/>
      <c r="K86" s="110"/>
      <c r="L86" s="110"/>
      <c r="M86" s="110"/>
      <c r="N86" s="110"/>
      <c r="O86" s="110"/>
      <c r="P86" s="110"/>
      <c r="Q86" s="110"/>
      <c r="R86" s="110"/>
      <c r="S86" s="110"/>
      <c r="T86" s="124"/>
      <c r="U86" s="162"/>
      <c r="V86" s="162"/>
      <c r="W86" s="162"/>
      <c r="X86" s="162"/>
      <c r="Y86" s="162"/>
      <c r="Z86" s="162"/>
      <c r="AA86" s="162"/>
      <c r="AB86" s="162"/>
      <c r="AC86" s="162"/>
      <c r="AD86" s="162"/>
      <c r="AE86" s="162"/>
    </row>
    <row r="87" spans="1:31" ht="71" customHeight="1" x14ac:dyDescent="0.15">
      <c r="A87" s="225" t="s">
        <v>168</v>
      </c>
      <c r="B87" s="226" t="s">
        <v>122</v>
      </c>
      <c r="C87" s="227" t="s">
        <v>3</v>
      </c>
      <c r="D87" s="227" t="s">
        <v>4</v>
      </c>
      <c r="E87" s="227" t="s">
        <v>60</v>
      </c>
      <c r="F87" s="227" t="s">
        <v>43</v>
      </c>
      <c r="G87" s="227" t="s">
        <v>298</v>
      </c>
      <c r="H87" s="228" t="s">
        <v>31</v>
      </c>
      <c r="I87" s="235" t="s">
        <v>6</v>
      </c>
      <c r="J87" s="228" t="s">
        <v>82</v>
      </c>
      <c r="K87" s="229" t="s">
        <v>7</v>
      </c>
      <c r="L87" s="229" t="s">
        <v>8</v>
      </c>
      <c r="M87" s="229" t="s">
        <v>9</v>
      </c>
      <c r="N87" s="229" t="s">
        <v>10</v>
      </c>
      <c r="O87" s="230" t="s">
        <v>94</v>
      </c>
      <c r="P87" s="230" t="s">
        <v>30</v>
      </c>
      <c r="Q87" s="230" t="s">
        <v>950</v>
      </c>
      <c r="R87" s="230" t="s">
        <v>951</v>
      </c>
      <c r="S87" s="229" t="s">
        <v>135</v>
      </c>
      <c r="T87" s="231" t="s">
        <v>136</v>
      </c>
      <c r="U87" s="162"/>
      <c r="V87" s="162"/>
      <c r="W87" s="162"/>
      <c r="X87" s="162"/>
      <c r="Y87" s="162"/>
      <c r="Z87" s="162"/>
      <c r="AA87" s="162"/>
      <c r="AB87" s="162"/>
      <c r="AC87" s="162"/>
      <c r="AD87" s="162"/>
      <c r="AE87" s="162"/>
    </row>
    <row r="88" spans="1:31" ht="14" x14ac:dyDescent="0.15">
      <c r="A88" s="125" t="str">
        <f>'Tariffs July 2019'!K57</f>
        <v>AGL</v>
      </c>
      <c r="B88" s="15" t="str">
        <f>'Tariffs July 2019'!L57</f>
        <v>Smart Saver</v>
      </c>
      <c r="C88" s="126">
        <f>91*'Tariffs July 2019'!M57/100</f>
        <v>88.27</v>
      </c>
      <c r="D88" s="126">
        <f>($C$82*$C$83)*'Tariffs July 2019'!N57/100</f>
        <v>126.25454545454544</v>
      </c>
      <c r="E88" s="126">
        <f>($C$82*$C$84)*'Tariffs July 2019'!AH57/100</f>
        <v>256.59999999999997</v>
      </c>
      <c r="F88" s="126">
        <f>($C$82*$C$85)*'Tariffs July 2019'!W57/100</f>
        <v>98.36363636363636</v>
      </c>
      <c r="G88" s="126">
        <f>SUM(C88:F88)</f>
        <v>569.48818181818172</v>
      </c>
      <c r="H88" s="127">
        <f>(G88-C88)*4</f>
        <v>1924.8727272727269</v>
      </c>
      <c r="I88" s="128">
        <f>G88*4</f>
        <v>2277.9527272727269</v>
      </c>
      <c r="J88" s="129">
        <f t="shared" ref="J88:J101" si="52">I88*1.1</f>
        <v>2505.7479999999996</v>
      </c>
      <c r="K88" s="15">
        <f>'Tariffs July 2019'!AW57</f>
        <v>6</v>
      </c>
      <c r="L88" s="15">
        <f>'Tariffs July 2019'!AX57</f>
        <v>0</v>
      </c>
      <c r="M88" s="15">
        <f>'Tariffs July 2019'!AY57</f>
        <v>0</v>
      </c>
      <c r="N88" s="15">
        <f>'Tariffs July 2019'!AZ57</f>
        <v>0</v>
      </c>
      <c r="O88" s="127">
        <f>I88-I88*K88/100</f>
        <v>2141.2755636363631</v>
      </c>
      <c r="P88" s="127">
        <f>O88</f>
        <v>2141.2755636363631</v>
      </c>
      <c r="Q88" s="130">
        <f>O88*1.1</f>
        <v>2355.4031199999995</v>
      </c>
      <c r="R88" s="130">
        <f>P88*1.1</f>
        <v>2355.4031199999995</v>
      </c>
      <c r="S88" s="131">
        <f>'Tariffs July 2019'!BI57</f>
        <v>0</v>
      </c>
      <c r="T88" s="132" t="str">
        <f>'Tariffs July 2019'!BJ57</f>
        <v>n</v>
      </c>
      <c r="U88" s="162"/>
      <c r="V88" s="162"/>
      <c r="W88" s="162"/>
      <c r="X88" s="162"/>
      <c r="Y88" s="162"/>
      <c r="Z88" s="162"/>
      <c r="AA88" s="162"/>
      <c r="AB88" s="162"/>
      <c r="AC88" s="162"/>
      <c r="AD88" s="162"/>
      <c r="AE88" s="162"/>
    </row>
    <row r="89" spans="1:31" ht="14" x14ac:dyDescent="0.15">
      <c r="A89" s="125" t="str">
        <f>'Tariffs July 2019'!K58</f>
        <v>Click Energy</v>
      </c>
      <c r="B89" s="15" t="str">
        <f>'Tariffs July 2019'!L58</f>
        <v>Banksia</v>
      </c>
      <c r="C89" s="126">
        <f>91*'Tariffs July 2019'!M58/100</f>
        <v>84.050909090909087</v>
      </c>
      <c r="D89" s="126">
        <f>($C$82*$C$83)*'Tariffs July 2019'!N58/100</f>
        <v>101.49090909090908</v>
      </c>
      <c r="E89" s="126">
        <f>($C$82*$C$84)*'Tariffs July 2019'!AH58/100</f>
        <v>184.2</v>
      </c>
      <c r="F89" s="126">
        <f>($C$82*$C$85)*'Tariffs July 2019'!W58/100</f>
        <v>77.409090909090907</v>
      </c>
      <c r="G89" s="126">
        <f t="shared" ref="G89:G101" si="53">SUM(C89:F89)</f>
        <v>447.15090909090907</v>
      </c>
      <c r="H89" s="127">
        <f t="shared" ref="H89:H96" si="54">(G89-C89)*4</f>
        <v>1452.3999999999999</v>
      </c>
      <c r="I89" s="128">
        <f t="shared" ref="I89:I101" si="55">G89*4</f>
        <v>1788.6036363636363</v>
      </c>
      <c r="J89" s="129">
        <f t="shared" si="52"/>
        <v>1967.4639999999999</v>
      </c>
      <c r="K89" s="15">
        <f>'Tariffs July 2019'!AW58</f>
        <v>0</v>
      </c>
      <c r="L89" s="15">
        <f>'Tariffs July 2019'!AX58</f>
        <v>0</v>
      </c>
      <c r="M89" s="15">
        <f>'Tariffs July 2019'!AY58</f>
        <v>0</v>
      </c>
      <c r="N89" s="15">
        <f>'Tariffs July 2019'!AZ58</f>
        <v>0</v>
      </c>
      <c r="O89" s="127">
        <f t="shared" ref="O89" si="56">I89</f>
        <v>1788.6036363636363</v>
      </c>
      <c r="P89" s="127">
        <f>O89</f>
        <v>1788.6036363636363</v>
      </c>
      <c r="Q89" s="130">
        <f t="shared" ref="Q89:R100" si="57">O89*1.1</f>
        <v>1967.4639999999999</v>
      </c>
      <c r="R89" s="130">
        <f t="shared" si="57"/>
        <v>1967.4639999999999</v>
      </c>
      <c r="S89" s="131">
        <f>'Tariffs July 2019'!BI58</f>
        <v>0</v>
      </c>
      <c r="T89" s="132" t="str">
        <f>'Tariffs July 2019'!BJ58</f>
        <v>n</v>
      </c>
      <c r="U89" s="162"/>
      <c r="V89" s="162"/>
      <c r="W89" s="162"/>
      <c r="X89" s="162"/>
      <c r="Y89" s="162"/>
      <c r="Z89" s="162"/>
      <c r="AA89" s="162"/>
      <c r="AB89" s="162"/>
      <c r="AC89" s="162"/>
      <c r="AD89" s="162"/>
      <c r="AE89" s="162"/>
    </row>
    <row r="90" spans="1:31" ht="14" x14ac:dyDescent="0.15">
      <c r="A90" s="125" t="str">
        <f>'Tariffs July 2019'!K59</f>
        <v>Diamond Energy</v>
      </c>
      <c r="B90" s="15" t="str">
        <f>'Tariffs July 2019'!L59</f>
        <v>Pay on time discount</v>
      </c>
      <c r="C90" s="126">
        <f>91*'Tariffs July 2019'!M59/100</f>
        <v>122.759</v>
      </c>
      <c r="D90" s="126">
        <f>($C$82*$C$83)*'Tariffs July 2019'!N59/100</f>
        <v>113.48</v>
      </c>
      <c r="E90" s="126">
        <f>($C$82*$C$84)*'Tariffs July 2019'!AH59/100</f>
        <v>253.99</v>
      </c>
      <c r="F90" s="126">
        <f>($C$82*$C$85)*'Tariffs July 2019'!W59/100</f>
        <v>99.25</v>
      </c>
      <c r="G90" s="126">
        <f>SUM(C90:F90)</f>
        <v>589.47900000000004</v>
      </c>
      <c r="H90" s="127">
        <f t="shared" si="54"/>
        <v>1866.88</v>
      </c>
      <c r="I90" s="128">
        <f t="shared" si="55"/>
        <v>2357.9160000000002</v>
      </c>
      <c r="J90" s="129">
        <f t="shared" si="52"/>
        <v>2593.7076000000002</v>
      </c>
      <c r="K90" s="15">
        <f>'Tariffs July 2019'!AW59</f>
        <v>0</v>
      </c>
      <c r="L90" s="15">
        <f>'Tariffs July 2019'!AX59</f>
        <v>0</v>
      </c>
      <c r="M90" s="15">
        <f>'Tariffs July 2019'!AY59</f>
        <v>7</v>
      </c>
      <c r="N90" s="15">
        <f>'Tariffs July 2019'!AZ59</f>
        <v>0</v>
      </c>
      <c r="O90" s="127">
        <f>I90</f>
        <v>2357.9160000000002</v>
      </c>
      <c r="P90" s="127">
        <f>O90-(O90*M90/100)</f>
        <v>2192.8618800000004</v>
      </c>
      <c r="Q90" s="130">
        <f t="shared" si="57"/>
        <v>2593.7076000000002</v>
      </c>
      <c r="R90" s="130">
        <f t="shared" si="57"/>
        <v>2412.1480680000004</v>
      </c>
      <c r="S90" s="131">
        <f>'Tariffs July 2019'!BI59</f>
        <v>0</v>
      </c>
      <c r="T90" s="132" t="str">
        <f>'Tariffs July 2019'!BJ59</f>
        <v>n</v>
      </c>
      <c r="U90" s="162"/>
      <c r="V90" s="162"/>
      <c r="W90" s="162"/>
      <c r="X90" s="162"/>
      <c r="Y90" s="162"/>
      <c r="Z90" s="162"/>
      <c r="AA90" s="162"/>
      <c r="AB90" s="162"/>
      <c r="AC90" s="162"/>
      <c r="AD90" s="162"/>
      <c r="AE90" s="162"/>
    </row>
    <row r="91" spans="1:31" ht="14" x14ac:dyDescent="0.15">
      <c r="A91" s="125" t="str">
        <f>'Tariffs July 2019'!K60</f>
        <v>Dodo Power &amp; Gas</v>
      </c>
      <c r="B91" s="15" t="str">
        <f>'Tariffs July 2019'!L60</f>
        <v>Market offer</v>
      </c>
      <c r="C91" s="126">
        <f>91*'Tariffs July 2019'!M60/100</f>
        <v>90.594636363636369</v>
      </c>
      <c r="D91" s="126">
        <f>($C$82*$C$83)*'Tariffs July 2019'!N60/100</f>
        <v>117.56363636363635</v>
      </c>
      <c r="E91" s="126">
        <f>($C$82*$C$84)*'Tariffs July 2019'!AH60/100</f>
        <v>210.19999999999996</v>
      </c>
      <c r="F91" s="126">
        <f>($C$82*$C$85)*'Tariffs July 2019'!W60/100</f>
        <v>87.909090909090921</v>
      </c>
      <c r="G91" s="126">
        <f t="shared" si="53"/>
        <v>506.26736363636365</v>
      </c>
      <c r="H91" s="127">
        <f t="shared" si="54"/>
        <v>1662.6909090909091</v>
      </c>
      <c r="I91" s="128">
        <f t="shared" si="55"/>
        <v>2025.0694545454546</v>
      </c>
      <c r="J91" s="129">
        <f t="shared" si="52"/>
        <v>2227.5764000000004</v>
      </c>
      <c r="K91" s="15">
        <f>'Tariffs July 2019'!AW60</f>
        <v>0</v>
      </c>
      <c r="L91" s="15">
        <f>'Tariffs July 2019'!AX60</f>
        <v>0</v>
      </c>
      <c r="M91" s="15">
        <f>'Tariffs July 2019'!AY60</f>
        <v>0</v>
      </c>
      <c r="N91" s="15">
        <f>'Tariffs July 2019'!AZ60</f>
        <v>0</v>
      </c>
      <c r="O91" s="127">
        <f>I91</f>
        <v>2025.0694545454546</v>
      </c>
      <c r="P91" s="127">
        <f>O91</f>
        <v>2025.0694545454546</v>
      </c>
      <c r="Q91" s="130">
        <f t="shared" si="57"/>
        <v>2227.5764000000004</v>
      </c>
      <c r="R91" s="130">
        <f t="shared" si="57"/>
        <v>2227.5764000000004</v>
      </c>
      <c r="S91" s="131">
        <f>'Tariffs July 2019'!BI60</f>
        <v>0</v>
      </c>
      <c r="T91" s="132" t="str">
        <f>'Tariffs July 2019'!BJ60</f>
        <v>n</v>
      </c>
      <c r="U91" s="162"/>
      <c r="V91" s="162"/>
      <c r="W91" s="162"/>
      <c r="X91" s="162"/>
      <c r="Y91" s="162"/>
      <c r="Z91" s="162"/>
      <c r="AA91" s="162"/>
      <c r="AB91" s="162"/>
      <c r="AC91" s="162"/>
      <c r="AD91" s="162"/>
      <c r="AE91" s="162"/>
    </row>
    <row r="92" spans="1:31" ht="14" x14ac:dyDescent="0.15">
      <c r="A92" s="125" t="str">
        <f>'Tariffs July 2019'!K61</f>
        <v>EnergyAustralia</v>
      </c>
      <c r="B92" s="15" t="str">
        <f>'Tariffs July 2019'!L61</f>
        <v>Total Plan Home</v>
      </c>
      <c r="C92" s="126">
        <f>91*'Tariffs July 2019'!M61/100</f>
        <v>81.899999999999991</v>
      </c>
      <c r="D92" s="126">
        <f>($C$82*$C$83)*'Tariffs July 2019'!N61/100</f>
        <v>139.19999999999999</v>
      </c>
      <c r="E92" s="126">
        <f>($C$82*$C$84)*'Tariffs July 2019'!AH61/100</f>
        <v>242.89999999999998</v>
      </c>
      <c r="F92" s="126">
        <f>($C$82*$C$85)*'Tariffs July 2019'!W61/100</f>
        <v>91.454545454545439</v>
      </c>
      <c r="G92" s="126">
        <f t="shared" si="53"/>
        <v>555.45454545454538</v>
      </c>
      <c r="H92" s="127">
        <f t="shared" si="54"/>
        <v>1894.2181818181816</v>
      </c>
      <c r="I92" s="128">
        <f t="shared" si="55"/>
        <v>2221.8181818181815</v>
      </c>
      <c r="J92" s="129">
        <f t="shared" si="52"/>
        <v>2444</v>
      </c>
      <c r="K92" s="15">
        <f>'Tariffs July 2019'!AW61</f>
        <v>11</v>
      </c>
      <c r="L92" s="15">
        <f>'Tariffs July 2019'!AX61</f>
        <v>0</v>
      </c>
      <c r="M92" s="15">
        <f>'Tariffs July 2019'!AY61</f>
        <v>0</v>
      </c>
      <c r="N92" s="15">
        <f>'Tariffs July 2019'!AZ61</f>
        <v>0</v>
      </c>
      <c r="O92" s="127">
        <f>I92-(I92*K92/100)</f>
        <v>1977.4181818181814</v>
      </c>
      <c r="P92" s="127">
        <f>O92-(H92*N92/100)</f>
        <v>1977.4181818181814</v>
      </c>
      <c r="Q92" s="130">
        <f t="shared" si="57"/>
        <v>2175.16</v>
      </c>
      <c r="R92" s="130">
        <f t="shared" si="57"/>
        <v>2175.16</v>
      </c>
      <c r="S92" s="131">
        <f>'Tariffs July 2019'!BI61</f>
        <v>0</v>
      </c>
      <c r="T92" s="132" t="str">
        <f>'Tariffs July 2019'!BJ61</f>
        <v>n</v>
      </c>
      <c r="U92" s="162"/>
      <c r="V92" s="162"/>
      <c r="W92" s="162"/>
      <c r="X92" s="162"/>
      <c r="Y92" s="162"/>
      <c r="Z92" s="162"/>
      <c r="AA92" s="162"/>
      <c r="AB92" s="162"/>
      <c r="AC92" s="162"/>
      <c r="AD92" s="162"/>
      <c r="AE92" s="162"/>
    </row>
    <row r="93" spans="1:31" ht="14" x14ac:dyDescent="0.15">
      <c r="A93" s="125" t="str">
        <f>'Tariffs July 2019'!K62</f>
        <v>Energy Locals</v>
      </c>
      <c r="B93" s="15" t="str">
        <f>'Tariffs July 2019'!L62</f>
        <v>Simple Saver</v>
      </c>
      <c r="C93" s="126">
        <f>91*'Tariffs July 2019'!M62/100</f>
        <v>93.068181818181813</v>
      </c>
      <c r="D93" s="126">
        <f>($C$82*$C$83)*'Tariffs July 2019'!N62/100</f>
        <v>118.2181818181818</v>
      </c>
      <c r="E93" s="126">
        <f>($C$82*$C$84)*'Tariffs July 2019'!AH62/100</f>
        <v>220</v>
      </c>
      <c r="F93" s="126">
        <f>($C$82*$C$85)*'Tariffs July 2019'!W62/100</f>
        <v>93.181818181818159</v>
      </c>
      <c r="G93" s="126">
        <f t="shared" si="53"/>
        <v>524.46818181818173</v>
      </c>
      <c r="H93" s="127">
        <f t="shared" si="54"/>
        <v>1725.5999999999997</v>
      </c>
      <c r="I93" s="128">
        <f t="shared" si="55"/>
        <v>2097.8727272727269</v>
      </c>
      <c r="J93" s="129">
        <f t="shared" si="52"/>
        <v>2307.66</v>
      </c>
      <c r="K93" s="15">
        <f>'Tariffs July 2019'!AW62</f>
        <v>0</v>
      </c>
      <c r="L93" s="15">
        <f>'Tariffs July 2019'!AX62</f>
        <v>0</v>
      </c>
      <c r="M93" s="15">
        <f>'Tariffs July 2019'!AY62</f>
        <v>0</v>
      </c>
      <c r="N93" s="15">
        <f>'Tariffs July 2019'!AZ62</f>
        <v>0</v>
      </c>
      <c r="O93" s="127">
        <f t="shared" ref="O93" si="58">I93</f>
        <v>2097.8727272727269</v>
      </c>
      <c r="P93" s="127">
        <f>O93-(O93*M93/100)</f>
        <v>2097.8727272727269</v>
      </c>
      <c r="Q93" s="130">
        <f t="shared" si="57"/>
        <v>2307.66</v>
      </c>
      <c r="R93" s="130">
        <f t="shared" si="57"/>
        <v>2307.66</v>
      </c>
      <c r="S93" s="131">
        <f>'Tariffs July 2019'!BI62</f>
        <v>0</v>
      </c>
      <c r="T93" s="132" t="str">
        <f>'Tariffs July 2019'!BJ62</f>
        <v>n</v>
      </c>
      <c r="U93" s="162"/>
      <c r="V93" s="162"/>
      <c r="W93" s="162"/>
      <c r="X93" s="162"/>
      <c r="Y93" s="162"/>
      <c r="Z93" s="162"/>
      <c r="AA93" s="162"/>
      <c r="AB93" s="162"/>
      <c r="AC93" s="162"/>
      <c r="AD93" s="162"/>
      <c r="AE93" s="162"/>
    </row>
    <row r="94" spans="1:31" ht="14" x14ac:dyDescent="0.15">
      <c r="A94" s="125" t="str">
        <f>'Tariffs July 2019'!K63</f>
        <v>Origin Energy</v>
      </c>
      <c r="B94" s="15" t="str">
        <f>'Tariffs July 2019'!L63</f>
        <v>Flexi</v>
      </c>
      <c r="C94" s="126">
        <f>91*'Tariffs July 2019'!M63/100</f>
        <v>96.013272727272721</v>
      </c>
      <c r="D94" s="126">
        <f>($C$82*$C$83)*'Tariffs July 2019'!N63/100</f>
        <v>119.67272727272726</v>
      </c>
      <c r="E94" s="126">
        <f>($C$82*$C$84)*'Tariffs July 2019'!AH63/100</f>
        <v>237.2</v>
      </c>
      <c r="F94" s="126">
        <f>($C$82*$C$85)*'Tariffs July 2019'!W63/100</f>
        <v>87.5</v>
      </c>
      <c r="G94" s="126">
        <f t="shared" si="53"/>
        <v>540.38599999999997</v>
      </c>
      <c r="H94" s="127">
        <f t="shared" si="54"/>
        <v>1777.4909090909091</v>
      </c>
      <c r="I94" s="128">
        <f t="shared" si="55"/>
        <v>2161.5439999999999</v>
      </c>
      <c r="J94" s="129">
        <f t="shared" si="52"/>
        <v>2377.6984000000002</v>
      </c>
      <c r="K94" s="15">
        <f>'Tariffs July 2019'!AW63</f>
        <v>9</v>
      </c>
      <c r="L94" s="15">
        <f>'Tariffs July 2019'!AX63</f>
        <v>0</v>
      </c>
      <c r="M94" s="15">
        <f>'Tariffs July 2019'!AY63</f>
        <v>0</v>
      </c>
      <c r="N94" s="15">
        <f>'Tariffs July 2019'!AZ63</f>
        <v>0</v>
      </c>
      <c r="O94" s="127">
        <f>J94-(J94*K94/100)</f>
        <v>2163.7055440000004</v>
      </c>
      <c r="P94" s="127">
        <f>O94</f>
        <v>2163.7055440000004</v>
      </c>
      <c r="Q94" s="130">
        <f>O94</f>
        <v>2163.7055440000004</v>
      </c>
      <c r="R94" s="130">
        <f>P94</f>
        <v>2163.7055440000004</v>
      </c>
      <c r="S94" s="131">
        <f>'Tariffs July 2019'!BI63</f>
        <v>0</v>
      </c>
      <c r="T94" s="132" t="str">
        <f>'Tariffs July 2019'!BJ63</f>
        <v>n</v>
      </c>
      <c r="U94" s="162"/>
      <c r="V94" s="162"/>
      <c r="W94" s="162"/>
      <c r="X94" s="162"/>
      <c r="Y94" s="162"/>
      <c r="Z94" s="162"/>
      <c r="AA94" s="162"/>
      <c r="AB94" s="162"/>
      <c r="AC94" s="162"/>
      <c r="AD94" s="162"/>
      <c r="AE94" s="162"/>
    </row>
    <row r="95" spans="1:31" ht="14" x14ac:dyDescent="0.15">
      <c r="A95" s="125" t="str">
        <f>'Tariffs July 2019'!K64</f>
        <v>Simply Energy</v>
      </c>
      <c r="B95" s="15" t="str">
        <f>'Tariffs July 2019'!L64</f>
        <v>Plus</v>
      </c>
      <c r="C95" s="126">
        <f>91*'Tariffs July 2019'!M64/100</f>
        <v>84.290818181818182</v>
      </c>
      <c r="D95" s="126">
        <f>($C$82*$C$83)*'Tariffs July 2019'!N64/100</f>
        <v>130.1090909090909</v>
      </c>
      <c r="E95" s="126">
        <f>($C$82*$C$84)*'Tariffs July 2019'!AH64/100</f>
        <v>227.49999999999997</v>
      </c>
      <c r="F95" s="126">
        <f>($C$82*$C$85)*'Tariffs July 2019'!W64/100</f>
        <v>85.090909090909079</v>
      </c>
      <c r="G95" s="126">
        <f t="shared" si="53"/>
        <v>526.99081818181821</v>
      </c>
      <c r="H95" s="127">
        <f t="shared" si="54"/>
        <v>1770.8000000000002</v>
      </c>
      <c r="I95" s="128">
        <f t="shared" si="55"/>
        <v>2107.9632727272729</v>
      </c>
      <c r="J95" s="129">
        <f t="shared" si="52"/>
        <v>2318.7596000000003</v>
      </c>
      <c r="K95" s="15">
        <f>'Tariffs July 2019'!AW64</f>
        <v>0</v>
      </c>
      <c r="L95" s="15">
        <f>'Tariffs July 2019'!AX64</f>
        <v>0</v>
      </c>
      <c r="M95" s="15">
        <f>'Tariffs July 2019'!AY64</f>
        <v>0</v>
      </c>
      <c r="N95" s="15">
        <f>'Tariffs July 2019'!AZ64</f>
        <v>0</v>
      </c>
      <c r="O95" s="127">
        <f>I95-(I95*K95/100)</f>
        <v>2107.9632727272729</v>
      </c>
      <c r="P95" s="127">
        <f>O95</f>
        <v>2107.9632727272729</v>
      </c>
      <c r="Q95" s="130">
        <f>O95*1.1</f>
        <v>2318.7596000000003</v>
      </c>
      <c r="R95" s="130">
        <f t="shared" si="57"/>
        <v>2318.7596000000003</v>
      </c>
      <c r="S95" s="131">
        <f>'Tariffs July 2019'!BI64</f>
        <v>0</v>
      </c>
      <c r="T95" s="132" t="str">
        <f>'Tariffs July 2019'!BJ64</f>
        <v>n</v>
      </c>
      <c r="U95" s="162"/>
      <c r="V95" s="162"/>
      <c r="W95" s="162"/>
      <c r="X95" s="162"/>
      <c r="Y95" s="162"/>
      <c r="Z95" s="162"/>
      <c r="AA95" s="162"/>
      <c r="AB95" s="162"/>
      <c r="AC95" s="162"/>
      <c r="AD95" s="162"/>
      <c r="AE95" s="162"/>
    </row>
    <row r="96" spans="1:31" ht="14" x14ac:dyDescent="0.15">
      <c r="A96" s="125" t="str">
        <f>'Tariffs July 2019'!K65</f>
        <v>Mojo Power</v>
      </c>
      <c r="B96" s="15" t="str">
        <f>'Tariffs July 2019'!L65</f>
        <v>Connect</v>
      </c>
      <c r="C96" s="126">
        <f>91*'Tariffs July 2019'!M65/100</f>
        <v>160.4239</v>
      </c>
      <c r="D96" s="126">
        <f>($C$82*$C$83)*'Tariffs July 2019'!N65/100</f>
        <v>139.47999999999999</v>
      </c>
      <c r="E96" s="126">
        <f>($C$82*$C$84)*'Tariffs July 2019'!AH65/100</f>
        <v>257.62000000000006</v>
      </c>
      <c r="F96" s="126">
        <f>($C$82*$C$85)*'Tariffs July 2019'!W65/100</f>
        <v>78.699999999999989</v>
      </c>
      <c r="G96" s="126">
        <f t="shared" si="53"/>
        <v>636.22390000000019</v>
      </c>
      <c r="H96" s="127">
        <f t="shared" si="54"/>
        <v>1903.2000000000007</v>
      </c>
      <c r="I96" s="128">
        <f t="shared" si="55"/>
        <v>2544.8956000000007</v>
      </c>
      <c r="J96" s="129">
        <f t="shared" si="52"/>
        <v>2799.3851600000012</v>
      </c>
      <c r="K96" s="15">
        <f>'Tariffs July 2019'!AW65</f>
        <v>0</v>
      </c>
      <c r="L96" s="15">
        <f>'Tariffs July 2019'!AX65</f>
        <v>0</v>
      </c>
      <c r="M96" s="15">
        <f>'Tariffs July 2019'!AY65</f>
        <v>0</v>
      </c>
      <c r="N96" s="15">
        <f>'Tariffs July 2019'!AZ65</f>
        <v>0</v>
      </c>
      <c r="O96" s="127">
        <f t="shared" ref="O96" si="59">I96</f>
        <v>2544.8956000000007</v>
      </c>
      <c r="P96" s="127">
        <f>O96</f>
        <v>2544.8956000000007</v>
      </c>
      <c r="Q96" s="130">
        <f t="shared" si="57"/>
        <v>2799.3851600000012</v>
      </c>
      <c r="R96" s="130">
        <f t="shared" si="57"/>
        <v>2799.3851600000012</v>
      </c>
      <c r="S96" s="131">
        <f>'Tariffs July 2019'!BI65</f>
        <v>0</v>
      </c>
      <c r="T96" s="132" t="str">
        <f>'Tariffs July 2019'!BJ65</f>
        <v>n</v>
      </c>
      <c r="U96" s="162"/>
      <c r="V96" s="162"/>
      <c r="W96" s="162"/>
      <c r="X96" s="162"/>
      <c r="Y96" s="162"/>
      <c r="Z96" s="162"/>
      <c r="AA96" s="162"/>
      <c r="AB96" s="162"/>
      <c r="AC96" s="162"/>
      <c r="AD96" s="162"/>
      <c r="AE96" s="162"/>
    </row>
    <row r="97" spans="1:31" ht="14" x14ac:dyDescent="0.15">
      <c r="A97" s="125" t="str">
        <f>'Tariffs July 2019'!K66</f>
        <v>Powershop</v>
      </c>
      <c r="B97" s="15" t="str">
        <f>'Tariffs July 2019'!L66</f>
        <v>Shopper with Mega Pack</v>
      </c>
      <c r="C97" s="126">
        <f>(91*'Tariffs July 2019'!M66/100)+('Tariffs July 2019'!BM66*3)</f>
        <v>91.967909090909089</v>
      </c>
      <c r="D97" s="126">
        <f>($C$82*$C$83)*'Tariffs July 2019'!N66/100</f>
        <v>120.29090909090907</v>
      </c>
      <c r="E97" s="126">
        <f>($C$82*$C$84)*'Tariffs July 2019'!AH66/100</f>
        <v>220.1</v>
      </c>
      <c r="F97" s="126">
        <f>($C$82*$C$85)*'Tariffs July 2019'!W66/100</f>
        <v>86.590909090909079</v>
      </c>
      <c r="G97" s="126">
        <f t="shared" si="53"/>
        <v>518.94972727272727</v>
      </c>
      <c r="H97" s="127">
        <f>(G97-C97)*4</f>
        <v>1707.9272727272728</v>
      </c>
      <c r="I97" s="128">
        <f t="shared" si="55"/>
        <v>2075.7989090909091</v>
      </c>
      <c r="J97" s="129">
        <f t="shared" si="52"/>
        <v>2283.3788000000004</v>
      </c>
      <c r="K97" s="15">
        <f>'Tariffs July 2019'!AW66</f>
        <v>0</v>
      </c>
      <c r="L97" s="15">
        <f>'Tariffs July 2019'!AX66</f>
        <v>0</v>
      </c>
      <c r="M97" s="15">
        <f>'Tariffs July 2019'!AY66</f>
        <v>15</v>
      </c>
      <c r="N97" s="15">
        <f>'Tariffs July 2019'!AZ66</f>
        <v>0</v>
      </c>
      <c r="O97" s="127">
        <f>J97</f>
        <v>2283.3788000000004</v>
      </c>
      <c r="P97" s="127">
        <f>O97-(O97*M97/100)</f>
        <v>1940.8719800000003</v>
      </c>
      <c r="Q97" s="130">
        <f>O97</f>
        <v>2283.3788000000004</v>
      </c>
      <c r="R97" s="130">
        <f>P97</f>
        <v>1940.8719800000003</v>
      </c>
      <c r="S97" s="131">
        <f>'Tariffs July 2019'!BI66</f>
        <v>0</v>
      </c>
      <c r="T97" s="132" t="str">
        <f>'Tariffs July 2019'!BJ66</f>
        <v>n</v>
      </c>
      <c r="U97" s="162"/>
      <c r="V97" s="162"/>
      <c r="W97" s="162"/>
      <c r="X97" s="162"/>
      <c r="Y97" s="162"/>
      <c r="Z97" s="162"/>
      <c r="AA97" s="162"/>
      <c r="AB97" s="162"/>
      <c r="AC97" s="162"/>
      <c r="AD97" s="162"/>
      <c r="AE97" s="162"/>
    </row>
    <row r="98" spans="1:31" ht="14" x14ac:dyDescent="0.15">
      <c r="A98" s="125" t="str">
        <f>'Tariffs July 2019'!K67</f>
        <v>Red Energy</v>
      </c>
      <c r="B98" s="15" t="str">
        <f>'Tariffs July 2019'!L67</f>
        <v>Easy Saver</v>
      </c>
      <c r="C98" s="126">
        <f>91*'Tariffs July 2019'!M67/100</f>
        <v>95.549999999999983</v>
      </c>
      <c r="D98" s="126">
        <f>($C$82*$C$83)*'Tariffs July 2019'!N67/100</f>
        <v>119.99999999999999</v>
      </c>
      <c r="E98" s="126">
        <f>($C$82*$C$84)*'Tariffs July 2019'!AH67/100</f>
        <v>214.49999999999997</v>
      </c>
      <c r="F98" s="126">
        <f>($C$82*$C$85)*'Tariffs July 2019'!W67/100</f>
        <v>90</v>
      </c>
      <c r="G98" s="126">
        <f t="shared" si="53"/>
        <v>520.04999999999995</v>
      </c>
      <c r="H98" s="127">
        <f t="shared" ref="H98:H101" si="60">(G98-C98)*4</f>
        <v>1698</v>
      </c>
      <c r="I98" s="128">
        <f t="shared" si="55"/>
        <v>2080.1999999999998</v>
      </c>
      <c r="J98" s="129">
        <f t="shared" si="52"/>
        <v>2288.2199999999998</v>
      </c>
      <c r="K98" s="15">
        <f>'Tariffs July 2019'!AW67</f>
        <v>0</v>
      </c>
      <c r="L98" s="15">
        <f>'Tariffs July 2019'!AX67</f>
        <v>0</v>
      </c>
      <c r="M98" s="15">
        <f>'Tariffs July 2019'!AY67</f>
        <v>10</v>
      </c>
      <c r="N98" s="15">
        <f>'Tariffs July 2019'!AZ67</f>
        <v>0</v>
      </c>
      <c r="O98" s="127">
        <f>J98</f>
        <v>2288.2199999999998</v>
      </c>
      <c r="P98" s="127">
        <f>O98-(O98*M98/100)</f>
        <v>2059.3979999999997</v>
      </c>
      <c r="Q98" s="130">
        <f>O98</f>
        <v>2288.2199999999998</v>
      </c>
      <c r="R98" s="130">
        <f>P98</f>
        <v>2059.3979999999997</v>
      </c>
      <c r="S98" s="131">
        <f>'Tariffs July 2019'!BI67</f>
        <v>0</v>
      </c>
      <c r="T98" s="132" t="str">
        <f>'Tariffs July 2019'!BJ67</f>
        <v>n</v>
      </c>
      <c r="U98" s="162"/>
      <c r="V98" s="162"/>
      <c r="W98" s="162"/>
      <c r="X98" s="162"/>
      <c r="Y98" s="162"/>
      <c r="Z98" s="162"/>
      <c r="AA98" s="162"/>
      <c r="AB98" s="162"/>
      <c r="AC98" s="162"/>
      <c r="AD98" s="162"/>
      <c r="AE98" s="162"/>
    </row>
    <row r="99" spans="1:31" ht="14" x14ac:dyDescent="0.15">
      <c r="A99" s="125" t="str">
        <f>'Tariffs July 2019'!K68</f>
        <v>Amaysim</v>
      </c>
      <c r="B99" s="15" t="str">
        <f>'Tariffs July 2019'!L68</f>
        <v>Electricity as you go</v>
      </c>
      <c r="C99" s="126">
        <f>91*'Tariffs July 2019'!M68/100</f>
        <v>91.76109090909091</v>
      </c>
      <c r="D99" s="126">
        <f>($C$82*$C$83)*'Tariffs July 2019'!N68/100</f>
        <v>123.89090909090908</v>
      </c>
      <c r="E99" s="126">
        <f>($C$82*$C$84)*'Tariffs July 2019'!AH68/100</f>
        <v>251.7</v>
      </c>
      <c r="F99" s="126">
        <f>($C$82*$C$85)*'Tariffs July 2019'!W68/100</f>
        <v>105.72727272727272</v>
      </c>
      <c r="G99" s="126">
        <f t="shared" si="53"/>
        <v>573.07927272727272</v>
      </c>
      <c r="H99" s="127">
        <f t="shared" si="60"/>
        <v>1925.2727272727273</v>
      </c>
      <c r="I99" s="128">
        <f t="shared" si="55"/>
        <v>2292.3170909090909</v>
      </c>
      <c r="J99" s="129">
        <f t="shared" si="52"/>
        <v>2521.5488</v>
      </c>
      <c r="K99" s="15">
        <f>'Tariffs July 2019'!AW68</f>
        <v>0</v>
      </c>
      <c r="L99" s="15">
        <f>'Tariffs July 2019'!AX68</f>
        <v>0</v>
      </c>
      <c r="M99" s="15">
        <f>'Tariffs July 2019'!AY68</f>
        <v>0</v>
      </c>
      <c r="N99" s="15">
        <f>'Tariffs July 2019'!AZ68</f>
        <v>0</v>
      </c>
      <c r="O99" s="127">
        <f>I99</f>
        <v>2292.3170909090909</v>
      </c>
      <c r="P99" s="127">
        <f>O99-(O99*M99/100)</f>
        <v>2292.3170909090909</v>
      </c>
      <c r="Q99" s="130">
        <f t="shared" si="57"/>
        <v>2521.5488</v>
      </c>
      <c r="R99" s="130">
        <f t="shared" si="57"/>
        <v>2521.5488</v>
      </c>
      <c r="S99" s="131">
        <f>'Tariffs July 2019'!BI68</f>
        <v>0</v>
      </c>
      <c r="T99" s="132" t="str">
        <f>'Tariffs July 2019'!BJ68</f>
        <v>n</v>
      </c>
      <c r="U99" s="162"/>
      <c r="V99" s="162"/>
      <c r="W99" s="162"/>
      <c r="X99" s="162"/>
      <c r="Y99" s="162"/>
      <c r="Z99" s="162"/>
      <c r="AA99" s="162"/>
      <c r="AB99" s="162"/>
      <c r="AC99" s="162"/>
      <c r="AD99" s="162"/>
      <c r="AE99" s="162"/>
    </row>
    <row r="100" spans="1:31" ht="14" x14ac:dyDescent="0.15">
      <c r="A100" s="15" t="str">
        <f>'Tariffs July 2019'!K69</f>
        <v>Alinta Energy</v>
      </c>
      <c r="B100" s="15" t="str">
        <f>'Tariffs July 2019'!L69</f>
        <v>No fuss</v>
      </c>
      <c r="C100" s="126">
        <f>91*'Tariffs July 2019'!M69/100</f>
        <v>90.09</v>
      </c>
      <c r="D100" s="126">
        <f>($C$82*$C$83)*'Tariffs July 2019'!N69/100</f>
        <v>100.29090909090908</v>
      </c>
      <c r="E100" s="126">
        <f>($C$82*$C$84)*'Tariffs July 2019'!AH69/100</f>
        <v>204.89999999999998</v>
      </c>
      <c r="F100" s="126">
        <f>($C$82*$C$85)*'Tariffs July 2019'!W69/100</f>
        <v>78.818181818181813</v>
      </c>
      <c r="G100" s="126">
        <f t="shared" si="53"/>
        <v>474.09909090909088</v>
      </c>
      <c r="H100" s="127">
        <f t="shared" si="60"/>
        <v>1536.0363636363636</v>
      </c>
      <c r="I100" s="128">
        <f t="shared" si="55"/>
        <v>1896.3963636363635</v>
      </c>
      <c r="J100" s="129">
        <f t="shared" si="52"/>
        <v>2086.0360000000001</v>
      </c>
      <c r="K100" s="15">
        <f>'Tariffs July 2019'!AW69</f>
        <v>0</v>
      </c>
      <c r="L100" s="15">
        <f>'Tariffs July 2019'!AX69</f>
        <v>0</v>
      </c>
      <c r="M100" s="15">
        <f>'Tariffs July 2019'!AY69</f>
        <v>0</v>
      </c>
      <c r="N100" s="15">
        <f>'Tariffs July 2019'!AZ69</f>
        <v>0</v>
      </c>
      <c r="O100" s="127">
        <f t="shared" ref="O100" si="61">I100</f>
        <v>1896.3963636363635</v>
      </c>
      <c r="P100" s="127">
        <f>O100</f>
        <v>1896.3963636363635</v>
      </c>
      <c r="Q100" s="130">
        <f t="shared" si="57"/>
        <v>2086.0360000000001</v>
      </c>
      <c r="R100" s="130">
        <f t="shared" si="57"/>
        <v>2086.0360000000001</v>
      </c>
      <c r="S100" s="131">
        <f>'Tariffs July 2019'!BI69</f>
        <v>0</v>
      </c>
      <c r="T100" s="132" t="str">
        <f>'Tariffs July 2019'!BJ69</f>
        <v>n</v>
      </c>
      <c r="U100" s="162"/>
      <c r="V100" s="162"/>
      <c r="W100" s="162"/>
      <c r="X100" s="162"/>
      <c r="Y100" s="162"/>
      <c r="Z100" s="162"/>
      <c r="AA100" s="162"/>
      <c r="AB100" s="162"/>
      <c r="AC100" s="162"/>
      <c r="AD100" s="162"/>
      <c r="AE100" s="162"/>
    </row>
    <row r="101" spans="1:31" ht="14" x14ac:dyDescent="0.15">
      <c r="A101" s="15" t="str">
        <f>'Tariffs July 2019'!K70</f>
        <v>Powerdirect</v>
      </c>
      <c r="B101" s="15" t="str">
        <f>'Tariffs July 2019'!L70</f>
        <v>Discount Saver</v>
      </c>
      <c r="C101" s="126">
        <f>91*'Tariffs July 2019'!M70/100</f>
        <v>88.27</v>
      </c>
      <c r="D101" s="126">
        <f>($C$82*$C$83)*'Tariffs July 2019'!N70/100</f>
        <v>126.25454545454544</v>
      </c>
      <c r="E101" s="126">
        <f>($C$82*$C$84)*'Tariffs July 2019'!AH70/100</f>
        <v>256.59999999999997</v>
      </c>
      <c r="F101" s="126">
        <f>($C$82*$C$85)*'Tariffs July 2019'!W70/100</f>
        <v>98.36363636363636</v>
      </c>
      <c r="G101" s="126">
        <f t="shared" si="53"/>
        <v>569.48818181818172</v>
      </c>
      <c r="H101" s="127">
        <f t="shared" si="60"/>
        <v>1924.8727272727269</v>
      </c>
      <c r="I101" s="128">
        <f t="shared" si="55"/>
        <v>2277.9527272727269</v>
      </c>
      <c r="J101" s="129">
        <f t="shared" si="52"/>
        <v>2505.7479999999996</v>
      </c>
      <c r="K101" s="15">
        <f>'Tariffs July 2019'!AW70</f>
        <v>11</v>
      </c>
      <c r="L101" s="15">
        <f>'Tariffs July 2019'!AX70</f>
        <v>0</v>
      </c>
      <c r="M101" s="15">
        <f>'Tariffs July 2019'!AY70</f>
        <v>0</v>
      </c>
      <c r="N101" s="15">
        <f>'Tariffs July 2019'!AZ70</f>
        <v>0</v>
      </c>
      <c r="O101" s="127">
        <f>I101-(I101*K101/100)</f>
        <v>2027.377927272727</v>
      </c>
      <c r="P101" s="127">
        <f>O101</f>
        <v>2027.377927272727</v>
      </c>
      <c r="Q101" s="130">
        <f>O101*1.1</f>
        <v>2230.1157199999998</v>
      </c>
      <c r="R101" s="130">
        <f>P101*1.1</f>
        <v>2230.1157199999998</v>
      </c>
      <c r="S101" s="131">
        <f>'Tariffs July 2019'!BI70</f>
        <v>0</v>
      </c>
      <c r="T101" s="132" t="str">
        <f>'Tariffs July 2019'!BJ70</f>
        <v>n</v>
      </c>
      <c r="U101" s="162"/>
      <c r="V101" s="162"/>
      <c r="W101" s="162"/>
      <c r="X101" s="162"/>
      <c r="Y101" s="162"/>
      <c r="Z101" s="162"/>
      <c r="AA101" s="162"/>
      <c r="AB101" s="162"/>
      <c r="AC101" s="162"/>
      <c r="AD101" s="162"/>
      <c r="AE101" s="162"/>
    </row>
    <row r="102" spans="1:31" ht="14" x14ac:dyDescent="0.15">
      <c r="A102" s="15" t="str">
        <f>'Tariffs July 2019'!K71</f>
        <v>Q Energy</v>
      </c>
      <c r="B102" s="15" t="str">
        <f>'Tariffs July 2019'!L71</f>
        <v>Home Saver</v>
      </c>
      <c r="C102" s="126">
        <f>91*'Tariffs July 2019'!M71/100</f>
        <v>100.1</v>
      </c>
      <c r="D102" s="126">
        <f>($C$82*$C$83)*'Tariffs July 2019'!N71/100</f>
        <v>106.05200000000001</v>
      </c>
      <c r="E102" s="126">
        <f>($C$82*$C$84)*'Tariffs July 2019'!AH71/100</f>
        <v>207.9</v>
      </c>
      <c r="F102" s="126">
        <f>($C$82*$C$85)*'Tariffs July 2019'!W71/100</f>
        <v>63</v>
      </c>
      <c r="G102" s="126">
        <f t="shared" ref="G102:G106" si="62">SUM(C102:F102)</f>
        <v>477.05200000000002</v>
      </c>
      <c r="H102" s="127">
        <f t="shared" ref="H102:H106" si="63">(G102-C102)*4</f>
        <v>1507.808</v>
      </c>
      <c r="I102" s="128">
        <f t="shared" ref="I102:I106" si="64">G102*4</f>
        <v>1908.2080000000001</v>
      </c>
      <c r="J102" s="129">
        <f t="shared" ref="J102:J106" si="65">I102*1.1</f>
        <v>2099.0288</v>
      </c>
      <c r="K102" s="15">
        <f>'Tariffs July 2019'!AW71</f>
        <v>0</v>
      </c>
      <c r="L102" s="15">
        <f>'Tariffs July 2019'!AX71</f>
        <v>0</v>
      </c>
      <c r="M102" s="15">
        <f>'Tariffs July 2019'!AY71</f>
        <v>0</v>
      </c>
      <c r="N102" s="15">
        <f>'Tariffs July 2019'!AZ71</f>
        <v>0</v>
      </c>
      <c r="O102" s="127">
        <f>I102</f>
        <v>1908.2080000000001</v>
      </c>
      <c r="P102" s="127">
        <f>O102</f>
        <v>1908.2080000000001</v>
      </c>
      <c r="Q102" s="130">
        <f t="shared" ref="Q102:Q106" si="66">O102*1.1</f>
        <v>2099.0288</v>
      </c>
      <c r="R102" s="130">
        <f t="shared" ref="R102:R106" si="67">P102*1.1</f>
        <v>2099.0288</v>
      </c>
      <c r="S102" s="131">
        <f>'Tariffs July 2019'!BI71</f>
        <v>24</v>
      </c>
      <c r="T102" s="132" t="str">
        <f>'Tariffs July 2019'!BJ71</f>
        <v>n</v>
      </c>
      <c r="U102" s="162"/>
      <c r="V102" s="162"/>
      <c r="W102" s="162"/>
      <c r="X102" s="162"/>
      <c r="Y102" s="162"/>
      <c r="Z102" s="162"/>
      <c r="AA102" s="162"/>
      <c r="AB102" s="162"/>
      <c r="AC102" s="162"/>
      <c r="AD102" s="162"/>
      <c r="AE102" s="162"/>
    </row>
    <row r="103" spans="1:31" ht="14" x14ac:dyDescent="0.15">
      <c r="A103" s="15" t="str">
        <f>'Tariffs July 2019'!K72</f>
        <v>1st Energy</v>
      </c>
      <c r="B103" s="15" t="str">
        <f>'Tariffs July 2019'!L72</f>
        <v>1st Saver</v>
      </c>
      <c r="C103" s="126">
        <f>91*'Tariffs July 2019'!M72/100</f>
        <v>103.74</v>
      </c>
      <c r="D103" s="126">
        <f>($C$82*$C$83)*'Tariffs July 2019'!N72/100</f>
        <v>124.32727272727271</v>
      </c>
      <c r="E103" s="126">
        <f>($C$82*$C$84)*'Tariffs July 2019'!AH72/100</f>
        <v>230.7</v>
      </c>
      <c r="F103" s="126">
        <f>($C$82*$C$85)*'Tariffs July 2019'!W72/100</f>
        <v>97.409090909090907</v>
      </c>
      <c r="G103" s="126">
        <f t="shared" si="62"/>
        <v>556.17636363636359</v>
      </c>
      <c r="H103" s="127">
        <f t="shared" si="63"/>
        <v>1809.7454545454543</v>
      </c>
      <c r="I103" s="128">
        <f t="shared" si="64"/>
        <v>2224.7054545454544</v>
      </c>
      <c r="J103" s="129">
        <f t="shared" si="65"/>
        <v>2447.1759999999999</v>
      </c>
      <c r="K103" s="15">
        <f>'Tariffs July 2019'!AW72</f>
        <v>0</v>
      </c>
      <c r="L103" s="15">
        <f>'Tariffs July 2019'!AX72</f>
        <v>0</v>
      </c>
      <c r="M103" s="15">
        <f>'Tariffs July 2019'!AY72</f>
        <v>5</v>
      </c>
      <c r="N103" s="15">
        <f>'Tariffs July 2019'!AZ72</f>
        <v>0</v>
      </c>
      <c r="O103" s="127">
        <f>I103</f>
        <v>2224.7054545454544</v>
      </c>
      <c r="P103" s="127">
        <f>O103-(O103*M103/100)</f>
        <v>2113.4701818181816</v>
      </c>
      <c r="Q103" s="130">
        <f t="shared" si="66"/>
        <v>2447.1759999999999</v>
      </c>
      <c r="R103" s="130">
        <f t="shared" si="67"/>
        <v>2324.8172</v>
      </c>
      <c r="S103" s="131">
        <f>'Tariffs July 2019'!BI72</f>
        <v>0</v>
      </c>
      <c r="T103" s="132" t="str">
        <f>'Tariffs July 2019'!BJ72</f>
        <v>n</v>
      </c>
      <c r="U103" s="162"/>
      <c r="V103" s="162"/>
      <c r="W103" s="162"/>
      <c r="X103" s="162"/>
      <c r="Y103" s="162"/>
      <c r="Z103" s="162"/>
      <c r="AA103" s="162"/>
      <c r="AB103" s="162"/>
      <c r="AC103" s="162"/>
      <c r="AD103" s="162"/>
      <c r="AE103" s="162"/>
    </row>
    <row r="104" spans="1:31" ht="14" x14ac:dyDescent="0.15">
      <c r="A104" s="15" t="str">
        <f>'Tariffs July 2019'!K73</f>
        <v>DC Power Co</v>
      </c>
      <c r="B104" s="15" t="str">
        <f>'Tariffs July 2019'!L73</f>
        <v>Market offer</v>
      </c>
      <c r="C104" s="126">
        <f>(91*'Tariffs July 2019'!M73/100)+'Tariffs July 2019'!BM73/4</f>
        <v>113.6041818181818</v>
      </c>
      <c r="D104" s="126">
        <f>($C$82*$C$83)*'Tariffs July 2019'!N73/100</f>
        <v>144.32727272727271</v>
      </c>
      <c r="E104" s="126">
        <f>($C$82*$C$84)*'Tariffs July 2019'!AH73/100</f>
        <v>294.29999999999995</v>
      </c>
      <c r="F104" s="126">
        <f>($C$82*$C$85)*'Tariffs July 2019'!W73/100</f>
        <v>126.86363636363636</v>
      </c>
      <c r="G104" s="126">
        <f t="shared" si="62"/>
        <v>679.0950909090908</v>
      </c>
      <c r="H104" s="127">
        <f t="shared" si="63"/>
        <v>2261.9636363636359</v>
      </c>
      <c r="I104" s="128">
        <f t="shared" si="64"/>
        <v>2716.3803636363632</v>
      </c>
      <c r="J104" s="129">
        <f t="shared" si="65"/>
        <v>2988.0183999999999</v>
      </c>
      <c r="K104" s="15">
        <f>'Tariffs July 2019'!AW73</f>
        <v>0</v>
      </c>
      <c r="L104" s="15">
        <f>'Tariffs July 2019'!AX73</f>
        <v>0</v>
      </c>
      <c r="M104" s="15">
        <f>'Tariffs July 2019'!AY73</f>
        <v>0</v>
      </c>
      <c r="N104" s="15">
        <f>'Tariffs July 2019'!AZ73</f>
        <v>0</v>
      </c>
      <c r="O104" s="127">
        <f t="shared" ref="O104:O106" si="68">I104</f>
        <v>2716.3803636363632</v>
      </c>
      <c r="P104" s="127">
        <f>O104</f>
        <v>2716.3803636363632</v>
      </c>
      <c r="Q104" s="130">
        <f t="shared" si="66"/>
        <v>2988.0183999999999</v>
      </c>
      <c r="R104" s="130">
        <f t="shared" si="67"/>
        <v>2988.0183999999999</v>
      </c>
      <c r="S104" s="131">
        <f>'Tariffs July 2019'!BI73</f>
        <v>0</v>
      </c>
      <c r="T104" s="132" t="str">
        <f>'Tariffs July 2019'!BJ73</f>
        <v>n</v>
      </c>
      <c r="U104" s="162"/>
      <c r="V104" s="162"/>
      <c r="W104" s="162"/>
      <c r="X104" s="162"/>
      <c r="Y104" s="162"/>
      <c r="Z104" s="162"/>
      <c r="AA104" s="162"/>
      <c r="AB104" s="162"/>
      <c r="AC104" s="162"/>
      <c r="AD104" s="162"/>
      <c r="AE104" s="162"/>
    </row>
    <row r="105" spans="1:31" ht="14" x14ac:dyDescent="0.15">
      <c r="A105" s="15" t="str">
        <f>'Tariffs July 2019'!K74</f>
        <v>ReAmped Energy</v>
      </c>
      <c r="B105" s="15" t="str">
        <f>'Tariffs July 2019'!L74</f>
        <v>Market offer</v>
      </c>
      <c r="C105" s="126">
        <f>91*'Tariffs July 2019'!M74/100</f>
        <v>83.265000000000001</v>
      </c>
      <c r="D105" s="126">
        <f>($C$82*$C$83)*'Tariffs July 2019'!N74/100</f>
        <v>99.999999999999986</v>
      </c>
      <c r="E105" s="126">
        <f>($C$82*$C$84)*'Tariffs July 2019'!AH74/100</f>
        <v>193.6</v>
      </c>
      <c r="F105" s="126">
        <f>($C$82*$C$85)*'Tariffs July 2019'!W74/100</f>
        <v>74.499999999999986</v>
      </c>
      <c r="G105" s="126">
        <f t="shared" si="62"/>
        <v>451.36500000000001</v>
      </c>
      <c r="H105" s="127">
        <f t="shared" si="63"/>
        <v>1472.4</v>
      </c>
      <c r="I105" s="128">
        <f t="shared" si="64"/>
        <v>1805.46</v>
      </c>
      <c r="J105" s="129">
        <f t="shared" si="65"/>
        <v>1986.0060000000003</v>
      </c>
      <c r="K105" s="15">
        <f>'Tariffs July 2019'!AW74</f>
        <v>0</v>
      </c>
      <c r="L105" s="15">
        <f>'Tariffs July 2019'!AX74</f>
        <v>0</v>
      </c>
      <c r="M105" s="15">
        <f>'Tariffs July 2019'!AY74</f>
        <v>0</v>
      </c>
      <c r="N105" s="15">
        <f>'Tariffs July 2019'!AZ74</f>
        <v>0</v>
      </c>
      <c r="O105" s="127">
        <f t="shared" si="68"/>
        <v>1805.46</v>
      </c>
      <c r="P105" s="127">
        <f>O105</f>
        <v>1805.46</v>
      </c>
      <c r="Q105" s="130">
        <f t="shared" si="66"/>
        <v>1986.0060000000003</v>
      </c>
      <c r="R105" s="130">
        <f t="shared" si="67"/>
        <v>1986.0060000000003</v>
      </c>
      <c r="S105" s="131">
        <f>'Tariffs July 2019'!BI74</f>
        <v>0</v>
      </c>
      <c r="T105" s="132" t="str">
        <f>'Tariffs July 2019'!BJ74</f>
        <v>n</v>
      </c>
      <c r="U105" s="162"/>
      <c r="V105" s="162"/>
      <c r="W105" s="162"/>
      <c r="X105" s="162"/>
      <c r="Y105" s="162"/>
      <c r="Z105" s="162"/>
      <c r="AA105" s="162"/>
      <c r="AB105" s="162"/>
      <c r="AC105" s="162"/>
      <c r="AD105" s="162"/>
      <c r="AE105" s="162"/>
    </row>
    <row r="106" spans="1:31" ht="15" thickBot="1" x14ac:dyDescent="0.2">
      <c r="A106" s="134" t="str">
        <f>'Tariffs July 2019'!K75</f>
        <v>Powerclub</v>
      </c>
      <c r="B106" s="134" t="str">
        <f>'Tariffs July 2019'!L75</f>
        <v>Powerbank Home</v>
      </c>
      <c r="C106" s="135">
        <f>(91*'Tariffs July 2019'!M75/100)+'Tariffs July 2019'!BM75/4</f>
        <v>82.185999999999993</v>
      </c>
      <c r="D106" s="135">
        <f>($C$82*$C$83)*'Tariffs July 2019'!N75/100</f>
        <v>106.76363636363637</v>
      </c>
      <c r="E106" s="135">
        <f>($C$82*$C$84)*'Tariffs July 2019'!AH75/100</f>
        <v>191</v>
      </c>
      <c r="F106" s="135">
        <f>($C$82*$C$85)*'Tariffs July 2019'!W75/100</f>
        <v>79.909090909090892</v>
      </c>
      <c r="G106" s="135">
        <f t="shared" si="62"/>
        <v>459.85872727272726</v>
      </c>
      <c r="H106" s="136">
        <f t="shared" si="63"/>
        <v>1510.6909090909091</v>
      </c>
      <c r="I106" s="137">
        <f t="shared" si="64"/>
        <v>1839.4349090909091</v>
      </c>
      <c r="J106" s="138">
        <f t="shared" si="65"/>
        <v>2023.3784000000001</v>
      </c>
      <c r="K106" s="134">
        <f>'Tariffs July 2019'!AW75</f>
        <v>0</v>
      </c>
      <c r="L106" s="134">
        <f>'Tariffs July 2019'!AX75</f>
        <v>0</v>
      </c>
      <c r="M106" s="134">
        <f>'Tariffs July 2019'!AY75</f>
        <v>0</v>
      </c>
      <c r="N106" s="134">
        <f>'Tariffs July 2019'!AZ75</f>
        <v>0</v>
      </c>
      <c r="O106" s="136">
        <f t="shared" si="68"/>
        <v>1839.4349090909091</v>
      </c>
      <c r="P106" s="136">
        <f>O106</f>
        <v>1839.4349090909091</v>
      </c>
      <c r="Q106" s="139">
        <f t="shared" si="66"/>
        <v>2023.3784000000001</v>
      </c>
      <c r="R106" s="139">
        <f t="shared" si="67"/>
        <v>2023.3784000000001</v>
      </c>
      <c r="S106" s="140">
        <f>'Tariffs July 2019'!BI75</f>
        <v>0</v>
      </c>
      <c r="T106" s="141" t="str">
        <f>'Tariffs July 2019'!BJ75</f>
        <v>n</v>
      </c>
      <c r="U106" s="162"/>
      <c r="V106" s="162"/>
      <c r="W106" s="162"/>
      <c r="X106" s="162"/>
      <c r="Y106" s="162"/>
      <c r="Z106" s="162"/>
      <c r="AA106" s="162"/>
      <c r="AB106" s="162"/>
      <c r="AC106" s="162"/>
      <c r="AD106" s="162"/>
      <c r="AE106" s="162"/>
    </row>
    <row r="107" spans="1:31" ht="14" x14ac:dyDescent="0.15">
      <c r="U107" s="162"/>
      <c r="V107" s="162"/>
      <c r="W107" s="162"/>
      <c r="X107" s="162"/>
      <c r="Y107" s="162"/>
      <c r="Z107" s="162"/>
      <c r="AA107" s="162"/>
      <c r="AB107" s="162"/>
      <c r="AC107" s="162"/>
      <c r="AD107" s="162"/>
      <c r="AE107" s="162"/>
    </row>
    <row r="108" spans="1:31" ht="14" x14ac:dyDescent="0.15">
      <c r="U108" s="162"/>
      <c r="V108" s="162"/>
      <c r="W108" s="162"/>
      <c r="X108" s="162"/>
      <c r="Y108" s="162"/>
      <c r="Z108" s="162"/>
      <c r="AA108" s="162"/>
      <c r="AB108" s="162"/>
      <c r="AC108" s="162"/>
      <c r="AD108" s="162"/>
      <c r="AE108" s="162"/>
    </row>
    <row r="109" spans="1:31" ht="14" x14ac:dyDescent="0.15">
      <c r="U109" s="162"/>
      <c r="V109" s="162"/>
      <c r="W109" s="162"/>
      <c r="X109" s="162"/>
      <c r="Y109" s="162"/>
      <c r="Z109" s="162"/>
      <c r="AA109" s="162"/>
      <c r="AB109" s="162"/>
      <c r="AC109" s="162"/>
      <c r="AD109" s="162"/>
      <c r="AE109" s="162"/>
    </row>
    <row r="110" spans="1:31" ht="14" x14ac:dyDescent="0.15">
      <c r="U110" s="162"/>
      <c r="V110" s="162"/>
      <c r="W110" s="162"/>
      <c r="X110" s="162"/>
      <c r="Y110" s="162"/>
      <c r="Z110" s="162"/>
      <c r="AA110" s="162"/>
      <c r="AB110" s="162"/>
      <c r="AC110" s="162"/>
      <c r="AD110" s="162"/>
      <c r="AE110" s="162"/>
    </row>
    <row r="111" spans="1:31" ht="14" x14ac:dyDescent="0.15">
      <c r="U111" s="162"/>
      <c r="V111" s="162"/>
      <c r="W111" s="162"/>
      <c r="X111" s="162"/>
      <c r="Y111" s="162"/>
      <c r="Z111" s="162"/>
      <c r="AA111" s="162"/>
      <c r="AB111" s="162"/>
      <c r="AC111" s="162"/>
      <c r="AD111" s="162"/>
      <c r="AE111" s="162"/>
    </row>
    <row r="112" spans="1:31" ht="14" x14ac:dyDescent="0.15">
      <c r="U112" s="162"/>
      <c r="V112" s="162"/>
      <c r="W112" s="162"/>
      <c r="X112" s="162"/>
      <c r="Y112" s="162"/>
      <c r="Z112" s="162"/>
      <c r="AA112" s="162"/>
      <c r="AB112" s="162"/>
      <c r="AC112" s="162"/>
      <c r="AD112" s="162"/>
      <c r="AE112" s="162"/>
    </row>
    <row r="113" spans="21:31" ht="14" x14ac:dyDescent="0.15">
      <c r="U113" s="162"/>
      <c r="V113" s="162"/>
      <c r="W113" s="162"/>
      <c r="X113" s="162"/>
      <c r="Y113" s="162"/>
      <c r="Z113" s="162"/>
      <c r="AA113" s="162"/>
      <c r="AB113" s="162"/>
      <c r="AC113" s="162"/>
      <c r="AD113" s="162"/>
      <c r="AE113" s="162"/>
    </row>
    <row r="114" spans="21:31" ht="14" x14ac:dyDescent="0.15">
      <c r="U114" s="162"/>
      <c r="V114" s="162"/>
      <c r="W114" s="162"/>
      <c r="X114" s="162"/>
      <c r="Y114" s="162"/>
      <c r="Z114" s="162"/>
      <c r="AA114" s="162"/>
      <c r="AB114" s="162"/>
      <c r="AC114" s="162"/>
      <c r="AD114" s="162"/>
      <c r="AE114" s="162"/>
    </row>
    <row r="115" spans="21:31" ht="14" x14ac:dyDescent="0.15">
      <c r="U115" s="162"/>
      <c r="V115" s="162"/>
      <c r="W115" s="162"/>
      <c r="X115" s="162"/>
      <c r="Y115" s="162"/>
      <c r="Z115" s="162"/>
      <c r="AA115" s="162"/>
      <c r="AB115" s="162"/>
      <c r="AC115" s="162"/>
      <c r="AD115" s="162"/>
      <c r="AE115" s="162"/>
    </row>
    <row r="116" spans="21:31" ht="14" x14ac:dyDescent="0.15">
      <c r="U116" s="162"/>
      <c r="V116" s="162"/>
      <c r="W116" s="162"/>
      <c r="X116" s="162"/>
      <c r="Y116" s="162"/>
      <c r="Z116" s="162"/>
      <c r="AA116" s="162"/>
      <c r="AB116" s="162"/>
      <c r="AC116" s="162"/>
      <c r="AD116" s="162"/>
      <c r="AE116" s="162"/>
    </row>
    <row r="117" spans="21:31" ht="14" x14ac:dyDescent="0.15">
      <c r="U117" s="162"/>
      <c r="V117" s="162"/>
      <c r="W117" s="162"/>
      <c r="X117" s="162"/>
      <c r="Y117" s="162"/>
      <c r="Z117" s="162"/>
      <c r="AA117" s="162"/>
      <c r="AB117" s="162"/>
      <c r="AC117" s="162"/>
      <c r="AD117" s="162"/>
      <c r="AE117" s="162"/>
    </row>
    <row r="118" spans="21:31" ht="14" x14ac:dyDescent="0.15">
      <c r="U118" s="162"/>
      <c r="V118" s="162"/>
      <c r="W118" s="162"/>
      <c r="X118" s="162"/>
      <c r="Y118" s="162"/>
      <c r="Z118" s="162"/>
      <c r="AA118" s="162"/>
      <c r="AB118" s="162"/>
      <c r="AC118" s="162"/>
      <c r="AD118" s="162"/>
      <c r="AE118" s="162"/>
    </row>
    <row r="119" spans="21:31" ht="14" x14ac:dyDescent="0.15">
      <c r="U119" s="162"/>
      <c r="V119" s="162"/>
      <c r="W119" s="162"/>
      <c r="X119" s="162"/>
      <c r="Y119" s="162"/>
      <c r="Z119" s="162"/>
      <c r="AA119" s="162"/>
      <c r="AB119" s="162"/>
      <c r="AC119" s="162"/>
      <c r="AD119" s="162"/>
      <c r="AE119" s="162"/>
    </row>
    <row r="120" spans="21:31" ht="14" x14ac:dyDescent="0.15">
      <c r="U120" s="162"/>
      <c r="V120" s="162"/>
      <c r="W120" s="162"/>
      <c r="X120" s="162"/>
      <c r="Y120" s="162"/>
      <c r="Z120" s="162"/>
      <c r="AA120" s="162"/>
      <c r="AB120" s="162"/>
      <c r="AC120" s="162"/>
      <c r="AD120" s="162"/>
      <c r="AE120" s="162"/>
    </row>
    <row r="121" spans="21:31" ht="14" x14ac:dyDescent="0.15">
      <c r="U121" s="162"/>
      <c r="V121" s="162"/>
      <c r="W121" s="162"/>
      <c r="X121" s="162"/>
      <c r="Y121" s="162"/>
      <c r="Z121" s="162"/>
      <c r="AA121" s="162"/>
      <c r="AB121" s="162"/>
      <c r="AC121" s="162"/>
      <c r="AD121" s="162"/>
      <c r="AE121" s="162"/>
    </row>
    <row r="122" spans="21:31" ht="14" x14ac:dyDescent="0.15">
      <c r="U122" s="162"/>
      <c r="V122" s="162"/>
      <c r="W122" s="162"/>
      <c r="X122" s="162"/>
      <c r="Y122" s="162"/>
      <c r="Z122" s="162"/>
      <c r="AA122" s="162"/>
      <c r="AB122" s="162"/>
      <c r="AC122" s="162"/>
      <c r="AD122" s="162"/>
      <c r="AE122" s="162"/>
    </row>
    <row r="123" spans="21:31" ht="14" x14ac:dyDescent="0.15">
      <c r="U123" s="162"/>
      <c r="V123" s="162"/>
      <c r="W123" s="162"/>
      <c r="X123" s="162"/>
      <c r="Y123" s="162"/>
      <c r="Z123" s="162"/>
      <c r="AA123" s="162"/>
      <c r="AB123" s="162"/>
      <c r="AC123" s="162"/>
      <c r="AD123" s="162"/>
      <c r="AE123" s="162"/>
    </row>
    <row r="124" spans="21:31" ht="14" x14ac:dyDescent="0.15">
      <c r="U124" s="162"/>
      <c r="V124" s="162"/>
      <c r="W124" s="162"/>
      <c r="X124" s="162"/>
      <c r="Y124" s="162"/>
      <c r="Z124" s="162"/>
      <c r="AA124" s="162"/>
      <c r="AB124" s="162"/>
      <c r="AC124" s="162"/>
      <c r="AD124" s="162"/>
      <c r="AE124" s="162"/>
    </row>
    <row r="125" spans="21:31" ht="14" x14ac:dyDescent="0.15">
      <c r="U125" s="162"/>
      <c r="V125" s="162"/>
      <c r="W125" s="162"/>
      <c r="X125" s="162"/>
      <c r="Y125" s="162"/>
      <c r="Z125" s="162"/>
      <c r="AA125" s="162"/>
      <c r="AB125" s="162"/>
      <c r="AC125" s="162"/>
      <c r="AD125" s="162"/>
      <c r="AE125" s="162"/>
    </row>
    <row r="126" spans="21:31" ht="14" x14ac:dyDescent="0.15">
      <c r="U126" s="162"/>
      <c r="V126" s="162"/>
      <c r="W126" s="162"/>
      <c r="X126" s="162"/>
      <c r="Y126" s="162"/>
      <c r="Z126" s="162"/>
      <c r="AA126" s="162"/>
      <c r="AB126" s="162"/>
      <c r="AC126" s="162"/>
      <c r="AD126" s="162"/>
      <c r="AE126" s="162"/>
    </row>
    <row r="127" spans="21:31" ht="14" x14ac:dyDescent="0.15">
      <c r="U127" s="162"/>
      <c r="V127" s="162"/>
      <c r="W127" s="162"/>
      <c r="X127" s="162"/>
      <c r="Y127" s="162"/>
      <c r="Z127" s="162"/>
      <c r="AA127" s="162"/>
      <c r="AB127" s="162"/>
      <c r="AC127" s="162"/>
      <c r="AD127" s="162"/>
      <c r="AE127" s="162"/>
    </row>
    <row r="128" spans="21:31" ht="14" x14ac:dyDescent="0.15">
      <c r="U128" s="162"/>
      <c r="V128" s="162"/>
      <c r="W128" s="162"/>
      <c r="X128" s="162"/>
      <c r="Y128" s="162"/>
      <c r="Z128" s="162"/>
      <c r="AA128" s="162"/>
      <c r="AB128" s="162"/>
      <c r="AC128" s="162"/>
      <c r="AD128" s="162"/>
      <c r="AE128" s="162"/>
    </row>
    <row r="129" spans="21:31" ht="14" x14ac:dyDescent="0.15">
      <c r="U129" s="162"/>
      <c r="V129" s="162"/>
      <c r="W129" s="162"/>
      <c r="X129" s="162"/>
      <c r="Y129" s="162"/>
      <c r="Z129" s="162"/>
      <c r="AA129" s="162"/>
      <c r="AB129" s="162"/>
      <c r="AC129" s="162"/>
      <c r="AD129" s="162"/>
      <c r="AE129" s="162"/>
    </row>
    <row r="130" spans="21:31" ht="14" x14ac:dyDescent="0.15">
      <c r="U130" s="162"/>
      <c r="V130" s="162"/>
      <c r="W130" s="162"/>
      <c r="X130" s="162"/>
      <c r="Y130" s="162"/>
      <c r="Z130" s="162"/>
      <c r="AA130" s="162"/>
      <c r="AB130" s="162"/>
      <c r="AC130" s="162"/>
      <c r="AD130" s="162"/>
      <c r="AE130" s="162"/>
    </row>
    <row r="131" spans="21:31" ht="14" x14ac:dyDescent="0.15">
      <c r="U131" s="162"/>
      <c r="V131" s="162"/>
      <c r="W131" s="162"/>
      <c r="X131" s="162"/>
      <c r="Y131" s="162"/>
      <c r="Z131" s="162"/>
      <c r="AA131" s="162"/>
      <c r="AB131" s="162"/>
      <c r="AC131" s="162"/>
      <c r="AD131" s="162"/>
      <c r="AE131" s="162"/>
    </row>
    <row r="132" spans="21:31" ht="14" x14ac:dyDescent="0.15">
      <c r="U132" s="162"/>
      <c r="V132" s="162"/>
      <c r="W132" s="162"/>
      <c r="X132" s="162"/>
      <c r="Y132" s="162"/>
      <c r="Z132" s="162"/>
      <c r="AA132" s="162"/>
      <c r="AB132" s="162"/>
      <c r="AC132" s="162"/>
      <c r="AD132" s="162"/>
      <c r="AE132" s="162"/>
    </row>
    <row r="133" spans="21:31" ht="14" x14ac:dyDescent="0.15">
      <c r="U133" s="162"/>
      <c r="V133" s="162"/>
      <c r="W133" s="162"/>
      <c r="X133" s="162"/>
      <c r="Y133" s="162"/>
      <c r="Z133" s="162"/>
      <c r="AA133" s="162"/>
      <c r="AB133" s="162"/>
      <c r="AC133" s="162"/>
      <c r="AD133" s="162"/>
      <c r="AE133" s="162"/>
    </row>
    <row r="134" spans="21:31" ht="14" x14ac:dyDescent="0.15">
      <c r="U134" s="162"/>
      <c r="V134" s="162"/>
      <c r="W134" s="162"/>
      <c r="X134" s="162"/>
      <c r="Y134" s="162"/>
      <c r="Z134" s="162"/>
      <c r="AA134" s="162"/>
      <c r="AB134" s="162"/>
      <c r="AC134" s="162"/>
      <c r="AD134" s="162"/>
      <c r="AE134" s="162"/>
    </row>
    <row r="135" spans="21:31" ht="14" x14ac:dyDescent="0.15">
      <c r="U135" s="162"/>
      <c r="V135" s="162"/>
      <c r="W135" s="162"/>
      <c r="X135" s="162"/>
      <c r="Y135" s="162"/>
      <c r="Z135" s="162"/>
      <c r="AA135" s="162"/>
      <c r="AB135" s="162"/>
      <c r="AC135" s="162"/>
      <c r="AD135" s="162"/>
      <c r="AE135" s="162"/>
    </row>
    <row r="136" spans="21:31" ht="14" x14ac:dyDescent="0.15">
      <c r="U136" s="162"/>
      <c r="V136" s="162"/>
      <c r="W136" s="162"/>
      <c r="X136" s="162"/>
      <c r="Y136" s="162"/>
      <c r="Z136" s="162"/>
      <c r="AA136" s="162"/>
      <c r="AB136" s="162"/>
      <c r="AC136" s="162"/>
      <c r="AD136" s="162"/>
      <c r="AE136" s="162"/>
    </row>
    <row r="137" spans="21:31" ht="14" x14ac:dyDescent="0.15">
      <c r="U137" s="162"/>
      <c r="V137" s="162"/>
      <c r="W137" s="162"/>
      <c r="X137" s="162"/>
      <c r="Y137" s="162"/>
      <c r="Z137" s="162"/>
      <c r="AA137" s="162"/>
      <c r="AB137" s="162"/>
      <c r="AC137" s="162"/>
      <c r="AD137" s="162"/>
      <c r="AE137" s="162"/>
    </row>
    <row r="138" spans="21:31" ht="14" x14ac:dyDescent="0.15">
      <c r="U138" s="162"/>
      <c r="V138" s="162"/>
      <c r="W138" s="162"/>
      <c r="X138" s="162"/>
      <c r="Y138" s="162"/>
      <c r="Z138" s="162"/>
      <c r="AA138" s="162"/>
      <c r="AB138" s="162"/>
      <c r="AC138" s="162"/>
      <c r="AD138" s="162"/>
      <c r="AE138" s="162"/>
    </row>
    <row r="139" spans="21:31" ht="14" x14ac:dyDescent="0.15">
      <c r="U139" s="162"/>
      <c r="V139" s="162"/>
      <c r="W139" s="162"/>
      <c r="X139" s="162"/>
      <c r="Y139" s="162"/>
      <c r="Z139" s="162"/>
      <c r="AA139" s="162"/>
      <c r="AB139" s="162"/>
      <c r="AC139" s="162"/>
      <c r="AD139" s="162"/>
      <c r="AE139" s="162"/>
    </row>
    <row r="140" spans="21:31" ht="14" x14ac:dyDescent="0.15">
      <c r="U140" s="162"/>
      <c r="V140" s="162"/>
      <c r="W140" s="162"/>
      <c r="X140" s="162"/>
      <c r="Y140" s="162"/>
      <c r="Z140" s="162"/>
      <c r="AA140" s="162"/>
      <c r="AB140" s="162"/>
      <c r="AC140" s="162"/>
      <c r="AD140" s="162"/>
      <c r="AE140" s="162"/>
    </row>
    <row r="141" spans="21:31" ht="14" x14ac:dyDescent="0.15">
      <c r="U141" s="162"/>
      <c r="V141" s="162"/>
      <c r="W141" s="162"/>
      <c r="X141" s="162"/>
      <c r="Y141" s="162"/>
      <c r="Z141" s="162"/>
      <c r="AA141" s="162"/>
      <c r="AB141" s="162"/>
      <c r="AC141" s="162"/>
      <c r="AD141" s="162"/>
      <c r="AE141" s="162"/>
    </row>
    <row r="142" spans="21:31" ht="14" x14ac:dyDescent="0.15">
      <c r="U142" s="162"/>
      <c r="V142" s="162"/>
      <c r="W142" s="162"/>
      <c r="X142" s="162"/>
      <c r="Y142" s="162"/>
      <c r="Z142" s="162"/>
      <c r="AA142" s="162"/>
      <c r="AB142" s="162"/>
      <c r="AC142" s="162"/>
      <c r="AD142" s="162"/>
      <c r="AE142" s="162"/>
    </row>
    <row r="143" spans="21:31" ht="14" x14ac:dyDescent="0.15">
      <c r="U143" s="162"/>
      <c r="V143" s="162"/>
      <c r="W143" s="162"/>
      <c r="X143" s="162"/>
      <c r="Y143" s="162"/>
      <c r="Z143" s="162"/>
      <c r="AA143" s="162"/>
      <c r="AB143" s="162"/>
      <c r="AC143" s="162"/>
      <c r="AD143" s="162"/>
      <c r="AE143" s="162"/>
    </row>
    <row r="144" spans="21:31" ht="14" x14ac:dyDescent="0.15">
      <c r="U144" s="162"/>
      <c r="V144" s="162"/>
      <c r="W144" s="162"/>
      <c r="X144" s="162"/>
      <c r="Y144" s="162"/>
      <c r="Z144" s="162"/>
      <c r="AA144" s="162"/>
      <c r="AB144" s="162"/>
      <c r="AC144" s="162"/>
      <c r="AD144" s="162"/>
      <c r="AE144" s="162"/>
    </row>
    <row r="145" spans="21:31" ht="14" x14ac:dyDescent="0.15">
      <c r="U145" s="162"/>
      <c r="V145" s="162"/>
      <c r="W145" s="162"/>
      <c r="X145" s="162"/>
      <c r="Y145" s="162"/>
      <c r="Z145" s="162"/>
      <c r="AA145" s="162"/>
      <c r="AB145" s="162"/>
      <c r="AC145" s="162"/>
      <c r="AD145" s="162"/>
      <c r="AE145" s="162"/>
    </row>
    <row r="146" spans="21:31" ht="14" x14ac:dyDescent="0.15">
      <c r="U146" s="162"/>
      <c r="V146" s="162"/>
      <c r="W146" s="162"/>
      <c r="X146" s="162"/>
      <c r="Y146" s="162"/>
      <c r="Z146" s="162"/>
      <c r="AA146" s="162"/>
      <c r="AB146" s="162"/>
      <c r="AC146" s="162"/>
      <c r="AD146" s="162"/>
      <c r="AE146" s="162"/>
    </row>
    <row r="147" spans="21:31" ht="14" x14ac:dyDescent="0.15">
      <c r="U147" s="162"/>
      <c r="V147" s="162"/>
      <c r="W147" s="162"/>
      <c r="X147" s="162"/>
      <c r="Y147" s="162"/>
      <c r="Z147" s="162"/>
      <c r="AA147" s="162"/>
      <c r="AB147" s="162"/>
      <c r="AC147" s="162"/>
      <c r="AD147" s="162"/>
      <c r="AE147" s="162"/>
    </row>
    <row r="148" spans="21:31" ht="14" x14ac:dyDescent="0.15">
      <c r="U148" s="162"/>
      <c r="V148" s="162"/>
      <c r="W148" s="162"/>
      <c r="X148" s="162"/>
      <c r="Y148" s="162"/>
      <c r="Z148" s="162"/>
      <c r="AA148" s="162"/>
      <c r="AB148" s="162"/>
      <c r="AC148" s="162"/>
      <c r="AD148" s="162"/>
      <c r="AE148" s="162"/>
    </row>
    <row r="149" spans="21:31" ht="14" x14ac:dyDescent="0.15">
      <c r="U149" s="162"/>
      <c r="V149" s="162"/>
      <c r="W149" s="162"/>
      <c r="X149" s="162"/>
      <c r="Y149" s="162"/>
      <c r="Z149" s="162"/>
      <c r="AA149" s="162"/>
      <c r="AB149" s="162"/>
      <c r="AC149" s="162"/>
      <c r="AD149" s="162"/>
      <c r="AE149" s="162"/>
    </row>
    <row r="150" spans="21:31" ht="14" x14ac:dyDescent="0.15">
      <c r="U150" s="162"/>
      <c r="V150" s="162"/>
      <c r="W150" s="162"/>
      <c r="X150" s="162"/>
      <c r="Y150" s="162"/>
      <c r="Z150" s="162"/>
      <c r="AA150" s="162"/>
      <c r="AB150" s="162"/>
      <c r="AC150" s="162"/>
      <c r="AD150" s="162"/>
      <c r="AE150" s="162"/>
    </row>
    <row r="151" spans="21:31" ht="14" x14ac:dyDescent="0.15">
      <c r="U151" s="162"/>
      <c r="V151" s="162"/>
      <c r="W151" s="162"/>
      <c r="X151" s="162"/>
      <c r="Y151" s="162"/>
      <c r="Z151" s="162"/>
      <c r="AA151" s="162"/>
      <c r="AB151" s="162"/>
      <c r="AC151" s="162"/>
      <c r="AD151" s="162"/>
      <c r="AE151" s="162"/>
    </row>
    <row r="152" spans="21:31" ht="14" x14ac:dyDescent="0.15">
      <c r="U152" s="162"/>
      <c r="V152" s="162"/>
      <c r="W152" s="162"/>
      <c r="X152" s="162"/>
      <c r="Y152" s="162"/>
      <c r="Z152" s="162"/>
      <c r="AA152" s="162"/>
      <c r="AB152" s="162"/>
      <c r="AC152" s="162"/>
      <c r="AD152" s="162"/>
      <c r="AE152" s="162"/>
    </row>
    <row r="153" spans="21:31" ht="14" x14ac:dyDescent="0.15">
      <c r="U153" s="162"/>
      <c r="V153" s="162"/>
      <c r="W153" s="162"/>
      <c r="X153" s="162"/>
      <c r="Y153" s="162"/>
      <c r="Z153" s="162"/>
      <c r="AA153" s="162"/>
      <c r="AB153" s="162"/>
      <c r="AC153" s="162"/>
      <c r="AD153" s="162"/>
      <c r="AE153" s="162"/>
    </row>
    <row r="154" spans="21:31" ht="14" x14ac:dyDescent="0.15">
      <c r="U154" s="162"/>
      <c r="V154" s="162"/>
      <c r="W154" s="162"/>
      <c r="X154" s="162"/>
      <c r="Y154" s="162"/>
      <c r="Z154" s="162"/>
      <c r="AA154" s="162"/>
      <c r="AB154" s="162"/>
      <c r="AC154" s="162"/>
      <c r="AD154" s="162"/>
      <c r="AE154" s="162"/>
    </row>
    <row r="155" spans="21:31" ht="14" x14ac:dyDescent="0.15">
      <c r="U155" s="162"/>
      <c r="V155" s="162"/>
      <c r="W155" s="162"/>
      <c r="X155" s="162"/>
      <c r="Y155" s="162"/>
      <c r="Z155" s="162"/>
      <c r="AA155" s="162"/>
      <c r="AB155" s="162"/>
      <c r="AC155" s="162"/>
      <c r="AD155" s="162"/>
      <c r="AE155" s="162"/>
    </row>
    <row r="156" spans="21:31" ht="14" x14ac:dyDescent="0.15">
      <c r="U156" s="162"/>
      <c r="V156" s="162"/>
      <c r="W156" s="162"/>
      <c r="X156" s="162"/>
      <c r="Y156" s="162"/>
      <c r="Z156" s="162"/>
      <c r="AA156" s="162"/>
      <c r="AB156" s="162"/>
      <c r="AC156" s="162"/>
      <c r="AD156" s="162"/>
      <c r="AE156" s="162"/>
    </row>
    <row r="157" spans="21:31" ht="14" x14ac:dyDescent="0.15">
      <c r="U157" s="162"/>
      <c r="V157" s="162"/>
      <c r="W157" s="162"/>
      <c r="X157" s="162"/>
      <c r="Y157" s="162"/>
      <c r="Z157" s="162"/>
      <c r="AA157" s="162"/>
      <c r="AB157" s="162"/>
      <c r="AC157" s="162"/>
      <c r="AD157" s="162"/>
      <c r="AE157" s="162"/>
    </row>
    <row r="158" spans="21:31" ht="14" x14ac:dyDescent="0.15">
      <c r="U158" s="162"/>
      <c r="V158" s="162"/>
      <c r="W158" s="162"/>
      <c r="X158" s="162"/>
      <c r="Y158" s="162"/>
      <c r="Z158" s="162"/>
      <c r="AA158" s="162"/>
      <c r="AB158" s="162"/>
      <c r="AC158" s="162"/>
      <c r="AD158" s="162"/>
      <c r="AE158" s="162"/>
    </row>
    <row r="159" spans="21:31" ht="14" x14ac:dyDescent="0.15">
      <c r="U159" s="162"/>
      <c r="V159" s="162"/>
      <c r="W159" s="162"/>
      <c r="X159" s="162"/>
      <c r="Y159" s="162"/>
      <c r="Z159" s="162"/>
      <c r="AA159" s="162"/>
      <c r="AB159" s="162"/>
      <c r="AC159" s="162"/>
      <c r="AD159" s="162"/>
      <c r="AE159" s="162"/>
    </row>
    <row r="160" spans="21:31" ht="14" x14ac:dyDescent="0.15">
      <c r="U160" s="162"/>
      <c r="V160" s="162"/>
      <c r="W160" s="162"/>
      <c r="X160" s="162"/>
      <c r="Y160" s="162"/>
      <c r="Z160" s="162"/>
      <c r="AA160" s="162"/>
      <c r="AB160" s="162"/>
      <c r="AC160" s="162"/>
      <c r="AD160" s="162"/>
      <c r="AE160" s="162"/>
    </row>
    <row r="161" spans="21:31" ht="14" x14ac:dyDescent="0.15">
      <c r="U161" s="162"/>
      <c r="V161" s="162"/>
      <c r="W161" s="162"/>
      <c r="X161" s="162"/>
      <c r="Y161" s="162"/>
      <c r="Z161" s="162"/>
      <c r="AA161" s="162"/>
      <c r="AB161" s="162"/>
      <c r="AC161" s="162"/>
      <c r="AD161" s="162"/>
      <c r="AE161" s="162"/>
    </row>
    <row r="162" spans="21:31" ht="14" x14ac:dyDescent="0.15">
      <c r="U162" s="162"/>
      <c r="V162" s="162"/>
      <c r="W162" s="162"/>
      <c r="X162" s="162"/>
      <c r="Y162" s="162"/>
      <c r="Z162" s="162"/>
      <c r="AA162" s="162"/>
      <c r="AB162" s="162"/>
      <c r="AC162" s="162"/>
      <c r="AD162" s="162"/>
      <c r="AE162" s="162"/>
    </row>
    <row r="163" spans="21:31" ht="14" x14ac:dyDescent="0.15">
      <c r="U163" s="162"/>
      <c r="V163" s="162"/>
      <c r="W163" s="162"/>
      <c r="X163" s="162"/>
      <c r="Y163" s="162"/>
      <c r="Z163" s="162"/>
      <c r="AA163" s="162"/>
      <c r="AB163" s="162"/>
      <c r="AC163" s="162"/>
      <c r="AD163" s="162"/>
      <c r="AE163" s="162"/>
    </row>
    <row r="164" spans="21:31" ht="14" x14ac:dyDescent="0.15">
      <c r="U164" s="162"/>
      <c r="V164" s="162"/>
      <c r="W164" s="162"/>
      <c r="X164" s="162"/>
      <c r="Y164" s="162"/>
      <c r="Z164" s="162"/>
      <c r="AA164" s="162"/>
      <c r="AB164" s="162"/>
      <c r="AC164" s="162"/>
      <c r="AD164" s="162"/>
      <c r="AE164" s="162"/>
    </row>
    <row r="165" spans="21:31" ht="14" x14ac:dyDescent="0.15">
      <c r="U165" s="162"/>
      <c r="V165" s="162"/>
      <c r="W165" s="162"/>
      <c r="X165" s="162"/>
      <c r="Y165" s="162"/>
      <c r="Z165" s="162"/>
      <c r="AA165" s="162"/>
      <c r="AB165" s="162"/>
      <c r="AC165" s="162"/>
      <c r="AD165" s="162"/>
      <c r="AE165" s="162"/>
    </row>
    <row r="166" spans="21:31" ht="14" x14ac:dyDescent="0.15">
      <c r="U166" s="162"/>
      <c r="V166" s="162"/>
      <c r="W166" s="162"/>
      <c r="X166" s="162"/>
      <c r="Y166" s="162"/>
      <c r="Z166" s="162"/>
      <c r="AA166" s="162"/>
      <c r="AB166" s="162"/>
      <c r="AC166" s="162"/>
      <c r="AD166" s="162"/>
      <c r="AE166" s="162"/>
    </row>
    <row r="167" spans="21:31" ht="14" x14ac:dyDescent="0.15">
      <c r="U167" s="162"/>
      <c r="V167" s="162"/>
      <c r="W167" s="162"/>
      <c r="X167" s="162"/>
      <c r="Y167" s="162"/>
      <c r="Z167" s="162"/>
      <c r="AA167" s="162"/>
      <c r="AB167" s="162"/>
      <c r="AC167" s="162"/>
      <c r="AD167" s="162"/>
      <c r="AE167" s="162"/>
    </row>
    <row r="168" spans="21:31" ht="14" x14ac:dyDescent="0.15">
      <c r="U168" s="162"/>
      <c r="V168" s="162"/>
      <c r="W168" s="162"/>
      <c r="X168" s="162"/>
      <c r="Y168" s="162"/>
      <c r="Z168" s="162"/>
      <c r="AA168" s="162"/>
      <c r="AB168" s="162"/>
      <c r="AC168" s="162"/>
      <c r="AD168" s="162"/>
      <c r="AE168" s="162"/>
    </row>
    <row r="169" spans="21:31" ht="14" x14ac:dyDescent="0.15">
      <c r="U169" s="162"/>
      <c r="V169" s="162"/>
      <c r="W169" s="162"/>
      <c r="X169" s="162"/>
      <c r="Y169" s="162"/>
      <c r="Z169" s="162"/>
      <c r="AA169" s="162"/>
      <c r="AB169" s="162"/>
      <c r="AC169" s="162"/>
      <c r="AD169" s="162"/>
      <c r="AE169" s="162"/>
    </row>
    <row r="170" spans="21:31" ht="14" x14ac:dyDescent="0.15">
      <c r="U170" s="162"/>
      <c r="V170" s="162"/>
      <c r="W170" s="162"/>
      <c r="X170" s="162"/>
      <c r="Y170" s="162"/>
      <c r="Z170" s="162"/>
      <c r="AA170" s="162"/>
      <c r="AB170" s="162"/>
      <c r="AC170" s="162"/>
      <c r="AD170" s="162"/>
      <c r="AE170" s="162"/>
    </row>
    <row r="171" spans="21:31" ht="14" x14ac:dyDescent="0.15">
      <c r="U171" s="162"/>
      <c r="V171" s="162"/>
      <c r="W171" s="162"/>
      <c r="X171" s="162"/>
      <c r="Y171" s="162"/>
      <c r="Z171" s="162"/>
      <c r="AA171" s="162"/>
      <c r="AB171" s="162"/>
      <c r="AC171" s="162"/>
      <c r="AD171" s="162"/>
      <c r="AE171" s="162"/>
    </row>
    <row r="172" spans="21:31" ht="14" x14ac:dyDescent="0.15">
      <c r="U172" s="162"/>
      <c r="V172" s="162"/>
      <c r="W172" s="162"/>
      <c r="X172" s="162"/>
      <c r="Y172" s="162"/>
      <c r="Z172" s="162"/>
      <c r="AA172" s="162"/>
      <c r="AB172" s="162"/>
      <c r="AC172" s="162"/>
      <c r="AD172" s="162"/>
      <c r="AE172" s="162"/>
    </row>
    <row r="173" spans="21:31" ht="14" x14ac:dyDescent="0.15">
      <c r="U173" s="162"/>
      <c r="V173" s="162"/>
      <c r="W173" s="162"/>
      <c r="X173" s="162"/>
      <c r="Y173" s="162"/>
      <c r="Z173" s="162"/>
      <c r="AA173" s="162"/>
      <c r="AB173" s="162"/>
      <c r="AC173" s="162"/>
      <c r="AD173" s="162"/>
      <c r="AE173" s="162"/>
    </row>
    <row r="174" spans="21:31" ht="14" x14ac:dyDescent="0.15">
      <c r="U174" s="162"/>
      <c r="V174" s="162"/>
      <c r="W174" s="162"/>
      <c r="X174" s="162"/>
      <c r="Y174" s="162"/>
      <c r="Z174" s="162"/>
      <c r="AA174" s="162"/>
      <c r="AB174" s="162"/>
      <c r="AC174" s="162"/>
      <c r="AD174" s="162"/>
      <c r="AE174" s="162"/>
    </row>
    <row r="175" spans="21:31" ht="14" x14ac:dyDescent="0.15">
      <c r="U175" s="162"/>
      <c r="V175" s="162"/>
      <c r="W175" s="162"/>
      <c r="X175" s="162"/>
      <c r="Y175" s="162"/>
      <c r="Z175" s="162"/>
      <c r="AA175" s="162"/>
      <c r="AB175" s="162"/>
      <c r="AC175" s="162"/>
      <c r="AD175" s="162"/>
      <c r="AE175" s="162"/>
    </row>
    <row r="176" spans="21:31" ht="14" x14ac:dyDescent="0.15">
      <c r="U176" s="162"/>
      <c r="V176" s="162"/>
      <c r="W176" s="162"/>
      <c r="X176" s="162"/>
      <c r="Y176" s="162"/>
      <c r="Z176" s="162"/>
      <c r="AA176" s="162"/>
      <c r="AB176" s="162"/>
      <c r="AC176" s="162"/>
      <c r="AD176" s="162"/>
      <c r="AE176" s="162"/>
    </row>
    <row r="177" spans="21:31" ht="14" x14ac:dyDescent="0.15">
      <c r="U177" s="162"/>
      <c r="V177" s="162"/>
      <c r="W177" s="162"/>
      <c r="X177" s="162"/>
      <c r="Y177" s="162"/>
      <c r="Z177" s="162"/>
      <c r="AA177" s="162"/>
      <c r="AB177" s="162"/>
      <c r="AC177" s="162"/>
      <c r="AD177" s="162"/>
      <c r="AE177" s="162"/>
    </row>
    <row r="178" spans="21:31" ht="14" x14ac:dyDescent="0.15">
      <c r="U178" s="162"/>
      <c r="V178" s="162"/>
      <c r="W178" s="162"/>
      <c r="X178" s="162"/>
      <c r="Y178" s="162"/>
      <c r="Z178" s="162"/>
      <c r="AA178" s="162"/>
      <c r="AB178" s="162"/>
      <c r="AC178" s="162"/>
      <c r="AD178" s="162"/>
      <c r="AE178" s="162"/>
    </row>
    <row r="179" spans="21:31" ht="14" x14ac:dyDescent="0.15">
      <c r="U179" s="162"/>
      <c r="V179" s="162"/>
      <c r="W179" s="162"/>
      <c r="X179" s="162"/>
      <c r="Y179" s="162"/>
      <c r="Z179" s="162"/>
      <c r="AA179" s="162"/>
      <c r="AB179" s="162"/>
      <c r="AC179" s="162"/>
      <c r="AD179" s="162"/>
      <c r="AE179" s="162"/>
    </row>
    <row r="180" spans="21:31" ht="14" x14ac:dyDescent="0.15">
      <c r="U180" s="162"/>
      <c r="V180" s="162"/>
      <c r="W180" s="162"/>
      <c r="X180" s="162"/>
      <c r="Y180" s="162"/>
      <c r="Z180" s="162"/>
      <c r="AA180" s="162"/>
      <c r="AB180" s="162"/>
      <c r="AC180" s="162"/>
      <c r="AD180" s="162"/>
      <c r="AE180" s="162"/>
    </row>
    <row r="181" spans="21:31" ht="14" x14ac:dyDescent="0.15">
      <c r="U181" s="162"/>
      <c r="V181" s="162"/>
      <c r="W181" s="162"/>
      <c r="X181" s="162"/>
      <c r="Y181" s="162"/>
      <c r="Z181" s="162"/>
      <c r="AA181" s="162"/>
      <c r="AB181" s="162"/>
      <c r="AC181" s="162"/>
      <c r="AD181" s="162"/>
      <c r="AE181" s="162"/>
    </row>
    <row r="182" spans="21:31" ht="14" x14ac:dyDescent="0.15">
      <c r="U182" s="162"/>
      <c r="V182" s="162"/>
      <c r="W182" s="162"/>
      <c r="X182" s="162"/>
      <c r="Y182" s="162"/>
      <c r="Z182" s="162"/>
      <c r="AA182" s="162"/>
      <c r="AB182" s="162"/>
      <c r="AC182" s="162"/>
      <c r="AD182" s="162"/>
      <c r="AE182" s="162"/>
    </row>
    <row r="183" spans="21:31" ht="14" x14ac:dyDescent="0.15">
      <c r="U183" s="162"/>
      <c r="V183" s="162"/>
      <c r="W183" s="162"/>
      <c r="X183" s="162"/>
      <c r="Y183" s="162"/>
      <c r="Z183" s="162"/>
      <c r="AA183" s="162"/>
      <c r="AB183" s="162"/>
      <c r="AC183" s="162"/>
      <c r="AD183" s="162"/>
      <c r="AE183" s="162"/>
    </row>
    <row r="184" spans="21:31" ht="14" x14ac:dyDescent="0.15">
      <c r="U184" s="162"/>
      <c r="V184" s="162"/>
      <c r="W184" s="162"/>
      <c r="X184" s="162"/>
      <c r="Y184" s="162"/>
      <c r="Z184" s="162"/>
      <c r="AA184" s="162"/>
      <c r="AB184" s="162"/>
      <c r="AC184" s="162"/>
      <c r="AD184" s="162"/>
      <c r="AE184" s="162"/>
    </row>
    <row r="185" spans="21:31" ht="14" x14ac:dyDescent="0.15">
      <c r="U185" s="162"/>
      <c r="V185" s="162"/>
      <c r="W185" s="162"/>
      <c r="X185" s="162"/>
      <c r="Y185" s="162"/>
      <c r="Z185" s="162"/>
      <c r="AA185" s="162"/>
      <c r="AB185" s="162"/>
      <c r="AC185" s="162"/>
      <c r="AD185" s="162"/>
      <c r="AE185" s="162"/>
    </row>
    <row r="186" spans="21:31" ht="14" x14ac:dyDescent="0.15">
      <c r="U186" s="162"/>
      <c r="V186" s="162"/>
      <c r="W186" s="162"/>
      <c r="X186" s="162"/>
      <c r="Y186" s="162"/>
      <c r="Z186" s="162"/>
      <c r="AA186" s="162"/>
      <c r="AB186" s="162"/>
      <c r="AC186" s="162"/>
      <c r="AD186" s="162"/>
      <c r="AE186" s="162"/>
    </row>
    <row r="187" spans="21:31" ht="14" x14ac:dyDescent="0.15">
      <c r="U187" s="162"/>
      <c r="V187" s="162"/>
      <c r="W187" s="162"/>
      <c r="X187" s="162"/>
      <c r="Y187" s="162"/>
      <c r="Z187" s="162"/>
      <c r="AA187" s="162"/>
      <c r="AB187" s="162"/>
      <c r="AC187" s="162"/>
      <c r="AD187" s="162"/>
      <c r="AE187" s="162"/>
    </row>
    <row r="188" spans="21:31" ht="14" x14ac:dyDescent="0.15">
      <c r="U188" s="162"/>
      <c r="V188" s="162"/>
      <c r="W188" s="162"/>
      <c r="X188" s="162"/>
      <c r="Y188" s="162"/>
      <c r="Z188" s="162"/>
      <c r="AA188" s="162"/>
      <c r="AB188" s="162"/>
      <c r="AC188" s="162"/>
      <c r="AD188" s="162"/>
      <c r="AE188" s="162"/>
    </row>
    <row r="189" spans="21:31" ht="14" x14ac:dyDescent="0.15">
      <c r="U189" s="162"/>
      <c r="V189" s="162"/>
      <c r="W189" s="162"/>
      <c r="X189" s="162"/>
      <c r="Y189" s="162"/>
      <c r="Z189" s="162"/>
      <c r="AA189" s="162"/>
      <c r="AB189" s="162"/>
      <c r="AC189" s="162"/>
      <c r="AD189" s="162"/>
      <c r="AE189" s="162"/>
    </row>
    <row r="190" spans="21:31" ht="14" x14ac:dyDescent="0.15">
      <c r="U190" s="162"/>
      <c r="V190" s="162"/>
      <c r="W190" s="162"/>
      <c r="X190" s="162"/>
      <c r="Y190" s="162"/>
      <c r="Z190" s="162"/>
      <c r="AA190" s="162"/>
      <c r="AB190" s="162"/>
      <c r="AC190" s="162"/>
      <c r="AD190" s="162"/>
      <c r="AE190" s="162"/>
    </row>
    <row r="191" spans="21:31" ht="14" x14ac:dyDescent="0.15">
      <c r="U191" s="162"/>
      <c r="V191" s="162"/>
      <c r="W191" s="162"/>
      <c r="X191" s="162"/>
      <c r="Y191" s="162"/>
      <c r="Z191" s="162"/>
      <c r="AA191" s="162"/>
      <c r="AB191" s="162"/>
      <c r="AC191" s="162"/>
      <c r="AD191" s="162"/>
      <c r="AE191" s="162"/>
    </row>
    <row r="192" spans="21:31" ht="14" x14ac:dyDescent="0.15">
      <c r="U192" s="162"/>
      <c r="V192" s="162"/>
      <c r="W192" s="162"/>
      <c r="X192" s="162"/>
      <c r="Y192" s="162"/>
      <c r="Z192" s="162"/>
      <c r="AA192" s="162"/>
      <c r="AB192" s="162"/>
      <c r="AC192" s="162"/>
      <c r="AD192" s="162"/>
      <c r="AE192" s="162"/>
    </row>
    <row r="193" spans="21:31" ht="14" x14ac:dyDescent="0.15">
      <c r="U193" s="162"/>
      <c r="V193" s="162"/>
      <c r="W193" s="162"/>
      <c r="X193" s="162"/>
      <c r="Y193" s="162"/>
      <c r="Z193" s="162"/>
      <c r="AA193" s="162"/>
      <c r="AB193" s="162"/>
      <c r="AC193" s="162"/>
      <c r="AD193" s="162"/>
      <c r="AE193" s="162"/>
    </row>
    <row r="194" spans="21:31" ht="14" x14ac:dyDescent="0.15">
      <c r="U194" s="162"/>
      <c r="V194" s="162"/>
      <c r="W194" s="162"/>
      <c r="X194" s="162"/>
      <c r="Y194" s="162"/>
      <c r="Z194" s="162"/>
      <c r="AA194" s="162"/>
      <c r="AB194" s="162"/>
      <c r="AC194" s="162"/>
      <c r="AD194" s="162"/>
      <c r="AE194" s="162"/>
    </row>
    <row r="195" spans="21:31" ht="14" x14ac:dyDescent="0.15">
      <c r="U195" s="162"/>
      <c r="V195" s="162"/>
      <c r="W195" s="162"/>
      <c r="X195" s="162"/>
      <c r="Y195" s="162"/>
      <c r="Z195" s="162"/>
      <c r="AA195" s="162"/>
      <c r="AB195" s="162"/>
      <c r="AC195" s="162"/>
      <c r="AD195" s="162"/>
      <c r="AE195" s="162"/>
    </row>
    <row r="196" spans="21:31" ht="14" x14ac:dyDescent="0.15">
      <c r="U196" s="162"/>
      <c r="V196" s="162"/>
      <c r="W196" s="162"/>
      <c r="X196" s="162"/>
      <c r="Y196" s="162"/>
      <c r="Z196" s="162"/>
      <c r="AA196" s="162"/>
      <c r="AB196" s="162"/>
      <c r="AC196" s="162"/>
      <c r="AD196" s="162"/>
      <c r="AE196" s="162"/>
    </row>
    <row r="197" spans="21:31" ht="14" x14ac:dyDescent="0.15">
      <c r="U197" s="162"/>
      <c r="V197" s="162"/>
      <c r="W197" s="162"/>
      <c r="X197" s="162"/>
      <c r="Y197" s="162"/>
      <c r="Z197" s="162"/>
      <c r="AA197" s="162"/>
      <c r="AB197" s="162"/>
      <c r="AC197" s="162"/>
      <c r="AD197" s="162"/>
      <c r="AE197" s="162"/>
    </row>
    <row r="198" spans="21:31" ht="14" x14ac:dyDescent="0.15">
      <c r="U198" s="162"/>
      <c r="V198" s="162"/>
      <c r="W198" s="162"/>
      <c r="X198" s="162"/>
      <c r="Y198" s="162"/>
      <c r="Z198" s="162"/>
      <c r="AA198" s="162"/>
      <c r="AB198" s="162"/>
      <c r="AC198" s="162"/>
      <c r="AD198" s="162"/>
      <c r="AE198" s="162"/>
    </row>
    <row r="199" spans="21:31" ht="14" x14ac:dyDescent="0.15">
      <c r="U199" s="162"/>
      <c r="V199" s="162"/>
      <c r="W199" s="162"/>
      <c r="X199" s="162"/>
      <c r="Y199" s="162"/>
      <c r="Z199" s="162"/>
      <c r="AA199" s="162"/>
      <c r="AB199" s="162"/>
      <c r="AC199" s="162"/>
      <c r="AD199" s="162"/>
      <c r="AE199" s="162"/>
    </row>
    <row r="200" spans="21:31" ht="14" x14ac:dyDescent="0.15">
      <c r="U200" s="162"/>
      <c r="V200" s="162"/>
      <c r="W200" s="162"/>
      <c r="X200" s="162"/>
      <c r="Y200" s="162"/>
      <c r="Z200" s="162"/>
      <c r="AA200" s="162"/>
      <c r="AB200" s="162"/>
      <c r="AC200" s="162"/>
      <c r="AD200" s="162"/>
      <c r="AE200" s="162"/>
    </row>
    <row r="201" spans="21:31" ht="14" x14ac:dyDescent="0.15">
      <c r="U201" s="162"/>
      <c r="V201" s="162"/>
      <c r="W201" s="162"/>
      <c r="X201" s="162"/>
      <c r="Y201" s="162"/>
      <c r="Z201" s="162"/>
      <c r="AA201" s="162"/>
      <c r="AB201" s="162"/>
      <c r="AC201" s="162"/>
      <c r="AD201" s="162"/>
      <c r="AE201" s="162"/>
    </row>
    <row r="202" spans="21:31" ht="14" x14ac:dyDescent="0.15">
      <c r="U202" s="162"/>
      <c r="V202" s="162"/>
      <c r="W202" s="162"/>
      <c r="X202" s="162"/>
      <c r="Y202" s="162"/>
      <c r="Z202" s="162"/>
      <c r="AA202" s="162"/>
      <c r="AB202" s="162"/>
      <c r="AC202" s="162"/>
      <c r="AD202" s="162"/>
      <c r="AE202" s="162"/>
    </row>
    <row r="203" spans="21:31" ht="14" x14ac:dyDescent="0.15">
      <c r="U203" s="162"/>
      <c r="V203" s="162"/>
      <c r="W203" s="162"/>
      <c r="X203" s="162"/>
      <c r="Y203" s="162"/>
      <c r="Z203" s="162"/>
      <c r="AA203" s="162"/>
      <c r="AB203" s="162"/>
      <c r="AC203" s="162"/>
      <c r="AD203" s="162"/>
      <c r="AE203" s="162"/>
    </row>
    <row r="204" spans="21:31" ht="14" x14ac:dyDescent="0.15">
      <c r="U204" s="162"/>
      <c r="V204" s="162"/>
      <c r="W204" s="162"/>
      <c r="X204" s="162"/>
      <c r="Y204" s="162"/>
      <c r="Z204" s="162"/>
      <c r="AA204" s="162"/>
      <c r="AB204" s="162"/>
      <c r="AC204" s="162"/>
      <c r="AD204" s="162"/>
      <c r="AE204" s="162"/>
    </row>
    <row r="205" spans="21:31" ht="14" x14ac:dyDescent="0.15">
      <c r="U205" s="162"/>
      <c r="V205" s="162"/>
      <c r="W205" s="162"/>
      <c r="X205" s="162"/>
      <c r="Y205" s="162"/>
      <c r="Z205" s="162"/>
      <c r="AA205" s="162"/>
      <c r="AB205" s="162"/>
      <c r="AC205" s="162"/>
      <c r="AD205" s="162"/>
      <c r="AE205" s="162"/>
    </row>
    <row r="206" spans="21:31" ht="14" x14ac:dyDescent="0.15">
      <c r="U206" s="162"/>
      <c r="V206" s="162"/>
      <c r="W206" s="162"/>
      <c r="X206" s="162"/>
      <c r="Y206" s="162"/>
      <c r="Z206" s="162"/>
      <c r="AA206" s="162"/>
      <c r="AB206" s="162"/>
      <c r="AC206" s="162"/>
      <c r="AD206" s="162"/>
      <c r="AE206" s="162"/>
    </row>
    <row r="207" spans="21:31" ht="14" x14ac:dyDescent="0.15">
      <c r="U207" s="162"/>
      <c r="V207" s="162"/>
      <c r="W207" s="162"/>
      <c r="X207" s="162"/>
      <c r="Y207" s="162"/>
      <c r="Z207" s="162"/>
      <c r="AA207" s="162"/>
      <c r="AB207" s="162"/>
      <c r="AC207" s="162"/>
      <c r="AD207" s="162"/>
      <c r="AE207" s="162"/>
    </row>
    <row r="208" spans="21:31" ht="14" x14ac:dyDescent="0.15">
      <c r="U208" s="162"/>
      <c r="V208" s="162"/>
      <c r="W208" s="162"/>
      <c r="X208" s="162"/>
      <c r="Y208" s="162"/>
      <c r="Z208" s="162"/>
      <c r="AA208" s="162"/>
      <c r="AB208" s="162"/>
      <c r="AC208" s="162"/>
      <c r="AD208" s="162"/>
      <c r="AE208" s="162"/>
    </row>
    <row r="209" spans="21:31" ht="14" x14ac:dyDescent="0.15">
      <c r="U209" s="162"/>
      <c r="V209" s="162"/>
      <c r="W209" s="162"/>
      <c r="X209" s="162"/>
      <c r="Y209" s="162"/>
      <c r="Z209" s="162"/>
      <c r="AA209" s="162"/>
      <c r="AB209" s="162"/>
      <c r="AC209" s="162"/>
      <c r="AD209" s="162"/>
      <c r="AE209" s="162"/>
    </row>
    <row r="210" spans="21:31" ht="14" x14ac:dyDescent="0.15">
      <c r="U210" s="162"/>
      <c r="V210" s="162"/>
      <c r="W210" s="162"/>
      <c r="X210" s="162"/>
      <c r="Y210" s="162"/>
      <c r="Z210" s="162"/>
      <c r="AA210" s="162"/>
      <c r="AB210" s="162"/>
      <c r="AC210" s="162"/>
      <c r="AD210" s="162"/>
      <c r="AE210" s="162"/>
    </row>
    <row r="211" spans="21:31" ht="14" x14ac:dyDescent="0.15">
      <c r="U211" s="162"/>
      <c r="V211" s="162"/>
      <c r="W211" s="162"/>
      <c r="X211" s="162"/>
      <c r="Y211" s="162"/>
      <c r="Z211" s="162"/>
      <c r="AA211" s="162"/>
      <c r="AB211" s="162"/>
      <c r="AC211" s="162"/>
      <c r="AD211" s="162"/>
      <c r="AE211" s="162"/>
    </row>
    <row r="212" spans="21:31" ht="14" x14ac:dyDescent="0.15">
      <c r="U212" s="162"/>
      <c r="V212" s="162"/>
      <c r="W212" s="162"/>
      <c r="X212" s="162"/>
      <c r="Y212" s="162"/>
      <c r="Z212" s="162"/>
      <c r="AA212" s="162"/>
      <c r="AB212" s="162"/>
      <c r="AC212" s="162"/>
      <c r="AD212" s="162"/>
      <c r="AE212" s="162"/>
    </row>
    <row r="213" spans="21:31" ht="14" x14ac:dyDescent="0.15">
      <c r="U213" s="162"/>
      <c r="V213" s="162"/>
      <c r="W213" s="162"/>
      <c r="X213" s="162"/>
      <c r="Y213" s="162"/>
      <c r="Z213" s="162"/>
      <c r="AA213" s="162"/>
      <c r="AB213" s="162"/>
      <c r="AC213" s="162"/>
      <c r="AD213" s="162"/>
      <c r="AE213" s="162"/>
    </row>
    <row r="214" spans="21:31" ht="14" x14ac:dyDescent="0.15">
      <c r="U214" s="162"/>
      <c r="V214" s="162"/>
      <c r="W214" s="162"/>
      <c r="X214" s="162"/>
      <c r="Y214" s="162"/>
      <c r="Z214" s="162"/>
      <c r="AA214" s="162"/>
      <c r="AB214" s="162"/>
      <c r="AC214" s="162"/>
      <c r="AD214" s="162"/>
      <c r="AE214" s="162"/>
    </row>
    <row r="215" spans="21:31" ht="14" x14ac:dyDescent="0.15">
      <c r="U215" s="162"/>
      <c r="V215" s="162"/>
      <c r="W215" s="162"/>
      <c r="X215" s="162"/>
      <c r="Y215" s="162"/>
      <c r="Z215" s="162"/>
      <c r="AA215" s="162"/>
      <c r="AB215" s="162"/>
      <c r="AC215" s="162"/>
      <c r="AD215" s="162"/>
      <c r="AE215" s="162"/>
    </row>
    <row r="216" spans="21:31" ht="14" x14ac:dyDescent="0.15">
      <c r="U216" s="162"/>
      <c r="V216" s="162"/>
      <c r="W216" s="162"/>
      <c r="X216" s="162"/>
      <c r="Y216" s="162"/>
      <c r="Z216" s="162"/>
      <c r="AA216" s="162"/>
      <c r="AB216" s="162"/>
      <c r="AC216" s="162"/>
      <c r="AD216" s="162"/>
      <c r="AE216" s="162"/>
    </row>
    <row r="217" spans="21:31" ht="14" x14ac:dyDescent="0.15">
      <c r="U217" s="162"/>
      <c r="V217" s="162"/>
      <c r="W217" s="162"/>
      <c r="X217" s="162"/>
      <c r="Y217" s="162"/>
      <c r="Z217" s="162"/>
      <c r="AA217" s="162"/>
      <c r="AB217" s="162"/>
      <c r="AC217" s="162"/>
      <c r="AD217" s="162"/>
      <c r="AE217" s="162"/>
    </row>
    <row r="218" spans="21:31" ht="14" x14ac:dyDescent="0.15">
      <c r="U218" s="162"/>
      <c r="V218" s="162"/>
      <c r="W218" s="162"/>
      <c r="X218" s="162"/>
      <c r="Y218" s="162"/>
      <c r="Z218" s="162"/>
      <c r="AA218" s="162"/>
      <c r="AB218" s="162"/>
      <c r="AC218" s="162"/>
      <c r="AD218" s="162"/>
      <c r="AE218" s="162"/>
    </row>
    <row r="219" spans="21:31" ht="14" x14ac:dyDescent="0.15">
      <c r="U219" s="162"/>
      <c r="V219" s="162"/>
      <c r="W219" s="162"/>
      <c r="X219" s="162"/>
      <c r="Y219" s="162"/>
      <c r="Z219" s="162"/>
      <c r="AA219" s="162"/>
      <c r="AB219" s="162"/>
      <c r="AC219" s="162"/>
      <c r="AD219" s="162"/>
      <c r="AE219" s="162"/>
    </row>
    <row r="220" spans="21:31" ht="14" x14ac:dyDescent="0.15">
      <c r="U220" s="162"/>
      <c r="V220" s="162"/>
      <c r="W220" s="162"/>
      <c r="X220" s="162"/>
      <c r="Y220" s="162"/>
      <c r="Z220" s="162"/>
      <c r="AA220" s="162"/>
      <c r="AB220" s="162"/>
      <c r="AC220" s="162"/>
      <c r="AD220" s="162"/>
      <c r="AE220" s="162"/>
    </row>
    <row r="221" spans="21:31" ht="14" x14ac:dyDescent="0.15">
      <c r="U221" s="162"/>
      <c r="V221" s="162"/>
      <c r="W221" s="162"/>
      <c r="X221" s="162"/>
      <c r="Y221" s="162"/>
      <c r="Z221" s="162"/>
      <c r="AA221" s="162"/>
      <c r="AB221" s="162"/>
      <c r="AC221" s="162"/>
      <c r="AD221" s="162"/>
      <c r="AE221" s="162"/>
    </row>
    <row r="222" spans="21:31" ht="14" x14ac:dyDescent="0.15">
      <c r="U222" s="162"/>
      <c r="V222" s="162"/>
      <c r="W222" s="162"/>
      <c r="X222" s="162"/>
      <c r="Y222" s="162"/>
      <c r="Z222" s="162"/>
      <c r="AA222" s="162"/>
      <c r="AB222" s="162"/>
      <c r="AC222" s="162"/>
      <c r="AD222" s="162"/>
      <c r="AE222" s="162"/>
    </row>
    <row r="223" spans="21:31" ht="14" x14ac:dyDescent="0.15">
      <c r="U223" s="162"/>
      <c r="V223" s="162"/>
      <c r="W223" s="162"/>
      <c r="X223" s="162"/>
      <c r="Y223" s="162"/>
      <c r="Z223" s="162"/>
      <c r="AA223" s="162"/>
      <c r="AB223" s="162"/>
      <c r="AC223" s="162"/>
      <c r="AD223" s="162"/>
      <c r="AE223" s="162"/>
    </row>
    <row r="224" spans="21:31" ht="14" x14ac:dyDescent="0.15">
      <c r="U224" s="162"/>
      <c r="V224" s="162"/>
      <c r="W224" s="162"/>
      <c r="X224" s="162"/>
      <c r="Y224" s="162"/>
      <c r="Z224" s="162"/>
      <c r="AA224" s="162"/>
      <c r="AB224" s="162"/>
      <c r="AC224" s="162"/>
      <c r="AD224" s="162"/>
      <c r="AE224" s="162"/>
    </row>
    <row r="225" spans="21:31" ht="14" x14ac:dyDescent="0.15">
      <c r="U225" s="162"/>
      <c r="V225" s="162"/>
      <c r="W225" s="162"/>
      <c r="X225" s="162"/>
      <c r="Y225" s="162"/>
      <c r="Z225" s="162"/>
      <c r="AA225" s="162"/>
      <c r="AB225" s="162"/>
      <c r="AC225" s="162"/>
      <c r="AD225" s="162"/>
      <c r="AE225" s="162"/>
    </row>
    <row r="226" spans="21:31" ht="14" x14ac:dyDescent="0.15">
      <c r="U226" s="162"/>
      <c r="V226" s="162"/>
      <c r="W226" s="162"/>
      <c r="X226" s="162"/>
      <c r="Y226" s="162"/>
      <c r="Z226" s="162"/>
      <c r="AA226" s="162"/>
      <c r="AB226" s="162"/>
      <c r="AC226" s="162"/>
      <c r="AD226" s="162"/>
      <c r="AE226" s="162"/>
    </row>
    <row r="227" spans="21:31" ht="14" x14ac:dyDescent="0.15">
      <c r="U227" s="162"/>
      <c r="V227" s="162"/>
      <c r="W227" s="162"/>
      <c r="X227" s="162"/>
      <c r="Y227" s="162"/>
      <c r="Z227" s="162"/>
      <c r="AA227" s="162"/>
      <c r="AB227" s="162"/>
      <c r="AC227" s="162"/>
      <c r="AD227" s="162"/>
      <c r="AE227" s="162"/>
    </row>
    <row r="228" spans="21:31" ht="14" x14ac:dyDescent="0.15">
      <c r="U228" s="162"/>
      <c r="V228" s="162"/>
      <c r="W228" s="162"/>
      <c r="X228" s="162"/>
      <c r="Y228" s="162"/>
      <c r="Z228" s="162"/>
      <c r="AA228" s="162"/>
      <c r="AB228" s="162"/>
      <c r="AC228" s="162"/>
      <c r="AD228" s="162"/>
      <c r="AE228" s="162"/>
    </row>
    <row r="229" spans="21:31" ht="14" x14ac:dyDescent="0.15">
      <c r="U229" s="162"/>
      <c r="V229" s="162"/>
      <c r="W229" s="162"/>
      <c r="X229" s="162"/>
      <c r="Y229" s="162"/>
      <c r="Z229" s="162"/>
      <c r="AA229" s="162"/>
      <c r="AB229" s="162"/>
      <c r="AC229" s="162"/>
      <c r="AD229" s="162"/>
      <c r="AE229" s="162"/>
    </row>
    <row r="230" spans="21:31" ht="14" x14ac:dyDescent="0.15">
      <c r="U230" s="162"/>
      <c r="V230" s="162"/>
      <c r="W230" s="162"/>
      <c r="X230" s="162"/>
      <c r="Y230" s="162"/>
      <c r="Z230" s="162"/>
      <c r="AA230" s="162"/>
      <c r="AB230" s="162"/>
      <c r="AC230" s="162"/>
      <c r="AD230" s="162"/>
      <c r="AE230" s="162"/>
    </row>
    <row r="231" spans="21:31" ht="14" x14ac:dyDescent="0.15">
      <c r="U231" s="162"/>
      <c r="V231" s="162"/>
      <c r="W231" s="162"/>
      <c r="X231" s="162"/>
      <c r="Y231" s="162"/>
      <c r="Z231" s="162"/>
      <c r="AA231" s="162"/>
      <c r="AB231" s="162"/>
      <c r="AC231" s="162"/>
      <c r="AD231" s="162"/>
      <c r="AE231" s="162"/>
    </row>
    <row r="232" spans="21:31" ht="14" x14ac:dyDescent="0.15">
      <c r="U232" s="162"/>
      <c r="V232" s="162"/>
      <c r="W232" s="162"/>
      <c r="X232" s="162"/>
      <c r="Y232" s="162"/>
      <c r="Z232" s="162"/>
      <c r="AA232" s="162"/>
      <c r="AB232" s="162"/>
      <c r="AC232" s="162"/>
      <c r="AD232" s="162"/>
      <c r="AE232" s="162"/>
    </row>
    <row r="233" spans="21:31" ht="14" x14ac:dyDescent="0.15">
      <c r="U233" s="162"/>
      <c r="V233" s="162"/>
      <c r="W233" s="162"/>
      <c r="X233" s="162"/>
      <c r="Y233" s="162"/>
      <c r="Z233" s="162"/>
      <c r="AA233" s="162"/>
      <c r="AB233" s="162"/>
      <c r="AC233" s="162"/>
      <c r="AD233" s="162"/>
      <c r="AE233" s="162"/>
    </row>
    <row r="234" spans="21:31" ht="14" x14ac:dyDescent="0.15">
      <c r="U234" s="162"/>
      <c r="V234" s="162"/>
      <c r="W234" s="162"/>
      <c r="X234" s="162"/>
      <c r="Y234" s="162"/>
      <c r="Z234" s="162"/>
      <c r="AA234" s="162"/>
      <c r="AB234" s="162"/>
      <c r="AC234" s="162"/>
      <c r="AD234" s="162"/>
      <c r="AE234" s="162"/>
    </row>
    <row r="235" spans="21:31" ht="14" x14ac:dyDescent="0.15">
      <c r="U235" s="162"/>
      <c r="V235" s="162"/>
      <c r="W235" s="162"/>
      <c r="X235" s="162"/>
      <c r="Y235" s="162"/>
      <c r="Z235" s="162"/>
      <c r="AA235" s="162"/>
      <c r="AB235" s="162"/>
      <c r="AC235" s="162"/>
      <c r="AD235" s="162"/>
      <c r="AE235" s="162"/>
    </row>
  </sheetData>
  <sheetProtection algorithmName="SHA-512" hashValue="NSW73uoVGEjFrH466rpxahqN/hIu8b5GvZx3bJE28SACGuGX7Am6udmoisFlVkCS1j09KYNMyB0LOAY3CEF3gw==" saltValue="KfzK9RtBvx0dcFdihReanQ==" spinCount="100000" sheet="1" objects="1" scenarios="1"/>
  <pageMargins left="0.75" right="0.75" top="1" bottom="1" header="0.5" footer="0.5"/>
  <pageSetup paperSize="9" orientation="portrait" horizontalDpi="0" verticalDpi="0"/>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0BE4A-F36A-F244-B9BB-F1296FC07389}">
  <sheetPr codeName="Sheet4"/>
  <dimension ref="A1:EO676"/>
  <sheetViews>
    <sheetView zoomScaleNormal="100" workbookViewId="0">
      <selection activeCell="A14" activeCellId="2" sqref="A8:XFD8 A12:XFD12 A14:XFD14"/>
    </sheetView>
  </sheetViews>
  <sheetFormatPr baseColWidth="10" defaultRowHeight="13" x14ac:dyDescent="0.15"/>
  <cols>
    <col min="1" max="1" width="18.5" style="15" customWidth="1"/>
    <col min="2" max="2" width="20" style="15" customWidth="1"/>
    <col min="3" max="7" width="11.83203125" style="15" customWidth="1"/>
    <col min="8" max="8" width="12.6640625" style="15" hidden="1" customWidth="1"/>
    <col min="9" max="9" width="12.1640625" style="15" hidden="1" customWidth="1"/>
    <col min="10" max="14" width="12.1640625" style="15" customWidth="1"/>
    <col min="15" max="16" width="12.1640625" style="15" hidden="1" customWidth="1"/>
    <col min="17" max="20" width="12.1640625" style="15" customWidth="1"/>
    <col min="21" max="31" width="7.5" style="152" customWidth="1"/>
    <col min="32" max="91" width="10.83203125" style="152"/>
    <col min="92" max="16384" width="10.83203125" style="15"/>
  </cols>
  <sheetData>
    <row r="1" spans="1:31" s="152" customFormat="1" ht="14" x14ac:dyDescent="0.15">
      <c r="A1" s="151" t="s">
        <v>56</v>
      </c>
      <c r="B1" s="151"/>
      <c r="C1" s="151"/>
      <c r="D1" s="151"/>
      <c r="E1" s="151"/>
      <c r="F1" s="151"/>
      <c r="G1" s="151"/>
      <c r="H1" s="151"/>
      <c r="I1" s="151"/>
      <c r="J1" s="151"/>
      <c r="K1" s="151"/>
      <c r="L1" s="151"/>
      <c r="M1" s="151"/>
      <c r="N1" s="151"/>
      <c r="O1" s="151"/>
      <c r="P1" s="151"/>
      <c r="Q1" s="151"/>
      <c r="R1" s="151"/>
      <c r="S1" s="151"/>
      <c r="T1" s="151"/>
      <c r="U1" s="151"/>
      <c r="V1" s="151"/>
      <c r="W1" s="151"/>
      <c r="X1" s="151"/>
      <c r="Y1" s="151"/>
      <c r="Z1" s="151"/>
      <c r="AA1" s="151"/>
      <c r="AB1" s="151"/>
      <c r="AC1" s="151"/>
      <c r="AD1" s="151"/>
      <c r="AE1" s="151"/>
    </row>
    <row r="2" spans="1:31" s="152" customFormat="1" ht="14" x14ac:dyDescent="0.15">
      <c r="A2" s="153" t="s">
        <v>137</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row>
    <row r="3" spans="1:31" s="152" customFormat="1" ht="15" thickBot="1" x14ac:dyDescent="0.2">
      <c r="A3" s="151"/>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row>
    <row r="4" spans="1:31" ht="14" x14ac:dyDescent="0.15">
      <c r="A4" s="120" t="s">
        <v>141</v>
      </c>
      <c r="B4" s="121"/>
      <c r="C4" s="121"/>
      <c r="D4" s="121"/>
      <c r="E4" s="121"/>
      <c r="F4" s="121"/>
      <c r="G4" s="121"/>
      <c r="H4" s="121"/>
      <c r="I4" s="121"/>
      <c r="J4" s="121"/>
      <c r="K4" s="121"/>
      <c r="L4" s="121"/>
      <c r="M4" s="121"/>
      <c r="N4" s="121"/>
      <c r="O4" s="121"/>
      <c r="P4" s="121"/>
      <c r="Q4" s="121"/>
      <c r="R4" s="121"/>
      <c r="S4" s="121"/>
      <c r="T4" s="122"/>
      <c r="U4" s="151"/>
      <c r="V4" s="151"/>
      <c r="W4" s="151"/>
      <c r="X4" s="151"/>
      <c r="Y4" s="151"/>
      <c r="Z4" s="151"/>
      <c r="AA4" s="151"/>
      <c r="AB4" s="151"/>
      <c r="AC4" s="151"/>
      <c r="AD4" s="151"/>
      <c r="AE4" s="151"/>
    </row>
    <row r="5" spans="1:31" ht="14" x14ac:dyDescent="0.15">
      <c r="A5" s="123" t="s">
        <v>121</v>
      </c>
      <c r="B5" s="110"/>
      <c r="C5" s="147">
        <v>2000</v>
      </c>
      <c r="D5" s="110"/>
      <c r="E5" s="110"/>
      <c r="F5" s="110"/>
      <c r="G5" s="110"/>
      <c r="H5" s="110"/>
      <c r="I5" s="110"/>
      <c r="J5" s="110"/>
      <c r="K5" s="110"/>
      <c r="L5" s="110"/>
      <c r="M5" s="110"/>
      <c r="N5" s="110"/>
      <c r="O5" s="110"/>
      <c r="P5" s="110"/>
      <c r="Q5" s="110"/>
      <c r="R5" s="110"/>
      <c r="S5" s="110"/>
      <c r="T5" s="124"/>
      <c r="U5" s="151"/>
      <c r="V5" s="151"/>
      <c r="W5" s="151"/>
      <c r="X5" s="151"/>
      <c r="Y5" s="151"/>
      <c r="Z5" s="151"/>
      <c r="AA5" s="151"/>
      <c r="AB5" s="151"/>
      <c r="AC5" s="151"/>
      <c r="AD5" s="151"/>
      <c r="AE5" s="151"/>
    </row>
    <row r="6" spans="1:31" ht="14" x14ac:dyDescent="0.15">
      <c r="A6" s="123"/>
      <c r="B6" s="110"/>
      <c r="C6" s="110"/>
      <c r="D6" s="110"/>
      <c r="E6" s="110"/>
      <c r="F6" s="110"/>
      <c r="G6" s="110"/>
      <c r="H6" s="110"/>
      <c r="I6" s="110"/>
      <c r="J6" s="110"/>
      <c r="K6" s="110"/>
      <c r="L6" s="110"/>
      <c r="M6" s="110"/>
      <c r="N6" s="110"/>
      <c r="O6" s="110"/>
      <c r="P6" s="110"/>
      <c r="Q6" s="110"/>
      <c r="R6" s="110"/>
      <c r="S6" s="110"/>
      <c r="T6" s="124"/>
      <c r="U6" s="151"/>
      <c r="V6" s="151"/>
      <c r="W6" s="151"/>
      <c r="X6" s="151"/>
      <c r="Y6" s="151"/>
      <c r="Z6" s="151"/>
      <c r="AA6" s="151"/>
      <c r="AB6" s="151"/>
      <c r="AC6" s="151"/>
      <c r="AD6" s="151"/>
      <c r="AE6" s="151"/>
    </row>
    <row r="7" spans="1:31" ht="71" customHeight="1" x14ac:dyDescent="0.15">
      <c r="A7" s="225" t="s">
        <v>168</v>
      </c>
      <c r="B7" s="226" t="s">
        <v>122</v>
      </c>
      <c r="C7" s="227" t="s">
        <v>3</v>
      </c>
      <c r="D7" s="227" t="s">
        <v>4</v>
      </c>
      <c r="E7" s="243" t="s">
        <v>46</v>
      </c>
      <c r="F7" s="243" t="s">
        <v>5</v>
      </c>
      <c r="G7" s="227" t="s">
        <v>298</v>
      </c>
      <c r="H7" s="228" t="s">
        <v>31</v>
      </c>
      <c r="I7" s="235" t="s">
        <v>6</v>
      </c>
      <c r="J7" s="228" t="s">
        <v>82</v>
      </c>
      <c r="K7" s="229" t="s">
        <v>7</v>
      </c>
      <c r="L7" s="229" t="s">
        <v>8</v>
      </c>
      <c r="M7" s="229" t="s">
        <v>9</v>
      </c>
      <c r="N7" s="229" t="s">
        <v>10</v>
      </c>
      <c r="O7" s="230" t="s">
        <v>94</v>
      </c>
      <c r="P7" s="230" t="s">
        <v>30</v>
      </c>
      <c r="Q7" s="230" t="s">
        <v>49</v>
      </c>
      <c r="R7" s="230" t="s">
        <v>50</v>
      </c>
      <c r="S7" s="229" t="s">
        <v>135</v>
      </c>
      <c r="T7" s="231" t="s">
        <v>136</v>
      </c>
      <c r="U7" s="151"/>
      <c r="V7" s="151"/>
      <c r="W7" s="151"/>
      <c r="X7" s="151"/>
      <c r="Y7" s="151"/>
      <c r="Z7" s="151"/>
      <c r="AA7" s="151"/>
      <c r="AB7" s="151"/>
      <c r="AC7" s="151"/>
      <c r="AD7" s="151"/>
      <c r="AE7" s="151"/>
    </row>
    <row r="8" spans="1:31" ht="14" x14ac:dyDescent="0.15">
      <c r="A8" s="125" t="str">
        <f>'Tariffs July 2018'!K2</f>
        <v>AGL</v>
      </c>
      <c r="B8" s="15" t="str">
        <f>'Tariffs July 2018'!L2</f>
        <v xml:space="preserve">Savers </v>
      </c>
      <c r="C8" s="126">
        <f>91*'Tariffs July 2018'!M2/100</f>
        <v>90.09</v>
      </c>
      <c r="D8" s="126">
        <f>$C$5*'Tariffs July 2018'!N2/100</f>
        <v>510</v>
      </c>
      <c r="E8" s="126">
        <v>0</v>
      </c>
      <c r="F8" s="126">
        <v>0</v>
      </c>
      <c r="G8" s="126">
        <f>SUM(C8:F8)</f>
        <v>600.09</v>
      </c>
      <c r="H8" s="127">
        <f>(G8-C8)*4</f>
        <v>2040</v>
      </c>
      <c r="I8" s="128">
        <f>G8*4</f>
        <v>2400.36</v>
      </c>
      <c r="J8" s="129">
        <f>I8*1.1</f>
        <v>2640.3960000000002</v>
      </c>
      <c r="K8" s="15">
        <f>'Tariffs July 2018'!AW2</f>
        <v>0</v>
      </c>
      <c r="L8" s="15">
        <f>'Tariffs July 2018'!AX2</f>
        <v>0</v>
      </c>
      <c r="M8" s="15">
        <f>'Tariffs July 2018'!AY2</f>
        <v>0</v>
      </c>
      <c r="N8" s="15">
        <f>'Tariffs July 2018'!AZ2</f>
        <v>26</v>
      </c>
      <c r="O8" s="127">
        <f>I8</f>
        <v>2400.36</v>
      </c>
      <c r="P8" s="127">
        <f>O8-(H8*N8/100)</f>
        <v>1869.96</v>
      </c>
      <c r="Q8" s="130">
        <f>O8*1.1</f>
        <v>2640.3960000000002</v>
      </c>
      <c r="R8" s="130">
        <f>P8*1.1</f>
        <v>2056.9560000000001</v>
      </c>
      <c r="S8" s="131">
        <f>'Tariffs July 2018'!BI2</f>
        <v>0</v>
      </c>
      <c r="T8" s="132" t="str">
        <f>'Tariffs July 2018'!BJ2</f>
        <v>n</v>
      </c>
      <c r="U8" s="151"/>
      <c r="V8" s="151"/>
      <c r="W8" s="151"/>
      <c r="X8" s="151"/>
      <c r="Y8" s="151"/>
      <c r="Z8" s="151"/>
      <c r="AA8" s="151"/>
      <c r="AB8" s="151"/>
      <c r="AC8" s="151"/>
      <c r="AD8" s="151"/>
      <c r="AE8" s="151"/>
    </row>
    <row r="9" spans="1:31" ht="14" x14ac:dyDescent="0.15">
      <c r="A9" s="125" t="str">
        <f>'Tariffs July 2018'!K3</f>
        <v>Click Energy</v>
      </c>
      <c r="B9" s="15" t="str">
        <f>'Tariffs July 2018'!L3</f>
        <v>Agate</v>
      </c>
      <c r="C9" s="126">
        <f>91*'Tariffs July 2018'!M3/100</f>
        <v>105.46899999999999</v>
      </c>
      <c r="D9" s="126">
        <f>$C$5*'Tariffs July 2018'!N3/100</f>
        <v>540</v>
      </c>
      <c r="E9" s="126">
        <v>0</v>
      </c>
      <c r="F9" s="126">
        <v>0</v>
      </c>
      <c r="G9" s="126">
        <f t="shared" ref="G9:G20" si="0">SUM(C9:F9)</f>
        <v>645.46900000000005</v>
      </c>
      <c r="H9" s="127">
        <f t="shared" ref="H9:H20" si="1">(G9-C9)*4</f>
        <v>2160</v>
      </c>
      <c r="I9" s="128">
        <f t="shared" ref="I9:I20" si="2">G9*4</f>
        <v>2581.8760000000002</v>
      </c>
      <c r="J9" s="129">
        <f t="shared" ref="J9:J20" si="3">I9*1.1</f>
        <v>2840.0636000000004</v>
      </c>
      <c r="K9" s="15">
        <f>'Tariffs July 2018'!AW3</f>
        <v>0</v>
      </c>
      <c r="L9" s="15">
        <f>'Tariffs July 2018'!AX3</f>
        <v>0</v>
      </c>
      <c r="M9" s="15">
        <f>'Tariffs July 2018'!AY3</f>
        <v>15</v>
      </c>
      <c r="N9" s="15">
        <f>'Tariffs July 2018'!AZ3</f>
        <v>0</v>
      </c>
      <c r="O9" s="127">
        <f t="shared" ref="O9:O18" si="4">I9</f>
        <v>2581.8760000000002</v>
      </c>
      <c r="P9" s="127">
        <f>O9-(O9*M9/100)</f>
        <v>2194.5946000000004</v>
      </c>
      <c r="Q9" s="130">
        <f t="shared" ref="Q9:R20" si="5">O9*1.1</f>
        <v>2840.0636000000004</v>
      </c>
      <c r="R9" s="130">
        <f t="shared" si="5"/>
        <v>2414.0540600000004</v>
      </c>
      <c r="S9" s="131">
        <f>'Tariffs July 2018'!BI3</f>
        <v>0</v>
      </c>
      <c r="T9" s="132" t="str">
        <f>'Tariffs July 2018'!BJ3</f>
        <v>n</v>
      </c>
      <c r="U9" s="151"/>
      <c r="V9" s="151"/>
      <c r="W9" s="151"/>
      <c r="X9" s="151"/>
      <c r="Y9" s="151"/>
      <c r="Z9" s="151"/>
      <c r="AA9" s="151"/>
      <c r="AB9" s="151"/>
      <c r="AC9" s="151"/>
      <c r="AD9" s="151"/>
      <c r="AE9" s="151"/>
    </row>
    <row r="10" spans="1:31" ht="14" x14ac:dyDescent="0.15">
      <c r="A10" s="125" t="str">
        <f>'Tariffs July 2018'!K4</f>
        <v>Diamond Energy</v>
      </c>
      <c r="B10" s="15" t="str">
        <f>'Tariffs July 2018'!L4</f>
        <v>Pay on time discount</v>
      </c>
      <c r="C10" s="126">
        <f>91*'Tariffs July 2018'!M4/100</f>
        <v>113.295</v>
      </c>
      <c r="D10" s="126">
        <f>$C$5*'Tariffs July 2018'!N4/100</f>
        <v>447</v>
      </c>
      <c r="E10" s="126">
        <v>0</v>
      </c>
      <c r="F10" s="126">
        <v>0</v>
      </c>
      <c r="G10" s="126">
        <f t="shared" si="0"/>
        <v>560.29499999999996</v>
      </c>
      <c r="H10" s="127">
        <f t="shared" si="1"/>
        <v>1787.9999999999998</v>
      </c>
      <c r="I10" s="128">
        <f t="shared" si="2"/>
        <v>2241.1799999999998</v>
      </c>
      <c r="J10" s="129">
        <f t="shared" si="3"/>
        <v>2465.2980000000002</v>
      </c>
      <c r="K10" s="15">
        <f>'Tariffs July 2018'!AW4</f>
        <v>0</v>
      </c>
      <c r="L10" s="15">
        <f>'Tariffs July 2018'!AX4</f>
        <v>0</v>
      </c>
      <c r="M10" s="15">
        <f>'Tariffs July 2018'!AY4</f>
        <v>7</v>
      </c>
      <c r="N10" s="15">
        <f>'Tariffs July 2018'!AZ4</f>
        <v>0</v>
      </c>
      <c r="O10" s="127">
        <f>I10</f>
        <v>2241.1799999999998</v>
      </c>
      <c r="P10" s="127">
        <f>O10-(O10*M10/100)</f>
        <v>2084.2973999999999</v>
      </c>
      <c r="Q10" s="130">
        <f t="shared" si="5"/>
        <v>2465.2980000000002</v>
      </c>
      <c r="R10" s="130">
        <f t="shared" si="5"/>
        <v>2292.72714</v>
      </c>
      <c r="S10" s="131">
        <f>'Tariffs July 2018'!BI4</f>
        <v>0</v>
      </c>
      <c r="T10" s="132" t="str">
        <f>'Tariffs July 2018'!BJ4</f>
        <v>n</v>
      </c>
      <c r="U10" s="151"/>
      <c r="V10" s="151"/>
      <c r="W10" s="151"/>
      <c r="X10" s="151"/>
      <c r="Y10" s="151"/>
      <c r="Z10" s="151"/>
      <c r="AA10" s="151"/>
      <c r="AB10" s="151"/>
      <c r="AC10" s="151"/>
      <c r="AD10" s="151"/>
      <c r="AE10" s="151"/>
    </row>
    <row r="11" spans="1:31" ht="14" x14ac:dyDescent="0.15">
      <c r="A11" s="125" t="str">
        <f>'Tariffs July 2018'!K5</f>
        <v>Dodo Power &amp; Gas</v>
      </c>
      <c r="B11" s="15" t="str">
        <f>'Tariffs July 2018'!L5</f>
        <v>Market offer</v>
      </c>
      <c r="C11" s="126">
        <f>91*'Tariffs July 2018'!M5/100</f>
        <v>105.65100000000001</v>
      </c>
      <c r="D11" s="126">
        <f>$C$5*'Tariffs July 2018'!N5/100</f>
        <v>525</v>
      </c>
      <c r="E11" s="126">
        <v>0</v>
      </c>
      <c r="F11" s="126">
        <v>0</v>
      </c>
      <c r="G11" s="126">
        <f t="shared" si="0"/>
        <v>630.65100000000007</v>
      </c>
      <c r="H11" s="127">
        <f t="shared" si="1"/>
        <v>2100</v>
      </c>
      <c r="I11" s="128">
        <f t="shared" si="2"/>
        <v>2522.6040000000003</v>
      </c>
      <c r="J11" s="129">
        <f t="shared" si="3"/>
        <v>2774.8644000000004</v>
      </c>
      <c r="K11" s="15">
        <f>'Tariffs July 2018'!AW5</f>
        <v>0</v>
      </c>
      <c r="L11" s="15">
        <f>'Tariffs July 2018'!AX5</f>
        <v>0</v>
      </c>
      <c r="M11" s="15">
        <f>'Tariffs July 2018'!AY5</f>
        <v>0</v>
      </c>
      <c r="N11" s="15">
        <f>'Tariffs July 2018'!AZ5</f>
        <v>0</v>
      </c>
      <c r="O11" s="127">
        <f>I11</f>
        <v>2522.6040000000003</v>
      </c>
      <c r="P11" s="127">
        <f>O11-(H11*N11/100)</f>
        <v>2522.6040000000003</v>
      </c>
      <c r="Q11" s="130">
        <f t="shared" si="5"/>
        <v>2774.8644000000004</v>
      </c>
      <c r="R11" s="130">
        <f t="shared" si="5"/>
        <v>2774.8644000000004</v>
      </c>
      <c r="S11" s="131">
        <f>'Tariffs July 2018'!BI5</f>
        <v>0</v>
      </c>
      <c r="T11" s="132" t="str">
        <f>'Tariffs July 2018'!BJ5</f>
        <v>n</v>
      </c>
      <c r="U11" s="151"/>
      <c r="V11" s="151"/>
      <c r="W11" s="151"/>
      <c r="X11" s="151"/>
      <c r="Y11" s="151"/>
      <c r="Z11" s="151"/>
      <c r="AA11" s="151"/>
      <c r="AB11" s="151"/>
      <c r="AC11" s="151"/>
      <c r="AD11" s="151"/>
      <c r="AE11" s="151"/>
    </row>
    <row r="12" spans="1:31" ht="14" x14ac:dyDescent="0.15">
      <c r="A12" s="125" t="str">
        <f>'Tariffs July 2018'!K6</f>
        <v>EnergyAustralia</v>
      </c>
      <c r="B12" s="15" t="str">
        <f>'Tariffs July 2018'!L6</f>
        <v>Anytime Saver</v>
      </c>
      <c r="C12" s="126">
        <f>91*'Tariffs July 2018'!M6/100</f>
        <v>106.10600000000001</v>
      </c>
      <c r="D12" s="126">
        <f>$C$5*'Tariffs July 2018'!N6/100</f>
        <v>504</v>
      </c>
      <c r="E12" s="126">
        <v>0</v>
      </c>
      <c r="F12" s="126">
        <v>0</v>
      </c>
      <c r="G12" s="126">
        <f t="shared" si="0"/>
        <v>610.10599999999999</v>
      </c>
      <c r="H12" s="127">
        <f t="shared" si="1"/>
        <v>2016</v>
      </c>
      <c r="I12" s="128">
        <f t="shared" si="2"/>
        <v>2440.424</v>
      </c>
      <c r="J12" s="129">
        <f t="shared" si="3"/>
        <v>2684.4664000000002</v>
      </c>
      <c r="K12" s="15">
        <f>'Tariffs July 2018'!AW6</f>
        <v>0</v>
      </c>
      <c r="L12" s="15">
        <f>'Tariffs July 2018'!AX6</f>
        <v>28</v>
      </c>
      <c r="M12" s="15">
        <f>'Tariffs July 2018'!AY6</f>
        <v>0</v>
      </c>
      <c r="N12" s="15">
        <f>'Tariffs July 2018'!AZ6</f>
        <v>0</v>
      </c>
      <c r="O12" s="127">
        <f>I12-(H12*L12/100)</f>
        <v>1875.944</v>
      </c>
      <c r="P12" s="127">
        <f>O12-(H12*N12/100)</f>
        <v>1875.944</v>
      </c>
      <c r="Q12" s="130">
        <f t="shared" si="5"/>
        <v>2063.5383999999999</v>
      </c>
      <c r="R12" s="130">
        <f t="shared" si="5"/>
        <v>2063.5383999999999</v>
      </c>
      <c r="S12" s="131">
        <f>'Tariffs July 2018'!BI6</f>
        <v>0</v>
      </c>
      <c r="T12" s="132" t="str">
        <f>'Tariffs July 2018'!BJ6</f>
        <v>n</v>
      </c>
      <c r="U12" s="151"/>
      <c r="V12" s="151"/>
      <c r="W12" s="151"/>
      <c r="X12" s="151"/>
      <c r="Y12" s="151"/>
      <c r="Z12" s="151"/>
      <c r="AA12" s="151"/>
      <c r="AB12" s="151"/>
      <c r="AC12" s="151"/>
      <c r="AD12" s="151"/>
      <c r="AE12" s="151"/>
    </row>
    <row r="13" spans="1:31" ht="14" x14ac:dyDescent="0.15">
      <c r="A13" s="125" t="str">
        <f>'Tariffs July 2018'!K7</f>
        <v>Energy Locals</v>
      </c>
      <c r="B13" s="15" t="str">
        <f>'Tariffs July 2018'!L7</f>
        <v>Save Me</v>
      </c>
      <c r="C13" s="126">
        <f>91*'Tariffs July 2018'!M7/100</f>
        <v>90.09</v>
      </c>
      <c r="D13" s="126">
        <f>$C$5*'Tariffs July 2018'!N7/100</f>
        <v>460</v>
      </c>
      <c r="E13" s="126">
        <v>0</v>
      </c>
      <c r="F13" s="126">
        <v>0</v>
      </c>
      <c r="G13" s="126">
        <f t="shared" si="0"/>
        <v>550.09</v>
      </c>
      <c r="H13" s="127">
        <f t="shared" si="1"/>
        <v>1840</v>
      </c>
      <c r="I13" s="128">
        <f t="shared" si="2"/>
        <v>2200.36</v>
      </c>
      <c r="J13" s="129">
        <f t="shared" si="3"/>
        <v>2420.3960000000002</v>
      </c>
      <c r="K13" s="15">
        <f>'Tariffs July 2018'!AW7</f>
        <v>0</v>
      </c>
      <c r="L13" s="15">
        <f>'Tariffs July 2018'!AX7</f>
        <v>0</v>
      </c>
      <c r="M13" s="15">
        <f>'Tariffs July 2018'!AY7</f>
        <v>0</v>
      </c>
      <c r="N13" s="15">
        <f>'Tariffs July 2018'!AZ7</f>
        <v>0</v>
      </c>
      <c r="O13" s="127">
        <f t="shared" si="4"/>
        <v>2200.36</v>
      </c>
      <c r="P13" s="127">
        <f>O13-(O13*M13/100)</f>
        <v>2200.36</v>
      </c>
      <c r="Q13" s="130">
        <f t="shared" si="5"/>
        <v>2420.3960000000002</v>
      </c>
      <c r="R13" s="130">
        <f t="shared" si="5"/>
        <v>2420.3960000000002</v>
      </c>
      <c r="S13" s="131">
        <f>'Tariffs July 2018'!BI7</f>
        <v>0</v>
      </c>
      <c r="T13" s="132" t="str">
        <f>'Tariffs July 2018'!BJ7</f>
        <v>n</v>
      </c>
      <c r="U13" s="151"/>
      <c r="V13" s="151"/>
      <c r="W13" s="151"/>
      <c r="X13" s="151"/>
      <c r="Y13" s="151"/>
      <c r="Z13" s="151"/>
      <c r="AA13" s="151"/>
      <c r="AB13" s="151"/>
      <c r="AC13" s="151"/>
      <c r="AD13" s="151"/>
      <c r="AE13" s="151"/>
    </row>
    <row r="14" spans="1:31" ht="14" x14ac:dyDescent="0.15">
      <c r="A14" s="125" t="str">
        <f>'Tariffs July 2018'!K8</f>
        <v>Origin Energy</v>
      </c>
      <c r="B14" s="15" t="str">
        <f>'Tariffs July 2018'!L8</f>
        <v>Bill Saver</v>
      </c>
      <c r="C14" s="126">
        <f>91*'Tariffs July 2018'!M8/100</f>
        <v>102.5843</v>
      </c>
      <c r="D14" s="126">
        <f>$C$5*'Tariffs July 2018'!N8/100</f>
        <v>484</v>
      </c>
      <c r="E14" s="126">
        <v>0</v>
      </c>
      <c r="F14" s="126">
        <v>0</v>
      </c>
      <c r="G14" s="126">
        <f t="shared" si="0"/>
        <v>586.58429999999998</v>
      </c>
      <c r="H14" s="127">
        <f t="shared" si="1"/>
        <v>1936</v>
      </c>
      <c r="I14" s="128">
        <f t="shared" si="2"/>
        <v>2346.3371999999999</v>
      </c>
      <c r="J14" s="129">
        <f t="shared" si="3"/>
        <v>2580.9709200000002</v>
      </c>
      <c r="K14" s="15">
        <f>'Tariffs July 2018'!AW8</f>
        <v>12</v>
      </c>
      <c r="L14" s="15">
        <f>'Tariffs July 2018'!AX8</f>
        <v>0</v>
      </c>
      <c r="M14" s="15">
        <f>'Tariffs July 2018'!AY8</f>
        <v>0</v>
      </c>
      <c r="N14" s="15">
        <f>'Tariffs July 2018'!AZ8</f>
        <v>0</v>
      </c>
      <c r="O14" s="127">
        <f>I14-(I14*K14/100)</f>
        <v>2064.7767359999998</v>
      </c>
      <c r="P14" s="127">
        <f>O14-(H14*N14/100)</f>
        <v>2064.7767359999998</v>
      </c>
      <c r="Q14" s="130">
        <f t="shared" si="5"/>
        <v>2271.2544096000001</v>
      </c>
      <c r="R14" s="130">
        <f t="shared" si="5"/>
        <v>2271.2544096000001</v>
      </c>
      <c r="S14" s="131">
        <f>'Tariffs July 2018'!BI8</f>
        <v>0</v>
      </c>
      <c r="T14" s="132" t="str">
        <f>'Tariffs July 2018'!BJ8</f>
        <v>n</v>
      </c>
      <c r="U14" s="151"/>
      <c r="V14" s="151"/>
      <c r="W14" s="151"/>
      <c r="X14" s="151"/>
      <c r="Y14" s="151"/>
      <c r="Z14" s="151"/>
      <c r="AA14" s="151"/>
      <c r="AB14" s="151"/>
      <c r="AC14" s="151"/>
      <c r="AD14" s="151"/>
      <c r="AE14" s="151"/>
    </row>
    <row r="15" spans="1:31" ht="14" x14ac:dyDescent="0.15">
      <c r="A15" s="125" t="str">
        <f>'Tariffs July 2018'!K9</f>
        <v>Powerdirect</v>
      </c>
      <c r="B15" s="15" t="str">
        <f>'Tariffs July 2018'!L9</f>
        <v>Market offer</v>
      </c>
      <c r="C15" s="126">
        <f>91*'Tariffs July 2018'!M9/100</f>
        <v>90.09</v>
      </c>
      <c r="D15" s="126">
        <f>$C$5*'Tariffs July 2018'!N9/100</f>
        <v>510</v>
      </c>
      <c r="E15" s="126">
        <v>0</v>
      </c>
      <c r="F15" s="126">
        <v>0</v>
      </c>
      <c r="G15" s="126">
        <f t="shared" si="0"/>
        <v>600.09</v>
      </c>
      <c r="H15" s="127">
        <f t="shared" si="1"/>
        <v>2040</v>
      </c>
      <c r="I15" s="128">
        <f t="shared" si="2"/>
        <v>2400.36</v>
      </c>
      <c r="J15" s="129">
        <f t="shared" si="3"/>
        <v>2640.3960000000002</v>
      </c>
      <c r="K15" s="15">
        <f>'Tariffs July 2018'!AW9</f>
        <v>0</v>
      </c>
      <c r="L15" s="15">
        <f>'Tariffs July 2018'!AX9</f>
        <v>0</v>
      </c>
      <c r="M15" s="15">
        <f>'Tariffs July 2018'!AY9</f>
        <v>0</v>
      </c>
      <c r="N15" s="15">
        <f>'Tariffs July 2018'!AZ9</f>
        <v>24</v>
      </c>
      <c r="O15" s="127">
        <f t="shared" si="4"/>
        <v>2400.36</v>
      </c>
      <c r="P15" s="127">
        <f>O15-(H15*N15/100)</f>
        <v>1910.7600000000002</v>
      </c>
      <c r="Q15" s="130">
        <f t="shared" si="5"/>
        <v>2640.3960000000002</v>
      </c>
      <c r="R15" s="130">
        <f t="shared" si="5"/>
        <v>2101.8360000000002</v>
      </c>
      <c r="S15" s="131">
        <f>'Tariffs July 2018'!BI9</f>
        <v>0</v>
      </c>
      <c r="T15" s="132" t="str">
        <f>'Tariffs July 2018'!BJ9</f>
        <v>n</v>
      </c>
      <c r="U15" s="151"/>
      <c r="V15" s="151"/>
      <c r="W15" s="151"/>
      <c r="X15" s="151"/>
      <c r="Y15" s="151"/>
      <c r="Z15" s="151"/>
      <c r="AA15" s="151"/>
      <c r="AB15" s="151"/>
      <c r="AC15" s="151"/>
      <c r="AD15" s="151"/>
      <c r="AE15" s="151"/>
    </row>
    <row r="16" spans="1:31" ht="14" x14ac:dyDescent="0.15">
      <c r="A16" s="125" t="str">
        <f>'Tariffs July 2018'!K10</f>
        <v>Sanctuary Energy</v>
      </c>
      <c r="B16" s="15" t="str">
        <f>'Tariffs July 2018'!L10</f>
        <v>Negotiated offer</v>
      </c>
      <c r="C16" s="126">
        <f>91*'Tariffs July 2018'!M10/100</f>
        <v>116.51639999999999</v>
      </c>
      <c r="D16" s="126">
        <f>$C$5*'Tariffs July 2018'!N10/100</f>
        <v>489.23599999999999</v>
      </c>
      <c r="E16" s="126">
        <v>0</v>
      </c>
      <c r="F16" s="126">
        <v>0</v>
      </c>
      <c r="G16" s="126">
        <f t="shared" si="0"/>
        <v>605.75239999999997</v>
      </c>
      <c r="H16" s="127">
        <f t="shared" si="1"/>
        <v>1956.944</v>
      </c>
      <c r="I16" s="128">
        <f t="shared" si="2"/>
        <v>2423.0095999999999</v>
      </c>
      <c r="J16" s="129">
        <f t="shared" si="3"/>
        <v>2665.3105599999999</v>
      </c>
      <c r="K16" s="15">
        <f>'Tariffs July 2018'!AW10</f>
        <v>0</v>
      </c>
      <c r="L16" s="15">
        <f>'Tariffs July 2018'!AX10</f>
        <v>0</v>
      </c>
      <c r="M16" s="15">
        <f>'Tariffs July 2018'!AY10</f>
        <v>0</v>
      </c>
      <c r="N16" s="15">
        <f>'Tariffs July 2018'!AZ10</f>
        <v>0</v>
      </c>
      <c r="O16" s="127">
        <f t="shared" si="4"/>
        <v>2423.0095999999999</v>
      </c>
      <c r="P16" s="127">
        <f>O16-(H16*N16/100)</f>
        <v>2423.0095999999999</v>
      </c>
      <c r="Q16" s="130">
        <f t="shared" si="5"/>
        <v>2665.3105599999999</v>
      </c>
      <c r="R16" s="130">
        <f t="shared" si="5"/>
        <v>2665.3105599999999</v>
      </c>
      <c r="S16" s="131">
        <f>'Tariffs July 2018'!BI10</f>
        <v>0</v>
      </c>
      <c r="T16" s="132" t="str">
        <f>'Tariffs July 2018'!BJ10</f>
        <v>n</v>
      </c>
      <c r="U16" s="151"/>
      <c r="V16" s="151"/>
      <c r="W16" s="151"/>
      <c r="X16" s="151"/>
      <c r="Y16" s="151"/>
      <c r="Z16" s="151"/>
      <c r="AA16" s="151"/>
      <c r="AB16" s="151"/>
      <c r="AC16" s="151"/>
      <c r="AD16" s="151"/>
      <c r="AE16" s="151"/>
    </row>
    <row r="17" spans="1:31" ht="14" x14ac:dyDescent="0.15">
      <c r="A17" s="125" t="str">
        <f>'Tariffs July 2018'!K11</f>
        <v>Simply Energy</v>
      </c>
      <c r="B17" s="15" t="str">
        <f>'Tariffs July 2018'!L11</f>
        <v>Plus</v>
      </c>
      <c r="C17" s="126">
        <f>91*'Tariffs July 2018'!M11/100</f>
        <v>76.367199999999997</v>
      </c>
      <c r="D17" s="126">
        <f>$C$5*'Tariffs July 2018'!N11/100</f>
        <v>560.20000000000005</v>
      </c>
      <c r="E17" s="126">
        <v>0</v>
      </c>
      <c r="F17" s="126">
        <v>0</v>
      </c>
      <c r="G17" s="126">
        <f t="shared" si="0"/>
        <v>636.56720000000007</v>
      </c>
      <c r="H17" s="127">
        <f t="shared" si="1"/>
        <v>2240.8000000000002</v>
      </c>
      <c r="I17" s="128">
        <f t="shared" si="2"/>
        <v>2546.2688000000003</v>
      </c>
      <c r="J17" s="129">
        <f t="shared" si="3"/>
        <v>2800.8956800000005</v>
      </c>
      <c r="K17" s="15">
        <f>'Tariffs July 2018'!AW11</f>
        <v>0</v>
      </c>
      <c r="L17" s="15">
        <f>'Tariffs July 2018'!AX11</f>
        <v>0</v>
      </c>
      <c r="M17" s="15">
        <f>'Tariffs July 2018'!AY11</f>
        <v>0</v>
      </c>
      <c r="N17" s="15">
        <f>'Tariffs July 2018'!AZ11</f>
        <v>18</v>
      </c>
      <c r="O17" s="127">
        <f t="shared" si="4"/>
        <v>2546.2688000000003</v>
      </c>
      <c r="P17" s="127">
        <f>O17-(H17*N17/100)</f>
        <v>2142.9248000000002</v>
      </c>
      <c r="Q17" s="130">
        <f t="shared" si="5"/>
        <v>2800.8956800000005</v>
      </c>
      <c r="R17" s="130">
        <f t="shared" si="5"/>
        <v>2357.2172800000003</v>
      </c>
      <c r="S17" s="131">
        <f>'Tariffs July 2018'!BI11</f>
        <v>0</v>
      </c>
      <c r="T17" s="132" t="str">
        <f>'Tariffs July 2018'!BJ11</f>
        <v>n</v>
      </c>
      <c r="U17" s="151"/>
      <c r="V17" s="151"/>
      <c r="W17" s="151"/>
      <c r="X17" s="151"/>
      <c r="Y17" s="151"/>
      <c r="Z17" s="151"/>
      <c r="AA17" s="151"/>
      <c r="AB17" s="151"/>
      <c r="AC17" s="151"/>
      <c r="AD17" s="151"/>
      <c r="AE17" s="151"/>
    </row>
    <row r="18" spans="1:31" ht="14" x14ac:dyDescent="0.15">
      <c r="A18" s="125" t="str">
        <f>'Tariffs July 2018'!K12</f>
        <v>Mojo Power</v>
      </c>
      <c r="B18" s="15" t="str">
        <f>'Tariffs July 2018'!L12</f>
        <v>Connect</v>
      </c>
      <c r="C18" s="126">
        <f>(91*'Tariffs July 2018'!M12/100)+('Tariffs July 2018'!BM12*3)</f>
        <v>160.4239</v>
      </c>
      <c r="D18" s="126">
        <f>$C$5*'Tariffs July 2018'!N12/100</f>
        <v>451.8</v>
      </c>
      <c r="E18" s="126">
        <v>0</v>
      </c>
      <c r="F18" s="126">
        <v>0</v>
      </c>
      <c r="G18" s="126">
        <f t="shared" si="0"/>
        <v>612.22389999999996</v>
      </c>
      <c r="H18" s="127">
        <f t="shared" si="1"/>
        <v>1807.1999999999998</v>
      </c>
      <c r="I18" s="128">
        <f t="shared" si="2"/>
        <v>2448.8955999999998</v>
      </c>
      <c r="J18" s="129">
        <f t="shared" si="3"/>
        <v>2693.7851599999999</v>
      </c>
      <c r="K18" s="15">
        <f>'Tariffs July 2018'!AW12</f>
        <v>0</v>
      </c>
      <c r="L18" s="15">
        <f>'Tariffs July 2018'!AX12</f>
        <v>0</v>
      </c>
      <c r="M18" s="15">
        <f>'Tariffs July 2018'!AY12</f>
        <v>0</v>
      </c>
      <c r="N18" s="15">
        <f>'Tariffs July 2018'!AZ12</f>
        <v>0</v>
      </c>
      <c r="O18" s="127">
        <f t="shared" si="4"/>
        <v>2448.8955999999998</v>
      </c>
      <c r="P18" s="127">
        <f>O18-(H18*N18/100)</f>
        <v>2448.8955999999998</v>
      </c>
      <c r="Q18" s="130">
        <f t="shared" si="5"/>
        <v>2693.7851599999999</v>
      </c>
      <c r="R18" s="130">
        <f t="shared" si="5"/>
        <v>2693.7851599999999</v>
      </c>
      <c r="S18" s="131">
        <f>'Tariffs July 2018'!BI12</f>
        <v>0</v>
      </c>
      <c r="T18" s="132" t="str">
        <f>'Tariffs July 2018'!BJ12</f>
        <v>n</v>
      </c>
      <c r="U18" s="151"/>
      <c r="V18" s="151"/>
      <c r="W18" s="151"/>
      <c r="X18" s="151"/>
      <c r="Y18" s="151"/>
      <c r="Z18" s="151"/>
      <c r="AA18" s="151"/>
      <c r="AB18" s="151"/>
      <c r="AC18" s="151"/>
      <c r="AD18" s="151"/>
      <c r="AE18" s="151"/>
    </row>
    <row r="19" spans="1:31" ht="14" x14ac:dyDescent="0.15">
      <c r="A19" s="125" t="str">
        <f>'Tariffs July 2018'!K13</f>
        <v>Powershop</v>
      </c>
      <c r="B19" s="15" t="str">
        <f>'Tariffs July 2018'!L13</f>
        <v>Power Saver</v>
      </c>
      <c r="C19" s="126">
        <f>91*'Tariffs July 2018'!M13/100</f>
        <v>91.964600000000004</v>
      </c>
      <c r="D19" s="126">
        <f>$C$5*'Tariffs July 2018'!N13/100</f>
        <v>454.4</v>
      </c>
      <c r="E19" s="126">
        <v>0</v>
      </c>
      <c r="F19" s="126">
        <v>0</v>
      </c>
      <c r="G19" s="126">
        <f t="shared" si="0"/>
        <v>546.3646</v>
      </c>
      <c r="H19" s="127">
        <f t="shared" si="1"/>
        <v>1817.6</v>
      </c>
      <c r="I19" s="128">
        <f t="shared" si="2"/>
        <v>2185.4584</v>
      </c>
      <c r="J19" s="129">
        <f t="shared" si="3"/>
        <v>2404.0042400000002</v>
      </c>
      <c r="K19" s="15">
        <f>'Tariffs July 2018'!AW13</f>
        <v>0</v>
      </c>
      <c r="L19" s="15">
        <f>'Tariffs July 2018'!AX13</f>
        <v>0</v>
      </c>
      <c r="M19" s="15">
        <f>'Tariffs July 2018'!AY13</f>
        <v>12</v>
      </c>
      <c r="N19" s="15">
        <f>'Tariffs July 2018'!AZ13</f>
        <v>0</v>
      </c>
      <c r="O19" s="127">
        <f>I19-(I19*K19/100)</f>
        <v>2185.4584</v>
      </c>
      <c r="P19" s="127">
        <f>O19-(O19*M19/100)</f>
        <v>1923.2033919999999</v>
      </c>
      <c r="Q19" s="130">
        <f t="shared" si="5"/>
        <v>2404.0042400000002</v>
      </c>
      <c r="R19" s="130">
        <f t="shared" si="5"/>
        <v>2115.5237311999999</v>
      </c>
      <c r="S19" s="131">
        <f>'Tariffs July 2018'!BI13</f>
        <v>0</v>
      </c>
      <c r="T19" s="132" t="str">
        <f>'Tariffs July 2018'!BJ13</f>
        <v>n</v>
      </c>
      <c r="U19" s="151"/>
      <c r="V19" s="151"/>
      <c r="W19" s="151"/>
      <c r="X19" s="151"/>
      <c r="Y19" s="151"/>
      <c r="Z19" s="151"/>
      <c r="AA19" s="151"/>
      <c r="AB19" s="151"/>
      <c r="AC19" s="151"/>
      <c r="AD19" s="151"/>
      <c r="AE19" s="151"/>
    </row>
    <row r="20" spans="1:31" ht="14" x14ac:dyDescent="0.15">
      <c r="A20" s="125" t="str">
        <f>'Tariffs July 2018'!K14</f>
        <v>Red Energy</v>
      </c>
      <c r="B20" s="15" t="str">
        <f>'Tariffs July 2018'!L14</f>
        <v>Easy Saver</v>
      </c>
      <c r="C20" s="126">
        <f>91*'Tariffs July 2018'!M14/100</f>
        <v>89.170900000000003</v>
      </c>
      <c r="D20" s="126">
        <f>$C$5*'Tariffs July 2018'!N14/100</f>
        <v>466</v>
      </c>
      <c r="E20" s="126">
        <v>0</v>
      </c>
      <c r="F20" s="126">
        <v>0</v>
      </c>
      <c r="G20" s="126">
        <f t="shared" si="0"/>
        <v>555.17089999999996</v>
      </c>
      <c r="H20" s="127">
        <f t="shared" si="1"/>
        <v>1863.9999999999998</v>
      </c>
      <c r="I20" s="128">
        <f t="shared" si="2"/>
        <v>2220.6835999999998</v>
      </c>
      <c r="J20" s="129">
        <f t="shared" si="3"/>
        <v>2442.7519600000001</v>
      </c>
      <c r="K20" s="15">
        <f>'Tariffs July 2018'!AW14</f>
        <v>0</v>
      </c>
      <c r="L20" s="15">
        <f>'Tariffs July 2018'!AX14</f>
        <v>0</v>
      </c>
      <c r="M20" s="15">
        <f>'Tariffs July 2018'!AY14</f>
        <v>10</v>
      </c>
      <c r="N20" s="15">
        <f>'Tariffs July 2018'!AZ14</f>
        <v>0</v>
      </c>
      <c r="O20" s="127">
        <f t="shared" ref="O20" si="6">I20</f>
        <v>2220.6835999999998</v>
      </c>
      <c r="P20" s="127">
        <f>O20-(O20*M20/100)</f>
        <v>1998.6152399999999</v>
      </c>
      <c r="Q20" s="130">
        <f t="shared" si="5"/>
        <v>2442.7519600000001</v>
      </c>
      <c r="R20" s="130">
        <f t="shared" si="5"/>
        <v>2198.476764</v>
      </c>
      <c r="S20" s="131">
        <f>'Tariffs July 2018'!BI14</f>
        <v>0</v>
      </c>
      <c r="T20" s="132" t="str">
        <f>'Tariffs July 2018'!BJ14</f>
        <v>n</v>
      </c>
      <c r="U20" s="151"/>
      <c r="V20" s="151"/>
      <c r="W20" s="151"/>
      <c r="X20" s="151"/>
      <c r="Y20" s="151"/>
      <c r="Z20" s="151"/>
      <c r="AA20" s="151"/>
      <c r="AB20" s="151"/>
      <c r="AC20" s="151"/>
      <c r="AD20" s="151"/>
      <c r="AE20" s="151"/>
    </row>
    <row r="21" spans="1:31" ht="14" x14ac:dyDescent="0.15">
      <c r="A21" s="15" t="str">
        <f>'Tariffs July 2018'!K15</f>
        <v>Amaysim</v>
      </c>
      <c r="B21" s="15" t="str">
        <f>'Tariffs July 2018'!L15</f>
        <v>Electricity 4</v>
      </c>
      <c r="C21" s="126">
        <f>91*'Tariffs July 2018'!M15/100</f>
        <v>105.46899999999999</v>
      </c>
      <c r="D21" s="126">
        <f>$C$5*'Tariffs July 2018'!N15/100</f>
        <v>540</v>
      </c>
      <c r="E21" s="126">
        <v>0</v>
      </c>
      <c r="F21" s="126">
        <v>0</v>
      </c>
      <c r="G21" s="126">
        <f t="shared" ref="G21" si="7">SUM(C21:F21)</f>
        <v>645.46900000000005</v>
      </c>
      <c r="H21" s="127">
        <f t="shared" ref="H21" si="8">(G21-C21)*4</f>
        <v>2160</v>
      </c>
      <c r="I21" s="128">
        <f t="shared" ref="I21" si="9">G21*4</f>
        <v>2581.8760000000002</v>
      </c>
      <c r="J21" s="129">
        <f t="shared" ref="J21" si="10">I21*1.1</f>
        <v>2840.0636000000004</v>
      </c>
      <c r="K21" s="15">
        <f>'Tariffs July 2018'!AW15</f>
        <v>0</v>
      </c>
      <c r="L21" s="15">
        <f>'Tariffs July 2018'!AX15</f>
        <v>0</v>
      </c>
      <c r="M21" s="15">
        <f>'Tariffs July 2018'!AY15</f>
        <v>5</v>
      </c>
      <c r="N21" s="15">
        <f>'Tariffs July 2018'!AZ15</f>
        <v>0</v>
      </c>
      <c r="O21" s="127">
        <f>I21-(I21*K21/100)</f>
        <v>2581.8760000000002</v>
      </c>
      <c r="P21" s="127">
        <f>O21-(O21*M21/100)</f>
        <v>2452.7822000000001</v>
      </c>
      <c r="Q21" s="130">
        <f t="shared" ref="Q21" si="11">O21*1.1</f>
        <v>2840.0636000000004</v>
      </c>
      <c r="R21" s="130">
        <f t="shared" ref="R21" si="12">P21*1.1</f>
        <v>2698.0604200000002</v>
      </c>
      <c r="S21" s="131">
        <f>'Tariffs July 2018'!BI15</f>
        <v>0</v>
      </c>
      <c r="T21" s="132" t="str">
        <f>'Tariffs July 2018'!BJ15</f>
        <v>n</v>
      </c>
      <c r="U21" s="151"/>
      <c r="V21" s="151"/>
      <c r="W21" s="151"/>
      <c r="X21" s="151"/>
      <c r="Y21" s="151"/>
      <c r="Z21" s="151"/>
      <c r="AA21" s="151"/>
      <c r="AB21" s="151"/>
      <c r="AC21" s="151"/>
      <c r="AD21" s="151"/>
      <c r="AE21" s="151"/>
    </row>
    <row r="22" spans="1:31" ht="14" x14ac:dyDescent="0.15">
      <c r="A22" s="15" t="str">
        <f>'Tariffs July 2018'!K16</f>
        <v>Alinta Energy</v>
      </c>
      <c r="B22" s="15" t="str">
        <f>'Tariffs July 2018'!L16</f>
        <v>Home Saver Plus</v>
      </c>
      <c r="C22" s="126">
        <f>91*'Tariffs July 2018'!M16/100</f>
        <v>90.09</v>
      </c>
      <c r="D22" s="126">
        <f>$C$5*'Tariffs July 2018'!N16/100</f>
        <v>520</v>
      </c>
      <c r="E22" s="126">
        <v>0</v>
      </c>
      <c r="F22" s="126">
        <v>0</v>
      </c>
      <c r="G22" s="126">
        <f t="shared" ref="G22:G23" si="13">SUM(C22:F22)</f>
        <v>610.09</v>
      </c>
      <c r="H22" s="127">
        <f t="shared" ref="H22:H23" si="14">(G22-C22)*4</f>
        <v>2080</v>
      </c>
      <c r="I22" s="128">
        <f t="shared" ref="I22:I23" si="15">G22*4</f>
        <v>2440.36</v>
      </c>
      <c r="J22" s="129">
        <f t="shared" ref="J22:J23" si="16">I22*1.1</f>
        <v>2684.3960000000002</v>
      </c>
      <c r="K22" s="15">
        <f>'Tariffs July 2018'!AW16</f>
        <v>0</v>
      </c>
      <c r="L22" s="15">
        <f>'Tariffs July 2018'!AX16</f>
        <v>0</v>
      </c>
      <c r="M22" s="15">
        <f>'Tariffs July 2018'!AY16</f>
        <v>0</v>
      </c>
      <c r="N22" s="15">
        <f>'Tariffs July 2018'!AZ16</f>
        <v>28</v>
      </c>
      <c r="O22" s="127">
        <f t="shared" ref="O22:O23" si="17">I22</f>
        <v>2440.36</v>
      </c>
      <c r="P22" s="127">
        <f>O22-(H22*N22/100)</f>
        <v>1857.96</v>
      </c>
      <c r="Q22" s="130">
        <f t="shared" ref="Q22:Q23" si="18">O22*1.1</f>
        <v>2684.3960000000002</v>
      </c>
      <c r="R22" s="130">
        <f t="shared" ref="R22:R23" si="19">P22*1.1</f>
        <v>2043.7560000000003</v>
      </c>
      <c r="S22" s="131">
        <f>'Tariffs July 2018'!BI16</f>
        <v>0</v>
      </c>
      <c r="T22" s="132" t="str">
        <f>'Tariffs July 2018'!BJ16</f>
        <v>n</v>
      </c>
      <c r="U22" s="151"/>
      <c r="V22" s="151"/>
      <c r="W22" s="151"/>
      <c r="X22" s="151"/>
      <c r="Y22" s="151"/>
      <c r="Z22" s="151"/>
      <c r="AA22" s="151"/>
      <c r="AB22" s="151"/>
      <c r="AC22" s="151"/>
      <c r="AD22" s="151"/>
      <c r="AE22" s="151"/>
    </row>
    <row r="23" spans="1:31" ht="15" thickBot="1" x14ac:dyDescent="0.2">
      <c r="A23" s="134" t="str">
        <f>'Tariffs July 2018'!K17</f>
        <v>Q Energy</v>
      </c>
      <c r="B23" s="134" t="str">
        <f>'Tariffs July 2018'!L17</f>
        <v>Flexi Saver Home</v>
      </c>
      <c r="C23" s="135">
        <f>91*'Tariffs July 2018'!M17/100</f>
        <v>90.09</v>
      </c>
      <c r="D23" s="135">
        <f>$C$5*'Tariffs July 2018'!N17/100</f>
        <v>376.2</v>
      </c>
      <c r="E23" s="135">
        <v>0</v>
      </c>
      <c r="F23" s="135">
        <v>0</v>
      </c>
      <c r="G23" s="135">
        <f t="shared" si="13"/>
        <v>466.28999999999996</v>
      </c>
      <c r="H23" s="136">
        <f t="shared" si="14"/>
        <v>1504.7999999999997</v>
      </c>
      <c r="I23" s="137">
        <f t="shared" si="15"/>
        <v>1865.1599999999999</v>
      </c>
      <c r="J23" s="138">
        <f t="shared" si="16"/>
        <v>2051.6759999999999</v>
      </c>
      <c r="K23" s="134">
        <f>'Tariffs July 2018'!AW17</f>
        <v>0</v>
      </c>
      <c r="L23" s="134">
        <f>'Tariffs July 2018'!AX17</f>
        <v>0</v>
      </c>
      <c r="M23" s="134">
        <f>'Tariffs July 2018'!AY17</f>
        <v>0</v>
      </c>
      <c r="N23" s="134">
        <f>'Tariffs July 2018'!AZ17</f>
        <v>0</v>
      </c>
      <c r="O23" s="136">
        <f t="shared" si="17"/>
        <v>1865.1599999999999</v>
      </c>
      <c r="P23" s="136">
        <f>O23-(H23*N23/100)</f>
        <v>1865.1599999999999</v>
      </c>
      <c r="Q23" s="139">
        <f t="shared" si="18"/>
        <v>2051.6759999999999</v>
      </c>
      <c r="R23" s="139">
        <f t="shared" si="19"/>
        <v>2051.6759999999999</v>
      </c>
      <c r="S23" s="140">
        <f>'Tariffs July 2018'!BI17</f>
        <v>24</v>
      </c>
      <c r="T23" s="141" t="str">
        <f>'Tariffs July 2018'!BJ17</f>
        <v>n</v>
      </c>
      <c r="U23" s="151"/>
      <c r="V23" s="151"/>
      <c r="W23" s="151"/>
      <c r="X23" s="151"/>
      <c r="Y23" s="151"/>
      <c r="Z23" s="151"/>
      <c r="AA23" s="151"/>
      <c r="AB23" s="151"/>
      <c r="AC23" s="151"/>
      <c r="AD23" s="151"/>
      <c r="AE23" s="151"/>
    </row>
    <row r="24" spans="1:31" s="152" customFormat="1" ht="14" x14ac:dyDescent="0.15">
      <c r="U24" s="151"/>
      <c r="V24" s="151"/>
      <c r="W24" s="151"/>
      <c r="X24" s="151"/>
      <c r="Y24" s="151"/>
      <c r="Z24" s="151"/>
      <c r="AA24" s="151"/>
      <c r="AB24" s="151"/>
      <c r="AC24" s="151"/>
      <c r="AD24" s="151"/>
      <c r="AE24" s="151"/>
    </row>
    <row r="25" spans="1:31" s="152" customFormat="1" ht="15" thickBot="1" x14ac:dyDescent="0.2">
      <c r="U25" s="151"/>
      <c r="V25" s="151"/>
      <c r="W25" s="151"/>
      <c r="X25" s="151"/>
      <c r="Y25" s="151"/>
      <c r="Z25" s="151"/>
      <c r="AA25" s="151"/>
      <c r="AB25" s="151"/>
      <c r="AC25" s="151"/>
      <c r="AD25" s="151"/>
      <c r="AE25" s="151"/>
    </row>
    <row r="26" spans="1:31" ht="14" x14ac:dyDescent="0.15">
      <c r="A26" s="120" t="s">
        <v>40</v>
      </c>
      <c r="B26" s="121"/>
      <c r="C26" s="121"/>
      <c r="D26" s="142"/>
      <c r="E26" s="142"/>
      <c r="F26" s="142"/>
      <c r="G26" s="143"/>
      <c r="H26" s="143"/>
      <c r="I26" s="121"/>
      <c r="J26" s="121"/>
      <c r="K26" s="121"/>
      <c r="L26" s="121"/>
      <c r="M26" s="121"/>
      <c r="N26" s="121"/>
      <c r="O26" s="121"/>
      <c r="P26" s="121"/>
      <c r="Q26" s="121"/>
      <c r="R26" s="121"/>
      <c r="S26" s="121"/>
      <c r="T26" s="122"/>
      <c r="U26" s="151"/>
      <c r="V26" s="151"/>
      <c r="W26" s="151"/>
      <c r="X26" s="151"/>
      <c r="Y26" s="151"/>
      <c r="Z26" s="151"/>
      <c r="AA26" s="151"/>
      <c r="AB26" s="151"/>
      <c r="AC26" s="151"/>
      <c r="AD26" s="151"/>
      <c r="AE26" s="151"/>
    </row>
    <row r="27" spans="1:31" ht="14" x14ac:dyDescent="0.15">
      <c r="A27" s="123" t="s">
        <v>121</v>
      </c>
      <c r="B27" s="110"/>
      <c r="C27" s="147">
        <v>2000</v>
      </c>
      <c r="D27" s="144"/>
      <c r="E27" s="144"/>
      <c r="F27" s="144"/>
      <c r="G27" s="145"/>
      <c r="H27" s="145"/>
      <c r="I27" s="110"/>
      <c r="J27" s="110"/>
      <c r="K27" s="110"/>
      <c r="L27" s="110"/>
      <c r="M27" s="110"/>
      <c r="N27" s="110"/>
      <c r="O27" s="110"/>
      <c r="P27" s="110"/>
      <c r="Q27" s="110"/>
      <c r="R27" s="110"/>
      <c r="S27" s="110"/>
      <c r="T27" s="124"/>
      <c r="U27" s="151"/>
      <c r="V27" s="151"/>
      <c r="W27" s="151"/>
      <c r="X27" s="151"/>
      <c r="Y27" s="151"/>
      <c r="Z27" s="151"/>
      <c r="AA27" s="151"/>
      <c r="AB27" s="151"/>
      <c r="AC27" s="151"/>
      <c r="AD27" s="151"/>
      <c r="AE27" s="151"/>
    </row>
    <row r="28" spans="1:31" ht="14" x14ac:dyDescent="0.15">
      <c r="A28" s="123" t="s">
        <v>262</v>
      </c>
      <c r="B28" s="110"/>
      <c r="C28" s="148">
        <v>0.85</v>
      </c>
      <c r="D28" s="144"/>
      <c r="E28" s="144"/>
      <c r="F28" s="144"/>
      <c r="G28" s="145"/>
      <c r="H28" s="145"/>
      <c r="I28" s="110"/>
      <c r="J28" s="110"/>
      <c r="K28" s="110"/>
      <c r="L28" s="110"/>
      <c r="M28" s="110"/>
      <c r="N28" s="110"/>
      <c r="O28" s="110"/>
      <c r="P28" s="110"/>
      <c r="Q28" s="110"/>
      <c r="R28" s="110"/>
      <c r="S28" s="110"/>
      <c r="T28" s="124"/>
      <c r="U28" s="151"/>
      <c r="V28" s="151"/>
      <c r="W28" s="151"/>
      <c r="X28" s="151"/>
      <c r="Y28" s="151"/>
      <c r="Z28" s="151"/>
      <c r="AA28" s="151"/>
      <c r="AB28" s="151"/>
      <c r="AC28" s="151"/>
      <c r="AD28" s="151"/>
      <c r="AE28" s="151"/>
    </row>
    <row r="29" spans="1:31" ht="14" x14ac:dyDescent="0.15">
      <c r="A29" s="123" t="s">
        <v>52</v>
      </c>
      <c r="B29" s="110"/>
      <c r="C29" s="148">
        <v>0.15</v>
      </c>
      <c r="D29" s="144"/>
      <c r="E29" s="144"/>
      <c r="F29" s="144"/>
      <c r="G29" s="145"/>
      <c r="H29" s="145"/>
      <c r="I29" s="110"/>
      <c r="J29" s="110"/>
      <c r="K29" s="110"/>
      <c r="L29" s="110"/>
      <c r="M29" s="110"/>
      <c r="N29" s="110"/>
      <c r="O29" s="110"/>
      <c r="P29" s="110"/>
      <c r="Q29" s="110"/>
      <c r="R29" s="110"/>
      <c r="S29" s="110"/>
      <c r="T29" s="124"/>
      <c r="U29" s="151"/>
      <c r="V29" s="151"/>
      <c r="W29" s="151"/>
      <c r="X29" s="151"/>
      <c r="Y29" s="151"/>
      <c r="Z29" s="151"/>
      <c r="AA29" s="151"/>
      <c r="AB29" s="151"/>
      <c r="AC29" s="151"/>
      <c r="AD29" s="151"/>
      <c r="AE29" s="151"/>
    </row>
    <row r="30" spans="1:31" ht="14" x14ac:dyDescent="0.15">
      <c r="A30" s="123"/>
      <c r="B30" s="110"/>
      <c r="C30" s="144"/>
      <c r="D30" s="144"/>
      <c r="E30" s="144"/>
      <c r="F30" s="144"/>
      <c r="G30" s="145"/>
      <c r="H30" s="145"/>
      <c r="I30" s="110"/>
      <c r="J30" s="110"/>
      <c r="K30" s="110"/>
      <c r="L30" s="110"/>
      <c r="M30" s="110"/>
      <c r="N30" s="110"/>
      <c r="O30" s="110"/>
      <c r="P30" s="110"/>
      <c r="Q30" s="110"/>
      <c r="R30" s="110"/>
      <c r="S30" s="110"/>
      <c r="T30" s="124"/>
      <c r="U30" s="151"/>
      <c r="V30" s="151"/>
      <c r="W30" s="151"/>
      <c r="X30" s="151"/>
      <c r="Y30" s="151"/>
      <c r="Z30" s="151"/>
      <c r="AA30" s="151"/>
      <c r="AB30" s="151"/>
      <c r="AC30" s="151"/>
      <c r="AD30" s="151"/>
      <c r="AE30" s="151"/>
    </row>
    <row r="31" spans="1:31" ht="71" customHeight="1" x14ac:dyDescent="0.15">
      <c r="A31" s="225" t="s">
        <v>168</v>
      </c>
      <c r="B31" s="226" t="s">
        <v>122</v>
      </c>
      <c r="C31" s="227" t="s">
        <v>3</v>
      </c>
      <c r="D31" s="227" t="s">
        <v>4</v>
      </c>
      <c r="E31" s="243" t="s">
        <v>5</v>
      </c>
      <c r="F31" s="227" t="s">
        <v>51</v>
      </c>
      <c r="G31" s="227" t="s">
        <v>298</v>
      </c>
      <c r="H31" s="228" t="s">
        <v>31</v>
      </c>
      <c r="I31" s="235" t="s">
        <v>6</v>
      </c>
      <c r="J31" s="228" t="s">
        <v>82</v>
      </c>
      <c r="K31" s="229" t="s">
        <v>7</v>
      </c>
      <c r="L31" s="229" t="s">
        <v>8</v>
      </c>
      <c r="M31" s="229" t="s">
        <v>9</v>
      </c>
      <c r="N31" s="229" t="s">
        <v>10</v>
      </c>
      <c r="O31" s="230" t="s">
        <v>94</v>
      </c>
      <c r="P31" s="230" t="s">
        <v>30</v>
      </c>
      <c r="Q31" s="232" t="s">
        <v>950</v>
      </c>
      <c r="R31" s="230" t="s">
        <v>951</v>
      </c>
      <c r="S31" s="233" t="s">
        <v>135</v>
      </c>
      <c r="T31" s="231" t="s">
        <v>136</v>
      </c>
      <c r="U31" s="151"/>
      <c r="V31" s="151"/>
      <c r="W31" s="151"/>
      <c r="X31" s="151"/>
      <c r="Y31" s="151"/>
      <c r="Z31" s="151"/>
      <c r="AA31" s="151"/>
      <c r="AB31" s="151"/>
      <c r="AC31" s="151"/>
      <c r="AD31" s="151"/>
      <c r="AE31" s="151"/>
    </row>
    <row r="32" spans="1:31" ht="14" x14ac:dyDescent="0.15">
      <c r="A32" s="125" t="str">
        <f>'Tariffs July 2018'!K18</f>
        <v>AGL</v>
      </c>
      <c r="B32" s="15" t="str">
        <f>'Tariffs July 2018'!L18</f>
        <v xml:space="preserve">Savers </v>
      </c>
      <c r="C32" s="126">
        <f>91*'Tariffs July 2018'!M18/100</f>
        <v>92.82</v>
      </c>
      <c r="D32" s="126">
        <f>($C$27*$C$28)*'Tariffs July 2018'!N18/100</f>
        <v>433.5</v>
      </c>
      <c r="E32" s="126">
        <v>0</v>
      </c>
      <c r="F32" s="126">
        <f>($C$27*$C$29)*'Tariffs July 2018'!AE18/100</f>
        <v>50.4</v>
      </c>
      <c r="G32" s="126">
        <f>SUM(C32:F32)</f>
        <v>576.71999999999991</v>
      </c>
      <c r="H32" s="127">
        <f>(G32-C32)*4</f>
        <v>1935.5999999999997</v>
      </c>
      <c r="I32" s="128">
        <f>G32*4</f>
        <v>2306.8799999999997</v>
      </c>
      <c r="J32" s="129">
        <f t="shared" ref="J32:J44" si="20">I32*1.1</f>
        <v>2537.5679999999998</v>
      </c>
      <c r="K32" s="15">
        <f>'Tariffs July 2018'!AW18</f>
        <v>0</v>
      </c>
      <c r="L32" s="15">
        <f>'Tariffs July 2018'!AX18</f>
        <v>0</v>
      </c>
      <c r="M32" s="15">
        <f>'Tariffs July 2018'!AY18</f>
        <v>0</v>
      </c>
      <c r="N32" s="15">
        <f>'Tariffs July 2018'!AZ18</f>
        <v>26</v>
      </c>
      <c r="O32" s="127">
        <f>I32</f>
        <v>2306.8799999999997</v>
      </c>
      <c r="P32" s="127">
        <f>O32-(H32*N32/100)</f>
        <v>1803.6239999999998</v>
      </c>
      <c r="Q32" s="130">
        <f>O32*1.1</f>
        <v>2537.5679999999998</v>
      </c>
      <c r="R32" s="130">
        <f>P32*1.1</f>
        <v>1983.9864</v>
      </c>
      <c r="S32" s="131">
        <f>'Tariffs July 2018'!BI18</f>
        <v>0</v>
      </c>
      <c r="T32" s="132" t="str">
        <f>'Tariffs July 2018'!BJ18</f>
        <v>n</v>
      </c>
      <c r="U32" s="151"/>
      <c r="V32" s="151"/>
      <c r="W32" s="151"/>
      <c r="X32" s="151"/>
      <c r="Y32" s="151"/>
      <c r="Z32" s="151"/>
      <c r="AA32" s="151"/>
      <c r="AB32" s="151"/>
      <c r="AC32" s="151"/>
      <c r="AD32" s="151"/>
      <c r="AE32" s="151"/>
    </row>
    <row r="33" spans="1:31" ht="14" x14ac:dyDescent="0.15">
      <c r="A33" s="125" t="str">
        <f>'Tariffs July 2018'!K19</f>
        <v>Click Energy</v>
      </c>
      <c r="B33" s="15" t="str">
        <f>'Tariffs July 2018'!L19</f>
        <v>Agate</v>
      </c>
      <c r="C33" s="126">
        <f>91*'Tariffs July 2018'!M19/100</f>
        <v>109.10899999999999</v>
      </c>
      <c r="D33" s="126">
        <f>($C$27*$C$28)*'Tariffs July 2018'!N19/100</f>
        <v>459</v>
      </c>
      <c r="E33" s="126">
        <v>0</v>
      </c>
      <c r="F33" s="126">
        <f>($C$27*$C$29)*'Tariffs July 2018'!AE19/100</f>
        <v>69</v>
      </c>
      <c r="G33" s="126">
        <f t="shared" ref="G33:G44" si="21">SUM(C33:F33)</f>
        <v>637.10900000000004</v>
      </c>
      <c r="H33" s="127">
        <f t="shared" ref="H33:H44" si="22">(G33-C33)*4</f>
        <v>2112</v>
      </c>
      <c r="I33" s="128">
        <f t="shared" ref="I33:I44" si="23">G33*4</f>
        <v>2548.4360000000001</v>
      </c>
      <c r="J33" s="129">
        <f t="shared" si="20"/>
        <v>2803.2796000000003</v>
      </c>
      <c r="K33" s="15">
        <f>'Tariffs July 2018'!AW19</f>
        <v>0</v>
      </c>
      <c r="L33" s="15">
        <f>'Tariffs July 2018'!AX19</f>
        <v>0</v>
      </c>
      <c r="M33" s="15">
        <f>'Tariffs July 2018'!AY19</f>
        <v>15</v>
      </c>
      <c r="N33" s="15">
        <f>'Tariffs July 2018'!AZ19</f>
        <v>0</v>
      </c>
      <c r="O33" s="127">
        <f t="shared" ref="O33" si="24">I33</f>
        <v>2548.4360000000001</v>
      </c>
      <c r="P33" s="127">
        <f>O33-(O33*M33/100)</f>
        <v>2166.1706000000004</v>
      </c>
      <c r="Q33" s="130">
        <f t="shared" ref="Q33:R44" si="25">O33*1.1</f>
        <v>2803.2796000000003</v>
      </c>
      <c r="R33" s="130">
        <f t="shared" si="25"/>
        <v>2382.7876600000004</v>
      </c>
      <c r="S33" s="131">
        <f>'Tariffs July 2018'!BI19</f>
        <v>0</v>
      </c>
      <c r="T33" s="132" t="str">
        <f>'Tariffs July 2018'!BJ19</f>
        <v>n</v>
      </c>
      <c r="U33" s="151"/>
      <c r="V33" s="151"/>
      <c r="W33" s="151"/>
      <c r="X33" s="151"/>
      <c r="Y33" s="151"/>
      <c r="Z33" s="151"/>
      <c r="AA33" s="151"/>
      <c r="AB33" s="151"/>
      <c r="AC33" s="151"/>
      <c r="AD33" s="151"/>
      <c r="AE33" s="151"/>
    </row>
    <row r="34" spans="1:31" ht="14" x14ac:dyDescent="0.15">
      <c r="A34" s="125" t="str">
        <f>'Tariffs July 2018'!K20</f>
        <v>Diamond Energy</v>
      </c>
      <c r="B34" s="15" t="str">
        <f>'Tariffs July 2018'!L20</f>
        <v>Pay on time discount</v>
      </c>
      <c r="C34" s="126">
        <f>91*'Tariffs July 2018'!M20/100</f>
        <v>116.75300000000001</v>
      </c>
      <c r="D34" s="126">
        <f>($C$27*$C$28)*'Tariffs July 2018'!N20/100</f>
        <v>379.95</v>
      </c>
      <c r="E34" s="126">
        <v>0</v>
      </c>
      <c r="F34" s="126">
        <f>($C$27*$C$29)*'Tariffs July 2018'!AE20/100</f>
        <v>43.41</v>
      </c>
      <c r="G34" s="126">
        <f t="shared" si="21"/>
        <v>540.11299999999994</v>
      </c>
      <c r="H34" s="127">
        <f t="shared" si="22"/>
        <v>1693.4399999999996</v>
      </c>
      <c r="I34" s="128">
        <f t="shared" si="23"/>
        <v>2160.4519999999998</v>
      </c>
      <c r="J34" s="129">
        <f t="shared" si="20"/>
        <v>2376.4971999999998</v>
      </c>
      <c r="K34" s="15">
        <f>'Tariffs July 2018'!AW20</f>
        <v>0</v>
      </c>
      <c r="L34" s="15">
        <f>'Tariffs July 2018'!AX20</f>
        <v>0</v>
      </c>
      <c r="M34" s="15">
        <f>'Tariffs July 2018'!AY20</f>
        <v>7</v>
      </c>
      <c r="N34" s="15">
        <f>'Tariffs July 2018'!AZ20</f>
        <v>0</v>
      </c>
      <c r="O34" s="127">
        <f>I34</f>
        <v>2160.4519999999998</v>
      </c>
      <c r="P34" s="127">
        <f>O34-(O34*M34/100)</f>
        <v>2009.2203599999998</v>
      </c>
      <c r="Q34" s="130">
        <f t="shared" si="25"/>
        <v>2376.4971999999998</v>
      </c>
      <c r="R34" s="130">
        <f t="shared" si="25"/>
        <v>2210.1423959999997</v>
      </c>
      <c r="S34" s="131">
        <f>'Tariffs July 2018'!BI20</f>
        <v>0</v>
      </c>
      <c r="T34" s="132" t="str">
        <f>'Tariffs July 2018'!BJ20</f>
        <v>n</v>
      </c>
      <c r="U34" s="151"/>
      <c r="V34" s="151"/>
      <c r="W34" s="151"/>
      <c r="X34" s="151"/>
      <c r="Y34" s="151"/>
      <c r="Z34" s="151"/>
      <c r="AA34" s="151"/>
      <c r="AB34" s="151"/>
      <c r="AC34" s="151"/>
      <c r="AD34" s="151"/>
      <c r="AE34" s="151"/>
    </row>
    <row r="35" spans="1:31" ht="14" x14ac:dyDescent="0.15">
      <c r="A35" s="125" t="str">
        <f>'Tariffs July 2018'!K21</f>
        <v>Dodo Power &amp; Gas</v>
      </c>
      <c r="B35" s="15" t="str">
        <f>'Tariffs July 2018'!L21</f>
        <v>Market offer</v>
      </c>
      <c r="C35" s="126">
        <f>91*'Tariffs July 2018'!M21/100</f>
        <v>108.381</v>
      </c>
      <c r="D35" s="126">
        <f>($C$27*$C$28)*'Tariffs July 2018'!N21/100</f>
        <v>446.25</v>
      </c>
      <c r="E35" s="126">
        <v>0</v>
      </c>
      <c r="F35" s="126">
        <f>($C$27*$C$29)*'Tariffs July 2018'!AE21/100</f>
        <v>52.8</v>
      </c>
      <c r="G35" s="126">
        <f t="shared" si="21"/>
        <v>607.43099999999993</v>
      </c>
      <c r="H35" s="127">
        <f t="shared" si="22"/>
        <v>1996.1999999999998</v>
      </c>
      <c r="I35" s="128">
        <f t="shared" si="23"/>
        <v>2429.7239999999997</v>
      </c>
      <c r="J35" s="129">
        <f t="shared" si="20"/>
        <v>2672.6963999999998</v>
      </c>
      <c r="K35" s="15">
        <f>'Tariffs July 2018'!AW21</f>
        <v>0</v>
      </c>
      <c r="L35" s="15">
        <f>'Tariffs July 2018'!AX21</f>
        <v>0</v>
      </c>
      <c r="M35" s="15">
        <f>'Tariffs July 2018'!AY21</f>
        <v>0</v>
      </c>
      <c r="N35" s="15">
        <f>'Tariffs July 2018'!AZ21</f>
        <v>0</v>
      </c>
      <c r="O35" s="127">
        <f>I35</f>
        <v>2429.7239999999997</v>
      </c>
      <c r="P35" s="127">
        <f>O35-(H35*N35/100)</f>
        <v>2429.7239999999997</v>
      </c>
      <c r="Q35" s="130">
        <f t="shared" si="25"/>
        <v>2672.6963999999998</v>
      </c>
      <c r="R35" s="130">
        <f t="shared" si="25"/>
        <v>2672.6963999999998</v>
      </c>
      <c r="S35" s="131">
        <f>'Tariffs July 2018'!BI21</f>
        <v>0</v>
      </c>
      <c r="T35" s="132" t="str">
        <f>'Tariffs July 2018'!BJ21</f>
        <v>n</v>
      </c>
      <c r="U35" s="151"/>
      <c r="V35" s="151"/>
      <c r="W35" s="151"/>
      <c r="X35" s="151"/>
      <c r="Y35" s="151"/>
      <c r="Z35" s="151"/>
      <c r="AA35" s="151"/>
      <c r="AB35" s="151"/>
      <c r="AC35" s="151"/>
      <c r="AD35" s="151"/>
      <c r="AE35" s="151"/>
    </row>
    <row r="36" spans="1:31" ht="14" x14ac:dyDescent="0.15">
      <c r="A36" s="125" t="str">
        <f>'Tariffs July 2018'!K22</f>
        <v>EnergyAustralia</v>
      </c>
      <c r="B36" s="15" t="str">
        <f>'Tariffs July 2018'!L22</f>
        <v>Anytime Saver</v>
      </c>
      <c r="C36" s="126">
        <f>91*'Tariffs July 2018'!M22/100</f>
        <v>108.836</v>
      </c>
      <c r="D36" s="126">
        <f>($C$27*$C$28)*'Tariffs July 2018'!N22/100</f>
        <v>428.4</v>
      </c>
      <c r="E36" s="126">
        <v>0</v>
      </c>
      <c r="F36" s="126">
        <f>($C$27*$C$29)*'Tariffs July 2018'!AE22/100</f>
        <v>48.3</v>
      </c>
      <c r="G36" s="126">
        <f t="shared" si="21"/>
        <v>585.53599999999994</v>
      </c>
      <c r="H36" s="127">
        <f t="shared" si="22"/>
        <v>1906.7999999999997</v>
      </c>
      <c r="I36" s="128">
        <f t="shared" si="23"/>
        <v>2342.1439999999998</v>
      </c>
      <c r="J36" s="129">
        <f t="shared" si="20"/>
        <v>2576.3584000000001</v>
      </c>
      <c r="K36" s="15">
        <f>'Tariffs July 2018'!AW22</f>
        <v>0</v>
      </c>
      <c r="L36" s="15">
        <f>'Tariffs July 2018'!AX22</f>
        <v>28</v>
      </c>
      <c r="M36" s="15">
        <f>'Tariffs July 2018'!AY22</f>
        <v>0</v>
      </c>
      <c r="N36" s="15">
        <f>'Tariffs July 2018'!AZ22</f>
        <v>0</v>
      </c>
      <c r="O36" s="127">
        <f>I36-(H36*L36/100)</f>
        <v>1808.2399999999998</v>
      </c>
      <c r="P36" s="127">
        <f>O36-(H36*N36/100)</f>
        <v>1808.2399999999998</v>
      </c>
      <c r="Q36" s="130">
        <f t="shared" si="25"/>
        <v>1989.0639999999999</v>
      </c>
      <c r="R36" s="130">
        <f t="shared" si="25"/>
        <v>1989.0639999999999</v>
      </c>
      <c r="S36" s="131">
        <f>'Tariffs July 2018'!BI22</f>
        <v>0</v>
      </c>
      <c r="T36" s="132" t="str">
        <f>'Tariffs July 2018'!BJ22</f>
        <v>n</v>
      </c>
      <c r="U36" s="151"/>
      <c r="V36" s="151"/>
      <c r="W36" s="151"/>
      <c r="X36" s="151"/>
      <c r="Y36" s="151"/>
      <c r="Z36" s="151"/>
      <c r="AA36" s="151"/>
      <c r="AB36" s="151"/>
      <c r="AC36" s="151"/>
      <c r="AD36" s="151"/>
      <c r="AE36" s="151"/>
    </row>
    <row r="37" spans="1:31" ht="14" x14ac:dyDescent="0.15">
      <c r="A37" s="125" t="str">
        <f>'Tariffs July 2018'!K23</f>
        <v>Energy Locals</v>
      </c>
      <c r="B37" s="15" t="str">
        <f>'Tariffs July 2018'!L23</f>
        <v>Save Me</v>
      </c>
      <c r="C37" s="126">
        <f>91*'Tariffs July 2018'!M23/100</f>
        <v>93.73</v>
      </c>
      <c r="D37" s="126">
        <f>($C$27*$C$28)*'Tariffs July 2018'!N23/100</f>
        <v>391</v>
      </c>
      <c r="E37" s="126">
        <v>0</v>
      </c>
      <c r="F37" s="126">
        <f>($C$27*$C$29)*'Tariffs July 2018'!AE23/100</f>
        <v>57</v>
      </c>
      <c r="G37" s="126">
        <f t="shared" si="21"/>
        <v>541.73</v>
      </c>
      <c r="H37" s="127">
        <f t="shared" si="22"/>
        <v>1792</v>
      </c>
      <c r="I37" s="128">
        <f t="shared" si="23"/>
        <v>2166.92</v>
      </c>
      <c r="J37" s="129">
        <f t="shared" si="20"/>
        <v>2383.6120000000001</v>
      </c>
      <c r="K37" s="15">
        <f>'Tariffs July 2018'!AW23</f>
        <v>0</v>
      </c>
      <c r="L37" s="15">
        <f>'Tariffs July 2018'!AX23</f>
        <v>0</v>
      </c>
      <c r="M37" s="15">
        <f>'Tariffs July 2018'!AY23</f>
        <v>0</v>
      </c>
      <c r="N37" s="15">
        <f>'Tariffs July 2018'!AZ23</f>
        <v>0</v>
      </c>
      <c r="O37" s="127">
        <f t="shared" ref="O37:O42" si="26">I37</f>
        <v>2166.92</v>
      </c>
      <c r="P37" s="127">
        <f>O37-(O37*M37/100)</f>
        <v>2166.92</v>
      </c>
      <c r="Q37" s="130">
        <f t="shared" si="25"/>
        <v>2383.6120000000001</v>
      </c>
      <c r="R37" s="130">
        <f t="shared" si="25"/>
        <v>2383.6120000000001</v>
      </c>
      <c r="S37" s="131">
        <f>'Tariffs July 2018'!BI23</f>
        <v>0</v>
      </c>
      <c r="T37" s="132" t="str">
        <f>'Tariffs July 2018'!BJ23</f>
        <v>n</v>
      </c>
      <c r="U37" s="151"/>
      <c r="V37" s="151"/>
      <c r="W37" s="151"/>
      <c r="X37" s="151"/>
      <c r="Y37" s="151"/>
      <c r="Z37" s="151"/>
      <c r="AA37" s="151"/>
      <c r="AB37" s="151"/>
      <c r="AC37" s="151"/>
      <c r="AD37" s="151"/>
      <c r="AE37" s="151"/>
    </row>
    <row r="38" spans="1:31" ht="14" x14ac:dyDescent="0.15">
      <c r="A38" s="125" t="str">
        <f>'Tariffs July 2018'!K24</f>
        <v>Origin Energy</v>
      </c>
      <c r="B38" s="15" t="str">
        <f>'Tariffs July 2018'!L24</f>
        <v>Bill Saver</v>
      </c>
      <c r="C38" s="126">
        <f>91*'Tariffs July 2018'!M24/100</f>
        <v>105.05950000000001</v>
      </c>
      <c r="D38" s="126">
        <f>($C$27*$C$28)*'Tariffs July 2018'!N24/100</f>
        <v>411.4</v>
      </c>
      <c r="E38" s="126">
        <v>0</v>
      </c>
      <c r="F38" s="126">
        <f>($C$27*$C$29)*'Tariffs July 2018'!AE24/100</f>
        <v>46.74</v>
      </c>
      <c r="G38" s="126">
        <f t="shared" si="21"/>
        <v>563.19949999999994</v>
      </c>
      <c r="H38" s="127">
        <f t="shared" si="22"/>
        <v>1832.5599999999997</v>
      </c>
      <c r="I38" s="128">
        <f t="shared" si="23"/>
        <v>2252.7979999999998</v>
      </c>
      <c r="J38" s="129">
        <f t="shared" si="20"/>
        <v>2478.0778</v>
      </c>
      <c r="K38" s="15">
        <f>'Tariffs July 2018'!AW24</f>
        <v>12</v>
      </c>
      <c r="L38" s="15">
        <f>'Tariffs July 2018'!AX24</f>
        <v>0</v>
      </c>
      <c r="M38" s="15">
        <f>'Tariffs July 2018'!AY24</f>
        <v>0</v>
      </c>
      <c r="N38" s="15">
        <f>'Tariffs July 2018'!AZ24</f>
        <v>0</v>
      </c>
      <c r="O38" s="127">
        <f>I38-(I38*K38/100)</f>
        <v>1982.4622399999998</v>
      </c>
      <c r="P38" s="127">
        <f>O38-(H38*N38/100)</f>
        <v>1982.4622399999998</v>
      </c>
      <c r="Q38" s="130">
        <f t="shared" si="25"/>
        <v>2180.7084639999998</v>
      </c>
      <c r="R38" s="130">
        <f t="shared" si="25"/>
        <v>2180.7084639999998</v>
      </c>
      <c r="S38" s="131">
        <f>'Tariffs July 2018'!BI24</f>
        <v>0</v>
      </c>
      <c r="T38" s="132" t="str">
        <f>'Tariffs July 2018'!BJ24</f>
        <v>n</v>
      </c>
      <c r="U38" s="151"/>
      <c r="V38" s="151"/>
      <c r="W38" s="151"/>
      <c r="X38" s="151"/>
      <c r="Y38" s="151"/>
      <c r="Z38" s="151"/>
      <c r="AA38" s="151"/>
      <c r="AB38" s="151"/>
      <c r="AC38" s="151"/>
      <c r="AD38" s="151"/>
      <c r="AE38" s="151"/>
    </row>
    <row r="39" spans="1:31" ht="14" x14ac:dyDescent="0.15">
      <c r="A39" s="125" t="str">
        <f>'Tariffs July 2018'!K25</f>
        <v>Powerdirect</v>
      </c>
      <c r="B39" s="15" t="str">
        <f>'Tariffs July 2018'!L25</f>
        <v>Market offer</v>
      </c>
      <c r="C39" s="126">
        <f>91*'Tariffs July 2018'!M25/100</f>
        <v>92.82</v>
      </c>
      <c r="D39" s="126">
        <f>($C$27*$C$28)*'Tariffs July 2018'!N25/100</f>
        <v>433.5</v>
      </c>
      <c r="E39" s="126">
        <v>0</v>
      </c>
      <c r="F39" s="126">
        <f>($C$27*$C$29)*'Tariffs July 2018'!AE25/100</f>
        <v>50.4</v>
      </c>
      <c r="G39" s="126">
        <f t="shared" si="21"/>
        <v>576.71999999999991</v>
      </c>
      <c r="H39" s="127">
        <f t="shared" si="22"/>
        <v>1935.5999999999997</v>
      </c>
      <c r="I39" s="128">
        <f t="shared" si="23"/>
        <v>2306.8799999999997</v>
      </c>
      <c r="J39" s="129">
        <f t="shared" si="20"/>
        <v>2537.5679999999998</v>
      </c>
      <c r="K39" s="15">
        <f>'Tariffs July 2018'!AW25</f>
        <v>0</v>
      </c>
      <c r="L39" s="15">
        <f>'Tariffs July 2018'!AX25</f>
        <v>0</v>
      </c>
      <c r="M39" s="15">
        <f>'Tariffs July 2018'!AY25</f>
        <v>0</v>
      </c>
      <c r="N39" s="15">
        <f>'Tariffs July 2018'!AZ25</f>
        <v>24</v>
      </c>
      <c r="O39" s="127">
        <f t="shared" si="26"/>
        <v>2306.8799999999997</v>
      </c>
      <c r="P39" s="127">
        <f>O39-(H39*N39/100)</f>
        <v>1842.3359999999998</v>
      </c>
      <c r="Q39" s="130">
        <f t="shared" si="25"/>
        <v>2537.5679999999998</v>
      </c>
      <c r="R39" s="130">
        <f t="shared" si="25"/>
        <v>2026.5696</v>
      </c>
      <c r="S39" s="131">
        <f>'Tariffs July 2018'!BI25</f>
        <v>0</v>
      </c>
      <c r="T39" s="132" t="str">
        <f>'Tariffs July 2018'!BJ25</f>
        <v>n</v>
      </c>
      <c r="U39" s="151"/>
      <c r="V39" s="151"/>
      <c r="W39" s="151"/>
      <c r="X39" s="151"/>
      <c r="Y39" s="151"/>
      <c r="Z39" s="151"/>
      <c r="AA39" s="151"/>
      <c r="AB39" s="151"/>
      <c r="AC39" s="151"/>
      <c r="AD39" s="151"/>
      <c r="AE39" s="151"/>
    </row>
    <row r="40" spans="1:31" ht="14" x14ac:dyDescent="0.15">
      <c r="A40" s="125" t="str">
        <f>'Tariffs July 2018'!K26</f>
        <v>Sanctuary Energy</v>
      </c>
      <c r="B40" s="15" t="str">
        <f>'Tariffs July 2018'!L26</f>
        <v>Negotiated offer</v>
      </c>
      <c r="C40" s="126">
        <f>91*'Tariffs July 2018'!M26/100</f>
        <v>119.27369999999999</v>
      </c>
      <c r="D40" s="126">
        <f>($C$27*$C$28)*'Tariffs July 2018'!N26/100</f>
        <v>415.85059999999999</v>
      </c>
      <c r="E40" s="126">
        <v>0</v>
      </c>
      <c r="F40" s="126">
        <f>($C$27*$C$29)*'Tariffs July 2018'!AE26/100</f>
        <v>41.078400000000002</v>
      </c>
      <c r="G40" s="126">
        <f t="shared" si="21"/>
        <v>576.20269999999994</v>
      </c>
      <c r="H40" s="127">
        <f t="shared" si="22"/>
        <v>1827.7159999999999</v>
      </c>
      <c r="I40" s="128">
        <f t="shared" si="23"/>
        <v>2304.8107999999997</v>
      </c>
      <c r="J40" s="129">
        <f t="shared" si="20"/>
        <v>2535.2918799999998</v>
      </c>
      <c r="K40" s="15">
        <f>'Tariffs July 2018'!AW26</f>
        <v>0</v>
      </c>
      <c r="L40" s="15">
        <f>'Tariffs July 2018'!AX26</f>
        <v>0</v>
      </c>
      <c r="M40" s="15">
        <f>'Tariffs July 2018'!AY26</f>
        <v>0</v>
      </c>
      <c r="N40" s="15">
        <f>'Tariffs July 2018'!AZ26</f>
        <v>0</v>
      </c>
      <c r="O40" s="127">
        <f t="shared" si="26"/>
        <v>2304.8107999999997</v>
      </c>
      <c r="P40" s="127">
        <f>O40-(H40*N40/100)</f>
        <v>2304.8107999999997</v>
      </c>
      <c r="Q40" s="130">
        <f t="shared" si="25"/>
        <v>2535.2918799999998</v>
      </c>
      <c r="R40" s="130">
        <f t="shared" si="25"/>
        <v>2535.2918799999998</v>
      </c>
      <c r="S40" s="131">
        <f>'Tariffs July 2018'!BI26</f>
        <v>0</v>
      </c>
      <c r="T40" s="132" t="str">
        <f>'Tariffs July 2018'!BJ26</f>
        <v>n</v>
      </c>
      <c r="U40" s="151"/>
      <c r="V40" s="151"/>
      <c r="W40" s="151"/>
      <c r="X40" s="151"/>
      <c r="Y40" s="151"/>
      <c r="Z40" s="151"/>
      <c r="AA40" s="151"/>
      <c r="AB40" s="151"/>
      <c r="AC40" s="151"/>
      <c r="AD40" s="151"/>
      <c r="AE40" s="151"/>
    </row>
    <row r="41" spans="1:31" ht="14" x14ac:dyDescent="0.15">
      <c r="A41" s="125" t="str">
        <f>'Tariffs July 2018'!K27</f>
        <v>Simply Energy</v>
      </c>
      <c r="B41" s="15" t="str">
        <f>'Tariffs July 2018'!L27</f>
        <v>Plus</v>
      </c>
      <c r="C41" s="126">
        <f>91*'Tariffs July 2018'!M27/100</f>
        <v>79.106300000000005</v>
      </c>
      <c r="D41" s="126">
        <f>($C$27*$C$28)*'Tariffs July 2018'!N27/100</f>
        <v>476.17</v>
      </c>
      <c r="E41" s="126">
        <v>0</v>
      </c>
      <c r="F41" s="126">
        <f>($C$27*$C$29)*'Tariffs July 2018'!AE27/100</f>
        <v>62.969999999999992</v>
      </c>
      <c r="G41" s="126">
        <f t="shared" si="21"/>
        <v>618.24630000000002</v>
      </c>
      <c r="H41" s="127">
        <f t="shared" si="22"/>
        <v>2156.56</v>
      </c>
      <c r="I41" s="128">
        <f t="shared" si="23"/>
        <v>2472.9852000000001</v>
      </c>
      <c r="J41" s="129">
        <f t="shared" si="20"/>
        <v>2720.2837200000004</v>
      </c>
      <c r="K41" s="15">
        <f>'Tariffs July 2018'!AW27</f>
        <v>0</v>
      </c>
      <c r="L41" s="15">
        <f>'Tariffs July 2018'!AX27</f>
        <v>0</v>
      </c>
      <c r="M41" s="15">
        <f>'Tariffs July 2018'!AY27</f>
        <v>0</v>
      </c>
      <c r="N41" s="15">
        <f>'Tariffs July 2018'!AZ27</f>
        <v>18</v>
      </c>
      <c r="O41" s="127">
        <f t="shared" si="26"/>
        <v>2472.9852000000001</v>
      </c>
      <c r="P41" s="127">
        <f>O41-(H41*N41/100)</f>
        <v>2084.8044</v>
      </c>
      <c r="Q41" s="130">
        <f t="shared" si="25"/>
        <v>2720.2837200000004</v>
      </c>
      <c r="R41" s="130">
        <f t="shared" si="25"/>
        <v>2293.2848400000003</v>
      </c>
      <c r="S41" s="131">
        <f>'Tariffs July 2018'!BI27</f>
        <v>0</v>
      </c>
      <c r="T41" s="132" t="str">
        <f>'Tariffs July 2018'!BJ27</f>
        <v>n</v>
      </c>
      <c r="U41" s="151"/>
      <c r="V41" s="151"/>
      <c r="W41" s="151"/>
      <c r="X41" s="151"/>
      <c r="Y41" s="151"/>
      <c r="Z41" s="151"/>
      <c r="AA41" s="151"/>
      <c r="AB41" s="151"/>
      <c r="AC41" s="151"/>
      <c r="AD41" s="151"/>
      <c r="AE41" s="151"/>
    </row>
    <row r="42" spans="1:31" ht="14" x14ac:dyDescent="0.15">
      <c r="A42" s="125" t="str">
        <f>'Tariffs July 2018'!K28</f>
        <v>Mojo Power</v>
      </c>
      <c r="B42" s="15" t="str">
        <f>'Tariffs July 2018'!L28</f>
        <v>Connect</v>
      </c>
      <c r="C42" s="126">
        <f>(91*'Tariffs July 2018'!M28/100)+('Tariffs July 2018'!BM28*3)</f>
        <v>162.93550000000002</v>
      </c>
      <c r="D42" s="126">
        <f>($C$27*$C$28)*'Tariffs July 2018'!N28/100</f>
        <v>384.03</v>
      </c>
      <c r="E42" s="126">
        <v>0</v>
      </c>
      <c r="F42" s="126">
        <f>($C$27*$C$29)*'Tariffs July 2018'!AE28/100</f>
        <v>41.04</v>
      </c>
      <c r="G42" s="126">
        <f t="shared" si="21"/>
        <v>588.00549999999998</v>
      </c>
      <c r="H42" s="127">
        <f t="shared" si="22"/>
        <v>1700.2799999999997</v>
      </c>
      <c r="I42" s="128">
        <f t="shared" si="23"/>
        <v>2352.0219999999999</v>
      </c>
      <c r="J42" s="129">
        <f t="shared" si="20"/>
        <v>2587.2242000000001</v>
      </c>
      <c r="K42" s="15">
        <f>'Tariffs July 2018'!AW28</f>
        <v>0</v>
      </c>
      <c r="L42" s="15">
        <f>'Tariffs July 2018'!AX28</f>
        <v>0</v>
      </c>
      <c r="M42" s="15">
        <f>'Tariffs July 2018'!AY28</f>
        <v>0</v>
      </c>
      <c r="N42" s="15">
        <f>'Tariffs July 2018'!AZ28</f>
        <v>0</v>
      </c>
      <c r="O42" s="127">
        <f t="shared" si="26"/>
        <v>2352.0219999999999</v>
      </c>
      <c r="P42" s="127">
        <f>O42-(H42*N42/100)</f>
        <v>2352.0219999999999</v>
      </c>
      <c r="Q42" s="130">
        <f t="shared" si="25"/>
        <v>2587.2242000000001</v>
      </c>
      <c r="R42" s="130">
        <f t="shared" si="25"/>
        <v>2587.2242000000001</v>
      </c>
      <c r="S42" s="131">
        <f>'Tariffs July 2018'!BI28</f>
        <v>0</v>
      </c>
      <c r="T42" s="132" t="str">
        <f>'Tariffs July 2018'!BJ28</f>
        <v>n</v>
      </c>
      <c r="U42" s="151"/>
      <c r="V42" s="151"/>
      <c r="W42" s="151"/>
      <c r="X42" s="151"/>
      <c r="Y42" s="151"/>
      <c r="Z42" s="151"/>
      <c r="AA42" s="151"/>
      <c r="AB42" s="151"/>
      <c r="AC42" s="151"/>
      <c r="AD42" s="151"/>
      <c r="AE42" s="151"/>
    </row>
    <row r="43" spans="1:31" ht="14" x14ac:dyDescent="0.15">
      <c r="A43" s="125" t="str">
        <f>'Tariffs July 2018'!K29</f>
        <v>Powershop</v>
      </c>
      <c r="B43" s="15" t="str">
        <f>'Tariffs July 2018'!L29</f>
        <v>Power Saver</v>
      </c>
      <c r="C43" s="126">
        <f>91*'Tariffs July 2018'!M29/100</f>
        <v>95.058600000000013</v>
      </c>
      <c r="D43" s="126">
        <f>($C$27*$C$28)*'Tariffs July 2018'!N29/100</f>
        <v>386.24</v>
      </c>
      <c r="E43" s="126">
        <v>1</v>
      </c>
      <c r="F43" s="126">
        <f>($C$27*$C$29)*'Tariffs July 2018'!AE29/100</f>
        <v>56.61</v>
      </c>
      <c r="G43" s="126">
        <f t="shared" si="21"/>
        <v>538.90859999999998</v>
      </c>
      <c r="H43" s="127">
        <f t="shared" si="22"/>
        <v>1775.3999999999999</v>
      </c>
      <c r="I43" s="128">
        <f t="shared" si="23"/>
        <v>2155.6343999999999</v>
      </c>
      <c r="J43" s="129">
        <f t="shared" si="20"/>
        <v>2371.1978400000003</v>
      </c>
      <c r="K43" s="15">
        <f>'Tariffs July 2018'!AW29</f>
        <v>0</v>
      </c>
      <c r="L43" s="15">
        <f>'Tariffs July 2018'!AX29</f>
        <v>0</v>
      </c>
      <c r="M43" s="15">
        <f>'Tariffs July 2018'!AY29</f>
        <v>12</v>
      </c>
      <c r="N43" s="15">
        <f>'Tariffs July 2018'!AZ29</f>
        <v>0</v>
      </c>
      <c r="O43" s="127">
        <f>I43-(I43*K43/100)</f>
        <v>2155.6343999999999</v>
      </c>
      <c r="P43" s="127">
        <f>O43-(O43*M43/100)</f>
        <v>1896.9582719999999</v>
      </c>
      <c r="Q43" s="130">
        <f t="shared" si="25"/>
        <v>2371.1978400000003</v>
      </c>
      <c r="R43" s="130">
        <f t="shared" si="25"/>
        <v>2086.6540992</v>
      </c>
      <c r="S43" s="131">
        <f>'Tariffs July 2018'!BI29</f>
        <v>0</v>
      </c>
      <c r="T43" s="132" t="str">
        <f>'Tariffs July 2018'!BJ29</f>
        <v>n</v>
      </c>
      <c r="U43" s="151"/>
      <c r="V43" s="151"/>
      <c r="W43" s="151"/>
      <c r="X43" s="151"/>
      <c r="Y43" s="151"/>
      <c r="Z43" s="151"/>
      <c r="AA43" s="151"/>
      <c r="AB43" s="151"/>
      <c r="AC43" s="151"/>
      <c r="AD43" s="151"/>
      <c r="AE43" s="151"/>
    </row>
    <row r="44" spans="1:31" ht="14" x14ac:dyDescent="0.15">
      <c r="A44" s="125" t="str">
        <f>'Tariffs July 2018'!K30</f>
        <v>Red Energy</v>
      </c>
      <c r="B44" s="15" t="str">
        <f>'Tariffs July 2018'!L30</f>
        <v>Easy Saver</v>
      </c>
      <c r="C44" s="126">
        <f>91*'Tariffs July 2018'!M30/100</f>
        <v>91.609699999999989</v>
      </c>
      <c r="D44" s="126">
        <f>($C$27*$C$28)*'Tariffs July 2018'!N30/100</f>
        <v>396.1</v>
      </c>
      <c r="E44" s="126">
        <v>2</v>
      </c>
      <c r="F44" s="126">
        <f>($C$27*$C$29)*'Tariffs July 2018'!AE30/100</f>
        <v>48.3</v>
      </c>
      <c r="G44" s="126">
        <f t="shared" si="21"/>
        <v>538.00969999999995</v>
      </c>
      <c r="H44" s="127">
        <f t="shared" si="22"/>
        <v>1785.6</v>
      </c>
      <c r="I44" s="128">
        <f t="shared" si="23"/>
        <v>2152.0387999999998</v>
      </c>
      <c r="J44" s="129">
        <f t="shared" si="20"/>
        <v>2367.2426799999998</v>
      </c>
      <c r="K44" s="15">
        <f>'Tariffs July 2018'!AW30</f>
        <v>0</v>
      </c>
      <c r="L44" s="15">
        <f>'Tariffs July 2018'!AX30</f>
        <v>0</v>
      </c>
      <c r="M44" s="15">
        <f>'Tariffs July 2018'!AY30</f>
        <v>10</v>
      </c>
      <c r="N44" s="15">
        <f>'Tariffs July 2018'!AZ30</f>
        <v>0</v>
      </c>
      <c r="O44" s="127">
        <f t="shared" ref="O44" si="27">I44</f>
        <v>2152.0387999999998</v>
      </c>
      <c r="P44" s="127">
        <f>O44-(O44*M44/100)</f>
        <v>1936.8349199999998</v>
      </c>
      <c r="Q44" s="130">
        <f t="shared" si="25"/>
        <v>2367.2426799999998</v>
      </c>
      <c r="R44" s="130">
        <f t="shared" si="25"/>
        <v>2130.5184119999999</v>
      </c>
      <c r="S44" s="131">
        <f>'Tariffs July 2018'!BI30</f>
        <v>0</v>
      </c>
      <c r="T44" s="132" t="str">
        <f>'Tariffs July 2018'!BJ30</f>
        <v>n</v>
      </c>
      <c r="U44" s="151"/>
      <c r="V44" s="151"/>
      <c r="W44" s="151"/>
      <c r="X44" s="151"/>
      <c r="Y44" s="151"/>
      <c r="Z44" s="151"/>
      <c r="AA44" s="151"/>
      <c r="AB44" s="151"/>
      <c r="AC44" s="151"/>
      <c r="AD44" s="151"/>
      <c r="AE44" s="151"/>
    </row>
    <row r="45" spans="1:31" ht="14" x14ac:dyDescent="0.15">
      <c r="A45" s="15" t="str">
        <f>'Tariffs July 2018'!K31</f>
        <v>Amaysim</v>
      </c>
      <c r="B45" s="15" t="str">
        <f>'Tariffs July 2018'!L31</f>
        <v>Electricity 4</v>
      </c>
      <c r="C45" s="126">
        <f>91*'Tariffs July 2018'!M31/100</f>
        <v>109.10899999999999</v>
      </c>
      <c r="D45" s="126">
        <f>($C$27*$C$28)*'Tariffs July 2018'!N31/100</f>
        <v>459</v>
      </c>
      <c r="E45" s="126">
        <v>3</v>
      </c>
      <c r="F45" s="126">
        <f>($C$27*$C$29)*'Tariffs July 2018'!AE31/100</f>
        <v>69</v>
      </c>
      <c r="G45" s="126">
        <f t="shared" ref="G45" si="28">SUM(C45:F45)</f>
        <v>640.10900000000004</v>
      </c>
      <c r="H45" s="127">
        <f t="shared" ref="H45" si="29">(G45-C45)*4</f>
        <v>2124</v>
      </c>
      <c r="I45" s="128">
        <f t="shared" ref="I45" si="30">G45*4</f>
        <v>2560.4360000000001</v>
      </c>
      <c r="J45" s="129">
        <f t="shared" ref="J45" si="31">I45*1.1</f>
        <v>2816.4796000000006</v>
      </c>
      <c r="K45" s="15">
        <f>'Tariffs July 2018'!AW31</f>
        <v>0</v>
      </c>
      <c r="L45" s="15">
        <f>'Tariffs July 2018'!AX31</f>
        <v>0</v>
      </c>
      <c r="M45" s="15">
        <f>'Tariffs July 2018'!AY31</f>
        <v>5</v>
      </c>
      <c r="N45" s="15">
        <f>'Tariffs July 2018'!AZ31</f>
        <v>0</v>
      </c>
      <c r="O45" s="127">
        <f>I45-(I45*K45/100)</f>
        <v>2560.4360000000001</v>
      </c>
      <c r="P45" s="127">
        <f>O45-(O45*M45/100)</f>
        <v>2432.4142000000002</v>
      </c>
      <c r="Q45" s="130">
        <f t="shared" ref="Q45:Q47" si="32">O45*1.1</f>
        <v>2816.4796000000006</v>
      </c>
      <c r="R45" s="130">
        <f t="shared" ref="R45:R47" si="33">P45*1.1</f>
        <v>2675.6556200000005</v>
      </c>
      <c r="S45" s="131">
        <f>'Tariffs July 2018'!BI31</f>
        <v>0</v>
      </c>
      <c r="T45" s="132" t="str">
        <f>'Tariffs July 2018'!BJ31</f>
        <v>n</v>
      </c>
      <c r="U45" s="151"/>
      <c r="V45" s="151"/>
      <c r="W45" s="151"/>
      <c r="X45" s="151"/>
      <c r="Y45" s="151"/>
      <c r="Z45" s="151"/>
      <c r="AA45" s="151"/>
      <c r="AB45" s="151"/>
      <c r="AC45" s="151"/>
      <c r="AD45" s="151"/>
      <c r="AE45" s="151"/>
    </row>
    <row r="46" spans="1:31" ht="14" x14ac:dyDescent="0.15">
      <c r="A46" s="15" t="str">
        <f>'Tariffs July 2018'!K32</f>
        <v>Alinta Energy</v>
      </c>
      <c r="B46" s="15" t="str">
        <f>'Tariffs July 2018'!L32</f>
        <v>Home Saver Plus</v>
      </c>
      <c r="C46" s="126">
        <f>91*'Tariffs July 2018'!M32/100</f>
        <v>92.592500000000001</v>
      </c>
      <c r="D46" s="126">
        <f>($C$27*$C$28)*'Tariffs July 2018'!N32/100</f>
        <v>442</v>
      </c>
      <c r="E46" s="126">
        <v>4</v>
      </c>
      <c r="F46" s="126">
        <f>($C$27*$C$29)*'Tariffs July 2018'!AE32/100</f>
        <v>51</v>
      </c>
      <c r="G46" s="126">
        <f t="shared" ref="G46:G47" si="34">SUM(C46:F46)</f>
        <v>589.59249999999997</v>
      </c>
      <c r="H46" s="127">
        <f t="shared" ref="H46:H47" si="35">(G46-C46)*4</f>
        <v>1988</v>
      </c>
      <c r="I46" s="128">
        <f t="shared" ref="I46:I47" si="36">G46*4</f>
        <v>2358.37</v>
      </c>
      <c r="J46" s="129">
        <f t="shared" ref="J46:J47" si="37">I46*1.1</f>
        <v>2594.2069999999999</v>
      </c>
      <c r="K46" s="15">
        <f>'Tariffs July 2018'!AW32</f>
        <v>0</v>
      </c>
      <c r="L46" s="15">
        <f>'Tariffs July 2018'!AX32</f>
        <v>0</v>
      </c>
      <c r="M46" s="15">
        <f>'Tariffs July 2018'!AY32</f>
        <v>0</v>
      </c>
      <c r="N46" s="15">
        <f>'Tariffs July 2018'!AZ32</f>
        <v>28</v>
      </c>
      <c r="O46" s="127">
        <f t="shared" ref="O46:O47" si="38">I46</f>
        <v>2358.37</v>
      </c>
      <c r="P46" s="127">
        <f>O46-(H46*N46/100)</f>
        <v>1801.73</v>
      </c>
      <c r="Q46" s="130">
        <f t="shared" si="32"/>
        <v>2594.2069999999999</v>
      </c>
      <c r="R46" s="130">
        <f t="shared" si="33"/>
        <v>1981.9030000000002</v>
      </c>
      <c r="S46" s="131">
        <f>'Tariffs July 2018'!BI32</f>
        <v>0</v>
      </c>
      <c r="T46" s="132" t="str">
        <f>'Tariffs July 2018'!BJ32</f>
        <v>n</v>
      </c>
      <c r="U46" s="151"/>
      <c r="V46" s="151"/>
      <c r="W46" s="151"/>
      <c r="X46" s="151"/>
      <c r="Y46" s="151"/>
      <c r="Z46" s="151"/>
      <c r="AA46" s="151"/>
      <c r="AB46" s="151"/>
      <c r="AC46" s="151"/>
      <c r="AD46" s="151"/>
      <c r="AE46" s="151"/>
    </row>
    <row r="47" spans="1:31" ht="15" thickBot="1" x14ac:dyDescent="0.2">
      <c r="A47" s="134" t="str">
        <f>'Tariffs July 2018'!K33</f>
        <v>Q Energy</v>
      </c>
      <c r="B47" s="134" t="str">
        <f>'Tariffs July 2018'!L33</f>
        <v>Flexi Saver Home</v>
      </c>
      <c r="C47" s="135">
        <f>91*'Tariffs July 2018'!M33/100</f>
        <v>90.09</v>
      </c>
      <c r="D47" s="135">
        <f>($C$27*$C$28)*'Tariffs July 2018'!N33/100</f>
        <v>319.77</v>
      </c>
      <c r="E47" s="135">
        <v>5</v>
      </c>
      <c r="F47" s="135">
        <f>($C$27*$C$29)*'Tariffs July 2018'!AE33/100</f>
        <v>32.82</v>
      </c>
      <c r="G47" s="135">
        <f t="shared" si="34"/>
        <v>447.68</v>
      </c>
      <c r="H47" s="136">
        <f t="shared" si="35"/>
        <v>1430.3600000000001</v>
      </c>
      <c r="I47" s="137">
        <f t="shared" si="36"/>
        <v>1790.72</v>
      </c>
      <c r="J47" s="138">
        <f t="shared" si="37"/>
        <v>1969.7920000000001</v>
      </c>
      <c r="K47" s="134">
        <f>'Tariffs July 2018'!AW33</f>
        <v>0</v>
      </c>
      <c r="L47" s="134">
        <f>'Tariffs July 2018'!AX33</f>
        <v>0</v>
      </c>
      <c r="M47" s="134">
        <f>'Tariffs July 2018'!AY33</f>
        <v>0</v>
      </c>
      <c r="N47" s="134">
        <f>'Tariffs July 2018'!AZ33</f>
        <v>0</v>
      </c>
      <c r="O47" s="136">
        <f t="shared" si="38"/>
        <v>1790.72</v>
      </c>
      <c r="P47" s="136">
        <f>O47-(H47*N47/100)</f>
        <v>1790.72</v>
      </c>
      <c r="Q47" s="139">
        <f t="shared" si="32"/>
        <v>1969.7920000000001</v>
      </c>
      <c r="R47" s="139">
        <f t="shared" si="33"/>
        <v>1969.7920000000001</v>
      </c>
      <c r="S47" s="140">
        <f>'Tariffs July 2018'!BI33</f>
        <v>24</v>
      </c>
      <c r="T47" s="141" t="str">
        <f>'Tariffs July 2018'!BJ33</f>
        <v>n</v>
      </c>
      <c r="U47" s="151"/>
      <c r="V47" s="151"/>
      <c r="W47" s="151"/>
      <c r="X47" s="151"/>
      <c r="Y47" s="151"/>
      <c r="Z47" s="151"/>
      <c r="AA47" s="151"/>
      <c r="AB47" s="151"/>
      <c r="AC47" s="151"/>
      <c r="AD47" s="151"/>
      <c r="AE47" s="151"/>
    </row>
    <row r="48" spans="1:31" s="152" customFormat="1" ht="14" x14ac:dyDescent="0.15">
      <c r="U48" s="151"/>
      <c r="V48" s="151"/>
      <c r="W48" s="151"/>
      <c r="X48" s="151"/>
      <c r="Y48" s="151"/>
      <c r="Z48" s="151"/>
      <c r="AA48" s="151"/>
      <c r="AB48" s="151"/>
      <c r="AC48" s="151"/>
      <c r="AD48" s="151"/>
      <c r="AE48" s="151"/>
    </row>
    <row r="49" spans="1:31" s="152" customFormat="1" ht="15" thickBot="1" x14ac:dyDescent="0.2">
      <c r="U49" s="151"/>
      <c r="V49" s="151"/>
      <c r="W49" s="151"/>
      <c r="X49" s="151"/>
      <c r="Y49" s="151"/>
      <c r="Z49" s="151"/>
      <c r="AA49" s="151"/>
      <c r="AB49" s="151"/>
      <c r="AC49" s="151"/>
      <c r="AD49" s="151"/>
      <c r="AE49" s="151"/>
    </row>
    <row r="50" spans="1:31" ht="14" x14ac:dyDescent="0.15">
      <c r="A50" s="120" t="s">
        <v>41</v>
      </c>
      <c r="B50" s="121"/>
      <c r="C50" s="121"/>
      <c r="D50" s="142"/>
      <c r="E50" s="142"/>
      <c r="F50" s="142"/>
      <c r="G50" s="143"/>
      <c r="H50" s="143"/>
      <c r="I50" s="121"/>
      <c r="J50" s="121"/>
      <c r="K50" s="121"/>
      <c r="L50" s="121"/>
      <c r="M50" s="121"/>
      <c r="N50" s="121"/>
      <c r="O50" s="121"/>
      <c r="P50" s="121"/>
      <c r="Q50" s="121"/>
      <c r="R50" s="121"/>
      <c r="S50" s="121"/>
      <c r="T50" s="122"/>
      <c r="U50" s="151"/>
      <c r="V50" s="151"/>
      <c r="W50" s="151"/>
      <c r="X50" s="151"/>
      <c r="Y50" s="151"/>
      <c r="Z50" s="151"/>
      <c r="AA50" s="151"/>
      <c r="AB50" s="151"/>
      <c r="AC50" s="151"/>
      <c r="AD50" s="151"/>
      <c r="AE50" s="151"/>
    </row>
    <row r="51" spans="1:31" ht="14" x14ac:dyDescent="0.15">
      <c r="A51" s="123" t="s">
        <v>121</v>
      </c>
      <c r="B51" s="110"/>
      <c r="C51" s="147">
        <v>2000</v>
      </c>
      <c r="D51" s="144"/>
      <c r="E51" s="144"/>
      <c r="F51" s="144"/>
      <c r="G51" s="145"/>
      <c r="H51" s="145"/>
      <c r="I51" s="110"/>
      <c r="J51" s="110"/>
      <c r="K51" s="110"/>
      <c r="L51" s="110"/>
      <c r="M51" s="110"/>
      <c r="N51" s="110"/>
      <c r="O51" s="110"/>
      <c r="P51" s="110"/>
      <c r="Q51" s="110"/>
      <c r="R51" s="110"/>
      <c r="S51" s="110"/>
      <c r="T51" s="124"/>
      <c r="U51" s="151"/>
      <c r="V51" s="151"/>
      <c r="W51" s="151"/>
      <c r="X51" s="151"/>
      <c r="Y51" s="151"/>
      <c r="Z51" s="151"/>
      <c r="AA51" s="151"/>
      <c r="AB51" s="151"/>
      <c r="AC51" s="151"/>
      <c r="AD51" s="151"/>
      <c r="AE51" s="151"/>
    </row>
    <row r="52" spans="1:31" ht="14" x14ac:dyDescent="0.15">
      <c r="A52" s="123" t="s">
        <v>262</v>
      </c>
      <c r="B52" s="110"/>
      <c r="C52" s="148">
        <v>0.85</v>
      </c>
      <c r="D52" s="144"/>
      <c r="E52" s="144"/>
      <c r="F52" s="144"/>
      <c r="G52" s="145"/>
      <c r="H52" s="145"/>
      <c r="I52" s="110"/>
      <c r="J52" s="110"/>
      <c r="K52" s="110"/>
      <c r="L52" s="110"/>
      <c r="M52" s="110"/>
      <c r="N52" s="110"/>
      <c r="O52" s="110"/>
      <c r="P52" s="110"/>
      <c r="Q52" s="110"/>
      <c r="R52" s="110"/>
      <c r="S52" s="110"/>
      <c r="T52" s="124"/>
      <c r="U52" s="151"/>
      <c r="V52" s="151"/>
      <c r="W52" s="151"/>
      <c r="X52" s="151"/>
      <c r="Y52" s="151"/>
      <c r="Z52" s="151"/>
      <c r="AA52" s="151"/>
      <c r="AB52" s="151"/>
      <c r="AC52" s="151"/>
      <c r="AD52" s="151"/>
      <c r="AE52" s="151"/>
    </row>
    <row r="53" spans="1:31" ht="14" x14ac:dyDescent="0.15">
      <c r="A53" s="123" t="s">
        <v>52</v>
      </c>
      <c r="B53" s="110"/>
      <c r="C53" s="148">
        <v>0.15</v>
      </c>
      <c r="D53" s="144"/>
      <c r="E53" s="144"/>
      <c r="F53" s="144"/>
      <c r="G53" s="145"/>
      <c r="H53" s="145"/>
      <c r="I53" s="110"/>
      <c r="J53" s="110"/>
      <c r="K53" s="110"/>
      <c r="L53" s="110"/>
      <c r="M53" s="110"/>
      <c r="N53" s="110"/>
      <c r="O53" s="110"/>
      <c r="P53" s="110"/>
      <c r="Q53" s="110"/>
      <c r="R53" s="110"/>
      <c r="S53" s="110"/>
      <c r="T53" s="124"/>
      <c r="U53" s="151"/>
      <c r="V53" s="151"/>
      <c r="W53" s="151"/>
      <c r="X53" s="151"/>
      <c r="Y53" s="151"/>
      <c r="Z53" s="151"/>
      <c r="AA53" s="151"/>
      <c r="AB53" s="151"/>
      <c r="AC53" s="151"/>
      <c r="AD53" s="151"/>
      <c r="AE53" s="151"/>
    </row>
    <row r="54" spans="1:31" ht="14" x14ac:dyDescent="0.15">
      <c r="A54" s="123"/>
      <c r="B54" s="110"/>
      <c r="C54" s="144"/>
      <c r="D54" s="144"/>
      <c r="E54" s="144"/>
      <c r="F54" s="144"/>
      <c r="G54" s="145"/>
      <c r="H54" s="145"/>
      <c r="I54" s="110"/>
      <c r="J54" s="110"/>
      <c r="K54" s="110"/>
      <c r="L54" s="110"/>
      <c r="M54" s="110"/>
      <c r="N54" s="110"/>
      <c r="O54" s="110"/>
      <c r="P54" s="110"/>
      <c r="Q54" s="110"/>
      <c r="R54" s="110"/>
      <c r="S54" s="110"/>
      <c r="T54" s="124"/>
      <c r="U54" s="151"/>
      <c r="V54" s="151"/>
      <c r="W54" s="151"/>
      <c r="X54" s="151"/>
      <c r="Y54" s="151"/>
      <c r="Z54" s="151"/>
      <c r="AA54" s="151"/>
      <c r="AB54" s="151"/>
      <c r="AC54" s="151"/>
      <c r="AD54" s="151"/>
      <c r="AE54" s="151"/>
    </row>
    <row r="55" spans="1:31" ht="71" customHeight="1" x14ac:dyDescent="0.15">
      <c r="A55" s="225" t="s">
        <v>168</v>
      </c>
      <c r="B55" s="226" t="s">
        <v>122</v>
      </c>
      <c r="C55" s="227" t="s">
        <v>3</v>
      </c>
      <c r="D55" s="227" t="s">
        <v>4</v>
      </c>
      <c r="E55" s="243" t="s">
        <v>5</v>
      </c>
      <c r="F55" s="227" t="s">
        <v>51</v>
      </c>
      <c r="G55" s="227" t="s">
        <v>298</v>
      </c>
      <c r="H55" s="228" t="s">
        <v>31</v>
      </c>
      <c r="I55" s="235" t="s">
        <v>6</v>
      </c>
      <c r="J55" s="228" t="s">
        <v>82</v>
      </c>
      <c r="K55" s="229" t="s">
        <v>7</v>
      </c>
      <c r="L55" s="229" t="s">
        <v>8</v>
      </c>
      <c r="M55" s="229" t="s">
        <v>9</v>
      </c>
      <c r="N55" s="229" t="s">
        <v>10</v>
      </c>
      <c r="O55" s="230" t="s">
        <v>94</v>
      </c>
      <c r="P55" s="230" t="s">
        <v>30</v>
      </c>
      <c r="Q55" s="232" t="s">
        <v>950</v>
      </c>
      <c r="R55" s="230" t="s">
        <v>951</v>
      </c>
      <c r="S55" s="233" t="s">
        <v>135</v>
      </c>
      <c r="T55" s="231" t="s">
        <v>136</v>
      </c>
      <c r="U55" s="151"/>
      <c r="V55" s="151"/>
      <c r="W55" s="151"/>
      <c r="X55" s="151"/>
      <c r="Y55" s="151"/>
      <c r="Z55" s="151"/>
      <c r="AA55" s="151"/>
      <c r="AB55" s="151"/>
      <c r="AC55" s="151"/>
      <c r="AD55" s="151"/>
      <c r="AE55" s="151"/>
    </row>
    <row r="56" spans="1:31" ht="14" x14ac:dyDescent="0.15">
      <c r="A56" s="125" t="str">
        <f>'Tariffs July 2018'!K34</f>
        <v>AGL</v>
      </c>
      <c r="B56" s="15" t="str">
        <f>'Tariffs July 2018'!L34</f>
        <v xml:space="preserve">Savers </v>
      </c>
      <c r="C56" s="126">
        <f>91*'Tariffs July 2018'!M34/100</f>
        <v>92.82</v>
      </c>
      <c r="D56" s="126">
        <f>($C$51*$C$52)*'Tariffs July 2018'!N34/100</f>
        <v>433.5</v>
      </c>
      <c r="E56" s="126">
        <v>0</v>
      </c>
      <c r="F56" s="126">
        <f>($C$51*$C$53)*'Tariffs July 2018'!AE34/100</f>
        <v>65.400000000000006</v>
      </c>
      <c r="G56" s="126">
        <f>SUM(C56:F56)</f>
        <v>591.71999999999991</v>
      </c>
      <c r="H56" s="127">
        <f>(G56-C56)*4</f>
        <v>1995.5999999999997</v>
      </c>
      <c r="I56" s="128">
        <f>G56*4</f>
        <v>2366.8799999999997</v>
      </c>
      <c r="J56" s="129">
        <f t="shared" ref="J56:J68" si="39">I56*1.1</f>
        <v>2603.5679999999998</v>
      </c>
      <c r="K56" s="15">
        <f>'Tariffs July 2018'!AW34</f>
        <v>0</v>
      </c>
      <c r="L56" s="15">
        <f>'Tariffs July 2018'!AX34</f>
        <v>0</v>
      </c>
      <c r="M56" s="15">
        <f>'Tariffs July 2018'!AY34</f>
        <v>0</v>
      </c>
      <c r="N56" s="15">
        <f>'Tariffs July 2018'!AZ34</f>
        <v>26</v>
      </c>
      <c r="O56" s="127">
        <f>I56</f>
        <v>2366.8799999999997</v>
      </c>
      <c r="P56" s="127">
        <f>O56-(H56*N56/100)</f>
        <v>1848.0239999999999</v>
      </c>
      <c r="Q56" s="130">
        <f>O56*1.1</f>
        <v>2603.5679999999998</v>
      </c>
      <c r="R56" s="130">
        <f>P56*1.1</f>
        <v>2032.8264000000001</v>
      </c>
      <c r="S56" s="131">
        <f>'Tariffs July 2018'!BI34</f>
        <v>0</v>
      </c>
      <c r="T56" s="132" t="str">
        <f>'Tariffs July 2018'!BJ34</f>
        <v>n</v>
      </c>
      <c r="U56" s="151"/>
      <c r="V56" s="151"/>
      <c r="W56" s="151"/>
      <c r="X56" s="151"/>
      <c r="Y56" s="151"/>
      <c r="Z56" s="151"/>
      <c r="AA56" s="151"/>
      <c r="AB56" s="151"/>
      <c r="AC56" s="151"/>
      <c r="AD56" s="151"/>
      <c r="AE56" s="151"/>
    </row>
    <row r="57" spans="1:31" ht="14" x14ac:dyDescent="0.15">
      <c r="A57" s="125" t="str">
        <f>'Tariffs July 2018'!K35</f>
        <v>Click Energy</v>
      </c>
      <c r="B57" s="15" t="str">
        <f>'Tariffs July 2018'!L35</f>
        <v>Agate</v>
      </c>
      <c r="C57" s="126">
        <f>91*'Tariffs July 2018'!M35/100</f>
        <v>109.10899999999999</v>
      </c>
      <c r="D57" s="126">
        <f>($C$51*$C$52)*'Tariffs July 2018'!N35/100</f>
        <v>459</v>
      </c>
      <c r="E57" s="126">
        <v>0</v>
      </c>
      <c r="F57" s="126">
        <f>($C$51*$C$53)*'Tariffs July 2018'!AE35/100</f>
        <v>75.3</v>
      </c>
      <c r="G57" s="126">
        <f t="shared" ref="G57:G68" si="40">SUM(C57:F57)</f>
        <v>643.40899999999999</v>
      </c>
      <c r="H57" s="127">
        <f t="shared" ref="H57:H68" si="41">(G57-C57)*4</f>
        <v>2137.1999999999998</v>
      </c>
      <c r="I57" s="128">
        <f t="shared" ref="I57:I68" si="42">G57*4</f>
        <v>2573.636</v>
      </c>
      <c r="J57" s="129">
        <f t="shared" si="39"/>
        <v>2830.9996000000001</v>
      </c>
      <c r="K57" s="15">
        <f>'Tariffs July 2018'!AW35</f>
        <v>0</v>
      </c>
      <c r="L57" s="15">
        <f>'Tariffs July 2018'!AX35</f>
        <v>0</v>
      </c>
      <c r="M57" s="15">
        <f>'Tariffs July 2018'!AY35</f>
        <v>15</v>
      </c>
      <c r="N57" s="15">
        <f>'Tariffs July 2018'!AZ35</f>
        <v>0</v>
      </c>
      <c r="O57" s="127">
        <f t="shared" ref="O57" si="43">I57</f>
        <v>2573.636</v>
      </c>
      <c r="P57" s="127">
        <f>O57-(O57*M57/100)</f>
        <v>2187.5906</v>
      </c>
      <c r="Q57" s="130">
        <f t="shared" ref="Q57:R68" si="44">O57*1.1</f>
        <v>2830.9996000000001</v>
      </c>
      <c r="R57" s="130">
        <f t="shared" si="44"/>
        <v>2406.3496600000003</v>
      </c>
      <c r="S57" s="131">
        <f>'Tariffs July 2018'!BI35</f>
        <v>0</v>
      </c>
      <c r="T57" s="132" t="str">
        <f>'Tariffs July 2018'!BJ35</f>
        <v>n</v>
      </c>
      <c r="U57" s="151"/>
      <c r="V57" s="151"/>
      <c r="W57" s="151"/>
      <c r="X57" s="151"/>
      <c r="Y57" s="151"/>
      <c r="Z57" s="151"/>
      <c r="AA57" s="151"/>
      <c r="AB57" s="151"/>
      <c r="AC57" s="151"/>
      <c r="AD57" s="151"/>
      <c r="AE57" s="151"/>
    </row>
    <row r="58" spans="1:31" ht="14" x14ac:dyDescent="0.15">
      <c r="A58" s="125" t="str">
        <f>'Tariffs July 2018'!K36</f>
        <v>Diamond Energy</v>
      </c>
      <c r="B58" s="15" t="str">
        <f>'Tariffs July 2018'!L36</f>
        <v>Pay on time discount</v>
      </c>
      <c r="C58" s="126">
        <f>91*'Tariffs July 2018'!M36/100</f>
        <v>116.75300000000001</v>
      </c>
      <c r="D58" s="126">
        <f>($C$51*$C$52)*'Tariffs July 2018'!N36/100</f>
        <v>379.95</v>
      </c>
      <c r="E58" s="126">
        <v>0</v>
      </c>
      <c r="F58" s="126">
        <f>($C$51*$C$53)*'Tariffs July 2018'!AE36/100</f>
        <v>55.83</v>
      </c>
      <c r="G58" s="126">
        <f t="shared" si="40"/>
        <v>552.53300000000002</v>
      </c>
      <c r="H58" s="127">
        <f t="shared" si="41"/>
        <v>1743.12</v>
      </c>
      <c r="I58" s="128">
        <f t="shared" si="42"/>
        <v>2210.1320000000001</v>
      </c>
      <c r="J58" s="129">
        <f t="shared" si="39"/>
        <v>2431.1452000000004</v>
      </c>
      <c r="K58" s="15">
        <f>'Tariffs July 2018'!AW36</f>
        <v>0</v>
      </c>
      <c r="L58" s="15">
        <f>'Tariffs July 2018'!AX36</f>
        <v>0</v>
      </c>
      <c r="M58" s="15">
        <f>'Tariffs July 2018'!AY36</f>
        <v>7</v>
      </c>
      <c r="N58" s="15">
        <f>'Tariffs July 2018'!AZ36</f>
        <v>0</v>
      </c>
      <c r="O58" s="127">
        <f>I58</f>
        <v>2210.1320000000001</v>
      </c>
      <c r="P58" s="127">
        <f>O58-(O58*M58/100)</f>
        <v>2055.4227599999999</v>
      </c>
      <c r="Q58" s="130">
        <f t="shared" si="44"/>
        <v>2431.1452000000004</v>
      </c>
      <c r="R58" s="130">
        <f t="shared" si="44"/>
        <v>2260.9650360000001</v>
      </c>
      <c r="S58" s="131">
        <f>'Tariffs July 2018'!BI36</f>
        <v>0</v>
      </c>
      <c r="T58" s="132" t="str">
        <f>'Tariffs July 2018'!BJ36</f>
        <v>n</v>
      </c>
      <c r="U58" s="151"/>
      <c r="V58" s="151"/>
      <c r="W58" s="151"/>
      <c r="X58" s="151"/>
      <c r="Y58" s="151"/>
      <c r="Z58" s="151"/>
      <c r="AA58" s="151"/>
      <c r="AB58" s="151"/>
      <c r="AC58" s="151"/>
      <c r="AD58" s="151"/>
      <c r="AE58" s="151"/>
    </row>
    <row r="59" spans="1:31" ht="14" x14ac:dyDescent="0.15">
      <c r="A59" s="125" t="str">
        <f>'Tariffs July 2018'!K37</f>
        <v>Dodo Power &amp; Gas</v>
      </c>
      <c r="B59" s="15" t="str">
        <f>'Tariffs July 2018'!L37</f>
        <v>Market offer</v>
      </c>
      <c r="C59" s="126">
        <f>91*'Tariffs July 2018'!M37/100</f>
        <v>108.381</v>
      </c>
      <c r="D59" s="126">
        <f>($C$51*$C$52)*'Tariffs July 2018'!N37/100</f>
        <v>446.25</v>
      </c>
      <c r="E59" s="126">
        <v>0</v>
      </c>
      <c r="F59" s="126">
        <f>($C$51*$C$53)*'Tariffs July 2018'!AE37/100</f>
        <v>66.75</v>
      </c>
      <c r="G59" s="126">
        <f t="shared" si="40"/>
        <v>621.38099999999997</v>
      </c>
      <c r="H59" s="127">
        <f t="shared" si="41"/>
        <v>2052</v>
      </c>
      <c r="I59" s="128">
        <f t="shared" si="42"/>
        <v>2485.5239999999999</v>
      </c>
      <c r="J59" s="129">
        <f t="shared" si="39"/>
        <v>2734.0763999999999</v>
      </c>
      <c r="K59" s="15">
        <f>'Tariffs July 2018'!AW37</f>
        <v>0</v>
      </c>
      <c r="L59" s="15">
        <f>'Tariffs July 2018'!AX37</f>
        <v>0</v>
      </c>
      <c r="M59" s="15">
        <f>'Tariffs July 2018'!AY37</f>
        <v>0</v>
      </c>
      <c r="N59" s="15">
        <f>'Tariffs July 2018'!AZ37</f>
        <v>0</v>
      </c>
      <c r="O59" s="127">
        <f>I59</f>
        <v>2485.5239999999999</v>
      </c>
      <c r="P59" s="127">
        <f>O59-(H59*N59/100)</f>
        <v>2485.5239999999999</v>
      </c>
      <c r="Q59" s="130">
        <f t="shared" si="44"/>
        <v>2734.0763999999999</v>
      </c>
      <c r="R59" s="130">
        <f t="shared" si="44"/>
        <v>2734.0763999999999</v>
      </c>
      <c r="S59" s="131">
        <f>'Tariffs July 2018'!BI37</f>
        <v>0</v>
      </c>
      <c r="T59" s="132" t="str">
        <f>'Tariffs July 2018'!BJ37</f>
        <v>n</v>
      </c>
      <c r="U59" s="151"/>
      <c r="V59" s="151"/>
      <c r="W59" s="151"/>
      <c r="X59" s="151"/>
      <c r="Y59" s="151"/>
      <c r="Z59" s="151"/>
      <c r="AA59" s="151"/>
      <c r="AB59" s="151"/>
      <c r="AC59" s="151"/>
      <c r="AD59" s="151"/>
      <c r="AE59" s="151"/>
    </row>
    <row r="60" spans="1:31" ht="14" x14ac:dyDescent="0.15">
      <c r="A60" s="125" t="str">
        <f>'Tariffs July 2018'!K38</f>
        <v>EnergyAustralia</v>
      </c>
      <c r="B60" s="15" t="str">
        <f>'Tariffs July 2018'!L38</f>
        <v>Anytime Saver</v>
      </c>
      <c r="C60" s="126">
        <f>91*'Tariffs July 2018'!M38/100</f>
        <v>108.836</v>
      </c>
      <c r="D60" s="126">
        <f>($C$51*$C$52)*'Tariffs July 2018'!N38/100</f>
        <v>428.4</v>
      </c>
      <c r="E60" s="126">
        <v>0</v>
      </c>
      <c r="F60" s="126">
        <f>($C$51*$C$53)*'Tariffs July 2018'!AE38/100</f>
        <v>60.9</v>
      </c>
      <c r="G60" s="126">
        <f t="shared" si="40"/>
        <v>598.13599999999997</v>
      </c>
      <c r="H60" s="127">
        <f t="shared" si="41"/>
        <v>1957.1999999999998</v>
      </c>
      <c r="I60" s="128">
        <f t="shared" si="42"/>
        <v>2392.5439999999999</v>
      </c>
      <c r="J60" s="129">
        <f t="shared" si="39"/>
        <v>2631.7984000000001</v>
      </c>
      <c r="K60" s="15">
        <f>'Tariffs July 2018'!AW38</f>
        <v>0</v>
      </c>
      <c r="L60" s="15">
        <f>'Tariffs July 2018'!AX38</f>
        <v>28</v>
      </c>
      <c r="M60" s="15">
        <f>'Tariffs July 2018'!AY38</f>
        <v>0</v>
      </c>
      <c r="N60" s="15">
        <f>'Tariffs July 2018'!AZ38</f>
        <v>0</v>
      </c>
      <c r="O60" s="127">
        <f>I60-(H60*L60/100)</f>
        <v>1844.5279999999998</v>
      </c>
      <c r="P60" s="127">
        <f>O60-(H60*N60/100)</f>
        <v>1844.5279999999998</v>
      </c>
      <c r="Q60" s="130">
        <f t="shared" si="44"/>
        <v>2028.9808</v>
      </c>
      <c r="R60" s="130">
        <f t="shared" si="44"/>
        <v>2028.9808</v>
      </c>
      <c r="S60" s="131">
        <f>'Tariffs July 2018'!BI38</f>
        <v>0</v>
      </c>
      <c r="T60" s="132" t="str">
        <f>'Tariffs July 2018'!BJ38</f>
        <v>n</v>
      </c>
      <c r="U60" s="151"/>
      <c r="V60" s="151"/>
      <c r="W60" s="151"/>
      <c r="X60" s="151"/>
      <c r="Y60" s="151"/>
      <c r="Z60" s="151"/>
      <c r="AA60" s="151"/>
      <c r="AB60" s="151"/>
      <c r="AC60" s="151"/>
      <c r="AD60" s="151"/>
      <c r="AE60" s="151"/>
    </row>
    <row r="61" spans="1:31" ht="14" x14ac:dyDescent="0.15">
      <c r="A61" s="125" t="str">
        <f>'Tariffs July 2018'!K39</f>
        <v>Energy Locals</v>
      </c>
      <c r="B61" s="15" t="str">
        <f>'Tariffs July 2018'!L39</f>
        <v>Save Me</v>
      </c>
      <c r="C61" s="126">
        <f>91*'Tariffs July 2018'!M39/100</f>
        <v>93.73</v>
      </c>
      <c r="D61" s="126">
        <f>($C$51*$C$52)*'Tariffs July 2018'!N39/100</f>
        <v>391</v>
      </c>
      <c r="E61" s="126">
        <v>0</v>
      </c>
      <c r="F61" s="126">
        <f>($C$51*$C$53)*'Tariffs July 2018'!AE39/100</f>
        <v>63</v>
      </c>
      <c r="G61" s="126">
        <f t="shared" si="40"/>
        <v>547.73</v>
      </c>
      <c r="H61" s="127">
        <f t="shared" si="41"/>
        <v>1816</v>
      </c>
      <c r="I61" s="128">
        <f t="shared" si="42"/>
        <v>2190.92</v>
      </c>
      <c r="J61" s="129">
        <f t="shared" si="39"/>
        <v>2410.0120000000002</v>
      </c>
      <c r="K61" s="15">
        <f>'Tariffs July 2018'!AW39</f>
        <v>0</v>
      </c>
      <c r="L61" s="15">
        <f>'Tariffs July 2018'!AX39</f>
        <v>0</v>
      </c>
      <c r="M61" s="15">
        <f>'Tariffs July 2018'!AY39</f>
        <v>0</v>
      </c>
      <c r="N61" s="15">
        <f>'Tariffs July 2018'!AZ39</f>
        <v>0</v>
      </c>
      <c r="O61" s="127">
        <f t="shared" ref="O61:O66" si="45">I61</f>
        <v>2190.92</v>
      </c>
      <c r="P61" s="127">
        <f>O61-(O61*M61/100)</f>
        <v>2190.92</v>
      </c>
      <c r="Q61" s="130">
        <f t="shared" si="44"/>
        <v>2410.0120000000002</v>
      </c>
      <c r="R61" s="130">
        <f t="shared" si="44"/>
        <v>2410.0120000000002</v>
      </c>
      <c r="S61" s="131">
        <f>'Tariffs July 2018'!BI39</f>
        <v>0</v>
      </c>
      <c r="T61" s="132" t="str">
        <f>'Tariffs July 2018'!BJ39</f>
        <v>n</v>
      </c>
      <c r="U61" s="151"/>
      <c r="V61" s="151"/>
      <c r="W61" s="151"/>
      <c r="X61" s="151"/>
      <c r="Y61" s="151"/>
      <c r="Z61" s="151"/>
      <c r="AA61" s="151"/>
      <c r="AB61" s="151"/>
      <c r="AC61" s="151"/>
      <c r="AD61" s="151"/>
      <c r="AE61" s="151"/>
    </row>
    <row r="62" spans="1:31" ht="14" x14ac:dyDescent="0.15">
      <c r="A62" s="125" t="str">
        <f>'Tariffs July 2018'!K40</f>
        <v>Origin Energy</v>
      </c>
      <c r="B62" s="15" t="str">
        <f>'Tariffs July 2018'!L40</f>
        <v>Bill Saver</v>
      </c>
      <c r="C62" s="126">
        <f>91*'Tariffs July 2018'!M40/100</f>
        <v>105.05950000000001</v>
      </c>
      <c r="D62" s="126">
        <f>($C$51*$C$52)*'Tariffs July 2018'!N40/100</f>
        <v>411.4</v>
      </c>
      <c r="E62" s="126">
        <v>0</v>
      </c>
      <c r="F62" s="126">
        <f>($C$51*$C$53)*'Tariffs July 2018'!AE40/100</f>
        <v>60.66</v>
      </c>
      <c r="G62" s="126">
        <f t="shared" si="40"/>
        <v>577.1194999999999</v>
      </c>
      <c r="H62" s="127">
        <f t="shared" si="41"/>
        <v>1888.2399999999996</v>
      </c>
      <c r="I62" s="128">
        <f t="shared" si="42"/>
        <v>2308.4779999999996</v>
      </c>
      <c r="J62" s="129">
        <f t="shared" si="39"/>
        <v>2539.3257999999996</v>
      </c>
      <c r="K62" s="15">
        <f>'Tariffs July 2018'!AW40</f>
        <v>12</v>
      </c>
      <c r="L62" s="15">
        <f>'Tariffs July 2018'!AX40</f>
        <v>0</v>
      </c>
      <c r="M62" s="15">
        <f>'Tariffs July 2018'!AY40</f>
        <v>0</v>
      </c>
      <c r="N62" s="15">
        <f>'Tariffs July 2018'!AZ40</f>
        <v>0</v>
      </c>
      <c r="O62" s="127">
        <f>I62-(I62*K62/100)</f>
        <v>2031.4606399999996</v>
      </c>
      <c r="P62" s="127">
        <f>O62-(H62*N62/100)</f>
        <v>2031.4606399999996</v>
      </c>
      <c r="Q62" s="130">
        <f t="shared" si="44"/>
        <v>2234.6067039999998</v>
      </c>
      <c r="R62" s="130">
        <f t="shared" si="44"/>
        <v>2234.6067039999998</v>
      </c>
      <c r="S62" s="131">
        <f>'Tariffs July 2018'!BI40</f>
        <v>0</v>
      </c>
      <c r="T62" s="132" t="str">
        <f>'Tariffs July 2018'!BJ40</f>
        <v>n</v>
      </c>
      <c r="U62" s="151"/>
      <c r="V62" s="151"/>
      <c r="W62" s="151"/>
      <c r="X62" s="151"/>
      <c r="Y62" s="151"/>
      <c r="Z62" s="151"/>
      <c r="AA62" s="151"/>
      <c r="AB62" s="151"/>
      <c r="AC62" s="151"/>
      <c r="AD62" s="151"/>
      <c r="AE62" s="151"/>
    </row>
    <row r="63" spans="1:31" ht="14" x14ac:dyDescent="0.15">
      <c r="A63" s="125" t="str">
        <f>'Tariffs July 2018'!K41</f>
        <v>Powerdirect</v>
      </c>
      <c r="B63" s="15" t="str">
        <f>'Tariffs July 2018'!L41</f>
        <v>Market offer</v>
      </c>
      <c r="C63" s="126">
        <f>91*'Tariffs July 2018'!M41/100</f>
        <v>92.82</v>
      </c>
      <c r="D63" s="126">
        <f>($C$51*$C$52)*'Tariffs July 2018'!N41/100</f>
        <v>433.5</v>
      </c>
      <c r="E63" s="126">
        <v>0</v>
      </c>
      <c r="F63" s="126">
        <f>($C$51*$C$53)*'Tariffs July 2018'!AE41/100</f>
        <v>65.400000000000006</v>
      </c>
      <c r="G63" s="126">
        <f t="shared" si="40"/>
        <v>591.71999999999991</v>
      </c>
      <c r="H63" s="127">
        <f t="shared" si="41"/>
        <v>1995.5999999999997</v>
      </c>
      <c r="I63" s="128">
        <f t="shared" si="42"/>
        <v>2366.8799999999997</v>
      </c>
      <c r="J63" s="129">
        <f t="shared" si="39"/>
        <v>2603.5679999999998</v>
      </c>
      <c r="K63" s="15">
        <f>'Tariffs July 2018'!AW41</f>
        <v>0</v>
      </c>
      <c r="L63" s="15">
        <f>'Tariffs July 2018'!AX41</f>
        <v>0</v>
      </c>
      <c r="M63" s="15">
        <f>'Tariffs July 2018'!AY41</f>
        <v>0</v>
      </c>
      <c r="N63" s="15">
        <f>'Tariffs July 2018'!AZ41</f>
        <v>24</v>
      </c>
      <c r="O63" s="127">
        <f t="shared" si="45"/>
        <v>2366.8799999999997</v>
      </c>
      <c r="P63" s="127">
        <f>O63-(H63*N63/100)</f>
        <v>1887.9359999999997</v>
      </c>
      <c r="Q63" s="130">
        <f t="shared" si="44"/>
        <v>2603.5679999999998</v>
      </c>
      <c r="R63" s="130">
        <f t="shared" si="44"/>
        <v>2076.7295999999997</v>
      </c>
      <c r="S63" s="131">
        <f>'Tariffs July 2018'!BI41</f>
        <v>0</v>
      </c>
      <c r="T63" s="132" t="str">
        <f>'Tariffs July 2018'!BJ41</f>
        <v>n</v>
      </c>
      <c r="U63" s="151"/>
      <c r="V63" s="151"/>
      <c r="W63" s="151"/>
      <c r="X63" s="151"/>
      <c r="Y63" s="151"/>
      <c r="Z63" s="151"/>
      <c r="AA63" s="151"/>
      <c r="AB63" s="151"/>
      <c r="AC63" s="151"/>
      <c r="AD63" s="151"/>
      <c r="AE63" s="151"/>
    </row>
    <row r="64" spans="1:31" ht="14" x14ac:dyDescent="0.15">
      <c r="A64" s="125" t="str">
        <f>'Tariffs July 2018'!K42</f>
        <v>Sanctuary Energy</v>
      </c>
      <c r="B64" s="15" t="str">
        <f>'Tariffs July 2018'!L42</f>
        <v>Negotiated offer</v>
      </c>
      <c r="C64" s="126">
        <f>91*'Tariffs July 2018'!M42/100</f>
        <v>119.27369999999999</v>
      </c>
      <c r="D64" s="126">
        <f>($C$51*$C$52)*'Tariffs July 2018'!N42/100</f>
        <v>415.85059999999999</v>
      </c>
      <c r="E64" s="126">
        <v>0</v>
      </c>
      <c r="F64" s="126">
        <f>($C$51*$C$53)*'Tariffs July 2018'!AE42/100</f>
        <v>62.2776</v>
      </c>
      <c r="G64" s="126">
        <f t="shared" si="40"/>
        <v>597.40189999999996</v>
      </c>
      <c r="H64" s="127">
        <f t="shared" si="41"/>
        <v>1912.5128</v>
      </c>
      <c r="I64" s="128">
        <f t="shared" si="42"/>
        <v>2389.6075999999998</v>
      </c>
      <c r="J64" s="129">
        <f t="shared" si="39"/>
        <v>2628.5683600000002</v>
      </c>
      <c r="K64" s="15">
        <f>'Tariffs July 2018'!AW42</f>
        <v>0</v>
      </c>
      <c r="L64" s="15">
        <f>'Tariffs July 2018'!AX42</f>
        <v>0</v>
      </c>
      <c r="M64" s="15">
        <f>'Tariffs July 2018'!AY42</f>
        <v>0</v>
      </c>
      <c r="N64" s="15">
        <f>'Tariffs July 2018'!AZ42</f>
        <v>0</v>
      </c>
      <c r="O64" s="127">
        <f t="shared" si="45"/>
        <v>2389.6075999999998</v>
      </c>
      <c r="P64" s="127">
        <f>O64-(H64*N64/100)</f>
        <v>2389.6075999999998</v>
      </c>
      <c r="Q64" s="130">
        <f t="shared" si="44"/>
        <v>2628.5683600000002</v>
      </c>
      <c r="R64" s="130">
        <f t="shared" si="44"/>
        <v>2628.5683600000002</v>
      </c>
      <c r="S64" s="131">
        <f>'Tariffs July 2018'!BI42</f>
        <v>0</v>
      </c>
      <c r="T64" s="132" t="str">
        <f>'Tariffs July 2018'!BJ42</f>
        <v>n</v>
      </c>
      <c r="U64" s="151"/>
      <c r="V64" s="151"/>
      <c r="W64" s="151"/>
      <c r="X64" s="151"/>
      <c r="Y64" s="151"/>
      <c r="Z64" s="151"/>
      <c r="AA64" s="151"/>
      <c r="AB64" s="151"/>
      <c r="AC64" s="151"/>
      <c r="AD64" s="151"/>
      <c r="AE64" s="151"/>
    </row>
    <row r="65" spans="1:31" ht="14" x14ac:dyDescent="0.15">
      <c r="A65" s="125" t="str">
        <f>'Tariffs July 2018'!K43</f>
        <v>Simply Energy</v>
      </c>
      <c r="B65" s="15" t="str">
        <f>'Tariffs July 2018'!L43</f>
        <v>Plus</v>
      </c>
      <c r="C65" s="126">
        <f>91*'Tariffs July 2018'!M43/100</f>
        <v>79.106300000000005</v>
      </c>
      <c r="D65" s="126">
        <f>($C$51*$C$52)*'Tariffs July 2018'!N43/100</f>
        <v>476.17</v>
      </c>
      <c r="E65" s="126">
        <v>0</v>
      </c>
      <c r="F65" s="126">
        <f>($C$51*$C$53)*'Tariffs July 2018'!AE43/100</f>
        <v>76.260000000000005</v>
      </c>
      <c r="G65" s="126">
        <f t="shared" si="40"/>
        <v>631.53629999999998</v>
      </c>
      <c r="H65" s="127">
        <f t="shared" si="41"/>
        <v>2209.7199999999998</v>
      </c>
      <c r="I65" s="128">
        <f t="shared" si="42"/>
        <v>2526.1451999999999</v>
      </c>
      <c r="J65" s="129">
        <f t="shared" si="39"/>
        <v>2778.75972</v>
      </c>
      <c r="K65" s="15">
        <f>'Tariffs July 2018'!AW43</f>
        <v>0</v>
      </c>
      <c r="L65" s="15">
        <f>'Tariffs July 2018'!AX43</f>
        <v>0</v>
      </c>
      <c r="M65" s="15">
        <f>'Tariffs July 2018'!AY43</f>
        <v>0</v>
      </c>
      <c r="N65" s="15">
        <f>'Tariffs July 2018'!AZ43</f>
        <v>18</v>
      </c>
      <c r="O65" s="127">
        <f t="shared" si="45"/>
        <v>2526.1451999999999</v>
      </c>
      <c r="P65" s="127">
        <f>O65-(H65*N65/100)</f>
        <v>2128.3955999999998</v>
      </c>
      <c r="Q65" s="130">
        <f t="shared" si="44"/>
        <v>2778.75972</v>
      </c>
      <c r="R65" s="130">
        <f t="shared" si="44"/>
        <v>2341.2351600000002</v>
      </c>
      <c r="S65" s="131">
        <f>'Tariffs July 2018'!BI43</f>
        <v>0</v>
      </c>
      <c r="T65" s="132" t="str">
        <f>'Tariffs July 2018'!BJ43</f>
        <v>n</v>
      </c>
      <c r="U65" s="151"/>
      <c r="V65" s="151"/>
      <c r="W65" s="151"/>
      <c r="X65" s="151"/>
      <c r="Y65" s="151"/>
      <c r="Z65" s="151"/>
      <c r="AA65" s="151"/>
      <c r="AB65" s="151"/>
      <c r="AC65" s="151"/>
      <c r="AD65" s="151"/>
      <c r="AE65" s="151"/>
    </row>
    <row r="66" spans="1:31" ht="14" x14ac:dyDescent="0.15">
      <c r="A66" s="125" t="str">
        <f>'Tariffs July 2018'!K44</f>
        <v>Mojo Power</v>
      </c>
      <c r="B66" s="15" t="str">
        <f>'Tariffs July 2018'!L44</f>
        <v>Connect</v>
      </c>
      <c r="C66" s="126">
        <f>(91*'Tariffs July 2018'!M44/100)+('Tariffs July 2018'!BM44*3)</f>
        <v>162.93550000000002</v>
      </c>
      <c r="D66" s="126">
        <f>($C$51*$C$52)*'Tariffs July 2018'!N44/100</f>
        <v>384.03</v>
      </c>
      <c r="E66" s="126">
        <v>0</v>
      </c>
      <c r="F66" s="126">
        <f>($C$51*$C$53)*'Tariffs July 2018'!AE44/100</f>
        <v>50.82</v>
      </c>
      <c r="G66" s="126">
        <f t="shared" si="40"/>
        <v>597.78550000000007</v>
      </c>
      <c r="H66" s="127">
        <f t="shared" si="41"/>
        <v>1739.4</v>
      </c>
      <c r="I66" s="128">
        <f t="shared" si="42"/>
        <v>2391.1420000000003</v>
      </c>
      <c r="J66" s="129">
        <f t="shared" si="39"/>
        <v>2630.2562000000007</v>
      </c>
      <c r="K66" s="15">
        <f>'Tariffs July 2018'!AW44</f>
        <v>0</v>
      </c>
      <c r="L66" s="15">
        <f>'Tariffs July 2018'!AX44</f>
        <v>0</v>
      </c>
      <c r="M66" s="15">
        <f>'Tariffs July 2018'!AY44</f>
        <v>0</v>
      </c>
      <c r="N66" s="15">
        <f>'Tariffs July 2018'!AZ44</f>
        <v>0</v>
      </c>
      <c r="O66" s="127">
        <f t="shared" si="45"/>
        <v>2391.1420000000003</v>
      </c>
      <c r="P66" s="127">
        <f>O66-(H66*N66/100)</f>
        <v>2391.1420000000003</v>
      </c>
      <c r="Q66" s="130">
        <f t="shared" si="44"/>
        <v>2630.2562000000007</v>
      </c>
      <c r="R66" s="130">
        <f t="shared" si="44"/>
        <v>2630.2562000000007</v>
      </c>
      <c r="S66" s="131">
        <f>'Tariffs July 2018'!BI44</f>
        <v>0</v>
      </c>
      <c r="T66" s="132" t="str">
        <f>'Tariffs July 2018'!BJ44</f>
        <v>n</v>
      </c>
      <c r="U66" s="151"/>
      <c r="V66" s="151"/>
      <c r="W66" s="151"/>
      <c r="X66" s="151"/>
      <c r="Y66" s="151"/>
      <c r="Z66" s="151"/>
      <c r="AA66" s="151"/>
      <c r="AB66" s="151"/>
      <c r="AC66" s="151"/>
      <c r="AD66" s="151"/>
      <c r="AE66" s="151"/>
    </row>
    <row r="67" spans="1:31" ht="14" x14ac:dyDescent="0.15">
      <c r="A67" s="125" t="str">
        <f>'Tariffs July 2018'!K45</f>
        <v>Powershop</v>
      </c>
      <c r="B67" s="15" t="str">
        <f>'Tariffs July 2018'!L45</f>
        <v>Power Saver</v>
      </c>
      <c r="C67" s="126">
        <f>91*'Tariffs July 2018'!M45/100</f>
        <v>95.058600000000013</v>
      </c>
      <c r="D67" s="126">
        <f>($C$51*$C$52)*'Tariffs July 2018'!N45/100</f>
        <v>386.24</v>
      </c>
      <c r="E67" s="126">
        <v>1</v>
      </c>
      <c r="F67" s="126">
        <f>($C$51*$C$53)*'Tariffs July 2018'!AE45/100</f>
        <v>60.989999999999988</v>
      </c>
      <c r="G67" s="126">
        <f t="shared" si="40"/>
        <v>543.28859999999997</v>
      </c>
      <c r="H67" s="127">
        <f t="shared" si="41"/>
        <v>1792.9199999999998</v>
      </c>
      <c r="I67" s="128">
        <f t="shared" si="42"/>
        <v>2173.1543999999999</v>
      </c>
      <c r="J67" s="129">
        <f t="shared" si="39"/>
        <v>2390.4698400000002</v>
      </c>
      <c r="K67" s="15">
        <f>'Tariffs July 2018'!AW45</f>
        <v>0</v>
      </c>
      <c r="L67" s="15">
        <f>'Tariffs July 2018'!AX45</f>
        <v>0</v>
      </c>
      <c r="M67" s="15">
        <f>'Tariffs July 2018'!AY45</f>
        <v>12</v>
      </c>
      <c r="N67" s="15">
        <f>'Tariffs July 2018'!AZ45</f>
        <v>0</v>
      </c>
      <c r="O67" s="127">
        <f>I67-(I67*K67/100)</f>
        <v>2173.1543999999999</v>
      </c>
      <c r="P67" s="127">
        <f>O67-(O67*M67/100)</f>
        <v>1912.3758719999998</v>
      </c>
      <c r="Q67" s="130">
        <f t="shared" si="44"/>
        <v>2390.4698400000002</v>
      </c>
      <c r="R67" s="130">
        <f t="shared" si="44"/>
        <v>2103.6134591999999</v>
      </c>
      <c r="S67" s="131">
        <f>'Tariffs July 2018'!BI45</f>
        <v>0</v>
      </c>
      <c r="T67" s="132" t="str">
        <f>'Tariffs July 2018'!BJ45</f>
        <v>n</v>
      </c>
      <c r="U67" s="151"/>
      <c r="V67" s="151"/>
      <c r="W67" s="151"/>
      <c r="X67" s="151"/>
      <c r="Y67" s="151"/>
      <c r="Z67" s="151"/>
      <c r="AA67" s="151"/>
      <c r="AB67" s="151"/>
      <c r="AC67" s="151"/>
      <c r="AD67" s="151"/>
      <c r="AE67" s="151"/>
    </row>
    <row r="68" spans="1:31" ht="14" x14ac:dyDescent="0.15">
      <c r="A68" s="125" t="str">
        <f>'Tariffs July 2018'!K46</f>
        <v>Red Energy</v>
      </c>
      <c r="B68" s="15" t="str">
        <f>'Tariffs July 2018'!L46</f>
        <v>Easy Saver</v>
      </c>
      <c r="C68" s="126">
        <f>91*'Tariffs July 2018'!M46/100</f>
        <v>91.609699999999989</v>
      </c>
      <c r="D68" s="126">
        <f>($C$51*$C$52)*'Tariffs July 2018'!N46/100</f>
        <v>396.1</v>
      </c>
      <c r="E68" s="126">
        <v>2</v>
      </c>
      <c r="F68" s="126">
        <f>($C$51*$C$53)*'Tariffs July 2018'!AE46/100</f>
        <v>62.4</v>
      </c>
      <c r="G68" s="126">
        <f t="shared" si="40"/>
        <v>552.10969999999998</v>
      </c>
      <c r="H68" s="127">
        <f t="shared" si="41"/>
        <v>1842</v>
      </c>
      <c r="I68" s="128">
        <f t="shared" si="42"/>
        <v>2208.4387999999999</v>
      </c>
      <c r="J68" s="129">
        <f t="shared" si="39"/>
        <v>2429.2826800000003</v>
      </c>
      <c r="K68" s="15">
        <f>'Tariffs July 2018'!AW46</f>
        <v>0</v>
      </c>
      <c r="L68" s="15">
        <f>'Tariffs July 2018'!AX46</f>
        <v>0</v>
      </c>
      <c r="M68" s="15">
        <f>'Tariffs July 2018'!AY46</f>
        <v>10</v>
      </c>
      <c r="N68" s="15">
        <f>'Tariffs July 2018'!AZ46</f>
        <v>0</v>
      </c>
      <c r="O68" s="127">
        <f t="shared" ref="O68" si="46">I68</f>
        <v>2208.4387999999999</v>
      </c>
      <c r="P68" s="127">
        <f>O68-(O68*M68/100)</f>
        <v>1987.59492</v>
      </c>
      <c r="Q68" s="130">
        <f t="shared" si="44"/>
        <v>2429.2826800000003</v>
      </c>
      <c r="R68" s="130">
        <f t="shared" si="44"/>
        <v>2186.3544120000001</v>
      </c>
      <c r="S68" s="131">
        <f>'Tariffs July 2018'!BI46</f>
        <v>0</v>
      </c>
      <c r="T68" s="132" t="str">
        <f>'Tariffs July 2018'!BJ46</f>
        <v>n</v>
      </c>
      <c r="U68" s="151"/>
      <c r="V68" s="151"/>
      <c r="W68" s="151"/>
      <c r="X68" s="151"/>
      <c r="Y68" s="151"/>
      <c r="Z68" s="151"/>
      <c r="AA68" s="151"/>
      <c r="AB68" s="151"/>
      <c r="AC68" s="151"/>
      <c r="AD68" s="151"/>
      <c r="AE68" s="151"/>
    </row>
    <row r="69" spans="1:31" ht="14" x14ac:dyDescent="0.15">
      <c r="A69" s="15" t="str">
        <f>'Tariffs July 2018'!K47</f>
        <v>Amaysim</v>
      </c>
      <c r="B69" s="15" t="str">
        <f>'Tariffs July 2018'!L47</f>
        <v>Electricity 4</v>
      </c>
      <c r="C69" s="126">
        <f>91*'Tariffs July 2018'!M47/100</f>
        <v>109.10899999999999</v>
      </c>
      <c r="D69" s="126">
        <f>($C$51*$C$52)*'Tariffs July 2018'!N47/100</f>
        <v>459</v>
      </c>
      <c r="E69" s="126">
        <v>3</v>
      </c>
      <c r="F69" s="126">
        <f>($C$51*$C$53)*'Tariffs July 2018'!AE47/100</f>
        <v>75.3</v>
      </c>
      <c r="G69" s="126">
        <f t="shared" ref="G69" si="47">SUM(C69:F69)</f>
        <v>646.40899999999999</v>
      </c>
      <c r="H69" s="127">
        <f t="shared" ref="H69" si="48">(G69-C69)*4</f>
        <v>2149.1999999999998</v>
      </c>
      <c r="I69" s="128">
        <f t="shared" ref="I69" si="49">G69*4</f>
        <v>2585.636</v>
      </c>
      <c r="J69" s="129">
        <f t="shared" ref="J69" si="50">I69*1.1</f>
        <v>2844.1996000000004</v>
      </c>
      <c r="K69" s="15">
        <f>'Tariffs July 2018'!AW47</f>
        <v>0</v>
      </c>
      <c r="L69" s="15">
        <f>'Tariffs July 2018'!AX47</f>
        <v>0</v>
      </c>
      <c r="M69" s="15">
        <f>'Tariffs July 2018'!AY47</f>
        <v>5</v>
      </c>
      <c r="N69" s="15">
        <f>'Tariffs July 2018'!AZ47</f>
        <v>0</v>
      </c>
      <c r="O69" s="127">
        <f>I69-(I69*K69/100)</f>
        <v>2585.636</v>
      </c>
      <c r="P69" s="127">
        <f>O69-(O69*M69/100)</f>
        <v>2456.3541999999998</v>
      </c>
      <c r="Q69" s="130">
        <f t="shared" ref="Q69:Q71" si="51">O69*1.1</f>
        <v>2844.1996000000004</v>
      </c>
      <c r="R69" s="130">
        <f t="shared" ref="R69:R71" si="52">P69*1.1</f>
        <v>2701.9896199999998</v>
      </c>
      <c r="S69" s="131">
        <f>'Tariffs July 2018'!BI47</f>
        <v>0</v>
      </c>
      <c r="T69" s="132" t="str">
        <f>'Tariffs July 2018'!BJ47</f>
        <v>n</v>
      </c>
      <c r="U69" s="151"/>
      <c r="V69" s="151"/>
      <c r="W69" s="151"/>
      <c r="X69" s="151"/>
      <c r="Y69" s="151"/>
      <c r="Z69" s="151"/>
      <c r="AA69" s="151"/>
      <c r="AB69" s="151"/>
      <c r="AC69" s="151"/>
      <c r="AD69" s="151"/>
      <c r="AE69" s="151"/>
    </row>
    <row r="70" spans="1:31" ht="14" x14ac:dyDescent="0.15">
      <c r="A70" s="15" t="str">
        <f>'Tariffs July 2018'!K48</f>
        <v>Alinta Energy</v>
      </c>
      <c r="B70" s="15" t="str">
        <f>'Tariffs July 2018'!L48</f>
        <v>Home Saver Plus</v>
      </c>
      <c r="C70" s="126">
        <f>91*'Tariffs July 2018'!M48/100</f>
        <v>92.592500000000001</v>
      </c>
      <c r="D70" s="126">
        <f>($C$51*$C$52)*'Tariffs July 2018'!N48/100</f>
        <v>442</v>
      </c>
      <c r="E70" s="126">
        <v>4</v>
      </c>
      <c r="F70" s="126">
        <f>($C$51*$C$53)*'Tariffs July 2018'!AE48/100</f>
        <v>66</v>
      </c>
      <c r="G70" s="126">
        <f t="shared" ref="G70:G71" si="53">SUM(C70:F70)</f>
        <v>604.59249999999997</v>
      </c>
      <c r="H70" s="127">
        <f t="shared" ref="H70:H71" si="54">(G70-C70)*4</f>
        <v>2048</v>
      </c>
      <c r="I70" s="128">
        <f t="shared" ref="I70:I71" si="55">G70*4</f>
        <v>2418.37</v>
      </c>
      <c r="J70" s="129">
        <f t="shared" ref="J70:J71" si="56">I70*1.1</f>
        <v>2660.2069999999999</v>
      </c>
      <c r="K70" s="15">
        <f>'Tariffs July 2018'!AW48</f>
        <v>0</v>
      </c>
      <c r="L70" s="15">
        <f>'Tariffs July 2018'!AX48</f>
        <v>0</v>
      </c>
      <c r="M70" s="15">
        <f>'Tariffs July 2018'!AY48</f>
        <v>0</v>
      </c>
      <c r="N70" s="15">
        <f>'Tariffs July 2018'!AZ48</f>
        <v>28</v>
      </c>
      <c r="O70" s="127">
        <f t="shared" ref="O70:O71" si="57">I70</f>
        <v>2418.37</v>
      </c>
      <c r="P70" s="127">
        <f>O70-(H70*N70/100)</f>
        <v>1844.9299999999998</v>
      </c>
      <c r="Q70" s="130">
        <f t="shared" si="51"/>
        <v>2660.2069999999999</v>
      </c>
      <c r="R70" s="130">
        <f t="shared" si="52"/>
        <v>2029.423</v>
      </c>
      <c r="S70" s="131">
        <f>'Tariffs July 2018'!BI48</f>
        <v>0</v>
      </c>
      <c r="T70" s="132" t="str">
        <f>'Tariffs July 2018'!BJ48</f>
        <v>n</v>
      </c>
      <c r="U70" s="151"/>
      <c r="V70" s="151"/>
      <c r="W70" s="151"/>
      <c r="X70" s="151"/>
      <c r="Y70" s="151"/>
      <c r="Z70" s="151"/>
      <c r="AA70" s="151"/>
      <c r="AB70" s="151"/>
      <c r="AC70" s="151"/>
      <c r="AD70" s="151"/>
      <c r="AE70" s="151"/>
    </row>
    <row r="71" spans="1:31" ht="15" thickBot="1" x14ac:dyDescent="0.2">
      <c r="A71" s="134" t="str">
        <f>'Tariffs July 2018'!K49</f>
        <v>Q Energy</v>
      </c>
      <c r="B71" s="134" t="str">
        <f>'Tariffs July 2018'!L49</f>
        <v>Flexi Saver Home</v>
      </c>
      <c r="C71" s="135">
        <f>91*'Tariffs July 2018'!M49/100</f>
        <v>90.09</v>
      </c>
      <c r="D71" s="135">
        <f>($C$51*$C$52)*'Tariffs July 2018'!N49/100</f>
        <v>319.77</v>
      </c>
      <c r="E71" s="135">
        <v>5</v>
      </c>
      <c r="F71" s="135">
        <f>($C$51*$C$53)*'Tariffs July 2018'!AE49/100</f>
        <v>45.590999999999994</v>
      </c>
      <c r="G71" s="135">
        <f t="shared" si="53"/>
        <v>460.45100000000002</v>
      </c>
      <c r="H71" s="136">
        <f t="shared" si="54"/>
        <v>1481.444</v>
      </c>
      <c r="I71" s="137">
        <f t="shared" si="55"/>
        <v>1841.8040000000001</v>
      </c>
      <c r="J71" s="138">
        <f t="shared" si="56"/>
        <v>2025.9844000000003</v>
      </c>
      <c r="K71" s="134">
        <f>'Tariffs July 2018'!AW49</f>
        <v>0</v>
      </c>
      <c r="L71" s="134">
        <f>'Tariffs July 2018'!AX49</f>
        <v>0</v>
      </c>
      <c r="M71" s="134">
        <f>'Tariffs July 2018'!AY49</f>
        <v>0</v>
      </c>
      <c r="N71" s="134">
        <f>'Tariffs July 2018'!AZ49</f>
        <v>0</v>
      </c>
      <c r="O71" s="136">
        <f t="shared" si="57"/>
        <v>1841.8040000000001</v>
      </c>
      <c r="P71" s="136">
        <f>O71-(H71*N71/100)</f>
        <v>1841.8040000000001</v>
      </c>
      <c r="Q71" s="139">
        <f t="shared" si="51"/>
        <v>2025.9844000000003</v>
      </c>
      <c r="R71" s="139">
        <f t="shared" si="52"/>
        <v>2025.9844000000003</v>
      </c>
      <c r="S71" s="140">
        <f>'Tariffs July 2018'!BI49</f>
        <v>24</v>
      </c>
      <c r="T71" s="141" t="str">
        <f>'Tariffs July 2018'!BJ49</f>
        <v>n</v>
      </c>
      <c r="U71" s="151"/>
      <c r="V71" s="151"/>
      <c r="W71" s="151"/>
      <c r="X71" s="151"/>
      <c r="Y71" s="151"/>
      <c r="Z71" s="151"/>
      <c r="AA71" s="151"/>
      <c r="AB71" s="151"/>
      <c r="AC71" s="151"/>
      <c r="AD71" s="151"/>
      <c r="AE71" s="151"/>
    </row>
    <row r="72" spans="1:31" s="152" customFormat="1" ht="14" x14ac:dyDescent="0.15">
      <c r="U72" s="151"/>
      <c r="V72" s="151"/>
      <c r="W72" s="151"/>
      <c r="X72" s="151"/>
      <c r="Y72" s="151"/>
      <c r="Z72" s="151"/>
      <c r="AA72" s="151"/>
      <c r="AB72" s="151"/>
      <c r="AC72" s="151"/>
      <c r="AD72" s="151"/>
      <c r="AE72" s="151"/>
    </row>
    <row r="73" spans="1:31" s="152" customFormat="1" ht="15" thickBot="1" x14ac:dyDescent="0.2">
      <c r="U73" s="151"/>
      <c r="V73" s="151"/>
      <c r="W73" s="151"/>
      <c r="X73" s="151"/>
      <c r="Y73" s="151"/>
      <c r="Z73" s="151"/>
      <c r="AA73" s="151"/>
      <c r="AB73" s="151"/>
      <c r="AC73" s="151"/>
      <c r="AD73" s="151"/>
      <c r="AE73" s="151"/>
    </row>
    <row r="74" spans="1:31" ht="14" x14ac:dyDescent="0.15">
      <c r="A74" s="120" t="s">
        <v>44</v>
      </c>
      <c r="B74" s="121"/>
      <c r="C74" s="121"/>
      <c r="D74" s="121"/>
      <c r="E74" s="121"/>
      <c r="F74" s="121"/>
      <c r="G74" s="121"/>
      <c r="H74" s="121"/>
      <c r="I74" s="121"/>
      <c r="J74" s="121"/>
      <c r="K74" s="121"/>
      <c r="L74" s="121"/>
      <c r="M74" s="121"/>
      <c r="N74" s="121"/>
      <c r="O74" s="121"/>
      <c r="P74" s="121"/>
      <c r="Q74" s="121"/>
      <c r="R74" s="121"/>
      <c r="S74" s="121"/>
      <c r="T74" s="122"/>
      <c r="U74" s="151"/>
      <c r="V74" s="151"/>
      <c r="W74" s="151"/>
      <c r="X74" s="151"/>
      <c r="Y74" s="151"/>
      <c r="Z74" s="151"/>
      <c r="AA74" s="151"/>
      <c r="AB74" s="151"/>
      <c r="AC74" s="151"/>
      <c r="AD74" s="151"/>
      <c r="AE74" s="151"/>
    </row>
    <row r="75" spans="1:31" ht="14" x14ac:dyDescent="0.15">
      <c r="A75" s="123" t="s">
        <v>121</v>
      </c>
      <c r="B75" s="110"/>
      <c r="C75" s="147">
        <v>2000</v>
      </c>
      <c r="D75" s="110"/>
      <c r="E75" s="110"/>
      <c r="F75" s="110"/>
      <c r="G75" s="110"/>
      <c r="H75" s="110"/>
      <c r="I75" s="110"/>
      <c r="J75" s="110"/>
      <c r="K75" s="110"/>
      <c r="L75" s="110"/>
      <c r="M75" s="110"/>
      <c r="N75" s="110"/>
      <c r="O75" s="110"/>
      <c r="P75" s="110"/>
      <c r="Q75" s="110"/>
      <c r="R75" s="110"/>
      <c r="S75" s="110"/>
      <c r="T75" s="124"/>
      <c r="U75" s="151"/>
      <c r="V75" s="151"/>
      <c r="W75" s="151"/>
      <c r="X75" s="151"/>
      <c r="Y75" s="151"/>
      <c r="Z75" s="151"/>
      <c r="AA75" s="151"/>
      <c r="AB75" s="151"/>
      <c r="AC75" s="151"/>
      <c r="AD75" s="151"/>
      <c r="AE75" s="151"/>
    </row>
    <row r="76" spans="1:31" ht="14" x14ac:dyDescent="0.15">
      <c r="A76" s="123" t="s">
        <v>262</v>
      </c>
      <c r="B76" s="110"/>
      <c r="C76" s="148">
        <v>0.2</v>
      </c>
      <c r="D76" s="110"/>
      <c r="E76" s="110"/>
      <c r="F76" s="110"/>
      <c r="G76" s="110"/>
      <c r="H76" s="110"/>
      <c r="I76" s="110"/>
      <c r="J76" s="110"/>
      <c r="K76" s="110"/>
      <c r="L76" s="110"/>
      <c r="M76" s="110"/>
      <c r="N76" s="110"/>
      <c r="O76" s="110"/>
      <c r="P76" s="110"/>
      <c r="Q76" s="110"/>
      <c r="R76" s="110"/>
      <c r="S76" s="110"/>
      <c r="T76" s="124"/>
      <c r="U76" s="151"/>
      <c r="V76" s="151"/>
      <c r="W76" s="151"/>
      <c r="X76" s="151"/>
      <c r="Y76" s="151"/>
      <c r="Z76" s="151"/>
      <c r="AA76" s="151"/>
      <c r="AB76" s="151"/>
      <c r="AC76" s="151"/>
      <c r="AD76" s="151"/>
      <c r="AE76" s="151"/>
    </row>
    <row r="77" spans="1:31" ht="14" x14ac:dyDescent="0.15">
      <c r="A77" s="123" t="s">
        <v>45</v>
      </c>
      <c r="B77" s="110"/>
      <c r="C77" s="148">
        <v>0.55000000000000004</v>
      </c>
      <c r="D77" s="110"/>
      <c r="E77" s="110"/>
      <c r="F77" s="110"/>
      <c r="G77" s="110"/>
      <c r="H77" s="110"/>
      <c r="I77" s="110"/>
      <c r="J77" s="110"/>
      <c r="K77" s="110"/>
      <c r="L77" s="110"/>
      <c r="M77" s="110"/>
      <c r="N77" s="110"/>
      <c r="O77" s="110"/>
      <c r="P77" s="110"/>
      <c r="Q77" s="110"/>
      <c r="R77" s="110"/>
      <c r="S77" s="110"/>
      <c r="T77" s="124"/>
      <c r="U77" s="151"/>
      <c r="V77" s="151"/>
      <c r="W77" s="151"/>
      <c r="X77" s="151"/>
      <c r="Y77" s="151"/>
      <c r="Z77" s="151"/>
      <c r="AA77" s="151"/>
      <c r="AB77" s="151"/>
      <c r="AC77" s="151"/>
      <c r="AD77" s="151"/>
      <c r="AE77" s="151"/>
    </row>
    <row r="78" spans="1:31" ht="14" x14ac:dyDescent="0.15">
      <c r="A78" s="123" t="s">
        <v>268</v>
      </c>
      <c r="B78" s="110"/>
      <c r="C78" s="148">
        <v>0.25</v>
      </c>
      <c r="D78" s="110"/>
      <c r="E78" s="110"/>
      <c r="F78" s="110"/>
      <c r="G78" s="110"/>
      <c r="H78" s="110"/>
      <c r="I78" s="110"/>
      <c r="J78" s="110"/>
      <c r="K78" s="110"/>
      <c r="L78" s="110"/>
      <c r="M78" s="110"/>
      <c r="N78" s="110"/>
      <c r="O78" s="110"/>
      <c r="P78" s="110"/>
      <c r="Q78" s="110"/>
      <c r="R78" s="110"/>
      <c r="S78" s="110"/>
      <c r="T78" s="124"/>
      <c r="U78" s="151"/>
      <c r="V78" s="151"/>
      <c r="W78" s="151"/>
      <c r="X78" s="151"/>
      <c r="Y78" s="151"/>
      <c r="Z78" s="151"/>
      <c r="AA78" s="151"/>
      <c r="AB78" s="151"/>
      <c r="AC78" s="151"/>
      <c r="AD78" s="151"/>
      <c r="AE78" s="151"/>
    </row>
    <row r="79" spans="1:31" ht="14" x14ac:dyDescent="0.15">
      <c r="A79" s="123"/>
      <c r="B79" s="110"/>
      <c r="C79" s="110"/>
      <c r="D79" s="110"/>
      <c r="E79" s="110"/>
      <c r="F79" s="110"/>
      <c r="G79" s="110"/>
      <c r="H79" s="110"/>
      <c r="I79" s="110"/>
      <c r="J79" s="110"/>
      <c r="K79" s="110"/>
      <c r="L79" s="110"/>
      <c r="M79" s="110"/>
      <c r="N79" s="110"/>
      <c r="O79" s="110"/>
      <c r="P79" s="110"/>
      <c r="Q79" s="110"/>
      <c r="R79" s="110"/>
      <c r="S79" s="110"/>
      <c r="T79" s="124"/>
      <c r="U79" s="151"/>
      <c r="V79" s="151"/>
      <c r="W79" s="151"/>
      <c r="X79" s="151"/>
      <c r="Y79" s="151"/>
      <c r="Z79" s="151"/>
      <c r="AA79" s="151"/>
      <c r="AB79" s="151"/>
      <c r="AC79" s="151"/>
      <c r="AD79" s="151"/>
      <c r="AE79" s="151"/>
    </row>
    <row r="80" spans="1:31" ht="71" customHeight="1" x14ac:dyDescent="0.15">
      <c r="A80" s="225" t="s">
        <v>168</v>
      </c>
      <c r="B80" s="226" t="s">
        <v>122</v>
      </c>
      <c r="C80" s="227" t="s">
        <v>3</v>
      </c>
      <c r="D80" s="227" t="s">
        <v>4</v>
      </c>
      <c r="E80" s="227" t="s">
        <v>60</v>
      </c>
      <c r="F80" s="227" t="s">
        <v>43</v>
      </c>
      <c r="G80" s="227" t="s">
        <v>298</v>
      </c>
      <c r="H80" s="228" t="s">
        <v>31</v>
      </c>
      <c r="I80" s="235" t="s">
        <v>6</v>
      </c>
      <c r="J80" s="228" t="s">
        <v>82</v>
      </c>
      <c r="K80" s="229" t="s">
        <v>7</v>
      </c>
      <c r="L80" s="229" t="s">
        <v>8</v>
      </c>
      <c r="M80" s="229" t="s">
        <v>9</v>
      </c>
      <c r="N80" s="229" t="s">
        <v>10</v>
      </c>
      <c r="O80" s="230" t="s">
        <v>94</v>
      </c>
      <c r="P80" s="230" t="s">
        <v>30</v>
      </c>
      <c r="Q80" s="230" t="s">
        <v>950</v>
      </c>
      <c r="R80" s="230" t="s">
        <v>951</v>
      </c>
      <c r="S80" s="229" t="s">
        <v>135</v>
      </c>
      <c r="T80" s="231" t="s">
        <v>136</v>
      </c>
      <c r="U80" s="151"/>
      <c r="V80" s="151"/>
      <c r="W80" s="151"/>
      <c r="X80" s="151"/>
      <c r="Y80" s="151"/>
      <c r="Z80" s="151"/>
      <c r="AA80" s="151"/>
      <c r="AB80" s="151"/>
      <c r="AC80" s="151"/>
      <c r="AD80" s="151"/>
      <c r="AE80" s="151"/>
    </row>
    <row r="81" spans="1:145" ht="14" x14ac:dyDescent="0.15">
      <c r="A81" s="125" t="str">
        <f>'Tariffs July 2018'!K50</f>
        <v>AGL</v>
      </c>
      <c r="B81" s="15" t="str">
        <f>'Tariffs July 2018'!L50</f>
        <v xml:space="preserve">Savers </v>
      </c>
      <c r="C81" s="126">
        <f>91*'Tariffs July 2018'!M50/100</f>
        <v>90.09</v>
      </c>
      <c r="D81" s="126">
        <f>($C$75*$C$76)*'Tariffs July 2018'!N50/100</f>
        <v>138</v>
      </c>
      <c r="E81" s="126">
        <f>($C$75*$C$77)*'Tariffs July 2018'!AH50/100</f>
        <v>280.5</v>
      </c>
      <c r="F81" s="126">
        <f>($C$75*$C$78)*'Tariffs July 2018'!W50/100</f>
        <v>107.5</v>
      </c>
      <c r="G81" s="126">
        <f>SUM(C81:F81)</f>
        <v>616.09</v>
      </c>
      <c r="H81" s="127">
        <f>(G81-C81)*4</f>
        <v>2104</v>
      </c>
      <c r="I81" s="128">
        <f>G81*4</f>
        <v>2464.36</v>
      </c>
      <c r="J81" s="129">
        <f t="shared" ref="J81:J92" si="58">I81*1.1</f>
        <v>2710.7960000000003</v>
      </c>
      <c r="K81" s="15">
        <f>'Tariffs July 2018'!AW50</f>
        <v>0</v>
      </c>
      <c r="L81" s="15">
        <f>'Tariffs July 2018'!AX50</f>
        <v>0</v>
      </c>
      <c r="M81" s="15">
        <f>'Tariffs July 2018'!AY50</f>
        <v>0</v>
      </c>
      <c r="N81" s="15">
        <f>'Tariffs July 2018'!AZ50</f>
        <v>26</v>
      </c>
      <c r="O81" s="127">
        <f>I81</f>
        <v>2464.36</v>
      </c>
      <c r="P81" s="127">
        <f>O81-(H81*N81/100)</f>
        <v>1917.3200000000002</v>
      </c>
      <c r="Q81" s="130">
        <f>O81*1.1</f>
        <v>2710.7960000000003</v>
      </c>
      <c r="R81" s="130">
        <f>P81*1.1</f>
        <v>2109.0520000000001</v>
      </c>
      <c r="S81" s="131">
        <f>'Tariffs July 2018'!BI50</f>
        <v>0</v>
      </c>
      <c r="T81" s="132" t="str">
        <f>'Tariffs July 2018'!BJ50</f>
        <v>n</v>
      </c>
      <c r="U81" s="151"/>
      <c r="V81" s="151"/>
      <c r="W81" s="151"/>
      <c r="X81" s="151"/>
      <c r="Y81" s="151"/>
      <c r="Z81" s="151"/>
      <c r="AA81" s="151"/>
      <c r="AB81" s="151"/>
      <c r="AC81" s="151"/>
      <c r="AD81" s="151"/>
      <c r="AE81" s="151"/>
    </row>
    <row r="82" spans="1:145" ht="14" x14ac:dyDescent="0.15">
      <c r="A82" s="125" t="str">
        <f>'Tariffs July 2018'!K51</f>
        <v>Click Energy</v>
      </c>
      <c r="B82" s="15" t="str">
        <f>'Tariffs July 2018'!L51</f>
        <v>Agate</v>
      </c>
      <c r="C82" s="126">
        <f>91*'Tariffs July 2018'!M51/100</f>
        <v>105.46899999999999</v>
      </c>
      <c r="D82" s="126">
        <f>($C$75*$C$76)*'Tariffs July 2018'!N51/100</f>
        <v>142.4</v>
      </c>
      <c r="E82" s="126">
        <f>($C$75*$C$77)*'Tariffs July 2018'!AH51/100</f>
        <v>289.3</v>
      </c>
      <c r="F82" s="126">
        <f>($C$75*$C$78)*'Tariffs July 2018'!W51/100</f>
        <v>121.5</v>
      </c>
      <c r="G82" s="126">
        <f t="shared" ref="G82:G92" si="59">SUM(C82:F82)</f>
        <v>658.66899999999998</v>
      </c>
      <c r="H82" s="127">
        <f t="shared" ref="H82:H89" si="60">(G82-C82)*4</f>
        <v>2212.8000000000002</v>
      </c>
      <c r="I82" s="128">
        <f t="shared" ref="I82:I92" si="61">G82*4</f>
        <v>2634.6759999999999</v>
      </c>
      <c r="J82" s="129">
        <f t="shared" si="58"/>
        <v>2898.1436000000003</v>
      </c>
      <c r="K82" s="15">
        <f>'Tariffs July 2018'!AW51</f>
        <v>0</v>
      </c>
      <c r="L82" s="15">
        <f>'Tariffs July 2018'!AX51</f>
        <v>0</v>
      </c>
      <c r="M82" s="15">
        <f>'Tariffs July 2018'!AY51</f>
        <v>15</v>
      </c>
      <c r="N82" s="15">
        <f>'Tariffs July 2018'!AZ51</f>
        <v>0</v>
      </c>
      <c r="O82" s="127">
        <f t="shared" ref="O82" si="62">I82</f>
        <v>2634.6759999999999</v>
      </c>
      <c r="P82" s="127">
        <f>O82-(O82*M82/100)</f>
        <v>2239.4746</v>
      </c>
      <c r="Q82" s="130">
        <f t="shared" ref="Q82:R92" si="63">O82*1.1</f>
        <v>2898.1436000000003</v>
      </c>
      <c r="R82" s="130">
        <f t="shared" si="63"/>
        <v>2463.4220600000003</v>
      </c>
      <c r="S82" s="131">
        <f>'Tariffs July 2018'!BI51</f>
        <v>0</v>
      </c>
      <c r="T82" s="132" t="str">
        <f>'Tariffs July 2018'!BJ51</f>
        <v>n</v>
      </c>
      <c r="U82" s="151"/>
      <c r="V82" s="151"/>
      <c r="W82" s="151"/>
      <c r="X82" s="151"/>
      <c r="Y82" s="151"/>
      <c r="Z82" s="151"/>
      <c r="AA82" s="151"/>
      <c r="AB82" s="151"/>
      <c r="AC82" s="151"/>
      <c r="AD82" s="151"/>
      <c r="AE82" s="151"/>
    </row>
    <row r="83" spans="1:145" ht="14" x14ac:dyDescent="0.15">
      <c r="A83" s="125" t="str">
        <f>'Tariffs July 2018'!K52</f>
        <v>Diamond Energy</v>
      </c>
      <c r="B83" s="15" t="str">
        <f>'Tariffs July 2018'!L52</f>
        <v>Pay on time discount</v>
      </c>
      <c r="C83" s="126">
        <f>91*'Tariffs July 2018'!M52/100</f>
        <v>122.759</v>
      </c>
      <c r="D83" s="126">
        <f>($C$75*$C$76)*'Tariffs July 2018'!N52/100</f>
        <v>113.48</v>
      </c>
      <c r="E83" s="126">
        <f>($C$75*$C$77)*'Tariffs July 2018'!AH52/100</f>
        <v>253.99</v>
      </c>
      <c r="F83" s="126">
        <f>($C$75*$C$78)*'Tariffs July 2018'!W52/100</f>
        <v>99.25</v>
      </c>
      <c r="G83" s="126">
        <f>SUM(C83:F83)</f>
        <v>589.47900000000004</v>
      </c>
      <c r="H83" s="127">
        <f t="shared" si="60"/>
        <v>1866.88</v>
      </c>
      <c r="I83" s="128">
        <f t="shared" si="61"/>
        <v>2357.9160000000002</v>
      </c>
      <c r="J83" s="129">
        <f t="shared" si="58"/>
        <v>2593.7076000000002</v>
      </c>
      <c r="K83" s="15">
        <f>'Tariffs July 2018'!AW52</f>
        <v>0</v>
      </c>
      <c r="L83" s="15">
        <f>'Tariffs July 2018'!AX52</f>
        <v>0</v>
      </c>
      <c r="M83" s="15">
        <f>'Tariffs July 2018'!AY52</f>
        <v>7</v>
      </c>
      <c r="N83" s="15">
        <f>'Tariffs July 2018'!AZ52</f>
        <v>0</v>
      </c>
      <c r="O83" s="127">
        <f>I83</f>
        <v>2357.9160000000002</v>
      </c>
      <c r="P83" s="127">
        <f>O83-(O83*M83/100)</f>
        <v>2192.8618800000004</v>
      </c>
      <c r="Q83" s="130">
        <f t="shared" si="63"/>
        <v>2593.7076000000002</v>
      </c>
      <c r="R83" s="130">
        <f t="shared" si="63"/>
        <v>2412.1480680000004</v>
      </c>
      <c r="S83" s="131">
        <f>'Tariffs July 2018'!BI52</f>
        <v>0</v>
      </c>
      <c r="T83" s="132" t="str">
        <f>'Tariffs July 2018'!BJ52</f>
        <v>n</v>
      </c>
      <c r="U83" s="151"/>
      <c r="V83" s="151"/>
      <c r="W83" s="151"/>
      <c r="X83" s="151"/>
      <c r="Y83" s="151"/>
      <c r="Z83" s="151"/>
      <c r="AA83" s="151"/>
      <c r="AB83" s="151"/>
      <c r="AC83" s="151"/>
      <c r="AD83" s="151"/>
      <c r="AE83" s="151"/>
    </row>
    <row r="84" spans="1:145" ht="14" x14ac:dyDescent="0.15">
      <c r="A84" s="125" t="str">
        <f>'Tariffs July 2018'!K53</f>
        <v>Dodo Power &amp; Gas</v>
      </c>
      <c r="B84" s="15" t="str">
        <f>'Tariffs July 2018'!L53</f>
        <v>Market offer</v>
      </c>
      <c r="C84" s="126">
        <f>91*'Tariffs July 2018'!M53/100</f>
        <v>105.65100000000001</v>
      </c>
      <c r="D84" s="126">
        <f>($C$75*$C$76)*'Tariffs July 2018'!N53/100</f>
        <v>142.19999999999999</v>
      </c>
      <c r="E84" s="126">
        <f>($C$75*$C$77)*'Tariffs July 2018'!AH53/100</f>
        <v>274.45</v>
      </c>
      <c r="F84" s="126">
        <f>($C$75*$C$78)*'Tariffs July 2018'!W53/100</f>
        <v>102</v>
      </c>
      <c r="G84" s="126">
        <f t="shared" si="59"/>
        <v>624.30099999999993</v>
      </c>
      <c r="H84" s="127">
        <f t="shared" si="60"/>
        <v>2074.5999999999995</v>
      </c>
      <c r="I84" s="128">
        <f t="shared" si="61"/>
        <v>2497.2039999999997</v>
      </c>
      <c r="J84" s="129">
        <f t="shared" si="58"/>
        <v>2746.9243999999999</v>
      </c>
      <c r="K84" s="15">
        <f>'Tariffs July 2018'!AW53</f>
        <v>0</v>
      </c>
      <c r="L84" s="15">
        <f>'Tariffs July 2018'!AX53</f>
        <v>0</v>
      </c>
      <c r="M84" s="15">
        <f>'Tariffs July 2018'!AY53</f>
        <v>0</v>
      </c>
      <c r="N84" s="15">
        <f>'Tariffs July 2018'!AZ53</f>
        <v>0</v>
      </c>
      <c r="O84" s="127">
        <f>I84</f>
        <v>2497.2039999999997</v>
      </c>
      <c r="P84" s="127">
        <f>O84-(H84*N84/100)</f>
        <v>2497.2039999999997</v>
      </c>
      <c r="Q84" s="130">
        <f t="shared" si="63"/>
        <v>2746.9243999999999</v>
      </c>
      <c r="R84" s="130">
        <f t="shared" si="63"/>
        <v>2746.9243999999999</v>
      </c>
      <c r="S84" s="131">
        <f>'Tariffs July 2018'!BI53</f>
        <v>0</v>
      </c>
      <c r="T84" s="132" t="str">
        <f>'Tariffs July 2018'!BJ53</f>
        <v>n</v>
      </c>
      <c r="U84" s="151"/>
      <c r="V84" s="151"/>
      <c r="W84" s="151"/>
      <c r="X84" s="151"/>
      <c r="Y84" s="151"/>
      <c r="Z84" s="151"/>
      <c r="AA84" s="151"/>
      <c r="AB84" s="151"/>
      <c r="AC84" s="151"/>
      <c r="AD84" s="151"/>
      <c r="AE84" s="151"/>
    </row>
    <row r="85" spans="1:145" ht="14" x14ac:dyDescent="0.15">
      <c r="A85" s="125" t="str">
        <f>'Tariffs July 2018'!K54</f>
        <v>EnergyAustralia</v>
      </c>
      <c r="B85" s="15" t="str">
        <f>'Tariffs July 2018'!L54</f>
        <v>Anytime Saver</v>
      </c>
      <c r="C85" s="126">
        <f>91*'Tariffs July 2018'!M54/100</f>
        <v>106.10600000000001</v>
      </c>
      <c r="D85" s="126">
        <f>($C$75*$C$76)*'Tariffs July 2018'!N54/100</f>
        <v>139.19999999999999</v>
      </c>
      <c r="E85" s="126">
        <f>($C$75*$C$77)*'Tariffs July 2018'!AH54/100</f>
        <v>256.3</v>
      </c>
      <c r="F85" s="126">
        <f>($C$75*$C$78)*'Tariffs July 2018'!W54/100</f>
        <v>96.5</v>
      </c>
      <c r="G85" s="126">
        <f t="shared" si="59"/>
        <v>598.10599999999999</v>
      </c>
      <c r="H85" s="127">
        <f t="shared" si="60"/>
        <v>1968</v>
      </c>
      <c r="I85" s="128">
        <f t="shared" si="61"/>
        <v>2392.424</v>
      </c>
      <c r="J85" s="129">
        <f t="shared" si="58"/>
        <v>2631.6664000000001</v>
      </c>
      <c r="K85" s="15">
        <f>'Tariffs July 2018'!AW54</f>
        <v>0</v>
      </c>
      <c r="L85" s="15">
        <f>'Tariffs July 2018'!AX54</f>
        <v>28</v>
      </c>
      <c r="M85" s="15">
        <f>'Tariffs July 2018'!AY54</f>
        <v>0</v>
      </c>
      <c r="N85" s="15">
        <f>'Tariffs July 2018'!AZ54</f>
        <v>0</v>
      </c>
      <c r="O85" s="127">
        <f>I85-(H85*L85/100)</f>
        <v>1841.384</v>
      </c>
      <c r="P85" s="127">
        <f>O85-(H85*N85/100)</f>
        <v>1841.384</v>
      </c>
      <c r="Q85" s="130">
        <f t="shared" si="63"/>
        <v>2025.5224000000003</v>
      </c>
      <c r="R85" s="130">
        <f t="shared" si="63"/>
        <v>2025.5224000000003</v>
      </c>
      <c r="S85" s="131">
        <f>'Tariffs July 2018'!BI54</f>
        <v>0</v>
      </c>
      <c r="T85" s="132" t="str">
        <f>'Tariffs July 2018'!BJ54</f>
        <v>n</v>
      </c>
      <c r="U85" s="151"/>
      <c r="V85" s="151"/>
      <c r="W85" s="151"/>
      <c r="X85" s="151"/>
      <c r="Y85" s="151"/>
      <c r="Z85" s="151"/>
      <c r="AA85" s="151"/>
      <c r="AB85" s="151"/>
      <c r="AC85" s="151"/>
      <c r="AD85" s="151"/>
      <c r="AE85" s="151"/>
    </row>
    <row r="86" spans="1:145" ht="14" x14ac:dyDescent="0.15">
      <c r="A86" s="125" t="str">
        <f>'Tariffs July 2018'!K55</f>
        <v>Energy Locals</v>
      </c>
      <c r="B86" s="15" t="str">
        <f>'Tariffs July 2018'!L55</f>
        <v>Save Me</v>
      </c>
      <c r="C86" s="126">
        <f>91*'Tariffs July 2018'!M55/100</f>
        <v>85.54</v>
      </c>
      <c r="D86" s="126">
        <f>($C$75*$C$76)*'Tariffs July 2018'!N55/100</f>
        <v>120</v>
      </c>
      <c r="E86" s="126">
        <f>($C$75*$C$77)*'Tariffs July 2018'!AH55/100</f>
        <v>253</v>
      </c>
      <c r="F86" s="126">
        <f>($C$75*$C$78)*'Tariffs July 2018'!W55/100</f>
        <v>100</v>
      </c>
      <c r="G86" s="126">
        <f t="shared" si="59"/>
        <v>558.54</v>
      </c>
      <c r="H86" s="127">
        <f t="shared" si="60"/>
        <v>1891.9999999999998</v>
      </c>
      <c r="I86" s="128">
        <f t="shared" si="61"/>
        <v>2234.16</v>
      </c>
      <c r="J86" s="129">
        <f t="shared" si="58"/>
        <v>2457.576</v>
      </c>
      <c r="K86" s="15">
        <f>'Tariffs July 2018'!AW55</f>
        <v>0</v>
      </c>
      <c r="L86" s="15">
        <f>'Tariffs July 2018'!AX55</f>
        <v>0</v>
      </c>
      <c r="M86" s="15">
        <f>'Tariffs July 2018'!AY55</f>
        <v>0</v>
      </c>
      <c r="N86" s="15">
        <f>'Tariffs July 2018'!AZ55</f>
        <v>0</v>
      </c>
      <c r="O86" s="127">
        <f t="shared" ref="O86:O90" si="64">I86</f>
        <v>2234.16</v>
      </c>
      <c r="P86" s="127">
        <f>O86-(O86*M86/100)</f>
        <v>2234.16</v>
      </c>
      <c r="Q86" s="130">
        <f t="shared" si="63"/>
        <v>2457.576</v>
      </c>
      <c r="R86" s="130">
        <f t="shared" si="63"/>
        <v>2457.576</v>
      </c>
      <c r="S86" s="131">
        <f>'Tariffs July 2018'!BI55</f>
        <v>0</v>
      </c>
      <c r="T86" s="132" t="str">
        <f>'Tariffs July 2018'!BJ55</f>
        <v>n</v>
      </c>
      <c r="U86" s="151"/>
      <c r="V86" s="151"/>
      <c r="W86" s="151"/>
      <c r="X86" s="151"/>
      <c r="Y86" s="151"/>
      <c r="Z86" s="151"/>
      <c r="AA86" s="151"/>
      <c r="AB86" s="151"/>
      <c r="AC86" s="151"/>
      <c r="AD86" s="151"/>
      <c r="AE86" s="151"/>
    </row>
    <row r="87" spans="1:145" ht="14" x14ac:dyDescent="0.15">
      <c r="A87" s="125" t="str">
        <f>'Tariffs July 2018'!K56</f>
        <v>Origin Energy</v>
      </c>
      <c r="B87" s="15" t="str">
        <f>'Tariffs July 2018'!L56</f>
        <v>Bill Saver</v>
      </c>
      <c r="C87" s="126">
        <f>91*'Tariffs July 2018'!M56/100</f>
        <v>102.5843</v>
      </c>
      <c r="D87" s="126">
        <f>($C$75*$C$76)*'Tariffs July 2018'!N56/100</f>
        <v>127.88</v>
      </c>
      <c r="E87" s="126">
        <f>($C$75*$C$77)*'Tariffs July 2018'!AH56/100</f>
        <v>253.44</v>
      </c>
      <c r="F87" s="126">
        <f>($C$75*$C$78)*'Tariffs July 2018'!W56/100</f>
        <v>93.5</v>
      </c>
      <c r="G87" s="126">
        <f t="shared" si="59"/>
        <v>577.40429999999992</v>
      </c>
      <c r="H87" s="127">
        <f t="shared" si="60"/>
        <v>1899.2799999999997</v>
      </c>
      <c r="I87" s="128">
        <f t="shared" si="61"/>
        <v>2309.6171999999997</v>
      </c>
      <c r="J87" s="129">
        <f t="shared" si="58"/>
        <v>2540.5789199999999</v>
      </c>
      <c r="K87" s="15">
        <f>'Tariffs July 2018'!AW56</f>
        <v>12</v>
      </c>
      <c r="L87" s="15">
        <f>'Tariffs July 2018'!AX56</f>
        <v>0</v>
      </c>
      <c r="M87" s="15">
        <f>'Tariffs July 2018'!AY56</f>
        <v>0</v>
      </c>
      <c r="N87" s="15">
        <f>'Tariffs July 2018'!AZ56</f>
        <v>0</v>
      </c>
      <c r="O87" s="127">
        <f>I87-(I87*K87/100)</f>
        <v>2032.4631359999998</v>
      </c>
      <c r="P87" s="127">
        <f>O87-(H87*N87/100)</f>
        <v>2032.4631359999998</v>
      </c>
      <c r="Q87" s="130">
        <f t="shared" si="63"/>
        <v>2235.7094496</v>
      </c>
      <c r="R87" s="130">
        <f t="shared" si="63"/>
        <v>2235.7094496</v>
      </c>
      <c r="S87" s="131">
        <f>'Tariffs July 2018'!BI56</f>
        <v>0</v>
      </c>
      <c r="T87" s="132" t="str">
        <f>'Tariffs July 2018'!BJ56</f>
        <v>n</v>
      </c>
      <c r="U87" s="151"/>
      <c r="V87" s="151"/>
      <c r="W87" s="151"/>
      <c r="X87" s="151"/>
      <c r="Y87" s="151"/>
      <c r="Z87" s="151"/>
      <c r="AA87" s="151"/>
      <c r="AB87" s="151"/>
      <c r="AC87" s="151"/>
      <c r="AD87" s="151"/>
      <c r="AE87" s="151"/>
    </row>
    <row r="88" spans="1:145" ht="14" x14ac:dyDescent="0.15">
      <c r="A88" s="125" t="str">
        <f>'Tariffs July 2018'!K57</f>
        <v>Sanctuary Energy</v>
      </c>
      <c r="B88" s="15" t="str">
        <f>'Tariffs July 2018'!L57</f>
        <v>Negotiated offer</v>
      </c>
      <c r="C88" s="126">
        <f>91*'Tariffs July 2018'!M57/100</f>
        <v>116.51639999999999</v>
      </c>
      <c r="D88" s="126">
        <f>($C$75*$C$76)*'Tariffs July 2018'!N57/100</f>
        <v>131.31800000000001</v>
      </c>
      <c r="E88" s="126">
        <f>($C$75*$C$77)*'Tariffs July 2018'!AH57/100</f>
        <v>255.61250000000001</v>
      </c>
      <c r="F88" s="126">
        <f>($C$75*$C$78)*'Tariffs July 2018'!W57/100</f>
        <v>89.441000000000003</v>
      </c>
      <c r="G88" s="126">
        <f t="shared" si="59"/>
        <v>592.88790000000006</v>
      </c>
      <c r="H88" s="127">
        <f t="shared" si="60"/>
        <v>1905.4860000000003</v>
      </c>
      <c r="I88" s="128">
        <f t="shared" si="61"/>
        <v>2371.5516000000002</v>
      </c>
      <c r="J88" s="129">
        <f t="shared" si="58"/>
        <v>2608.7067600000005</v>
      </c>
      <c r="K88" s="15">
        <f>'Tariffs July 2018'!AW57</f>
        <v>0</v>
      </c>
      <c r="L88" s="15">
        <f>'Tariffs July 2018'!AX57</f>
        <v>0</v>
      </c>
      <c r="M88" s="15">
        <f>'Tariffs July 2018'!AY57</f>
        <v>0</v>
      </c>
      <c r="N88" s="15">
        <f>'Tariffs July 2018'!AZ57</f>
        <v>0</v>
      </c>
      <c r="O88" s="127">
        <f t="shared" si="64"/>
        <v>2371.5516000000002</v>
      </c>
      <c r="P88" s="127">
        <f>O88-(H88*N88/100)</f>
        <v>2371.5516000000002</v>
      </c>
      <c r="Q88" s="130">
        <f>O88*1.1</f>
        <v>2608.7067600000005</v>
      </c>
      <c r="R88" s="130">
        <f t="shared" si="63"/>
        <v>2608.7067600000005</v>
      </c>
      <c r="S88" s="131">
        <f>'Tariffs July 2018'!BI57</f>
        <v>0</v>
      </c>
      <c r="T88" s="132" t="str">
        <f>'Tariffs July 2018'!BJ57</f>
        <v>n</v>
      </c>
      <c r="U88" s="151"/>
      <c r="V88" s="151"/>
      <c r="W88" s="151"/>
      <c r="X88" s="151"/>
      <c r="Y88" s="151"/>
      <c r="Z88" s="151"/>
      <c r="AA88" s="151"/>
      <c r="AB88" s="151"/>
      <c r="AC88" s="151"/>
      <c r="AD88" s="151"/>
      <c r="AE88" s="151"/>
    </row>
    <row r="89" spans="1:145" ht="14" x14ac:dyDescent="0.15">
      <c r="A89" s="125" t="str">
        <f>'Tariffs July 2018'!K58</f>
        <v>Simply Energy</v>
      </c>
      <c r="B89" s="15" t="str">
        <f>'Tariffs July 2018'!L58</f>
        <v>Plus</v>
      </c>
      <c r="C89" s="126">
        <f>91*'Tariffs July 2018'!M58/100</f>
        <v>76.367199999999997</v>
      </c>
      <c r="D89" s="126">
        <f>($C$75*$C$76)*'Tariffs July 2018'!N58/100</f>
        <v>164.96</v>
      </c>
      <c r="E89" s="126">
        <f>($C$75*$C$77)*'Tariffs July 2018'!AH58/100</f>
        <v>288.42</v>
      </c>
      <c r="F89" s="126">
        <f>($C$75*$C$78)*'Tariffs July 2018'!W58/100</f>
        <v>107.9</v>
      </c>
      <c r="G89" s="126">
        <f t="shared" si="59"/>
        <v>637.6472</v>
      </c>
      <c r="H89" s="127">
        <f t="shared" si="60"/>
        <v>2245.12</v>
      </c>
      <c r="I89" s="128">
        <f t="shared" si="61"/>
        <v>2550.5888</v>
      </c>
      <c r="J89" s="129">
        <f t="shared" si="58"/>
        <v>2805.64768</v>
      </c>
      <c r="K89" s="15">
        <f>'Tariffs July 2018'!AW58</f>
        <v>0</v>
      </c>
      <c r="L89" s="15">
        <f>'Tariffs July 2018'!AX58</f>
        <v>0</v>
      </c>
      <c r="M89" s="15">
        <f>'Tariffs July 2018'!AY58</f>
        <v>0</v>
      </c>
      <c r="N89" s="15">
        <f>'Tariffs July 2018'!AZ58</f>
        <v>18</v>
      </c>
      <c r="O89" s="127">
        <f t="shared" si="64"/>
        <v>2550.5888</v>
      </c>
      <c r="P89" s="127">
        <f>O89-(H89*N89/100)</f>
        <v>2146.4672</v>
      </c>
      <c r="Q89" s="130">
        <f t="shared" si="63"/>
        <v>2805.64768</v>
      </c>
      <c r="R89" s="130">
        <f t="shared" si="63"/>
        <v>2361.1139200000002</v>
      </c>
      <c r="S89" s="131">
        <f>'Tariffs July 2018'!BI58</f>
        <v>0</v>
      </c>
      <c r="T89" s="132" t="str">
        <f>'Tariffs July 2018'!BJ58</f>
        <v>n</v>
      </c>
      <c r="U89" s="151"/>
      <c r="V89" s="151"/>
      <c r="W89" s="151"/>
      <c r="X89" s="151"/>
      <c r="Y89" s="151"/>
      <c r="Z89" s="151"/>
      <c r="AA89" s="151"/>
      <c r="AB89" s="151"/>
      <c r="AC89" s="151"/>
      <c r="AD89" s="151"/>
      <c r="AE89" s="151"/>
    </row>
    <row r="90" spans="1:145" ht="14" x14ac:dyDescent="0.15">
      <c r="A90" s="125" t="str">
        <f>'Tariffs July 2018'!K59</f>
        <v>Mojo Power</v>
      </c>
      <c r="B90" s="15" t="str">
        <f>'Tariffs July 2018'!L59</f>
        <v>Connect</v>
      </c>
      <c r="C90" s="126">
        <f>(91*'Tariffs July 2018'!M59/100)+('Tariffs July 2018'!BM59*3)</f>
        <v>160.4239</v>
      </c>
      <c r="D90" s="126">
        <f>($C$75*$C$76)*'Tariffs July 2018'!N59/100</f>
        <v>139.47999999999999</v>
      </c>
      <c r="E90" s="126">
        <f>($C$75*$C$77)*'Tariffs July 2018'!AH59/100</f>
        <v>257.62000000000006</v>
      </c>
      <c r="F90" s="126">
        <f>($C$75*$C$78)*'Tariffs July 2018'!W59/100</f>
        <v>78.7</v>
      </c>
      <c r="G90" s="126">
        <f t="shared" si="59"/>
        <v>636.22390000000019</v>
      </c>
      <c r="H90" s="127">
        <f>(G90-C90)*4</f>
        <v>1903.2000000000007</v>
      </c>
      <c r="I90" s="128">
        <f t="shared" si="61"/>
        <v>2544.8956000000007</v>
      </c>
      <c r="J90" s="129">
        <f t="shared" si="58"/>
        <v>2799.3851600000012</v>
      </c>
      <c r="K90" s="15">
        <f>'Tariffs July 2018'!AW59</f>
        <v>0</v>
      </c>
      <c r="L90" s="15">
        <f>'Tariffs July 2018'!AX59</f>
        <v>0</v>
      </c>
      <c r="M90" s="15">
        <f>'Tariffs July 2018'!AY59</f>
        <v>0</v>
      </c>
      <c r="N90" s="15">
        <f>'Tariffs July 2018'!AZ59</f>
        <v>0</v>
      </c>
      <c r="O90" s="127">
        <f t="shared" si="64"/>
        <v>2544.8956000000007</v>
      </c>
      <c r="P90" s="127">
        <f>O90-(H90*N90/100)</f>
        <v>2544.8956000000007</v>
      </c>
      <c r="Q90" s="130">
        <f t="shared" si="63"/>
        <v>2799.3851600000012</v>
      </c>
      <c r="R90" s="130">
        <f t="shared" si="63"/>
        <v>2799.3851600000012</v>
      </c>
      <c r="S90" s="131">
        <f>'Tariffs July 2018'!BI59</f>
        <v>0</v>
      </c>
      <c r="T90" s="132" t="str">
        <f>'Tariffs July 2018'!BJ59</f>
        <v>n</v>
      </c>
      <c r="U90" s="151"/>
      <c r="V90" s="151"/>
      <c r="W90" s="151"/>
      <c r="X90" s="151"/>
      <c r="Y90" s="151"/>
      <c r="Z90" s="151"/>
      <c r="AA90" s="151"/>
      <c r="AB90" s="151"/>
      <c r="AC90" s="151"/>
      <c r="AD90" s="151"/>
      <c r="AE90" s="151"/>
    </row>
    <row r="91" spans="1:145" ht="14" x14ac:dyDescent="0.15">
      <c r="A91" s="125" t="str">
        <f>'Tariffs July 2018'!K60</f>
        <v>Powershop</v>
      </c>
      <c r="B91" s="15" t="str">
        <f>'Tariffs July 2018'!L60</f>
        <v>Power Saver</v>
      </c>
      <c r="C91" s="126">
        <f>91*'Tariffs July 2018'!M60/100</f>
        <v>91.964600000000004</v>
      </c>
      <c r="D91" s="126">
        <f>($C$75*$C$76)*'Tariffs July 2018'!N60/100</f>
        <v>120.28</v>
      </c>
      <c r="E91" s="126">
        <f>($C$75*$C$77)*'Tariffs July 2018'!AH60/100</f>
        <v>244.86</v>
      </c>
      <c r="F91" s="126">
        <f>($C$75*$C$78)*'Tariffs July 2018'!W60/100</f>
        <v>96.25</v>
      </c>
      <c r="G91" s="126">
        <f t="shared" si="59"/>
        <v>553.3546</v>
      </c>
      <c r="H91" s="127">
        <f t="shared" ref="H91:H92" si="65">(G91-C91)*4</f>
        <v>1845.56</v>
      </c>
      <c r="I91" s="128">
        <f t="shared" si="61"/>
        <v>2213.4184</v>
      </c>
      <c r="J91" s="129">
        <f t="shared" si="58"/>
        <v>2434.7602400000001</v>
      </c>
      <c r="K91" s="15">
        <f>'Tariffs July 2018'!AW60</f>
        <v>0</v>
      </c>
      <c r="L91" s="15">
        <f>'Tariffs July 2018'!AX60</f>
        <v>0</v>
      </c>
      <c r="M91" s="15">
        <f>'Tariffs July 2018'!AY60</f>
        <v>12</v>
      </c>
      <c r="N91" s="15">
        <f>'Tariffs July 2018'!AZ60</f>
        <v>0</v>
      </c>
      <c r="O91" s="127">
        <f>I91-(I91*K91/100)</f>
        <v>2213.4184</v>
      </c>
      <c r="P91" s="127">
        <f>O91-(O91*M91/100)</f>
        <v>1947.808192</v>
      </c>
      <c r="Q91" s="130">
        <f t="shared" si="63"/>
        <v>2434.7602400000001</v>
      </c>
      <c r="R91" s="130">
        <f t="shared" si="63"/>
        <v>2142.5890112000002</v>
      </c>
      <c r="S91" s="131">
        <f>'Tariffs July 2018'!BI60</f>
        <v>0</v>
      </c>
      <c r="T91" s="132" t="str">
        <f>'Tariffs July 2018'!BJ60</f>
        <v>n</v>
      </c>
      <c r="U91" s="151"/>
      <c r="V91" s="151"/>
      <c r="W91" s="151"/>
      <c r="X91" s="151"/>
      <c r="Y91" s="151"/>
      <c r="Z91" s="151"/>
      <c r="AA91" s="151"/>
      <c r="AB91" s="151"/>
      <c r="AC91" s="151"/>
      <c r="AD91" s="151"/>
      <c r="AE91" s="151"/>
      <c r="CN91" s="146"/>
      <c r="CO91" s="146"/>
      <c r="CP91" s="146"/>
      <c r="CQ91" s="146"/>
      <c r="CR91" s="146"/>
      <c r="CS91" s="146"/>
      <c r="CT91" s="146"/>
      <c r="CU91" s="146"/>
      <c r="CV91" s="146"/>
      <c r="CW91" s="146"/>
      <c r="CX91" s="146"/>
      <c r="CY91" s="146"/>
      <c r="CZ91" s="146"/>
      <c r="DA91" s="146"/>
      <c r="DB91" s="146"/>
      <c r="DC91" s="146"/>
      <c r="DD91" s="146"/>
      <c r="DE91" s="146"/>
      <c r="DF91" s="146"/>
      <c r="DG91" s="146"/>
      <c r="DH91" s="146"/>
      <c r="DI91" s="146"/>
      <c r="DJ91" s="146"/>
      <c r="DK91" s="146"/>
      <c r="DL91" s="146"/>
      <c r="DM91" s="146"/>
      <c r="DN91" s="146"/>
      <c r="DO91" s="146"/>
      <c r="DP91" s="146"/>
      <c r="DQ91" s="146"/>
      <c r="DR91" s="146"/>
      <c r="DS91" s="146"/>
      <c r="DT91" s="146"/>
      <c r="DU91" s="146"/>
      <c r="DV91" s="146"/>
      <c r="DW91" s="146"/>
      <c r="DX91" s="146"/>
      <c r="DY91" s="146"/>
      <c r="DZ91" s="146"/>
      <c r="EA91" s="146"/>
      <c r="EB91" s="146"/>
      <c r="EC91" s="146"/>
      <c r="ED91" s="146"/>
      <c r="EE91" s="146"/>
      <c r="EF91" s="146"/>
      <c r="EG91" s="146"/>
      <c r="EH91" s="146"/>
      <c r="EI91" s="146"/>
      <c r="EJ91" s="146"/>
      <c r="EK91" s="146"/>
      <c r="EL91" s="146"/>
      <c r="EM91" s="146"/>
      <c r="EN91" s="146"/>
      <c r="EO91" s="146"/>
    </row>
    <row r="92" spans="1:145" ht="14" x14ac:dyDescent="0.15">
      <c r="A92" s="125" t="str">
        <f>'Tariffs July 2018'!K61</f>
        <v>Red Energy</v>
      </c>
      <c r="B92" s="15" t="str">
        <f>'Tariffs July 2018'!L61</f>
        <v>Easy Saver</v>
      </c>
      <c r="C92" s="126">
        <f>91*'Tariffs July 2018'!M61/100</f>
        <v>118.48199999999999</v>
      </c>
      <c r="D92" s="126">
        <f>($C$75*$C$76)*'Tariffs July 2018'!N61/100</f>
        <v>126.8</v>
      </c>
      <c r="E92" s="126">
        <f>($C$75*$C$77)*'Tariffs July 2018'!AH61/100</f>
        <v>233.2</v>
      </c>
      <c r="F92" s="126">
        <f>($C$75*$C$78)*'Tariffs July 2018'!W61/100</f>
        <v>93.5</v>
      </c>
      <c r="G92" s="126">
        <f t="shared" si="59"/>
        <v>571.98199999999997</v>
      </c>
      <c r="H92" s="127">
        <f t="shared" si="65"/>
        <v>1814</v>
      </c>
      <c r="I92" s="128">
        <f t="shared" si="61"/>
        <v>2287.9279999999999</v>
      </c>
      <c r="J92" s="129">
        <f t="shared" si="58"/>
        <v>2516.7208000000001</v>
      </c>
      <c r="K92" s="15">
        <f>'Tariffs July 2018'!AW61</f>
        <v>0</v>
      </c>
      <c r="L92" s="15">
        <f>'Tariffs July 2018'!AX61</f>
        <v>0</v>
      </c>
      <c r="M92" s="15">
        <f>'Tariffs July 2018'!AY61</f>
        <v>10</v>
      </c>
      <c r="N92" s="15">
        <f>'Tariffs July 2018'!AZ61</f>
        <v>0</v>
      </c>
      <c r="O92" s="127">
        <f t="shared" ref="O92" si="66">I92</f>
        <v>2287.9279999999999</v>
      </c>
      <c r="P92" s="127">
        <f>O92-(O92*M92/100)</f>
        <v>2059.1351999999997</v>
      </c>
      <c r="Q92" s="130">
        <f t="shared" si="63"/>
        <v>2516.7208000000001</v>
      </c>
      <c r="R92" s="130">
        <f t="shared" si="63"/>
        <v>2265.0487199999998</v>
      </c>
      <c r="S92" s="131">
        <f>'Tariffs July 2018'!BI61</f>
        <v>0</v>
      </c>
      <c r="T92" s="132" t="str">
        <f>'Tariffs July 2018'!BJ61</f>
        <v>n</v>
      </c>
      <c r="U92" s="151"/>
      <c r="V92" s="151"/>
      <c r="W92" s="151"/>
      <c r="X92" s="151"/>
      <c r="Y92" s="151"/>
      <c r="Z92" s="151"/>
      <c r="AA92" s="151"/>
      <c r="AB92" s="151"/>
      <c r="AC92" s="151"/>
      <c r="AD92" s="151"/>
      <c r="AE92" s="151"/>
      <c r="CN92" s="146"/>
      <c r="CO92" s="146"/>
      <c r="CP92" s="146"/>
      <c r="CQ92" s="146"/>
      <c r="CR92" s="146"/>
      <c r="CS92" s="146"/>
      <c r="CT92" s="146"/>
      <c r="CU92" s="146"/>
      <c r="CV92" s="146"/>
      <c r="CW92" s="146"/>
      <c r="CX92" s="146"/>
      <c r="CY92" s="146"/>
      <c r="CZ92" s="146"/>
      <c r="DA92" s="146"/>
      <c r="DB92" s="146"/>
      <c r="DC92" s="146"/>
      <c r="DD92" s="146"/>
      <c r="DE92" s="146"/>
      <c r="DF92" s="146"/>
      <c r="DG92" s="146"/>
      <c r="DH92" s="146"/>
      <c r="DI92" s="146"/>
      <c r="DJ92" s="146"/>
      <c r="DK92" s="146"/>
      <c r="DL92" s="146"/>
      <c r="DM92" s="146"/>
      <c r="DN92" s="146"/>
      <c r="DO92" s="146"/>
      <c r="DP92" s="146"/>
      <c r="DQ92" s="146"/>
      <c r="DR92" s="146"/>
      <c r="DS92" s="146"/>
      <c r="DT92" s="146"/>
      <c r="DU92" s="146"/>
      <c r="DV92" s="146"/>
      <c r="DW92" s="146"/>
      <c r="DX92" s="146"/>
      <c r="DY92" s="146"/>
      <c r="DZ92" s="146"/>
      <c r="EA92" s="146"/>
      <c r="EB92" s="146"/>
      <c r="EC92" s="146"/>
      <c r="ED92" s="146"/>
      <c r="EE92" s="146"/>
      <c r="EF92" s="146"/>
      <c r="EG92" s="146"/>
      <c r="EH92" s="146"/>
      <c r="EI92" s="146"/>
      <c r="EJ92" s="146"/>
      <c r="EK92" s="146"/>
      <c r="EL92" s="146"/>
      <c r="EM92" s="146"/>
      <c r="EN92" s="146"/>
      <c r="EO92" s="146"/>
    </row>
    <row r="93" spans="1:145" ht="14" x14ac:dyDescent="0.15">
      <c r="A93" s="15" t="str">
        <f>'Tariffs July 2018'!K62</f>
        <v>Amaysim</v>
      </c>
      <c r="B93" s="15" t="str">
        <f>'Tariffs July 2018'!L62</f>
        <v>Electricity 4</v>
      </c>
      <c r="C93" s="126">
        <f>91*'Tariffs July 2018'!M62/100</f>
        <v>105.46899999999999</v>
      </c>
      <c r="D93" s="126">
        <f>($C$75*$C$76)*'Tariffs July 2018'!N62/100</f>
        <v>142.4</v>
      </c>
      <c r="E93" s="126">
        <f>($C$75*$C$77)*'Tariffs July 2018'!AH62/100</f>
        <v>289.3</v>
      </c>
      <c r="F93" s="126">
        <f>($C$75*$C$78)*'Tariffs July 2018'!W62/100</f>
        <v>121.5</v>
      </c>
      <c r="G93" s="126">
        <f t="shared" ref="G93" si="67">SUM(C93:F93)</f>
        <v>658.66899999999998</v>
      </c>
      <c r="H93" s="127">
        <f t="shared" ref="H93" si="68">(G93-C93)*4</f>
        <v>2212.8000000000002</v>
      </c>
      <c r="I93" s="128">
        <f t="shared" ref="I93" si="69">G93*4</f>
        <v>2634.6759999999999</v>
      </c>
      <c r="J93" s="129">
        <f t="shared" ref="J93" si="70">I93*1.1</f>
        <v>2898.1436000000003</v>
      </c>
      <c r="K93" s="15">
        <f>'Tariffs July 2018'!AW62</f>
        <v>0</v>
      </c>
      <c r="L93" s="15">
        <f>'Tariffs July 2018'!AX62</f>
        <v>0</v>
      </c>
      <c r="M93" s="15">
        <f>'Tariffs July 2018'!AY62</f>
        <v>5</v>
      </c>
      <c r="N93" s="15">
        <f>'Tariffs July 2018'!AZ62</f>
        <v>0</v>
      </c>
      <c r="O93" s="127">
        <f>I93-(I93*K93/100)</f>
        <v>2634.6759999999999</v>
      </c>
      <c r="P93" s="127">
        <f>O93-(O93*M93/100)</f>
        <v>2502.9422</v>
      </c>
      <c r="Q93" s="130">
        <f t="shared" ref="Q93:Q94" si="71">O93*1.1</f>
        <v>2898.1436000000003</v>
      </c>
      <c r="R93" s="130">
        <f t="shared" ref="R93:R94" si="72">P93*1.1</f>
        <v>2753.2364200000002</v>
      </c>
      <c r="S93" s="131">
        <f>'Tariffs July 2018'!BI62</f>
        <v>0</v>
      </c>
      <c r="T93" s="132" t="str">
        <f>'Tariffs July 2018'!BJ62</f>
        <v>n</v>
      </c>
      <c r="U93" s="151"/>
      <c r="V93" s="151"/>
      <c r="W93" s="151"/>
      <c r="X93" s="151"/>
      <c r="Y93" s="151"/>
      <c r="Z93" s="151"/>
      <c r="AA93" s="151"/>
      <c r="AB93" s="151"/>
      <c r="AC93" s="151"/>
      <c r="AD93" s="151"/>
      <c r="AE93" s="151"/>
      <c r="CN93" s="146"/>
      <c r="CO93" s="146"/>
      <c r="CP93" s="146"/>
      <c r="CQ93" s="146"/>
      <c r="CR93" s="146"/>
      <c r="CS93" s="146"/>
      <c r="CT93" s="146"/>
      <c r="CU93" s="146"/>
      <c r="CV93" s="146"/>
      <c r="CW93" s="146"/>
      <c r="CX93" s="146"/>
      <c r="CY93" s="146"/>
      <c r="CZ93" s="146"/>
      <c r="DA93" s="146"/>
      <c r="DB93" s="146"/>
      <c r="DC93" s="146"/>
      <c r="DD93" s="146"/>
      <c r="DE93" s="146"/>
      <c r="DF93" s="146"/>
      <c r="DG93" s="146"/>
      <c r="DH93" s="146"/>
      <c r="DI93" s="146"/>
      <c r="DJ93" s="146"/>
      <c r="DK93" s="146"/>
      <c r="DL93" s="146"/>
      <c r="DM93" s="146"/>
      <c r="DN93" s="146"/>
      <c r="DO93" s="146"/>
      <c r="DP93" s="146"/>
      <c r="DQ93" s="146"/>
      <c r="DR93" s="146"/>
      <c r="DS93" s="146"/>
      <c r="DT93" s="146"/>
      <c r="DU93" s="146"/>
      <c r="DV93" s="146"/>
      <c r="DW93" s="146"/>
      <c r="DX93" s="146"/>
      <c r="DY93" s="146"/>
      <c r="DZ93" s="146"/>
      <c r="EA93" s="146"/>
      <c r="EB93" s="146"/>
      <c r="EC93" s="146"/>
      <c r="ED93" s="146"/>
      <c r="EE93" s="146"/>
      <c r="EF93" s="146"/>
      <c r="EG93" s="146"/>
      <c r="EH93" s="146"/>
      <c r="EI93" s="146"/>
      <c r="EJ93" s="146"/>
      <c r="EK93" s="146"/>
      <c r="EL93" s="146"/>
      <c r="EM93" s="146"/>
      <c r="EN93" s="146"/>
      <c r="EO93" s="146"/>
    </row>
    <row r="94" spans="1:145" s="152" customFormat="1" ht="15" thickBot="1" x14ac:dyDescent="0.2">
      <c r="A94" s="134" t="str">
        <f>'Tariffs July 2018'!K63</f>
        <v>Alinta Energy</v>
      </c>
      <c r="B94" s="134" t="str">
        <f>'Tariffs July 2018'!L63</f>
        <v>Home Saver Plus</v>
      </c>
      <c r="C94" s="135">
        <f>91*'Tariffs July 2018'!M63/100</f>
        <v>90.09</v>
      </c>
      <c r="D94" s="135">
        <f>($C$75*$C$76)*'Tariffs July 2018'!N63/100</f>
        <v>140</v>
      </c>
      <c r="E94" s="135">
        <f>($C$75*$C$77)*'Tariffs July 2018'!AH63/100</f>
        <v>286</v>
      </c>
      <c r="F94" s="135">
        <f>($C$75*$C$78)*'Tariffs July 2018'!W63/100</f>
        <v>110</v>
      </c>
      <c r="G94" s="135">
        <f t="shared" ref="G94" si="73">SUM(C94:F94)</f>
        <v>626.09</v>
      </c>
      <c r="H94" s="136">
        <f t="shared" ref="H94" si="74">(G94-C94)*4</f>
        <v>2144</v>
      </c>
      <c r="I94" s="137">
        <f t="shared" ref="I94" si="75">G94*4</f>
        <v>2504.36</v>
      </c>
      <c r="J94" s="138">
        <f t="shared" ref="J94" si="76">I94*1.1</f>
        <v>2754.7960000000003</v>
      </c>
      <c r="K94" s="134">
        <f>'Tariffs July 2018'!AW63</f>
        <v>0</v>
      </c>
      <c r="L94" s="134">
        <f>'Tariffs July 2018'!AX63</f>
        <v>0</v>
      </c>
      <c r="M94" s="134">
        <f>'Tariffs July 2018'!AY63</f>
        <v>0</v>
      </c>
      <c r="N94" s="134">
        <f>'Tariffs July 2018'!AZ63</f>
        <v>28</v>
      </c>
      <c r="O94" s="136">
        <f t="shared" ref="O94" si="77">I94</f>
        <v>2504.36</v>
      </c>
      <c r="P94" s="136">
        <f>O94-(H94*N94/100)</f>
        <v>1904.04</v>
      </c>
      <c r="Q94" s="139">
        <f t="shared" si="71"/>
        <v>2754.7960000000003</v>
      </c>
      <c r="R94" s="139">
        <f t="shared" si="72"/>
        <v>2094.444</v>
      </c>
      <c r="S94" s="140">
        <f>'Tariffs July 2018'!BI63</f>
        <v>0</v>
      </c>
      <c r="T94" s="141" t="str">
        <f>'Tariffs July 2018'!BJ63</f>
        <v>n</v>
      </c>
      <c r="U94" s="151"/>
      <c r="V94" s="151"/>
      <c r="W94" s="151"/>
      <c r="X94" s="151"/>
      <c r="Y94" s="151"/>
      <c r="Z94" s="151"/>
      <c r="AA94" s="151"/>
      <c r="AB94" s="151"/>
      <c r="AC94" s="151"/>
      <c r="AD94" s="151"/>
      <c r="AE94" s="151"/>
    </row>
    <row r="95" spans="1:145" s="152" customFormat="1" ht="14" x14ac:dyDescent="0.15">
      <c r="U95" s="151"/>
      <c r="V95" s="151"/>
      <c r="W95" s="151"/>
      <c r="X95" s="151"/>
      <c r="Y95" s="151"/>
      <c r="Z95" s="151"/>
      <c r="AA95" s="151"/>
      <c r="AB95" s="151"/>
      <c r="AC95" s="151"/>
      <c r="AD95" s="151"/>
      <c r="AE95" s="151"/>
    </row>
    <row r="96" spans="1:145" s="152" customFormat="1" ht="14" x14ac:dyDescent="0.15">
      <c r="U96" s="151"/>
      <c r="V96" s="151"/>
      <c r="W96" s="151"/>
      <c r="X96" s="151"/>
      <c r="Y96" s="151"/>
      <c r="Z96" s="151"/>
      <c r="AA96" s="151"/>
      <c r="AB96" s="151"/>
      <c r="AC96" s="151"/>
      <c r="AD96" s="151"/>
      <c r="AE96" s="151"/>
    </row>
    <row r="97" spans="21:31" s="152" customFormat="1" ht="14" x14ac:dyDescent="0.15">
      <c r="U97" s="151"/>
      <c r="V97" s="151"/>
      <c r="W97" s="151"/>
      <c r="X97" s="151"/>
      <c r="Y97" s="151"/>
      <c r="Z97" s="151"/>
      <c r="AA97" s="151"/>
      <c r="AB97" s="151"/>
      <c r="AC97" s="151"/>
      <c r="AD97" s="151"/>
      <c r="AE97" s="151"/>
    </row>
    <row r="98" spans="21:31" s="152" customFormat="1" ht="14" x14ac:dyDescent="0.15">
      <c r="U98" s="151"/>
      <c r="V98" s="151"/>
      <c r="W98" s="151"/>
      <c r="X98" s="151"/>
      <c r="Y98" s="151"/>
      <c r="Z98" s="151"/>
      <c r="AA98" s="151"/>
      <c r="AB98" s="151"/>
      <c r="AC98" s="151"/>
      <c r="AD98" s="151"/>
      <c r="AE98" s="151"/>
    </row>
    <row r="99" spans="21:31" s="152" customFormat="1" ht="14" x14ac:dyDescent="0.15">
      <c r="U99" s="151"/>
      <c r="V99" s="151"/>
      <c r="W99" s="151"/>
      <c r="X99" s="151"/>
      <c r="Y99" s="151"/>
      <c r="Z99" s="151"/>
      <c r="AA99" s="151"/>
      <c r="AB99" s="151"/>
      <c r="AC99" s="151"/>
      <c r="AD99" s="151"/>
      <c r="AE99" s="151"/>
    </row>
    <row r="100" spans="21:31" s="152" customFormat="1" ht="14" x14ac:dyDescent="0.15">
      <c r="U100" s="151"/>
      <c r="V100" s="151"/>
      <c r="W100" s="151"/>
      <c r="X100" s="151"/>
      <c r="Y100" s="151"/>
      <c r="Z100" s="151"/>
      <c r="AA100" s="151"/>
      <c r="AB100" s="151"/>
      <c r="AC100" s="151"/>
      <c r="AD100" s="151"/>
      <c r="AE100" s="151"/>
    </row>
    <row r="101" spans="21:31" s="152" customFormat="1" ht="14" x14ac:dyDescent="0.15">
      <c r="U101" s="151"/>
      <c r="V101" s="151"/>
      <c r="W101" s="151"/>
      <c r="X101" s="151"/>
      <c r="Y101" s="151"/>
      <c r="Z101" s="151"/>
      <c r="AA101" s="151"/>
      <c r="AB101" s="151"/>
      <c r="AC101" s="151"/>
      <c r="AD101" s="151"/>
      <c r="AE101" s="151"/>
    </row>
    <row r="102" spans="21:31" s="152" customFormat="1" ht="14" x14ac:dyDescent="0.15">
      <c r="U102" s="151"/>
      <c r="V102" s="151"/>
      <c r="W102" s="151"/>
      <c r="X102" s="151"/>
      <c r="Y102" s="151"/>
      <c r="Z102" s="151"/>
      <c r="AA102" s="151"/>
      <c r="AB102" s="151"/>
      <c r="AC102" s="151"/>
      <c r="AD102" s="151"/>
      <c r="AE102" s="151"/>
    </row>
    <row r="103" spans="21:31" s="152" customFormat="1" ht="14" x14ac:dyDescent="0.15">
      <c r="U103" s="151"/>
      <c r="V103" s="151"/>
      <c r="W103" s="151"/>
      <c r="X103" s="151"/>
      <c r="Y103" s="151"/>
      <c r="Z103" s="151"/>
      <c r="AA103" s="151"/>
      <c r="AB103" s="151"/>
      <c r="AC103" s="151"/>
      <c r="AD103" s="151"/>
      <c r="AE103" s="151"/>
    </row>
    <row r="104" spans="21:31" s="152" customFormat="1" ht="14" x14ac:dyDescent="0.15">
      <c r="U104" s="151"/>
      <c r="V104" s="151"/>
      <c r="W104" s="151"/>
      <c r="X104" s="151"/>
      <c r="Y104" s="151"/>
      <c r="Z104" s="151"/>
      <c r="AA104" s="151"/>
      <c r="AB104" s="151"/>
      <c r="AC104" s="151"/>
      <c r="AD104" s="151"/>
      <c r="AE104" s="151"/>
    </row>
    <row r="105" spans="21:31" s="152" customFormat="1" ht="14" x14ac:dyDescent="0.15">
      <c r="U105" s="151"/>
      <c r="V105" s="151"/>
      <c r="W105" s="151"/>
      <c r="X105" s="151"/>
      <c r="Y105" s="151"/>
      <c r="Z105" s="151"/>
      <c r="AA105" s="151"/>
      <c r="AB105" s="151"/>
      <c r="AC105" s="151"/>
      <c r="AD105" s="151"/>
      <c r="AE105" s="151"/>
    </row>
    <row r="106" spans="21:31" s="152" customFormat="1" ht="14" x14ac:dyDescent="0.15">
      <c r="U106" s="151"/>
      <c r="V106" s="151"/>
      <c r="W106" s="151"/>
      <c r="X106" s="151"/>
      <c r="Y106" s="151"/>
      <c r="Z106" s="151"/>
      <c r="AA106" s="151"/>
      <c r="AB106" s="151"/>
      <c r="AC106" s="151"/>
      <c r="AD106" s="151"/>
      <c r="AE106" s="151"/>
    </row>
    <row r="107" spans="21:31" s="152" customFormat="1" ht="14" x14ac:dyDescent="0.15">
      <c r="U107" s="151"/>
      <c r="V107" s="151"/>
      <c r="W107" s="151"/>
      <c r="X107" s="151"/>
      <c r="Y107" s="151"/>
      <c r="Z107" s="151"/>
      <c r="AA107" s="151"/>
      <c r="AB107" s="151"/>
      <c r="AC107" s="151"/>
      <c r="AD107" s="151"/>
      <c r="AE107" s="151"/>
    </row>
    <row r="108" spans="21:31" s="152" customFormat="1" ht="14" x14ac:dyDescent="0.15">
      <c r="U108" s="151"/>
      <c r="V108" s="151"/>
      <c r="W108" s="151"/>
      <c r="X108" s="151"/>
      <c r="Y108" s="151"/>
      <c r="Z108" s="151"/>
      <c r="AA108" s="151"/>
      <c r="AB108" s="151"/>
      <c r="AC108" s="151"/>
      <c r="AD108" s="151"/>
      <c r="AE108" s="151"/>
    </row>
    <row r="109" spans="21:31" s="152" customFormat="1" ht="14" x14ac:dyDescent="0.15">
      <c r="U109" s="151"/>
      <c r="V109" s="151"/>
      <c r="W109" s="151"/>
      <c r="X109" s="151"/>
      <c r="Y109" s="151"/>
      <c r="Z109" s="151"/>
      <c r="AA109" s="151"/>
      <c r="AB109" s="151"/>
      <c r="AC109" s="151"/>
      <c r="AD109" s="151"/>
      <c r="AE109" s="151"/>
    </row>
    <row r="110" spans="21:31" s="152" customFormat="1" ht="14" x14ac:dyDescent="0.15">
      <c r="U110" s="151"/>
      <c r="V110" s="151"/>
      <c r="W110" s="151"/>
      <c r="X110" s="151"/>
      <c r="Y110" s="151"/>
      <c r="Z110" s="151"/>
      <c r="AA110" s="151"/>
      <c r="AB110" s="151"/>
      <c r="AC110" s="151"/>
      <c r="AD110" s="151"/>
      <c r="AE110" s="151"/>
    </row>
    <row r="111" spans="21:31" s="152" customFormat="1" ht="14" x14ac:dyDescent="0.15">
      <c r="U111" s="151"/>
      <c r="V111" s="151"/>
      <c r="W111" s="151"/>
      <c r="X111" s="151"/>
      <c r="Y111" s="151"/>
      <c r="Z111" s="151"/>
      <c r="AA111" s="151"/>
      <c r="AB111" s="151"/>
      <c r="AC111" s="151"/>
      <c r="AD111" s="151"/>
      <c r="AE111" s="151"/>
    </row>
    <row r="112" spans="21:31" s="152" customFormat="1" ht="14" x14ac:dyDescent="0.15">
      <c r="U112" s="151"/>
      <c r="V112" s="151"/>
      <c r="W112" s="151"/>
      <c r="X112" s="151"/>
      <c r="Y112" s="151"/>
      <c r="Z112" s="151"/>
      <c r="AA112" s="151"/>
      <c r="AB112" s="151"/>
      <c r="AC112" s="151"/>
      <c r="AD112" s="151"/>
      <c r="AE112" s="151"/>
    </row>
    <row r="113" spans="21:31" s="152" customFormat="1" ht="14" x14ac:dyDescent="0.15">
      <c r="U113" s="151"/>
      <c r="V113" s="151"/>
      <c r="W113" s="151"/>
      <c r="X113" s="151"/>
      <c r="Y113" s="151"/>
      <c r="Z113" s="151"/>
      <c r="AA113" s="151"/>
      <c r="AB113" s="151"/>
      <c r="AC113" s="151"/>
      <c r="AD113" s="151"/>
      <c r="AE113" s="151"/>
    </row>
    <row r="114" spans="21:31" s="152" customFormat="1" ht="14" x14ac:dyDescent="0.15">
      <c r="U114" s="151"/>
      <c r="V114" s="151"/>
      <c r="W114" s="151"/>
      <c r="X114" s="151"/>
      <c r="Y114" s="151"/>
      <c r="Z114" s="151"/>
      <c r="AA114" s="151"/>
      <c r="AB114" s="151"/>
      <c r="AC114" s="151"/>
      <c r="AD114" s="151"/>
      <c r="AE114" s="151"/>
    </row>
    <row r="115" spans="21:31" s="152" customFormat="1" ht="14" x14ac:dyDescent="0.15">
      <c r="U115" s="151"/>
      <c r="V115" s="151"/>
      <c r="W115" s="151"/>
      <c r="X115" s="151"/>
      <c r="Y115" s="151"/>
      <c r="Z115" s="151"/>
      <c r="AA115" s="151"/>
      <c r="AB115" s="151"/>
      <c r="AC115" s="151"/>
      <c r="AD115" s="151"/>
      <c r="AE115" s="151"/>
    </row>
    <row r="116" spans="21:31" s="152" customFormat="1" ht="14" x14ac:dyDescent="0.15">
      <c r="U116" s="151"/>
      <c r="V116" s="151"/>
      <c r="W116" s="151"/>
      <c r="X116" s="151"/>
      <c r="Y116" s="151"/>
      <c r="Z116" s="151"/>
      <c r="AA116" s="151"/>
      <c r="AB116" s="151"/>
      <c r="AC116" s="151"/>
      <c r="AD116" s="151"/>
      <c r="AE116" s="151"/>
    </row>
    <row r="117" spans="21:31" s="152" customFormat="1" ht="14" x14ac:dyDescent="0.15">
      <c r="U117" s="151"/>
      <c r="V117" s="151"/>
      <c r="W117" s="151"/>
      <c r="X117" s="151"/>
      <c r="Y117" s="151"/>
      <c r="Z117" s="151"/>
      <c r="AA117" s="151"/>
      <c r="AB117" s="151"/>
      <c r="AC117" s="151"/>
      <c r="AD117" s="151"/>
      <c r="AE117" s="151"/>
    </row>
    <row r="118" spans="21:31" s="152" customFormat="1" ht="14" x14ac:dyDescent="0.15">
      <c r="U118" s="151"/>
      <c r="V118" s="151"/>
      <c r="W118" s="151"/>
      <c r="X118" s="151"/>
      <c r="Y118" s="151"/>
      <c r="Z118" s="151"/>
      <c r="AA118" s="151"/>
      <c r="AB118" s="151"/>
      <c r="AC118" s="151"/>
      <c r="AD118" s="151"/>
      <c r="AE118" s="151"/>
    </row>
    <row r="119" spans="21:31" s="152" customFormat="1" ht="14" x14ac:dyDescent="0.15">
      <c r="U119" s="151"/>
      <c r="V119" s="151"/>
      <c r="W119" s="151"/>
      <c r="X119" s="151"/>
      <c r="Y119" s="151"/>
      <c r="Z119" s="151"/>
      <c r="AA119" s="151"/>
      <c r="AB119" s="151"/>
      <c r="AC119" s="151"/>
      <c r="AD119" s="151"/>
      <c r="AE119" s="151"/>
    </row>
    <row r="120" spans="21:31" s="152" customFormat="1" ht="14" x14ac:dyDescent="0.15">
      <c r="U120" s="151"/>
      <c r="V120" s="151"/>
      <c r="W120" s="151"/>
      <c r="X120" s="151"/>
      <c r="Y120" s="151"/>
      <c r="Z120" s="151"/>
      <c r="AA120" s="151"/>
      <c r="AB120" s="151"/>
      <c r="AC120" s="151"/>
      <c r="AD120" s="151"/>
      <c r="AE120" s="151"/>
    </row>
    <row r="121" spans="21:31" s="152" customFormat="1" ht="14" x14ac:dyDescent="0.15">
      <c r="U121" s="151"/>
      <c r="V121" s="151"/>
      <c r="W121" s="151"/>
      <c r="X121" s="151"/>
      <c r="Y121" s="151"/>
      <c r="Z121" s="151"/>
      <c r="AA121" s="151"/>
      <c r="AB121" s="151"/>
      <c r="AC121" s="151"/>
      <c r="AD121" s="151"/>
      <c r="AE121" s="151"/>
    </row>
    <row r="122" spans="21:31" s="152" customFormat="1" ht="14" x14ac:dyDescent="0.15">
      <c r="U122" s="151"/>
      <c r="V122" s="151"/>
      <c r="W122" s="151"/>
      <c r="X122" s="151"/>
      <c r="Y122" s="151"/>
      <c r="Z122" s="151"/>
      <c r="AA122" s="151"/>
      <c r="AB122" s="151"/>
      <c r="AC122" s="151"/>
      <c r="AD122" s="151"/>
      <c r="AE122" s="151"/>
    </row>
    <row r="123" spans="21:31" s="152" customFormat="1" ht="14" x14ac:dyDescent="0.15">
      <c r="U123" s="151"/>
      <c r="V123" s="151"/>
      <c r="W123" s="151"/>
      <c r="X123" s="151"/>
      <c r="Y123" s="151"/>
      <c r="Z123" s="151"/>
      <c r="AA123" s="151"/>
      <c r="AB123" s="151"/>
      <c r="AC123" s="151"/>
      <c r="AD123" s="151"/>
      <c r="AE123" s="151"/>
    </row>
    <row r="124" spans="21:31" s="152" customFormat="1" ht="14" x14ac:dyDescent="0.15">
      <c r="U124" s="151"/>
      <c r="V124" s="151"/>
      <c r="W124" s="151"/>
      <c r="X124" s="151"/>
      <c r="Y124" s="151"/>
      <c r="Z124" s="151"/>
      <c r="AA124" s="151"/>
      <c r="AB124" s="151"/>
      <c r="AC124" s="151"/>
      <c r="AD124" s="151"/>
      <c r="AE124" s="151"/>
    </row>
    <row r="125" spans="21:31" s="152" customFormat="1" ht="14" x14ac:dyDescent="0.15">
      <c r="U125" s="151"/>
      <c r="V125" s="151"/>
      <c r="W125" s="151"/>
      <c r="X125" s="151"/>
      <c r="Y125" s="151"/>
      <c r="Z125" s="151"/>
      <c r="AA125" s="151"/>
      <c r="AB125" s="151"/>
      <c r="AC125" s="151"/>
      <c r="AD125" s="151"/>
      <c r="AE125" s="151"/>
    </row>
    <row r="126" spans="21:31" s="152" customFormat="1" ht="14" x14ac:dyDescent="0.15">
      <c r="U126" s="151"/>
      <c r="V126" s="151"/>
      <c r="W126" s="151"/>
      <c r="X126" s="151"/>
      <c r="Y126" s="151"/>
      <c r="Z126" s="151"/>
      <c r="AA126" s="151"/>
      <c r="AB126" s="151"/>
      <c r="AC126" s="151"/>
      <c r="AD126" s="151"/>
      <c r="AE126" s="151"/>
    </row>
    <row r="127" spans="21:31" s="152" customFormat="1" ht="14" x14ac:dyDescent="0.15">
      <c r="U127" s="151"/>
      <c r="V127" s="151"/>
      <c r="W127" s="151"/>
      <c r="X127" s="151"/>
      <c r="Y127" s="151"/>
      <c r="Z127" s="151"/>
      <c r="AA127" s="151"/>
      <c r="AB127" s="151"/>
      <c r="AC127" s="151"/>
      <c r="AD127" s="151"/>
      <c r="AE127" s="151"/>
    </row>
    <row r="128" spans="21:31" s="152" customFormat="1" ht="14" x14ac:dyDescent="0.15">
      <c r="U128" s="151"/>
      <c r="V128" s="151"/>
      <c r="W128" s="151"/>
      <c r="X128" s="151"/>
      <c r="Y128" s="151"/>
      <c r="Z128" s="151"/>
      <c r="AA128" s="151"/>
      <c r="AB128" s="151"/>
      <c r="AC128" s="151"/>
      <c r="AD128" s="151"/>
      <c r="AE128" s="151"/>
    </row>
    <row r="129" spans="21:31" s="152" customFormat="1" ht="14" x14ac:dyDescent="0.15">
      <c r="U129" s="151"/>
      <c r="V129" s="151"/>
      <c r="W129" s="151"/>
      <c r="X129" s="151"/>
      <c r="Y129" s="151"/>
      <c r="Z129" s="151"/>
      <c r="AA129" s="151"/>
      <c r="AB129" s="151"/>
      <c r="AC129" s="151"/>
      <c r="AD129" s="151"/>
      <c r="AE129" s="151"/>
    </row>
    <row r="130" spans="21:31" s="152" customFormat="1" ht="14" x14ac:dyDescent="0.15">
      <c r="U130" s="151"/>
      <c r="V130" s="151"/>
      <c r="W130" s="151"/>
      <c r="X130" s="151"/>
      <c r="Y130" s="151"/>
      <c r="Z130" s="151"/>
      <c r="AA130" s="151"/>
      <c r="AB130" s="151"/>
      <c r="AC130" s="151"/>
      <c r="AD130" s="151"/>
      <c r="AE130" s="151"/>
    </row>
    <row r="131" spans="21:31" s="152" customFormat="1" ht="14" x14ac:dyDescent="0.15">
      <c r="U131" s="151"/>
      <c r="V131" s="151"/>
      <c r="W131" s="151"/>
      <c r="X131" s="151"/>
      <c r="Y131" s="151"/>
      <c r="Z131" s="151"/>
      <c r="AA131" s="151"/>
      <c r="AB131" s="151"/>
      <c r="AC131" s="151"/>
      <c r="AD131" s="151"/>
      <c r="AE131" s="151"/>
    </row>
    <row r="132" spans="21:31" s="152" customFormat="1" ht="14" x14ac:dyDescent="0.15">
      <c r="U132" s="151"/>
      <c r="V132" s="151"/>
      <c r="W132" s="151"/>
      <c r="X132" s="151"/>
      <c r="Y132" s="151"/>
      <c r="Z132" s="151"/>
      <c r="AA132" s="151"/>
      <c r="AB132" s="151"/>
      <c r="AC132" s="151"/>
      <c r="AD132" s="151"/>
      <c r="AE132" s="151"/>
    </row>
    <row r="133" spans="21:31" s="152" customFormat="1" ht="14" x14ac:dyDescent="0.15">
      <c r="U133" s="151"/>
      <c r="V133" s="151"/>
      <c r="W133" s="151"/>
      <c r="X133" s="151"/>
      <c r="Y133" s="151"/>
      <c r="Z133" s="151"/>
      <c r="AA133" s="151"/>
      <c r="AB133" s="151"/>
      <c r="AC133" s="151"/>
      <c r="AD133" s="151"/>
      <c r="AE133" s="151"/>
    </row>
    <row r="134" spans="21:31" s="152" customFormat="1" ht="14" x14ac:dyDescent="0.15">
      <c r="U134" s="151"/>
      <c r="V134" s="151"/>
      <c r="W134" s="151"/>
      <c r="X134" s="151"/>
      <c r="Y134" s="151"/>
      <c r="Z134" s="151"/>
      <c r="AA134" s="151"/>
      <c r="AB134" s="151"/>
      <c r="AC134" s="151"/>
      <c r="AD134" s="151"/>
      <c r="AE134" s="151"/>
    </row>
    <row r="135" spans="21:31" s="152" customFormat="1" ht="14" x14ac:dyDescent="0.15">
      <c r="U135" s="151"/>
      <c r="V135" s="151"/>
      <c r="W135" s="151"/>
      <c r="X135" s="151"/>
      <c r="Y135" s="151"/>
      <c r="Z135" s="151"/>
      <c r="AA135" s="151"/>
      <c r="AB135" s="151"/>
      <c r="AC135" s="151"/>
      <c r="AD135" s="151"/>
      <c r="AE135" s="151"/>
    </row>
    <row r="136" spans="21:31" s="152" customFormat="1" ht="14" x14ac:dyDescent="0.15">
      <c r="U136" s="151"/>
      <c r="V136" s="151"/>
      <c r="W136" s="151"/>
      <c r="X136" s="151"/>
      <c r="Y136" s="151"/>
      <c r="Z136" s="151"/>
      <c r="AA136" s="151"/>
      <c r="AB136" s="151"/>
      <c r="AC136" s="151"/>
      <c r="AD136" s="151"/>
      <c r="AE136" s="151"/>
    </row>
    <row r="137" spans="21:31" s="152" customFormat="1" ht="14" x14ac:dyDescent="0.15">
      <c r="U137" s="151"/>
      <c r="V137" s="151"/>
      <c r="W137" s="151"/>
      <c r="X137" s="151"/>
      <c r="Y137" s="151"/>
      <c r="Z137" s="151"/>
      <c r="AA137" s="151"/>
      <c r="AB137" s="151"/>
      <c r="AC137" s="151"/>
      <c r="AD137" s="151"/>
      <c r="AE137" s="151"/>
    </row>
    <row r="138" spans="21:31" s="152" customFormat="1" ht="14" x14ac:dyDescent="0.15">
      <c r="U138" s="151"/>
      <c r="V138" s="151"/>
      <c r="W138" s="151"/>
      <c r="X138" s="151"/>
      <c r="Y138" s="151"/>
      <c r="Z138" s="151"/>
      <c r="AA138" s="151"/>
      <c r="AB138" s="151"/>
      <c r="AC138" s="151"/>
      <c r="AD138" s="151"/>
      <c r="AE138" s="151"/>
    </row>
    <row r="139" spans="21:31" s="152" customFormat="1" ht="14" x14ac:dyDescent="0.15">
      <c r="U139" s="151"/>
      <c r="V139" s="151"/>
      <c r="W139" s="151"/>
      <c r="X139" s="151"/>
      <c r="Y139" s="151"/>
      <c r="Z139" s="151"/>
      <c r="AA139" s="151"/>
      <c r="AB139" s="151"/>
      <c r="AC139" s="151"/>
      <c r="AD139" s="151"/>
      <c r="AE139" s="151"/>
    </row>
    <row r="140" spans="21:31" s="152" customFormat="1" ht="14" x14ac:dyDescent="0.15">
      <c r="U140" s="151"/>
      <c r="V140" s="151"/>
      <c r="W140" s="151"/>
      <c r="X140" s="151"/>
      <c r="Y140" s="151"/>
      <c r="Z140" s="151"/>
      <c r="AA140" s="151"/>
      <c r="AB140" s="151"/>
      <c r="AC140" s="151"/>
      <c r="AD140" s="151"/>
      <c r="AE140" s="151"/>
    </row>
    <row r="141" spans="21:31" s="152" customFormat="1" ht="14" x14ac:dyDescent="0.15">
      <c r="U141" s="151"/>
      <c r="V141" s="151"/>
      <c r="W141" s="151"/>
      <c r="X141" s="151"/>
      <c r="Y141" s="151"/>
      <c r="Z141" s="151"/>
      <c r="AA141" s="151"/>
      <c r="AB141" s="151"/>
      <c r="AC141" s="151"/>
      <c r="AD141" s="151"/>
      <c r="AE141" s="151"/>
    </row>
    <row r="142" spans="21:31" s="152" customFormat="1" ht="14" x14ac:dyDescent="0.15">
      <c r="U142" s="151"/>
      <c r="V142" s="151"/>
      <c r="W142" s="151"/>
      <c r="X142" s="151"/>
      <c r="Y142" s="151"/>
      <c r="Z142" s="151"/>
      <c r="AA142" s="151"/>
      <c r="AB142" s="151"/>
      <c r="AC142" s="151"/>
      <c r="AD142" s="151"/>
      <c r="AE142" s="151"/>
    </row>
    <row r="143" spans="21:31" s="152" customFormat="1" ht="14" x14ac:dyDescent="0.15">
      <c r="U143" s="151"/>
      <c r="V143" s="151"/>
      <c r="W143" s="151"/>
      <c r="X143" s="151"/>
      <c r="Y143" s="151"/>
      <c r="Z143" s="151"/>
      <c r="AA143" s="151"/>
      <c r="AB143" s="151"/>
      <c r="AC143" s="151"/>
      <c r="AD143" s="151"/>
      <c r="AE143" s="151"/>
    </row>
    <row r="144" spans="21:31" s="152" customFormat="1" ht="14" x14ac:dyDescent="0.15">
      <c r="U144" s="151"/>
      <c r="V144" s="151"/>
      <c r="W144" s="151"/>
      <c r="X144" s="151"/>
      <c r="Y144" s="151"/>
      <c r="Z144" s="151"/>
      <c r="AA144" s="151"/>
      <c r="AB144" s="151"/>
      <c r="AC144" s="151"/>
      <c r="AD144" s="151"/>
      <c r="AE144" s="151"/>
    </row>
    <row r="145" spans="21:31" s="152" customFormat="1" ht="14" x14ac:dyDescent="0.15">
      <c r="U145" s="151"/>
      <c r="V145" s="151"/>
      <c r="W145" s="151"/>
      <c r="X145" s="151"/>
      <c r="Y145" s="151"/>
      <c r="Z145" s="151"/>
      <c r="AA145" s="151"/>
      <c r="AB145" s="151"/>
      <c r="AC145" s="151"/>
      <c r="AD145" s="151"/>
      <c r="AE145" s="151"/>
    </row>
    <row r="146" spans="21:31" s="152" customFormat="1" ht="14" x14ac:dyDescent="0.15">
      <c r="U146" s="151"/>
      <c r="V146" s="151"/>
      <c r="W146" s="151"/>
      <c r="X146" s="151"/>
      <c r="Y146" s="151"/>
      <c r="Z146" s="151"/>
      <c r="AA146" s="151"/>
      <c r="AB146" s="151"/>
      <c r="AC146" s="151"/>
      <c r="AD146" s="151"/>
      <c r="AE146" s="151"/>
    </row>
    <row r="147" spans="21:31" s="152" customFormat="1" ht="14" x14ac:dyDescent="0.15">
      <c r="U147" s="151"/>
      <c r="V147" s="151"/>
      <c r="W147" s="151"/>
      <c r="X147" s="151"/>
      <c r="Y147" s="151"/>
      <c r="Z147" s="151"/>
      <c r="AA147" s="151"/>
      <c r="AB147" s="151"/>
      <c r="AC147" s="151"/>
      <c r="AD147" s="151"/>
      <c r="AE147" s="151"/>
    </row>
    <row r="148" spans="21:31" s="152" customFormat="1" ht="14" x14ac:dyDescent="0.15">
      <c r="U148" s="151"/>
      <c r="V148" s="151"/>
      <c r="W148" s="151"/>
      <c r="X148" s="151"/>
      <c r="Y148" s="151"/>
      <c r="Z148" s="151"/>
      <c r="AA148" s="151"/>
      <c r="AB148" s="151"/>
      <c r="AC148" s="151"/>
      <c r="AD148" s="151"/>
      <c r="AE148" s="151"/>
    </row>
    <row r="149" spans="21:31" s="152" customFormat="1" ht="14" x14ac:dyDescent="0.15">
      <c r="U149" s="151"/>
      <c r="V149" s="151"/>
      <c r="W149" s="151"/>
      <c r="X149" s="151"/>
      <c r="Y149" s="151"/>
      <c r="Z149" s="151"/>
      <c r="AA149" s="151"/>
      <c r="AB149" s="151"/>
      <c r="AC149" s="151"/>
      <c r="AD149" s="151"/>
      <c r="AE149" s="151"/>
    </row>
    <row r="150" spans="21:31" s="152" customFormat="1" ht="14" x14ac:dyDescent="0.15">
      <c r="U150" s="151"/>
      <c r="V150" s="151"/>
      <c r="W150" s="151"/>
      <c r="X150" s="151"/>
      <c r="Y150" s="151"/>
      <c r="Z150" s="151"/>
      <c r="AA150" s="151"/>
      <c r="AB150" s="151"/>
      <c r="AC150" s="151"/>
      <c r="AD150" s="151"/>
      <c r="AE150" s="151"/>
    </row>
    <row r="151" spans="21:31" s="152" customFormat="1" ht="14" x14ac:dyDescent="0.15">
      <c r="U151" s="151"/>
      <c r="V151" s="151"/>
      <c r="W151" s="151"/>
      <c r="X151" s="151"/>
      <c r="Y151" s="151"/>
      <c r="Z151" s="151"/>
      <c r="AA151" s="151"/>
      <c r="AB151" s="151"/>
      <c r="AC151" s="151"/>
      <c r="AD151" s="151"/>
      <c r="AE151" s="151"/>
    </row>
    <row r="152" spans="21:31" s="152" customFormat="1" ht="14" x14ac:dyDescent="0.15">
      <c r="U152" s="151"/>
      <c r="V152" s="151"/>
      <c r="W152" s="151"/>
      <c r="X152" s="151"/>
      <c r="Y152" s="151"/>
      <c r="Z152" s="151"/>
      <c r="AA152" s="151"/>
      <c r="AB152" s="151"/>
      <c r="AC152" s="151"/>
      <c r="AD152" s="151"/>
      <c r="AE152" s="151"/>
    </row>
    <row r="153" spans="21:31" s="152" customFormat="1" ht="14" x14ac:dyDescent="0.15">
      <c r="U153" s="151"/>
      <c r="V153" s="151"/>
      <c r="W153" s="151"/>
      <c r="X153" s="151"/>
      <c r="Y153" s="151"/>
      <c r="Z153" s="151"/>
      <c r="AA153" s="151"/>
      <c r="AB153" s="151"/>
      <c r="AC153" s="151"/>
      <c r="AD153" s="151"/>
      <c r="AE153" s="151"/>
    </row>
    <row r="154" spans="21:31" s="152" customFormat="1" ht="14" x14ac:dyDescent="0.15">
      <c r="U154" s="151"/>
      <c r="V154" s="151"/>
      <c r="W154" s="151"/>
      <c r="X154" s="151"/>
      <c r="Y154" s="151"/>
      <c r="Z154" s="151"/>
      <c r="AA154" s="151"/>
      <c r="AB154" s="151"/>
      <c r="AC154" s="151"/>
      <c r="AD154" s="151"/>
      <c r="AE154" s="151"/>
    </row>
    <row r="155" spans="21:31" s="152" customFormat="1" ht="14" x14ac:dyDescent="0.15">
      <c r="U155" s="151"/>
      <c r="V155" s="151"/>
      <c r="W155" s="151"/>
      <c r="X155" s="151"/>
      <c r="Y155" s="151"/>
      <c r="Z155" s="151"/>
      <c r="AA155" s="151"/>
      <c r="AB155" s="151"/>
      <c r="AC155" s="151"/>
      <c r="AD155" s="151"/>
      <c r="AE155" s="151"/>
    </row>
    <row r="156" spans="21:31" s="152" customFormat="1" ht="14" x14ac:dyDescent="0.15">
      <c r="U156" s="151"/>
      <c r="V156" s="151"/>
      <c r="W156" s="151"/>
      <c r="X156" s="151"/>
      <c r="Y156" s="151"/>
      <c r="Z156" s="151"/>
      <c r="AA156" s="151"/>
      <c r="AB156" s="151"/>
      <c r="AC156" s="151"/>
      <c r="AD156" s="151"/>
      <c r="AE156" s="151"/>
    </row>
    <row r="157" spans="21:31" s="152" customFormat="1" ht="14" x14ac:dyDescent="0.15">
      <c r="U157" s="151"/>
      <c r="V157" s="151"/>
      <c r="W157" s="151"/>
      <c r="X157" s="151"/>
      <c r="Y157" s="151"/>
      <c r="Z157" s="151"/>
      <c r="AA157" s="151"/>
      <c r="AB157" s="151"/>
      <c r="AC157" s="151"/>
      <c r="AD157" s="151"/>
      <c r="AE157" s="151"/>
    </row>
    <row r="158" spans="21:31" s="152" customFormat="1" ht="14" x14ac:dyDescent="0.15">
      <c r="U158" s="151"/>
      <c r="V158" s="151"/>
      <c r="W158" s="151"/>
      <c r="X158" s="151"/>
      <c r="Y158" s="151"/>
      <c r="Z158" s="151"/>
      <c r="AA158" s="151"/>
      <c r="AB158" s="151"/>
      <c r="AC158" s="151"/>
      <c r="AD158" s="151"/>
      <c r="AE158" s="151"/>
    </row>
    <row r="159" spans="21:31" s="152" customFormat="1" ht="14" x14ac:dyDescent="0.15">
      <c r="U159" s="151"/>
      <c r="V159" s="151"/>
      <c r="W159" s="151"/>
      <c r="X159" s="151"/>
      <c r="Y159" s="151"/>
      <c r="Z159" s="151"/>
      <c r="AA159" s="151"/>
      <c r="AB159" s="151"/>
      <c r="AC159" s="151"/>
      <c r="AD159" s="151"/>
      <c r="AE159" s="151"/>
    </row>
    <row r="160" spans="21:31" s="152" customFormat="1" ht="14" x14ac:dyDescent="0.15">
      <c r="U160" s="151"/>
      <c r="V160" s="151"/>
      <c r="W160" s="151"/>
      <c r="X160" s="151"/>
      <c r="Y160" s="151"/>
      <c r="Z160" s="151"/>
      <c r="AA160" s="151"/>
      <c r="AB160" s="151"/>
      <c r="AC160" s="151"/>
      <c r="AD160" s="151"/>
      <c r="AE160" s="151"/>
    </row>
    <row r="161" spans="21:31" s="152" customFormat="1" ht="14" x14ac:dyDescent="0.15">
      <c r="U161" s="151"/>
      <c r="V161" s="151"/>
      <c r="W161" s="151"/>
      <c r="X161" s="151"/>
      <c r="Y161" s="151"/>
      <c r="Z161" s="151"/>
      <c r="AA161" s="151"/>
      <c r="AB161" s="151"/>
      <c r="AC161" s="151"/>
      <c r="AD161" s="151"/>
      <c r="AE161" s="151"/>
    </row>
    <row r="162" spans="21:31" s="152" customFormat="1" ht="14" x14ac:dyDescent="0.15">
      <c r="U162" s="151"/>
      <c r="V162" s="151"/>
      <c r="W162" s="151"/>
      <c r="X162" s="151"/>
      <c r="Y162" s="151"/>
      <c r="Z162" s="151"/>
      <c r="AA162" s="151"/>
      <c r="AB162" s="151"/>
      <c r="AC162" s="151"/>
      <c r="AD162" s="151"/>
      <c r="AE162" s="151"/>
    </row>
    <row r="163" spans="21:31" s="152" customFormat="1" ht="14" x14ac:dyDescent="0.15">
      <c r="U163" s="151"/>
      <c r="V163" s="151"/>
      <c r="W163" s="151"/>
      <c r="X163" s="151"/>
      <c r="Y163" s="151"/>
      <c r="Z163" s="151"/>
      <c r="AA163" s="151"/>
      <c r="AB163" s="151"/>
      <c r="AC163" s="151"/>
      <c r="AD163" s="151"/>
      <c r="AE163" s="151"/>
    </row>
    <row r="164" spans="21:31" s="152" customFormat="1" ht="14" x14ac:dyDescent="0.15">
      <c r="U164" s="151"/>
      <c r="V164" s="151"/>
      <c r="W164" s="151"/>
      <c r="X164" s="151"/>
      <c r="Y164" s="151"/>
      <c r="Z164" s="151"/>
      <c r="AA164" s="151"/>
      <c r="AB164" s="151"/>
      <c r="AC164" s="151"/>
      <c r="AD164" s="151"/>
      <c r="AE164" s="151"/>
    </row>
    <row r="165" spans="21:31" s="152" customFormat="1" ht="14" x14ac:dyDescent="0.15">
      <c r="U165" s="151"/>
      <c r="V165" s="151"/>
      <c r="W165" s="151"/>
      <c r="X165" s="151"/>
      <c r="Y165" s="151"/>
      <c r="Z165" s="151"/>
      <c r="AA165" s="151"/>
      <c r="AB165" s="151"/>
      <c r="AC165" s="151"/>
      <c r="AD165" s="151"/>
      <c r="AE165" s="151"/>
    </row>
    <row r="166" spans="21:31" s="152" customFormat="1" ht="14" x14ac:dyDescent="0.15">
      <c r="U166" s="151"/>
      <c r="V166" s="151"/>
      <c r="W166" s="151"/>
      <c r="X166" s="151"/>
      <c r="Y166" s="151"/>
      <c r="Z166" s="151"/>
      <c r="AA166" s="151"/>
      <c r="AB166" s="151"/>
      <c r="AC166" s="151"/>
      <c r="AD166" s="151"/>
      <c r="AE166" s="151"/>
    </row>
    <row r="167" spans="21:31" s="152" customFormat="1" ht="14" x14ac:dyDescent="0.15">
      <c r="U167" s="151"/>
      <c r="V167" s="151"/>
      <c r="W167" s="151"/>
      <c r="X167" s="151"/>
      <c r="Y167" s="151"/>
      <c r="Z167" s="151"/>
      <c r="AA167" s="151"/>
      <c r="AB167" s="151"/>
      <c r="AC167" s="151"/>
      <c r="AD167" s="151"/>
      <c r="AE167" s="151"/>
    </row>
    <row r="168" spans="21:31" s="152" customFormat="1" ht="14" x14ac:dyDescent="0.15">
      <c r="U168" s="151"/>
      <c r="V168" s="151"/>
      <c r="W168" s="151"/>
      <c r="X168" s="151"/>
      <c r="Y168" s="151"/>
      <c r="Z168" s="151"/>
      <c r="AA168" s="151"/>
      <c r="AB168" s="151"/>
      <c r="AC168" s="151"/>
      <c r="AD168" s="151"/>
      <c r="AE168" s="151"/>
    </row>
    <row r="169" spans="21:31" s="152" customFormat="1" ht="14" x14ac:dyDescent="0.15">
      <c r="U169" s="151"/>
      <c r="V169" s="151"/>
      <c r="W169" s="151"/>
      <c r="X169" s="151"/>
      <c r="Y169" s="151"/>
      <c r="Z169" s="151"/>
      <c r="AA169" s="151"/>
      <c r="AB169" s="151"/>
      <c r="AC169" s="151"/>
      <c r="AD169" s="151"/>
      <c r="AE169" s="151"/>
    </row>
    <row r="170" spans="21:31" s="152" customFormat="1" ht="14" x14ac:dyDescent="0.15">
      <c r="U170" s="151"/>
      <c r="V170" s="151"/>
      <c r="W170" s="151"/>
      <c r="X170" s="151"/>
      <c r="Y170" s="151"/>
      <c r="Z170" s="151"/>
      <c r="AA170" s="151"/>
      <c r="AB170" s="151"/>
      <c r="AC170" s="151"/>
      <c r="AD170" s="151"/>
      <c r="AE170" s="151"/>
    </row>
    <row r="171" spans="21:31" s="152" customFormat="1" ht="14" x14ac:dyDescent="0.15">
      <c r="U171" s="151"/>
      <c r="V171" s="151"/>
      <c r="W171" s="151"/>
      <c r="X171" s="151"/>
      <c r="Y171" s="151"/>
      <c r="Z171" s="151"/>
      <c r="AA171" s="151"/>
      <c r="AB171" s="151"/>
      <c r="AC171" s="151"/>
      <c r="AD171" s="151"/>
      <c r="AE171" s="151"/>
    </row>
    <row r="172" spans="21:31" s="152" customFormat="1" ht="14" x14ac:dyDescent="0.15">
      <c r="U172" s="151"/>
      <c r="V172" s="151"/>
      <c r="W172" s="151"/>
      <c r="X172" s="151"/>
      <c r="Y172" s="151"/>
      <c r="Z172" s="151"/>
      <c r="AA172" s="151"/>
      <c r="AB172" s="151"/>
      <c r="AC172" s="151"/>
      <c r="AD172" s="151"/>
      <c r="AE172" s="151"/>
    </row>
    <row r="173" spans="21:31" s="152" customFormat="1" ht="14" x14ac:dyDescent="0.15">
      <c r="U173" s="151"/>
      <c r="V173" s="151"/>
      <c r="W173" s="151"/>
      <c r="X173" s="151"/>
      <c r="Y173" s="151"/>
      <c r="Z173" s="151"/>
      <c r="AA173" s="151"/>
      <c r="AB173" s="151"/>
      <c r="AC173" s="151"/>
      <c r="AD173" s="151"/>
      <c r="AE173" s="151"/>
    </row>
    <row r="174" spans="21:31" s="152" customFormat="1" ht="14" x14ac:dyDescent="0.15">
      <c r="U174" s="151"/>
      <c r="V174" s="151"/>
      <c r="W174" s="151"/>
      <c r="X174" s="151"/>
      <c r="Y174" s="151"/>
      <c r="Z174" s="151"/>
      <c r="AA174" s="151"/>
      <c r="AB174" s="151"/>
      <c r="AC174" s="151"/>
      <c r="AD174" s="151"/>
      <c r="AE174" s="151"/>
    </row>
    <row r="175" spans="21:31" s="152" customFormat="1" ht="14" x14ac:dyDescent="0.15">
      <c r="U175" s="151"/>
      <c r="V175" s="151"/>
      <c r="W175" s="151"/>
      <c r="X175" s="151"/>
      <c r="Y175" s="151"/>
      <c r="Z175" s="151"/>
      <c r="AA175" s="151"/>
      <c r="AB175" s="151"/>
      <c r="AC175" s="151"/>
      <c r="AD175" s="151"/>
      <c r="AE175" s="151"/>
    </row>
    <row r="176" spans="21:31" s="152" customFormat="1" ht="14" x14ac:dyDescent="0.15">
      <c r="U176" s="151"/>
      <c r="V176" s="151"/>
      <c r="W176" s="151"/>
      <c r="X176" s="151"/>
      <c r="Y176" s="151"/>
      <c r="Z176" s="151"/>
      <c r="AA176" s="151"/>
      <c r="AB176" s="151"/>
      <c r="AC176" s="151"/>
      <c r="AD176" s="151"/>
      <c r="AE176" s="151"/>
    </row>
    <row r="177" spans="21:31" s="152" customFormat="1" ht="14" x14ac:dyDescent="0.15">
      <c r="U177" s="151"/>
      <c r="V177" s="151"/>
      <c r="W177" s="151"/>
      <c r="X177" s="151"/>
      <c r="Y177" s="151"/>
      <c r="Z177" s="151"/>
      <c r="AA177" s="151"/>
      <c r="AB177" s="151"/>
      <c r="AC177" s="151"/>
      <c r="AD177" s="151"/>
      <c r="AE177" s="151"/>
    </row>
    <row r="178" spans="21:31" s="152" customFormat="1" ht="14" x14ac:dyDescent="0.15">
      <c r="U178" s="151"/>
      <c r="V178" s="151"/>
      <c r="W178" s="151"/>
      <c r="X178" s="151"/>
      <c r="Y178" s="151"/>
      <c r="Z178" s="151"/>
      <c r="AA178" s="151"/>
      <c r="AB178" s="151"/>
      <c r="AC178" s="151"/>
      <c r="AD178" s="151"/>
      <c r="AE178" s="151"/>
    </row>
    <row r="179" spans="21:31" s="152" customFormat="1" ht="14" x14ac:dyDescent="0.15">
      <c r="U179" s="151"/>
      <c r="V179" s="151"/>
      <c r="W179" s="151"/>
      <c r="X179" s="151"/>
      <c r="Y179" s="151"/>
      <c r="Z179" s="151"/>
      <c r="AA179" s="151"/>
      <c r="AB179" s="151"/>
      <c r="AC179" s="151"/>
      <c r="AD179" s="151"/>
      <c r="AE179" s="151"/>
    </row>
    <row r="180" spans="21:31" s="152" customFormat="1" ht="14" x14ac:dyDescent="0.15">
      <c r="U180" s="151"/>
      <c r="V180" s="151"/>
      <c r="W180" s="151"/>
      <c r="X180" s="151"/>
      <c r="Y180" s="151"/>
      <c r="Z180" s="151"/>
      <c r="AA180" s="151"/>
      <c r="AB180" s="151"/>
      <c r="AC180" s="151"/>
      <c r="AD180" s="151"/>
      <c r="AE180" s="151"/>
    </row>
    <row r="181" spans="21:31" s="152" customFormat="1" ht="14" x14ac:dyDescent="0.15">
      <c r="U181" s="151"/>
      <c r="V181" s="151"/>
      <c r="W181" s="151"/>
      <c r="X181" s="151"/>
      <c r="Y181" s="151"/>
      <c r="Z181" s="151"/>
      <c r="AA181" s="151"/>
      <c r="AB181" s="151"/>
      <c r="AC181" s="151"/>
      <c r="AD181" s="151"/>
      <c r="AE181" s="151"/>
    </row>
    <row r="182" spans="21:31" s="152" customFormat="1" ht="14" x14ac:dyDescent="0.15">
      <c r="U182" s="151"/>
      <c r="V182" s="151"/>
      <c r="W182" s="151"/>
      <c r="X182" s="151"/>
      <c r="Y182" s="151"/>
      <c r="Z182" s="151"/>
      <c r="AA182" s="151"/>
      <c r="AB182" s="151"/>
      <c r="AC182" s="151"/>
      <c r="AD182" s="151"/>
      <c r="AE182" s="151"/>
    </row>
    <row r="183" spans="21:31" s="152" customFormat="1" ht="14" x14ac:dyDescent="0.15">
      <c r="U183" s="151"/>
      <c r="V183" s="151"/>
      <c r="W183" s="151"/>
      <c r="X183" s="151"/>
      <c r="Y183" s="151"/>
      <c r="Z183" s="151"/>
      <c r="AA183" s="151"/>
      <c r="AB183" s="151"/>
      <c r="AC183" s="151"/>
      <c r="AD183" s="151"/>
      <c r="AE183" s="151"/>
    </row>
    <row r="184" spans="21:31" s="152" customFormat="1" ht="14" x14ac:dyDescent="0.15">
      <c r="U184" s="151"/>
      <c r="V184" s="151"/>
      <c r="W184" s="151"/>
      <c r="X184" s="151"/>
      <c r="Y184" s="151"/>
      <c r="Z184" s="151"/>
      <c r="AA184" s="151"/>
      <c r="AB184" s="151"/>
      <c r="AC184" s="151"/>
      <c r="AD184" s="151"/>
      <c r="AE184" s="151"/>
    </row>
    <row r="185" spans="21:31" s="152" customFormat="1" ht="14" x14ac:dyDescent="0.15">
      <c r="U185" s="151"/>
      <c r="V185" s="151"/>
      <c r="W185" s="151"/>
      <c r="X185" s="151"/>
      <c r="Y185" s="151"/>
      <c r="Z185" s="151"/>
      <c r="AA185" s="151"/>
      <c r="AB185" s="151"/>
      <c r="AC185" s="151"/>
      <c r="AD185" s="151"/>
      <c r="AE185" s="151"/>
    </row>
    <row r="186" spans="21:31" s="152" customFormat="1" ht="14" x14ac:dyDescent="0.15">
      <c r="U186" s="151"/>
      <c r="V186" s="151"/>
      <c r="W186" s="151"/>
      <c r="X186" s="151"/>
      <c r="Y186" s="151"/>
      <c r="Z186" s="151"/>
      <c r="AA186" s="151"/>
      <c r="AB186" s="151"/>
      <c r="AC186" s="151"/>
      <c r="AD186" s="151"/>
      <c r="AE186" s="151"/>
    </row>
    <row r="187" spans="21:31" s="152" customFormat="1" ht="14" x14ac:dyDescent="0.15">
      <c r="U187" s="151"/>
      <c r="V187" s="151"/>
      <c r="W187" s="151"/>
      <c r="X187" s="151"/>
      <c r="Y187" s="151"/>
      <c r="Z187" s="151"/>
      <c r="AA187" s="151"/>
      <c r="AB187" s="151"/>
      <c r="AC187" s="151"/>
      <c r="AD187" s="151"/>
      <c r="AE187" s="151"/>
    </row>
    <row r="188" spans="21:31" s="152" customFormat="1" ht="14" x14ac:dyDescent="0.15">
      <c r="U188" s="151"/>
      <c r="V188" s="151"/>
      <c r="W188" s="151"/>
      <c r="X188" s="151"/>
      <c r="Y188" s="151"/>
      <c r="Z188" s="151"/>
      <c r="AA188" s="151"/>
      <c r="AB188" s="151"/>
      <c r="AC188" s="151"/>
      <c r="AD188" s="151"/>
      <c r="AE188" s="151"/>
    </row>
    <row r="189" spans="21:31" s="152" customFormat="1" ht="14" x14ac:dyDescent="0.15">
      <c r="U189" s="151"/>
      <c r="V189" s="151"/>
      <c r="W189" s="151"/>
      <c r="X189" s="151"/>
      <c r="Y189" s="151"/>
      <c r="Z189" s="151"/>
      <c r="AA189" s="151"/>
      <c r="AB189" s="151"/>
      <c r="AC189" s="151"/>
      <c r="AD189" s="151"/>
      <c r="AE189" s="151"/>
    </row>
    <row r="190" spans="21:31" s="152" customFormat="1" ht="14" x14ac:dyDescent="0.15">
      <c r="U190" s="151"/>
      <c r="V190" s="151"/>
      <c r="W190" s="151"/>
      <c r="X190" s="151"/>
      <c r="Y190" s="151"/>
      <c r="Z190" s="151"/>
      <c r="AA190" s="151"/>
      <c r="AB190" s="151"/>
      <c r="AC190" s="151"/>
      <c r="AD190" s="151"/>
      <c r="AE190" s="151"/>
    </row>
    <row r="191" spans="21:31" s="152" customFormat="1" ht="14" x14ac:dyDescent="0.15">
      <c r="U191" s="151"/>
      <c r="V191" s="151"/>
      <c r="W191" s="151"/>
      <c r="X191" s="151"/>
      <c r="Y191" s="151"/>
      <c r="Z191" s="151"/>
      <c r="AA191" s="151"/>
      <c r="AB191" s="151"/>
      <c r="AC191" s="151"/>
      <c r="AD191" s="151"/>
      <c r="AE191" s="151"/>
    </row>
    <row r="192" spans="21:31" s="152" customFormat="1" ht="14" x14ac:dyDescent="0.15">
      <c r="U192" s="151"/>
      <c r="V192" s="151"/>
      <c r="W192" s="151"/>
      <c r="X192" s="151"/>
      <c r="Y192" s="151"/>
      <c r="Z192" s="151"/>
      <c r="AA192" s="151"/>
      <c r="AB192" s="151"/>
      <c r="AC192" s="151"/>
      <c r="AD192" s="151"/>
      <c r="AE192" s="151"/>
    </row>
    <row r="193" spans="21:31" s="152" customFormat="1" ht="14" x14ac:dyDescent="0.15">
      <c r="U193" s="151"/>
      <c r="V193" s="151"/>
      <c r="W193" s="151"/>
      <c r="X193" s="151"/>
      <c r="Y193" s="151"/>
      <c r="Z193" s="151"/>
      <c r="AA193" s="151"/>
      <c r="AB193" s="151"/>
      <c r="AC193" s="151"/>
      <c r="AD193" s="151"/>
      <c r="AE193" s="151"/>
    </row>
    <row r="194" spans="21:31" s="152" customFormat="1" ht="14" x14ac:dyDescent="0.15">
      <c r="U194" s="151"/>
      <c r="V194" s="151"/>
      <c r="W194" s="151"/>
      <c r="X194" s="151"/>
      <c r="Y194" s="151"/>
      <c r="Z194" s="151"/>
      <c r="AA194" s="151"/>
      <c r="AB194" s="151"/>
      <c r="AC194" s="151"/>
      <c r="AD194" s="151"/>
      <c r="AE194" s="151"/>
    </row>
    <row r="195" spans="21:31" s="152" customFormat="1" ht="14" x14ac:dyDescent="0.15">
      <c r="U195" s="151"/>
      <c r="V195" s="151"/>
      <c r="W195" s="151"/>
      <c r="X195" s="151"/>
      <c r="Y195" s="151"/>
      <c r="Z195" s="151"/>
      <c r="AA195" s="151"/>
      <c r="AB195" s="151"/>
      <c r="AC195" s="151"/>
      <c r="AD195" s="151"/>
      <c r="AE195" s="151"/>
    </row>
    <row r="196" spans="21:31" s="152" customFormat="1" ht="14" x14ac:dyDescent="0.15">
      <c r="U196" s="151"/>
      <c r="V196" s="151"/>
      <c r="W196" s="151"/>
      <c r="X196" s="151"/>
      <c r="Y196" s="151"/>
      <c r="Z196" s="151"/>
      <c r="AA196" s="151"/>
      <c r="AB196" s="151"/>
      <c r="AC196" s="151"/>
      <c r="AD196" s="151"/>
      <c r="AE196" s="151"/>
    </row>
    <row r="197" spans="21:31" s="152" customFormat="1" ht="14" x14ac:dyDescent="0.15">
      <c r="U197" s="151"/>
      <c r="V197" s="151"/>
      <c r="W197" s="151"/>
      <c r="X197" s="151"/>
      <c r="Y197" s="151"/>
      <c r="Z197" s="151"/>
      <c r="AA197" s="151"/>
      <c r="AB197" s="151"/>
      <c r="AC197" s="151"/>
      <c r="AD197" s="151"/>
      <c r="AE197" s="151"/>
    </row>
    <row r="198" spans="21:31" s="152" customFormat="1" ht="14" x14ac:dyDescent="0.15">
      <c r="U198" s="151"/>
      <c r="V198" s="151"/>
      <c r="W198" s="151"/>
      <c r="X198" s="151"/>
      <c r="Y198" s="151"/>
      <c r="Z198" s="151"/>
      <c r="AA198" s="151"/>
      <c r="AB198" s="151"/>
      <c r="AC198" s="151"/>
      <c r="AD198" s="151"/>
      <c r="AE198" s="151"/>
    </row>
    <row r="199" spans="21:31" s="152" customFormat="1" ht="14" x14ac:dyDescent="0.15">
      <c r="U199" s="151"/>
      <c r="V199" s="151"/>
      <c r="W199" s="151"/>
      <c r="X199" s="151"/>
      <c r="Y199" s="151"/>
      <c r="Z199" s="151"/>
      <c r="AA199" s="151"/>
      <c r="AB199" s="151"/>
      <c r="AC199" s="151"/>
      <c r="AD199" s="151"/>
      <c r="AE199" s="151"/>
    </row>
    <row r="200" spans="21:31" s="152" customFormat="1" ht="14" x14ac:dyDescent="0.15">
      <c r="U200" s="151"/>
      <c r="V200" s="151"/>
      <c r="W200" s="151"/>
      <c r="X200" s="151"/>
      <c r="Y200" s="151"/>
      <c r="Z200" s="151"/>
      <c r="AA200" s="151"/>
      <c r="AB200" s="151"/>
      <c r="AC200" s="151"/>
      <c r="AD200" s="151"/>
      <c r="AE200" s="151"/>
    </row>
    <row r="201" spans="21:31" s="152" customFormat="1" ht="14" x14ac:dyDescent="0.15">
      <c r="U201" s="151"/>
      <c r="V201" s="151"/>
      <c r="W201" s="151"/>
      <c r="X201" s="151"/>
      <c r="Y201" s="151"/>
      <c r="Z201" s="151"/>
      <c r="AA201" s="151"/>
      <c r="AB201" s="151"/>
      <c r="AC201" s="151"/>
      <c r="AD201" s="151"/>
      <c r="AE201" s="151"/>
    </row>
    <row r="202" spans="21:31" s="152" customFormat="1" ht="14" x14ac:dyDescent="0.15">
      <c r="U202" s="151"/>
      <c r="V202" s="151"/>
      <c r="W202" s="151"/>
      <c r="X202" s="151"/>
      <c r="Y202" s="151"/>
      <c r="Z202" s="151"/>
      <c r="AA202" s="151"/>
      <c r="AB202" s="151"/>
      <c r="AC202" s="151"/>
      <c r="AD202" s="151"/>
      <c r="AE202" s="151"/>
    </row>
    <row r="203" spans="21:31" s="152" customFormat="1" ht="14" x14ac:dyDescent="0.15">
      <c r="U203" s="151"/>
      <c r="V203" s="151"/>
      <c r="W203" s="151"/>
      <c r="X203" s="151"/>
      <c r="Y203" s="151"/>
      <c r="Z203" s="151"/>
      <c r="AA203" s="151"/>
      <c r="AB203" s="151"/>
      <c r="AC203" s="151"/>
      <c r="AD203" s="151"/>
      <c r="AE203" s="151"/>
    </row>
    <row r="204" spans="21:31" s="152" customFormat="1" ht="14" x14ac:dyDescent="0.15">
      <c r="U204" s="151"/>
      <c r="V204" s="151"/>
      <c r="W204" s="151"/>
      <c r="X204" s="151"/>
      <c r="Y204" s="151"/>
      <c r="Z204" s="151"/>
      <c r="AA204" s="151"/>
      <c r="AB204" s="151"/>
      <c r="AC204" s="151"/>
      <c r="AD204" s="151"/>
      <c r="AE204" s="151"/>
    </row>
    <row r="205" spans="21:31" s="152" customFormat="1" ht="14" x14ac:dyDescent="0.15">
      <c r="U205" s="151"/>
      <c r="V205" s="151"/>
      <c r="W205" s="151"/>
      <c r="X205" s="151"/>
      <c r="Y205" s="151"/>
      <c r="Z205" s="151"/>
      <c r="AA205" s="151"/>
      <c r="AB205" s="151"/>
      <c r="AC205" s="151"/>
      <c r="AD205" s="151"/>
      <c r="AE205" s="151"/>
    </row>
    <row r="206" spans="21:31" s="152" customFormat="1" ht="14" x14ac:dyDescent="0.15">
      <c r="U206" s="151"/>
      <c r="V206" s="151"/>
      <c r="W206" s="151"/>
      <c r="X206" s="151"/>
      <c r="Y206" s="151"/>
      <c r="Z206" s="151"/>
      <c r="AA206" s="151"/>
      <c r="AB206" s="151"/>
      <c r="AC206" s="151"/>
      <c r="AD206" s="151"/>
      <c r="AE206" s="151"/>
    </row>
    <row r="207" spans="21:31" s="152" customFormat="1" ht="14" x14ac:dyDescent="0.15">
      <c r="U207" s="151"/>
      <c r="V207" s="151"/>
      <c r="W207" s="151"/>
      <c r="X207" s="151"/>
      <c r="Y207" s="151"/>
      <c r="Z207" s="151"/>
      <c r="AA207" s="151"/>
      <c r="AB207" s="151"/>
      <c r="AC207" s="151"/>
      <c r="AD207" s="151"/>
      <c r="AE207" s="151"/>
    </row>
    <row r="208" spans="21:31" s="152" customFormat="1" ht="14" x14ac:dyDescent="0.15">
      <c r="U208" s="151"/>
      <c r="V208" s="151"/>
      <c r="W208" s="151"/>
      <c r="X208" s="151"/>
      <c r="Y208" s="151"/>
      <c r="Z208" s="151"/>
      <c r="AA208" s="151"/>
      <c r="AB208" s="151"/>
      <c r="AC208" s="151"/>
      <c r="AD208" s="151"/>
      <c r="AE208" s="151"/>
    </row>
    <row r="209" spans="21:31" s="152" customFormat="1" ht="14" x14ac:dyDescent="0.15">
      <c r="U209" s="151"/>
      <c r="V209" s="151"/>
      <c r="W209" s="151"/>
      <c r="X209" s="151"/>
      <c r="Y209" s="151"/>
      <c r="Z209" s="151"/>
      <c r="AA209" s="151"/>
      <c r="AB209" s="151"/>
      <c r="AC209" s="151"/>
      <c r="AD209" s="151"/>
      <c r="AE209" s="151"/>
    </row>
    <row r="210" spans="21:31" s="152" customFormat="1" ht="14" x14ac:dyDescent="0.15">
      <c r="U210" s="151"/>
      <c r="V210" s="151"/>
      <c r="W210" s="151"/>
      <c r="X210" s="151"/>
      <c r="Y210" s="151"/>
      <c r="Z210" s="151"/>
      <c r="AA210" s="151"/>
      <c r="AB210" s="151"/>
      <c r="AC210" s="151"/>
      <c r="AD210" s="151"/>
      <c r="AE210" s="151"/>
    </row>
    <row r="211" spans="21:31" s="152" customFormat="1" ht="14" x14ac:dyDescent="0.15">
      <c r="U211" s="151"/>
      <c r="V211" s="151"/>
      <c r="W211" s="151"/>
      <c r="X211" s="151"/>
      <c r="Y211" s="151"/>
      <c r="Z211" s="151"/>
      <c r="AA211" s="151"/>
      <c r="AB211" s="151"/>
      <c r="AC211" s="151"/>
      <c r="AD211" s="151"/>
      <c r="AE211" s="151"/>
    </row>
    <row r="212" spans="21:31" s="152" customFormat="1" ht="14" x14ac:dyDescent="0.15">
      <c r="U212" s="151"/>
      <c r="V212" s="151"/>
      <c r="W212" s="151"/>
      <c r="X212" s="151"/>
      <c r="Y212" s="151"/>
      <c r="Z212" s="151"/>
      <c r="AA212" s="151"/>
      <c r="AB212" s="151"/>
      <c r="AC212" s="151"/>
      <c r="AD212" s="151"/>
      <c r="AE212" s="151"/>
    </row>
    <row r="213" spans="21:31" s="152" customFormat="1" ht="14" x14ac:dyDescent="0.15">
      <c r="U213" s="151"/>
      <c r="V213" s="151"/>
      <c r="W213" s="151"/>
      <c r="X213" s="151"/>
      <c r="Y213" s="151"/>
      <c r="Z213" s="151"/>
      <c r="AA213" s="151"/>
      <c r="AB213" s="151"/>
      <c r="AC213" s="151"/>
      <c r="AD213" s="151"/>
      <c r="AE213" s="151"/>
    </row>
    <row r="214" spans="21:31" s="152" customFormat="1" ht="14" x14ac:dyDescent="0.15">
      <c r="U214" s="151"/>
      <c r="V214" s="151"/>
      <c r="W214" s="151"/>
      <c r="X214" s="151"/>
      <c r="Y214" s="151"/>
      <c r="Z214" s="151"/>
      <c r="AA214" s="151"/>
      <c r="AB214" s="151"/>
      <c r="AC214" s="151"/>
      <c r="AD214" s="151"/>
      <c r="AE214" s="151"/>
    </row>
    <row r="215" spans="21:31" s="152" customFormat="1" ht="14" x14ac:dyDescent="0.15">
      <c r="U215" s="151"/>
      <c r="V215" s="151"/>
      <c r="W215" s="151"/>
      <c r="X215" s="151"/>
      <c r="Y215" s="151"/>
      <c r="Z215" s="151"/>
      <c r="AA215" s="151"/>
      <c r="AB215" s="151"/>
      <c r="AC215" s="151"/>
      <c r="AD215" s="151"/>
      <c r="AE215" s="151"/>
    </row>
    <row r="216" spans="21:31" s="152" customFormat="1" ht="14" x14ac:dyDescent="0.15">
      <c r="U216" s="151"/>
      <c r="V216" s="151"/>
      <c r="W216" s="151"/>
      <c r="X216" s="151"/>
      <c r="Y216" s="151"/>
      <c r="Z216" s="151"/>
      <c r="AA216" s="151"/>
      <c r="AB216" s="151"/>
      <c r="AC216" s="151"/>
      <c r="AD216" s="151"/>
      <c r="AE216" s="151"/>
    </row>
    <row r="217" spans="21:31" s="152" customFormat="1" ht="14" x14ac:dyDescent="0.15">
      <c r="U217" s="151"/>
      <c r="V217" s="151"/>
      <c r="W217" s="151"/>
      <c r="X217" s="151"/>
      <c r="Y217" s="151"/>
      <c r="Z217" s="151"/>
      <c r="AA217" s="151"/>
      <c r="AB217" s="151"/>
      <c r="AC217" s="151"/>
      <c r="AD217" s="151"/>
      <c r="AE217" s="151"/>
    </row>
    <row r="218" spans="21:31" s="152" customFormat="1" ht="14" x14ac:dyDescent="0.15">
      <c r="U218" s="151"/>
      <c r="V218" s="151"/>
      <c r="W218" s="151"/>
      <c r="X218" s="151"/>
      <c r="Y218" s="151"/>
      <c r="Z218" s="151"/>
      <c r="AA218" s="151"/>
      <c r="AB218" s="151"/>
      <c r="AC218" s="151"/>
      <c r="AD218" s="151"/>
      <c r="AE218" s="151"/>
    </row>
    <row r="219" spans="21:31" s="152" customFormat="1" ht="14" x14ac:dyDescent="0.15">
      <c r="U219" s="151"/>
      <c r="V219" s="151"/>
      <c r="W219" s="151"/>
      <c r="X219" s="151"/>
      <c r="Y219" s="151"/>
      <c r="Z219" s="151"/>
      <c r="AA219" s="151"/>
      <c r="AB219" s="151"/>
      <c r="AC219" s="151"/>
      <c r="AD219" s="151"/>
      <c r="AE219" s="151"/>
    </row>
    <row r="220" spans="21:31" s="152" customFormat="1" ht="14" x14ac:dyDescent="0.15">
      <c r="U220" s="151"/>
      <c r="V220" s="151"/>
      <c r="W220" s="151"/>
      <c r="X220" s="151"/>
      <c r="Y220" s="151"/>
      <c r="Z220" s="151"/>
      <c r="AA220" s="151"/>
      <c r="AB220" s="151"/>
      <c r="AC220" s="151"/>
      <c r="AD220" s="151"/>
      <c r="AE220" s="151"/>
    </row>
    <row r="221" spans="21:31" s="152" customFormat="1" ht="14" x14ac:dyDescent="0.15">
      <c r="U221" s="151"/>
      <c r="V221" s="151"/>
      <c r="W221" s="151"/>
      <c r="X221" s="151"/>
      <c r="Y221" s="151"/>
      <c r="Z221" s="151"/>
      <c r="AA221" s="151"/>
      <c r="AB221" s="151"/>
      <c r="AC221" s="151"/>
      <c r="AD221" s="151"/>
      <c r="AE221" s="151"/>
    </row>
    <row r="222" spans="21:31" s="152" customFormat="1" ht="14" x14ac:dyDescent="0.15">
      <c r="U222" s="151"/>
      <c r="V222" s="151"/>
      <c r="W222" s="151"/>
      <c r="X222" s="151"/>
      <c r="Y222" s="151"/>
      <c r="Z222" s="151"/>
      <c r="AA222" s="151"/>
      <c r="AB222" s="151"/>
      <c r="AC222" s="151"/>
      <c r="AD222" s="151"/>
      <c r="AE222" s="151"/>
    </row>
    <row r="223" spans="21:31" s="152" customFormat="1" ht="14" x14ac:dyDescent="0.15">
      <c r="U223" s="151"/>
      <c r="V223" s="151"/>
      <c r="W223" s="151"/>
      <c r="X223" s="151"/>
      <c r="Y223" s="151"/>
      <c r="Z223" s="151"/>
      <c r="AA223" s="151"/>
      <c r="AB223" s="151"/>
      <c r="AC223" s="151"/>
      <c r="AD223" s="151"/>
      <c r="AE223" s="151"/>
    </row>
    <row r="224" spans="21:31" s="152" customFormat="1" x14ac:dyDescent="0.15"/>
    <row r="225" s="152" customFormat="1" x14ac:dyDescent="0.15"/>
    <row r="226" s="152" customFormat="1" x14ac:dyDescent="0.15"/>
    <row r="227" s="152" customFormat="1" x14ac:dyDescent="0.15"/>
    <row r="228" s="152" customFormat="1" x14ac:dyDescent="0.15"/>
    <row r="229" s="152" customFormat="1" x14ac:dyDescent="0.15"/>
    <row r="230" s="152" customFormat="1" x14ac:dyDescent="0.15"/>
    <row r="231" s="152" customFormat="1" x14ac:dyDescent="0.15"/>
    <row r="232" s="152" customFormat="1" x14ac:dyDescent="0.15"/>
    <row r="233" s="152" customFormat="1" x14ac:dyDescent="0.15"/>
    <row r="234" s="152" customFormat="1" x14ac:dyDescent="0.15"/>
    <row r="235" s="152" customFormat="1" x14ac:dyDescent="0.15"/>
    <row r="236" s="152" customFormat="1" x14ac:dyDescent="0.15"/>
    <row r="237" s="152" customFormat="1" x14ac:dyDescent="0.15"/>
    <row r="238" s="152" customFormat="1" x14ac:dyDescent="0.15"/>
    <row r="239" s="152" customFormat="1" x14ac:dyDescent="0.15"/>
    <row r="240" s="152" customFormat="1" x14ac:dyDescent="0.15"/>
    <row r="241" s="152" customFormat="1" x14ac:dyDescent="0.15"/>
    <row r="242" s="152" customFormat="1" x14ac:dyDescent="0.15"/>
    <row r="243" s="152" customFormat="1" x14ac:dyDescent="0.15"/>
    <row r="244" s="152" customFormat="1" x14ac:dyDescent="0.15"/>
    <row r="245" s="152" customFormat="1" x14ac:dyDescent="0.15"/>
    <row r="246" s="152" customFormat="1" x14ac:dyDescent="0.15"/>
    <row r="247" s="152" customFormat="1" x14ac:dyDescent="0.15"/>
    <row r="248" s="152" customFormat="1" x14ac:dyDescent="0.15"/>
    <row r="249" s="152" customFormat="1" x14ac:dyDescent="0.15"/>
    <row r="250" s="152" customFormat="1" x14ac:dyDescent="0.15"/>
    <row r="251" s="152" customFormat="1" x14ac:dyDescent="0.15"/>
    <row r="252" s="152" customFormat="1" x14ac:dyDescent="0.15"/>
    <row r="253" s="152" customFormat="1" x14ac:dyDescent="0.15"/>
    <row r="254" s="152" customFormat="1" x14ac:dyDescent="0.15"/>
    <row r="255" s="152" customFormat="1" x14ac:dyDescent="0.15"/>
    <row r="256" s="152" customFormat="1" x14ac:dyDescent="0.15"/>
    <row r="257" s="152" customFormat="1" x14ac:dyDescent="0.15"/>
    <row r="258" s="152" customFormat="1" x14ac:dyDescent="0.15"/>
    <row r="259" s="152" customFormat="1" x14ac:dyDescent="0.15"/>
    <row r="260" s="152" customFormat="1" x14ac:dyDescent="0.15"/>
    <row r="261" s="152" customFormat="1" x14ac:dyDescent="0.15"/>
    <row r="262" s="152" customFormat="1" x14ac:dyDescent="0.15"/>
    <row r="263" s="152" customFormat="1" x14ac:dyDescent="0.15"/>
    <row r="264" s="152" customFormat="1" x14ac:dyDescent="0.15"/>
    <row r="265" s="152" customFormat="1" x14ac:dyDescent="0.15"/>
    <row r="266" s="152" customFormat="1" x14ac:dyDescent="0.15"/>
    <row r="267" s="152" customFormat="1" x14ac:dyDescent="0.15"/>
    <row r="268" s="152" customFormat="1" x14ac:dyDescent="0.15"/>
    <row r="269" s="152" customFormat="1" x14ac:dyDescent="0.15"/>
    <row r="270" s="152" customFormat="1" x14ac:dyDescent="0.15"/>
    <row r="271" s="152" customFormat="1" x14ac:dyDescent="0.15"/>
    <row r="272" s="152" customFormat="1" x14ac:dyDescent="0.15"/>
    <row r="273" s="152" customFormat="1" x14ac:dyDescent="0.15"/>
    <row r="274" s="152" customFormat="1" x14ac:dyDescent="0.15"/>
    <row r="275" s="152" customFormat="1" x14ac:dyDescent="0.15"/>
    <row r="276" s="152" customFormat="1" x14ac:dyDescent="0.15"/>
    <row r="277" s="152" customFormat="1" x14ac:dyDescent="0.15"/>
    <row r="278" s="152" customFormat="1" x14ac:dyDescent="0.15"/>
    <row r="279" s="152" customFormat="1" x14ac:dyDescent="0.15"/>
    <row r="280" s="152" customFormat="1" x14ac:dyDescent="0.15"/>
    <row r="281" s="152" customFormat="1" x14ac:dyDescent="0.15"/>
    <row r="282" s="152" customFormat="1" x14ac:dyDescent="0.15"/>
    <row r="283" s="152" customFormat="1" x14ac:dyDescent="0.15"/>
    <row r="284" s="152" customFormat="1" x14ac:dyDescent="0.15"/>
    <row r="285" s="152" customFormat="1" x14ac:dyDescent="0.15"/>
    <row r="286" s="152" customFormat="1" x14ac:dyDescent="0.15"/>
    <row r="287" s="152" customFormat="1" x14ac:dyDescent="0.15"/>
    <row r="288" s="152" customFormat="1" x14ac:dyDescent="0.15"/>
    <row r="289" s="152" customFormat="1" x14ac:dyDescent="0.15"/>
    <row r="290" s="152" customFormat="1" x14ac:dyDescent="0.15"/>
    <row r="291" s="152" customFormat="1" x14ac:dyDescent="0.15"/>
    <row r="292" s="152" customFormat="1" x14ac:dyDescent="0.15"/>
    <row r="293" s="152" customFormat="1" x14ac:dyDescent="0.15"/>
    <row r="294" s="152" customFormat="1" x14ac:dyDescent="0.15"/>
    <row r="295" s="152" customFormat="1" x14ac:dyDescent="0.15"/>
    <row r="296" s="152" customFormat="1" x14ac:dyDescent="0.15"/>
    <row r="297" s="152" customFormat="1" x14ac:dyDescent="0.15"/>
    <row r="298" s="152" customFormat="1" x14ac:dyDescent="0.15"/>
    <row r="299" s="152" customFormat="1" x14ac:dyDescent="0.15"/>
    <row r="300" s="152" customFormat="1" x14ac:dyDescent="0.15"/>
    <row r="301" s="152" customFormat="1" x14ac:dyDescent="0.15"/>
    <row r="302" s="152" customFormat="1" x14ac:dyDescent="0.15"/>
    <row r="303" s="152" customFormat="1" x14ac:dyDescent="0.15"/>
    <row r="304" s="152" customFormat="1" x14ac:dyDescent="0.15"/>
    <row r="305" s="152" customFormat="1" x14ac:dyDescent="0.15"/>
    <row r="306" s="152" customFormat="1" x14ac:dyDescent="0.15"/>
    <row r="307" s="152" customFormat="1" x14ac:dyDescent="0.15"/>
    <row r="308" s="152" customFormat="1" x14ac:dyDescent="0.15"/>
    <row r="309" s="152" customFormat="1" x14ac:dyDescent="0.15"/>
    <row r="310" s="152" customFormat="1" x14ac:dyDescent="0.15"/>
    <row r="311" s="152" customFormat="1" x14ac:dyDescent="0.15"/>
    <row r="312" s="152" customFormat="1" x14ac:dyDescent="0.15"/>
    <row r="313" s="152" customFormat="1" x14ac:dyDescent="0.15"/>
    <row r="314" s="152" customFormat="1" x14ac:dyDescent="0.15"/>
    <row r="315" s="152" customFormat="1" x14ac:dyDescent="0.15"/>
    <row r="316" s="152" customFormat="1" x14ac:dyDescent="0.15"/>
    <row r="317" s="152" customFormat="1" x14ac:dyDescent="0.15"/>
    <row r="318" s="152" customFormat="1" x14ac:dyDescent="0.15"/>
    <row r="319" s="152" customFormat="1" x14ac:dyDescent="0.15"/>
    <row r="320" s="152" customFormat="1" x14ac:dyDescent="0.15"/>
    <row r="321" s="152" customFormat="1" x14ac:dyDescent="0.15"/>
    <row r="322" s="152" customFormat="1" x14ac:dyDescent="0.15"/>
    <row r="323" s="152" customFormat="1" x14ac:dyDescent="0.15"/>
    <row r="324" s="152" customFormat="1" x14ac:dyDescent="0.15"/>
    <row r="325" s="152" customFormat="1" x14ac:dyDescent="0.15"/>
    <row r="326" s="152" customFormat="1" x14ac:dyDescent="0.15"/>
    <row r="327" s="152" customFormat="1" x14ac:dyDescent="0.15"/>
    <row r="328" s="152" customFormat="1" x14ac:dyDescent="0.15"/>
    <row r="329" s="152" customFormat="1" x14ac:dyDescent="0.15"/>
    <row r="330" s="152" customFormat="1" x14ac:dyDescent="0.15"/>
    <row r="331" s="152" customFormat="1" x14ac:dyDescent="0.15"/>
    <row r="332" s="152" customFormat="1" x14ac:dyDescent="0.15"/>
    <row r="333" s="152" customFormat="1" x14ac:dyDescent="0.15"/>
    <row r="334" s="152" customFormat="1" x14ac:dyDescent="0.15"/>
    <row r="335" s="152" customFormat="1" x14ac:dyDescent="0.15"/>
    <row r="336" s="152" customFormat="1" x14ac:dyDescent="0.15"/>
    <row r="337" s="152" customFormat="1" x14ac:dyDescent="0.15"/>
    <row r="338" s="152" customFormat="1" x14ac:dyDescent="0.15"/>
    <row r="339" s="152" customFormat="1" x14ac:dyDescent="0.15"/>
    <row r="340" s="152" customFormat="1" x14ac:dyDescent="0.15"/>
    <row r="341" s="152" customFormat="1" x14ac:dyDescent="0.15"/>
    <row r="342" s="152" customFormat="1" x14ac:dyDescent="0.15"/>
    <row r="343" s="152" customFormat="1" x14ac:dyDescent="0.15"/>
    <row r="344" s="152" customFormat="1" x14ac:dyDescent="0.15"/>
    <row r="345" s="152" customFormat="1" x14ac:dyDescent="0.15"/>
    <row r="346" s="152" customFormat="1" x14ac:dyDescent="0.15"/>
    <row r="347" s="152" customFormat="1" x14ac:dyDescent="0.15"/>
    <row r="348" s="152" customFormat="1" x14ac:dyDescent="0.15"/>
    <row r="349" s="152" customFormat="1" x14ac:dyDescent="0.15"/>
    <row r="350" s="152" customFormat="1" x14ac:dyDescent="0.15"/>
    <row r="351" s="152" customFormat="1" x14ac:dyDescent="0.15"/>
    <row r="352" s="152" customFormat="1" x14ac:dyDescent="0.15"/>
    <row r="353" s="152" customFormat="1" x14ac:dyDescent="0.15"/>
    <row r="354" s="152" customFormat="1" x14ac:dyDescent="0.15"/>
    <row r="355" s="152" customFormat="1" x14ac:dyDescent="0.15"/>
    <row r="356" s="152" customFormat="1" x14ac:dyDescent="0.15"/>
    <row r="357" s="152" customFormat="1" x14ac:dyDescent="0.15"/>
    <row r="358" s="152" customFormat="1" x14ac:dyDescent="0.15"/>
    <row r="359" s="152" customFormat="1" x14ac:dyDescent="0.15"/>
    <row r="360" s="152" customFormat="1" x14ac:dyDescent="0.15"/>
    <row r="361" s="152" customFormat="1" x14ac:dyDescent="0.15"/>
    <row r="362" s="152" customFormat="1" x14ac:dyDescent="0.15"/>
    <row r="363" s="152" customFormat="1" x14ac:dyDescent="0.15"/>
    <row r="364" s="152" customFormat="1" x14ac:dyDescent="0.15"/>
    <row r="365" s="152" customFormat="1" x14ac:dyDescent="0.15"/>
    <row r="366" s="152" customFormat="1" x14ac:dyDescent="0.15"/>
    <row r="367" s="152" customFormat="1" x14ac:dyDescent="0.15"/>
    <row r="368" s="152" customFormat="1" x14ac:dyDescent="0.15"/>
    <row r="369" s="152" customFormat="1" x14ac:dyDescent="0.15"/>
    <row r="370" s="152" customFormat="1" x14ac:dyDescent="0.15"/>
    <row r="371" s="152" customFormat="1" x14ac:dyDescent="0.15"/>
    <row r="372" s="152" customFormat="1" x14ac:dyDescent="0.15"/>
    <row r="373" s="152" customFormat="1" x14ac:dyDescent="0.15"/>
    <row r="374" s="152" customFormat="1" x14ac:dyDescent="0.15"/>
    <row r="375" s="152" customFormat="1" x14ac:dyDescent="0.15"/>
    <row r="376" s="152" customFormat="1" x14ac:dyDescent="0.15"/>
    <row r="377" s="152" customFormat="1" x14ac:dyDescent="0.15"/>
    <row r="378" s="152" customFormat="1" x14ac:dyDescent="0.15"/>
    <row r="379" s="152" customFormat="1" x14ac:dyDescent="0.15"/>
    <row r="380" s="152" customFormat="1" x14ac:dyDescent="0.15"/>
    <row r="381" s="152" customFormat="1" x14ac:dyDescent="0.15"/>
    <row r="382" s="152" customFormat="1" x14ac:dyDescent="0.15"/>
    <row r="383" s="152" customFormat="1" x14ac:dyDescent="0.15"/>
    <row r="384" s="152" customFormat="1" x14ac:dyDescent="0.15"/>
    <row r="385" s="152" customFormat="1" x14ac:dyDescent="0.15"/>
    <row r="386" s="152" customFormat="1" x14ac:dyDescent="0.15"/>
    <row r="387" s="152" customFormat="1" x14ac:dyDescent="0.15"/>
    <row r="388" s="152" customFormat="1" x14ac:dyDescent="0.15"/>
    <row r="389" s="152" customFormat="1" x14ac:dyDescent="0.15"/>
    <row r="390" s="152" customFormat="1" x14ac:dyDescent="0.15"/>
    <row r="391" s="152" customFormat="1" x14ac:dyDescent="0.15"/>
    <row r="392" s="152" customFormat="1" x14ac:dyDescent="0.15"/>
    <row r="393" s="152" customFormat="1" x14ac:dyDescent="0.15"/>
    <row r="394" s="152" customFormat="1" x14ac:dyDescent="0.15"/>
    <row r="395" s="152" customFormat="1" x14ac:dyDescent="0.15"/>
    <row r="396" s="152" customFormat="1" x14ac:dyDescent="0.15"/>
    <row r="397" s="152" customFormat="1" x14ac:dyDescent="0.15"/>
    <row r="398" s="152" customFormat="1" x14ac:dyDescent="0.15"/>
    <row r="399" s="152" customFormat="1" x14ac:dyDescent="0.15"/>
    <row r="400" s="152" customFormat="1" x14ac:dyDescent="0.15"/>
    <row r="401" s="152" customFormat="1" x14ac:dyDescent="0.15"/>
    <row r="402" s="152" customFormat="1" x14ac:dyDescent="0.15"/>
    <row r="403" s="152" customFormat="1" x14ac:dyDescent="0.15"/>
    <row r="404" s="152" customFormat="1" x14ac:dyDescent="0.15"/>
    <row r="405" s="152" customFormat="1" x14ac:dyDescent="0.15"/>
    <row r="406" s="152" customFormat="1" x14ac:dyDescent="0.15"/>
    <row r="407" s="152" customFormat="1" x14ac:dyDescent="0.15"/>
    <row r="408" s="152" customFormat="1" x14ac:dyDescent="0.15"/>
    <row r="409" s="152" customFormat="1" x14ac:dyDescent="0.15"/>
    <row r="410" s="152" customFormat="1" x14ac:dyDescent="0.15"/>
    <row r="411" s="152" customFormat="1" x14ac:dyDescent="0.15"/>
    <row r="412" s="152" customFormat="1" x14ac:dyDescent="0.15"/>
    <row r="413" s="152" customFormat="1" x14ac:dyDescent="0.15"/>
    <row r="414" s="152" customFormat="1" x14ac:dyDescent="0.15"/>
    <row r="415" s="152" customFormat="1" x14ac:dyDescent="0.15"/>
    <row r="416" s="152" customFormat="1" x14ac:dyDescent="0.15"/>
    <row r="417" s="152" customFormat="1" x14ac:dyDescent="0.15"/>
    <row r="418" s="152" customFormat="1" x14ac:dyDescent="0.15"/>
    <row r="419" s="152" customFormat="1" x14ac:dyDescent="0.15"/>
    <row r="420" s="152" customFormat="1" x14ac:dyDescent="0.15"/>
    <row r="421" s="152" customFormat="1" x14ac:dyDescent="0.15"/>
    <row r="422" s="152" customFormat="1" x14ac:dyDescent="0.15"/>
    <row r="423" s="152" customFormat="1" x14ac:dyDescent="0.15"/>
    <row r="424" s="152" customFormat="1" x14ac:dyDescent="0.15"/>
    <row r="425" s="152" customFormat="1" x14ac:dyDescent="0.15"/>
    <row r="426" s="152" customFormat="1" x14ac:dyDescent="0.15"/>
    <row r="427" s="152" customFormat="1" x14ac:dyDescent="0.15"/>
    <row r="428" s="152" customFormat="1" x14ac:dyDescent="0.15"/>
    <row r="429" s="152" customFormat="1" x14ac:dyDescent="0.15"/>
    <row r="430" s="152" customFormat="1" x14ac:dyDescent="0.15"/>
    <row r="431" s="152" customFormat="1" x14ac:dyDescent="0.15"/>
    <row r="432" s="152" customFormat="1" x14ac:dyDescent="0.15"/>
    <row r="433" s="152" customFormat="1" x14ac:dyDescent="0.15"/>
    <row r="434" s="152" customFormat="1" x14ac:dyDescent="0.15"/>
    <row r="435" s="152" customFormat="1" x14ac:dyDescent="0.15"/>
    <row r="436" s="152" customFormat="1" x14ac:dyDescent="0.15"/>
    <row r="437" s="152" customFormat="1" x14ac:dyDescent="0.15"/>
    <row r="438" s="152" customFormat="1" x14ac:dyDescent="0.15"/>
    <row r="439" s="152" customFormat="1" x14ac:dyDescent="0.15"/>
    <row r="440" s="152" customFormat="1" x14ac:dyDescent="0.15"/>
    <row r="441" s="152" customFormat="1" x14ac:dyDescent="0.15"/>
    <row r="442" s="152" customFormat="1" x14ac:dyDescent="0.15"/>
    <row r="443" s="152" customFormat="1" x14ac:dyDescent="0.15"/>
    <row r="444" s="152" customFormat="1" x14ac:dyDescent="0.15"/>
    <row r="445" s="152" customFormat="1" x14ac:dyDescent="0.15"/>
    <row r="446" s="152" customFormat="1" x14ac:dyDescent="0.15"/>
    <row r="447" s="152" customFormat="1" x14ac:dyDescent="0.15"/>
    <row r="448" s="152" customFormat="1" x14ac:dyDescent="0.15"/>
    <row r="449" s="152" customFormat="1" x14ac:dyDescent="0.15"/>
    <row r="450" s="152" customFormat="1" x14ac:dyDescent="0.15"/>
    <row r="451" s="152" customFormat="1" x14ac:dyDescent="0.15"/>
    <row r="452" s="152" customFormat="1" x14ac:dyDescent="0.15"/>
    <row r="453" s="152" customFormat="1" x14ac:dyDescent="0.15"/>
    <row r="454" s="152" customFormat="1" x14ac:dyDescent="0.15"/>
    <row r="455" s="152" customFormat="1" x14ac:dyDescent="0.15"/>
    <row r="456" s="152" customFormat="1" x14ac:dyDescent="0.15"/>
    <row r="457" s="152" customFormat="1" x14ac:dyDescent="0.15"/>
    <row r="458" s="152" customFormat="1" x14ac:dyDescent="0.15"/>
    <row r="459" s="152" customFormat="1" x14ac:dyDescent="0.15"/>
    <row r="460" s="152" customFormat="1" x14ac:dyDescent="0.15"/>
    <row r="461" s="152" customFormat="1" x14ac:dyDescent="0.15"/>
    <row r="462" s="152" customFormat="1" x14ac:dyDescent="0.15"/>
    <row r="463" s="152" customFormat="1" x14ac:dyDescent="0.15"/>
    <row r="464" s="152" customFormat="1" x14ac:dyDescent="0.15"/>
    <row r="465" s="152" customFormat="1" x14ac:dyDescent="0.15"/>
    <row r="466" s="152" customFormat="1" x14ac:dyDescent="0.15"/>
    <row r="467" s="152" customFormat="1" x14ac:dyDescent="0.15"/>
    <row r="468" s="152" customFormat="1" x14ac:dyDescent="0.15"/>
    <row r="469" s="152" customFormat="1" x14ac:dyDescent="0.15"/>
    <row r="470" s="152" customFormat="1" x14ac:dyDescent="0.15"/>
    <row r="471" s="152" customFormat="1" x14ac:dyDescent="0.15"/>
    <row r="472" s="152" customFormat="1" x14ac:dyDescent="0.15"/>
    <row r="473" s="152" customFormat="1" x14ac:dyDescent="0.15"/>
    <row r="474" s="152" customFormat="1" x14ac:dyDescent="0.15"/>
    <row r="475" s="152" customFormat="1" x14ac:dyDescent="0.15"/>
    <row r="476" s="152" customFormat="1" x14ac:dyDescent="0.15"/>
    <row r="477" s="152" customFormat="1" x14ac:dyDescent="0.15"/>
    <row r="478" s="152" customFormat="1" x14ac:dyDescent="0.15"/>
    <row r="479" s="152" customFormat="1" x14ac:dyDescent="0.15"/>
    <row r="480" s="152" customFormat="1" x14ac:dyDescent="0.15"/>
    <row r="481" s="152" customFormat="1" x14ac:dyDescent="0.15"/>
    <row r="482" s="152" customFormat="1" x14ac:dyDescent="0.15"/>
    <row r="483" s="152" customFormat="1" x14ac:dyDescent="0.15"/>
    <row r="484" s="152" customFormat="1" x14ac:dyDescent="0.15"/>
    <row r="485" s="152" customFormat="1" x14ac:dyDescent="0.15"/>
    <row r="486" s="152" customFormat="1" x14ac:dyDescent="0.15"/>
    <row r="487" s="152" customFormat="1" x14ac:dyDescent="0.15"/>
    <row r="488" s="152" customFormat="1" x14ac:dyDescent="0.15"/>
    <row r="489" s="152" customFormat="1" x14ac:dyDescent="0.15"/>
    <row r="490" s="152" customFormat="1" x14ac:dyDescent="0.15"/>
    <row r="491" s="152" customFormat="1" x14ac:dyDescent="0.15"/>
    <row r="492" s="152" customFormat="1" x14ac:dyDescent="0.15"/>
    <row r="493" s="152" customFormat="1" x14ac:dyDescent="0.15"/>
    <row r="494" s="152" customFormat="1" x14ac:dyDescent="0.15"/>
    <row r="495" s="152" customFormat="1" x14ac:dyDescent="0.15"/>
    <row r="496" s="152" customFormat="1" x14ac:dyDescent="0.15"/>
    <row r="497" s="152" customFormat="1" x14ac:dyDescent="0.15"/>
    <row r="498" s="152" customFormat="1" x14ac:dyDescent="0.15"/>
    <row r="499" s="152" customFormat="1" x14ac:dyDescent="0.15"/>
    <row r="500" s="152" customFormat="1" x14ac:dyDescent="0.15"/>
    <row r="501" s="152" customFormat="1" x14ac:dyDescent="0.15"/>
    <row r="502" s="152" customFormat="1" x14ac:dyDescent="0.15"/>
    <row r="503" s="152" customFormat="1" x14ac:dyDescent="0.15"/>
    <row r="504" s="152" customFormat="1" x14ac:dyDescent="0.15"/>
    <row r="505" s="152" customFormat="1" x14ac:dyDescent="0.15"/>
    <row r="506" s="152" customFormat="1" x14ac:dyDescent="0.15"/>
    <row r="507" s="152" customFormat="1" x14ac:dyDescent="0.15"/>
    <row r="508" s="152" customFormat="1" x14ac:dyDescent="0.15"/>
    <row r="509" s="152" customFormat="1" x14ac:dyDescent="0.15"/>
    <row r="510" s="152" customFormat="1" x14ac:dyDescent="0.15"/>
    <row r="511" s="152" customFormat="1" x14ac:dyDescent="0.15"/>
    <row r="512" s="152" customFormat="1" x14ac:dyDescent="0.15"/>
    <row r="513" s="152" customFormat="1" x14ac:dyDescent="0.15"/>
    <row r="514" s="152" customFormat="1" x14ac:dyDescent="0.15"/>
    <row r="515" s="152" customFormat="1" x14ac:dyDescent="0.15"/>
    <row r="516" s="152" customFormat="1" x14ac:dyDescent="0.15"/>
    <row r="517" s="152" customFormat="1" x14ac:dyDescent="0.15"/>
    <row r="518" s="152" customFormat="1" x14ac:dyDescent="0.15"/>
    <row r="519" s="152" customFormat="1" x14ac:dyDescent="0.15"/>
    <row r="520" s="152" customFormat="1" x14ac:dyDescent="0.15"/>
    <row r="521" s="152" customFormat="1" x14ac:dyDescent="0.15"/>
    <row r="522" s="152" customFormat="1" x14ac:dyDescent="0.15"/>
    <row r="523" s="152" customFormat="1" x14ac:dyDescent="0.15"/>
    <row r="524" s="152" customFormat="1" x14ac:dyDescent="0.15"/>
    <row r="525" s="152" customFormat="1" x14ac:dyDescent="0.15"/>
    <row r="526" s="152" customFormat="1" x14ac:dyDescent="0.15"/>
    <row r="527" s="152" customFormat="1" x14ac:dyDescent="0.15"/>
    <row r="528" s="152" customFormat="1" x14ac:dyDescent="0.15"/>
    <row r="529" s="152" customFormat="1" x14ac:dyDescent="0.15"/>
    <row r="530" s="152" customFormat="1" x14ac:dyDescent="0.15"/>
    <row r="531" s="152" customFormat="1" x14ac:dyDescent="0.15"/>
    <row r="532" s="152" customFormat="1" x14ac:dyDescent="0.15"/>
    <row r="533" s="152" customFormat="1" x14ac:dyDescent="0.15"/>
    <row r="534" s="152" customFormat="1" x14ac:dyDescent="0.15"/>
    <row r="535" s="152" customFormat="1" x14ac:dyDescent="0.15"/>
    <row r="536" s="152" customFormat="1" x14ac:dyDescent="0.15"/>
    <row r="537" s="152" customFormat="1" x14ac:dyDescent="0.15"/>
    <row r="538" s="152" customFormat="1" x14ac:dyDescent="0.15"/>
    <row r="539" s="152" customFormat="1" x14ac:dyDescent="0.15"/>
    <row r="540" s="152" customFormat="1" x14ac:dyDescent="0.15"/>
    <row r="541" s="152" customFormat="1" x14ac:dyDescent="0.15"/>
    <row r="542" s="152" customFormat="1" x14ac:dyDescent="0.15"/>
    <row r="543" s="152" customFormat="1" x14ac:dyDescent="0.15"/>
    <row r="544" s="152" customFormat="1" x14ac:dyDescent="0.15"/>
    <row r="545" s="152" customFormat="1" x14ac:dyDescent="0.15"/>
    <row r="546" s="152" customFormat="1" x14ac:dyDescent="0.15"/>
    <row r="547" s="152" customFormat="1" x14ac:dyDescent="0.15"/>
    <row r="548" s="152" customFormat="1" x14ac:dyDescent="0.15"/>
    <row r="549" s="152" customFormat="1" x14ac:dyDescent="0.15"/>
    <row r="550" s="152" customFormat="1" x14ac:dyDescent="0.15"/>
    <row r="551" s="152" customFormat="1" x14ac:dyDescent="0.15"/>
    <row r="552" s="152" customFormat="1" x14ac:dyDescent="0.15"/>
    <row r="553" s="152" customFormat="1" x14ac:dyDescent="0.15"/>
    <row r="554" s="152" customFormat="1" x14ac:dyDescent="0.15"/>
    <row r="555" s="152" customFormat="1" x14ac:dyDescent="0.15"/>
    <row r="556" s="152" customFormat="1" x14ac:dyDescent="0.15"/>
    <row r="557" s="152" customFormat="1" x14ac:dyDescent="0.15"/>
    <row r="558" s="152" customFormat="1" x14ac:dyDescent="0.15"/>
    <row r="559" s="152" customFormat="1" x14ac:dyDescent="0.15"/>
    <row r="560" s="152" customFormat="1" x14ac:dyDescent="0.15"/>
    <row r="561" s="152" customFormat="1" x14ac:dyDescent="0.15"/>
    <row r="562" s="152" customFormat="1" x14ac:dyDescent="0.15"/>
    <row r="563" s="152" customFormat="1" x14ac:dyDescent="0.15"/>
    <row r="564" s="152" customFormat="1" x14ac:dyDescent="0.15"/>
    <row r="565" s="152" customFormat="1" x14ac:dyDescent="0.15"/>
    <row r="566" s="152" customFormat="1" x14ac:dyDescent="0.15"/>
    <row r="567" s="152" customFormat="1" x14ac:dyDescent="0.15"/>
    <row r="568" s="152" customFormat="1" x14ac:dyDescent="0.15"/>
    <row r="569" s="152" customFormat="1" x14ac:dyDescent="0.15"/>
    <row r="570" s="152" customFormat="1" x14ac:dyDescent="0.15"/>
    <row r="571" s="152" customFormat="1" x14ac:dyDescent="0.15"/>
    <row r="572" s="152" customFormat="1" x14ac:dyDescent="0.15"/>
    <row r="573" s="152" customFormat="1" x14ac:dyDescent="0.15"/>
    <row r="574" s="152" customFormat="1" x14ac:dyDescent="0.15"/>
    <row r="575" s="152" customFormat="1" x14ac:dyDescent="0.15"/>
    <row r="576" s="152" customFormat="1" x14ac:dyDescent="0.15"/>
    <row r="577" s="152" customFormat="1" x14ac:dyDescent="0.15"/>
    <row r="578" s="152" customFormat="1" x14ac:dyDescent="0.15"/>
    <row r="579" s="152" customFormat="1" x14ac:dyDescent="0.15"/>
    <row r="580" s="152" customFormat="1" x14ac:dyDescent="0.15"/>
    <row r="581" s="152" customFormat="1" x14ac:dyDescent="0.15"/>
    <row r="582" s="152" customFormat="1" x14ac:dyDescent="0.15"/>
    <row r="583" s="152" customFormat="1" x14ac:dyDescent="0.15"/>
    <row r="584" s="152" customFormat="1" x14ac:dyDescent="0.15"/>
    <row r="585" s="152" customFormat="1" x14ac:dyDescent="0.15"/>
    <row r="586" s="152" customFormat="1" x14ac:dyDescent="0.15"/>
    <row r="587" s="152" customFormat="1" x14ac:dyDescent="0.15"/>
    <row r="588" s="152" customFormat="1" x14ac:dyDescent="0.15"/>
    <row r="589" s="152" customFormat="1" x14ac:dyDescent="0.15"/>
    <row r="590" s="152" customFormat="1" x14ac:dyDescent="0.15"/>
    <row r="591" s="152" customFormat="1" x14ac:dyDescent="0.15"/>
    <row r="592" s="152" customFormat="1" x14ac:dyDescent="0.15"/>
    <row r="593" s="152" customFormat="1" x14ac:dyDescent="0.15"/>
    <row r="594" s="152" customFormat="1" x14ac:dyDescent="0.15"/>
    <row r="595" s="152" customFormat="1" x14ac:dyDescent="0.15"/>
    <row r="596" s="152" customFormat="1" x14ac:dyDescent="0.15"/>
    <row r="597" s="152" customFormat="1" x14ac:dyDescent="0.15"/>
    <row r="598" s="152" customFormat="1" x14ac:dyDescent="0.15"/>
    <row r="599" s="152" customFormat="1" x14ac:dyDescent="0.15"/>
    <row r="600" s="152" customFormat="1" x14ac:dyDescent="0.15"/>
    <row r="601" s="152" customFormat="1" x14ac:dyDescent="0.15"/>
    <row r="602" s="152" customFormat="1" x14ac:dyDescent="0.15"/>
    <row r="603" s="152" customFormat="1" x14ac:dyDescent="0.15"/>
    <row r="604" s="152" customFormat="1" x14ac:dyDescent="0.15"/>
    <row r="605" s="152" customFormat="1" x14ac:dyDescent="0.15"/>
    <row r="606" s="152" customFormat="1" x14ac:dyDescent="0.15"/>
    <row r="607" s="152" customFormat="1" x14ac:dyDescent="0.15"/>
    <row r="608" s="152" customFormat="1" x14ac:dyDescent="0.15"/>
    <row r="609" s="152" customFormat="1" x14ac:dyDescent="0.15"/>
    <row r="610" s="152" customFormat="1" x14ac:dyDescent="0.15"/>
    <row r="611" s="152" customFormat="1" x14ac:dyDescent="0.15"/>
    <row r="612" s="152" customFormat="1" x14ac:dyDescent="0.15"/>
    <row r="613" s="152" customFormat="1" x14ac:dyDescent="0.15"/>
    <row r="614" s="152" customFormat="1" x14ac:dyDescent="0.15"/>
    <row r="615" s="152" customFormat="1" x14ac:dyDescent="0.15"/>
    <row r="616" s="152" customFormat="1" x14ac:dyDescent="0.15"/>
    <row r="617" s="152" customFormat="1" x14ac:dyDescent="0.15"/>
    <row r="618" s="152" customFormat="1" x14ac:dyDescent="0.15"/>
    <row r="619" s="152" customFormat="1" x14ac:dyDescent="0.15"/>
    <row r="620" s="152" customFormat="1" x14ac:dyDescent="0.15"/>
    <row r="621" s="152" customFormat="1" x14ac:dyDescent="0.15"/>
    <row r="622" s="152" customFormat="1" x14ac:dyDescent="0.15"/>
    <row r="623" s="152" customFormat="1" x14ac:dyDescent="0.15"/>
    <row r="624" s="152" customFormat="1" x14ac:dyDescent="0.15"/>
    <row r="625" s="152" customFormat="1" x14ac:dyDescent="0.15"/>
    <row r="626" s="152" customFormat="1" x14ac:dyDescent="0.15"/>
    <row r="627" s="152" customFormat="1" x14ac:dyDescent="0.15"/>
    <row r="628" s="152" customFormat="1" x14ac:dyDescent="0.15"/>
    <row r="629" s="152" customFormat="1" x14ac:dyDescent="0.15"/>
    <row r="630" s="152" customFormat="1" x14ac:dyDescent="0.15"/>
    <row r="631" s="152" customFormat="1" x14ac:dyDescent="0.15"/>
    <row r="632" s="152" customFormat="1" x14ac:dyDescent="0.15"/>
    <row r="633" s="152" customFormat="1" x14ac:dyDescent="0.15"/>
    <row r="634" s="152" customFormat="1" x14ac:dyDescent="0.15"/>
    <row r="635" s="152" customFormat="1" x14ac:dyDescent="0.15"/>
    <row r="636" s="152" customFormat="1" x14ac:dyDescent="0.15"/>
    <row r="637" s="152" customFormat="1" x14ac:dyDescent="0.15"/>
    <row r="638" s="152" customFormat="1" x14ac:dyDescent="0.15"/>
    <row r="639" s="152" customFormat="1" x14ac:dyDescent="0.15"/>
    <row r="640" s="152" customFormat="1" x14ac:dyDescent="0.15"/>
    <row r="641" s="152" customFormat="1" x14ac:dyDescent="0.15"/>
    <row r="642" s="152" customFormat="1" x14ac:dyDescent="0.15"/>
    <row r="643" s="152" customFormat="1" x14ac:dyDescent="0.15"/>
    <row r="644" s="152" customFormat="1" x14ac:dyDescent="0.15"/>
    <row r="645" s="152" customFormat="1" x14ac:dyDescent="0.15"/>
    <row r="646" s="152" customFormat="1" x14ac:dyDescent="0.15"/>
    <row r="647" s="152" customFormat="1" x14ac:dyDescent="0.15"/>
    <row r="648" s="152" customFormat="1" x14ac:dyDescent="0.15"/>
    <row r="649" s="152" customFormat="1" x14ac:dyDescent="0.15"/>
    <row r="650" s="152" customFormat="1" x14ac:dyDescent="0.15"/>
    <row r="651" s="152" customFormat="1" x14ac:dyDescent="0.15"/>
    <row r="652" s="152" customFormat="1" x14ac:dyDescent="0.15"/>
    <row r="653" s="152" customFormat="1" x14ac:dyDescent="0.15"/>
    <row r="654" s="152" customFormat="1" x14ac:dyDescent="0.15"/>
    <row r="655" s="152" customFormat="1" x14ac:dyDescent="0.15"/>
    <row r="656" s="152" customFormat="1" x14ac:dyDescent="0.15"/>
    <row r="657" s="152" customFormat="1" x14ac:dyDescent="0.15"/>
    <row r="658" s="152" customFormat="1" x14ac:dyDescent="0.15"/>
    <row r="659" s="152" customFormat="1" x14ac:dyDescent="0.15"/>
    <row r="660" s="152" customFormat="1" x14ac:dyDescent="0.15"/>
    <row r="661" s="152" customFormat="1" x14ac:dyDescent="0.15"/>
    <row r="662" s="152" customFormat="1" x14ac:dyDescent="0.15"/>
    <row r="663" s="152" customFormat="1" x14ac:dyDescent="0.15"/>
    <row r="664" s="152" customFormat="1" x14ac:dyDescent="0.15"/>
    <row r="665" s="152" customFormat="1" x14ac:dyDescent="0.15"/>
    <row r="666" s="152" customFormat="1" x14ac:dyDescent="0.15"/>
    <row r="667" s="152" customFormat="1" x14ac:dyDescent="0.15"/>
    <row r="668" s="152" customFormat="1" x14ac:dyDescent="0.15"/>
    <row r="669" s="152" customFormat="1" x14ac:dyDescent="0.15"/>
    <row r="670" s="152" customFormat="1" x14ac:dyDescent="0.15"/>
    <row r="671" s="152" customFormat="1" x14ac:dyDescent="0.15"/>
    <row r="672" s="152" customFormat="1" x14ac:dyDescent="0.15"/>
    <row r="673" s="152" customFormat="1" x14ac:dyDescent="0.15"/>
    <row r="674" s="152" customFormat="1" x14ac:dyDescent="0.15"/>
    <row r="675" s="152" customFormat="1" x14ac:dyDescent="0.15"/>
    <row r="676" s="152" customFormat="1" x14ac:dyDescent="0.15"/>
  </sheetData>
  <sheetProtection algorithmName="SHA-512" hashValue="L3U+R3eDsTOlWxA7djppEyc8sJnxSZNll4mbzJ/iB8Jeto7upyOGfkDTyzRjTS3MnZdDu4NHCuzBf6Kxk7efcw==" saltValue="PhBRq7dzO1Nh32lKXXA3QA==" spinCount="100000" sheet="1" objects="1" scenarios="1"/>
  <pageMargins left="0.75" right="0.75" top="1" bottom="1" header="0.5" footer="0.5"/>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EO526"/>
  <sheetViews>
    <sheetView topLeftCell="A42" workbookViewId="0">
      <selection activeCell="X77" sqref="X77"/>
    </sheetView>
  </sheetViews>
  <sheetFormatPr baseColWidth="10" defaultRowHeight="13" x14ac:dyDescent="0.15"/>
  <cols>
    <col min="1" max="1" width="18.5" style="15" customWidth="1"/>
    <col min="2" max="2" width="20" style="15" customWidth="1"/>
    <col min="3" max="7" width="11.83203125" style="15" customWidth="1"/>
    <col min="8" max="9" width="12.1640625" style="15" hidden="1" customWidth="1"/>
    <col min="10" max="14" width="12.1640625" style="15" customWidth="1"/>
    <col min="15" max="16" width="12.1640625" style="15" hidden="1" customWidth="1"/>
    <col min="17" max="20" width="12.1640625" style="15" customWidth="1"/>
    <col min="21" max="31" width="7.5" style="118" customWidth="1"/>
    <col min="32" max="76" width="10.83203125" style="118"/>
    <col min="77" max="16384" width="10.83203125" style="15"/>
  </cols>
  <sheetData>
    <row r="1" spans="1:31" s="118" customFormat="1" ht="14" x14ac:dyDescent="0.15">
      <c r="A1" s="117" t="s">
        <v>56</v>
      </c>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row>
    <row r="2" spans="1:31" s="118" customFormat="1" ht="14" x14ac:dyDescent="0.15">
      <c r="A2" s="119" t="s">
        <v>137</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row>
    <row r="3" spans="1:31" s="118" customFormat="1" ht="15" thickBot="1" x14ac:dyDescent="0.2">
      <c r="A3" s="117"/>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row>
    <row r="4" spans="1:31" ht="14" x14ac:dyDescent="0.15">
      <c r="A4" s="120" t="s">
        <v>141</v>
      </c>
      <c r="B4" s="121"/>
      <c r="C4" s="121"/>
      <c r="D4" s="121"/>
      <c r="E4" s="121"/>
      <c r="F4" s="121"/>
      <c r="G4" s="121"/>
      <c r="H4" s="121"/>
      <c r="I4" s="121"/>
      <c r="J4" s="121"/>
      <c r="K4" s="121"/>
      <c r="L4" s="121"/>
      <c r="M4" s="121"/>
      <c r="N4" s="121"/>
      <c r="O4" s="121"/>
      <c r="P4" s="121"/>
      <c r="Q4" s="121"/>
      <c r="R4" s="121"/>
      <c r="S4" s="121"/>
      <c r="T4" s="122"/>
      <c r="U4" s="117"/>
      <c r="V4" s="117"/>
      <c r="W4" s="117"/>
      <c r="X4" s="117"/>
      <c r="Y4" s="117"/>
      <c r="Z4" s="117"/>
      <c r="AA4" s="117"/>
      <c r="AB4" s="117"/>
      <c r="AC4" s="117"/>
      <c r="AD4" s="117"/>
      <c r="AE4" s="117"/>
    </row>
    <row r="5" spans="1:31" ht="14" x14ac:dyDescent="0.15">
      <c r="A5" s="123" t="s">
        <v>121</v>
      </c>
      <c r="B5" s="110"/>
      <c r="C5" s="147">
        <v>1500</v>
      </c>
      <c r="D5" s="110"/>
      <c r="E5" s="110"/>
      <c r="F5" s="110"/>
      <c r="G5" s="110"/>
      <c r="H5" s="110"/>
      <c r="I5" s="110"/>
      <c r="J5" s="110"/>
      <c r="K5" s="110"/>
      <c r="L5" s="110"/>
      <c r="M5" s="110"/>
      <c r="N5" s="110"/>
      <c r="O5" s="110"/>
      <c r="P5" s="110"/>
      <c r="Q5" s="110"/>
      <c r="R5" s="110"/>
      <c r="S5" s="110"/>
      <c r="T5" s="124"/>
      <c r="U5" s="117"/>
      <c r="V5" s="117"/>
      <c r="W5" s="117"/>
      <c r="X5" s="117"/>
      <c r="Y5" s="117"/>
      <c r="Z5" s="117"/>
      <c r="AA5" s="117"/>
      <c r="AB5" s="117"/>
      <c r="AC5" s="117"/>
      <c r="AD5" s="117"/>
      <c r="AE5" s="117"/>
    </row>
    <row r="6" spans="1:31" ht="14" x14ac:dyDescent="0.15">
      <c r="A6" s="123"/>
      <c r="B6" s="110"/>
      <c r="C6" s="110"/>
      <c r="D6" s="110"/>
      <c r="E6" s="110"/>
      <c r="F6" s="110"/>
      <c r="G6" s="110"/>
      <c r="H6" s="110"/>
      <c r="I6" s="110"/>
      <c r="J6" s="110"/>
      <c r="K6" s="110"/>
      <c r="L6" s="110"/>
      <c r="M6" s="110"/>
      <c r="N6" s="110"/>
      <c r="O6" s="110"/>
      <c r="P6" s="110"/>
      <c r="Q6" s="110"/>
      <c r="R6" s="110"/>
      <c r="S6" s="110"/>
      <c r="T6" s="124"/>
      <c r="U6" s="117"/>
      <c r="V6" s="117"/>
      <c r="W6" s="117"/>
      <c r="X6" s="117"/>
      <c r="Y6" s="117"/>
      <c r="Z6" s="117"/>
      <c r="AA6" s="117"/>
      <c r="AB6" s="117"/>
      <c r="AC6" s="117"/>
      <c r="AD6" s="117"/>
      <c r="AE6" s="117"/>
    </row>
    <row r="7" spans="1:31" ht="71" customHeight="1" x14ac:dyDescent="0.15">
      <c r="A7" s="225" t="s">
        <v>168</v>
      </c>
      <c r="B7" s="226" t="s">
        <v>122</v>
      </c>
      <c r="C7" s="227" t="s">
        <v>3</v>
      </c>
      <c r="D7" s="227" t="s">
        <v>4</v>
      </c>
      <c r="E7" s="243" t="s">
        <v>46</v>
      </c>
      <c r="F7" s="243" t="s">
        <v>5</v>
      </c>
      <c r="G7" s="227" t="s">
        <v>298</v>
      </c>
      <c r="H7" s="228" t="s">
        <v>31</v>
      </c>
      <c r="I7" s="235" t="s">
        <v>6</v>
      </c>
      <c r="J7" s="228" t="s">
        <v>82</v>
      </c>
      <c r="K7" s="229" t="s">
        <v>7</v>
      </c>
      <c r="L7" s="229" t="s">
        <v>8</v>
      </c>
      <c r="M7" s="229" t="s">
        <v>9</v>
      </c>
      <c r="N7" s="229" t="s">
        <v>10</v>
      </c>
      <c r="O7" s="230" t="s">
        <v>94</v>
      </c>
      <c r="P7" s="230" t="s">
        <v>30</v>
      </c>
      <c r="Q7" s="230" t="s">
        <v>49</v>
      </c>
      <c r="R7" s="230" t="s">
        <v>50</v>
      </c>
      <c r="S7" s="229" t="s">
        <v>135</v>
      </c>
      <c r="T7" s="231" t="s">
        <v>136</v>
      </c>
      <c r="U7" s="117"/>
      <c r="V7" s="117"/>
      <c r="W7" s="117"/>
      <c r="X7" s="117"/>
      <c r="Y7" s="117"/>
      <c r="Z7" s="117"/>
      <c r="AA7" s="117"/>
      <c r="AB7" s="117"/>
      <c r="AC7" s="117"/>
      <c r="AD7" s="117"/>
      <c r="AE7" s="117"/>
    </row>
    <row r="8" spans="1:31" ht="14" x14ac:dyDescent="0.15">
      <c r="A8" s="125" t="str">
        <f>'Tariffs July 2017'!K2</f>
        <v>AGL</v>
      </c>
      <c r="B8" s="15" t="str">
        <f>'Tariffs July 2017'!L2</f>
        <v xml:space="preserve">Savers </v>
      </c>
      <c r="C8" s="126">
        <f>91*'Tariffs July 2017'!M2/100</f>
        <v>91</v>
      </c>
      <c r="D8" s="126">
        <f>$C$5*'Tariffs July 2017'!N2/100</f>
        <v>390</v>
      </c>
      <c r="E8" s="126">
        <v>0</v>
      </c>
      <c r="F8" s="126">
        <v>0</v>
      </c>
      <c r="G8" s="126">
        <f>SUM(C8:F8)</f>
        <v>481</v>
      </c>
      <c r="H8" s="127">
        <f>(G8-C8)*4</f>
        <v>1560</v>
      </c>
      <c r="I8" s="128">
        <f>G8*4</f>
        <v>1924</v>
      </c>
      <c r="J8" s="129">
        <f>I8*1.1</f>
        <v>2116.4</v>
      </c>
      <c r="K8" s="15">
        <f>'Tariffs July 2017'!AW2</f>
        <v>0</v>
      </c>
      <c r="L8" s="15">
        <f>'Tariffs July 2017'!AX2</f>
        <v>0</v>
      </c>
      <c r="M8" s="15">
        <f>'Tariffs July 2017'!AY2</f>
        <v>0</v>
      </c>
      <c r="N8" s="15">
        <f>'Tariffs July 2017'!AZ2</f>
        <v>10</v>
      </c>
      <c r="O8" s="127">
        <f>I8</f>
        <v>1924</v>
      </c>
      <c r="P8" s="127">
        <f>O8-(H8*N8/100)</f>
        <v>1768</v>
      </c>
      <c r="Q8" s="130">
        <f>O8*1.1</f>
        <v>2116.4</v>
      </c>
      <c r="R8" s="130">
        <f>P8*1.1</f>
        <v>1944.8000000000002</v>
      </c>
      <c r="S8" s="131">
        <f>'Tariffs July 2017'!BG2</f>
        <v>0</v>
      </c>
      <c r="T8" s="132" t="str">
        <f>'Tariffs July 2017'!BH2</f>
        <v>n</v>
      </c>
      <c r="U8" s="117"/>
      <c r="V8" s="117"/>
      <c r="W8" s="117"/>
      <c r="X8" s="117"/>
      <c r="Y8" s="117"/>
      <c r="Z8" s="117"/>
      <c r="AA8" s="117"/>
      <c r="AB8" s="117"/>
      <c r="AC8" s="117"/>
      <c r="AD8" s="117"/>
      <c r="AE8" s="117"/>
    </row>
    <row r="9" spans="1:31" ht="14" x14ac:dyDescent="0.15">
      <c r="A9" s="125" t="str">
        <f>'Tariffs July 2017'!K3</f>
        <v>Click Energy</v>
      </c>
      <c r="B9" s="15" t="str">
        <f>'Tariffs July 2017'!L3</f>
        <v>People Power</v>
      </c>
      <c r="C9" s="126">
        <f>91*'Tariffs July 2017'!M3/100</f>
        <v>114.5326</v>
      </c>
      <c r="D9" s="126">
        <f>$C$5*'Tariffs July 2017'!N3/100</f>
        <v>450.82499999999999</v>
      </c>
      <c r="E9" s="126">
        <v>0</v>
      </c>
      <c r="F9" s="126">
        <v>0</v>
      </c>
      <c r="G9" s="126">
        <f t="shared" ref="G9:G18" si="0">SUM(C9:F9)</f>
        <v>565.35760000000005</v>
      </c>
      <c r="H9" s="127">
        <f t="shared" ref="H9:H18" si="1">(G9-C9)*4</f>
        <v>1803.3000000000002</v>
      </c>
      <c r="I9" s="128">
        <f t="shared" ref="I9:I18" si="2">G9*4</f>
        <v>2261.4304000000002</v>
      </c>
      <c r="J9" s="129">
        <f t="shared" ref="J9:J18" si="3">I9*1.1</f>
        <v>2487.5734400000006</v>
      </c>
      <c r="K9" s="15">
        <f>'Tariffs July 2017'!AW3</f>
        <v>0</v>
      </c>
      <c r="L9" s="15">
        <f>'Tariffs July 2017'!AX3</f>
        <v>0</v>
      </c>
      <c r="M9" s="15">
        <f>'Tariffs July 2017'!AY3</f>
        <v>15</v>
      </c>
      <c r="N9" s="15">
        <f>'Tariffs July 2017'!AZ3</f>
        <v>0</v>
      </c>
      <c r="O9" s="127">
        <f t="shared" ref="O9:O18" si="4">I9</f>
        <v>2261.4304000000002</v>
      </c>
      <c r="P9" s="127">
        <f>O9-(O9*M9/100)</f>
        <v>1922.2158400000001</v>
      </c>
      <c r="Q9" s="130">
        <f t="shared" ref="Q9:R18" si="5">O9*1.1</f>
        <v>2487.5734400000006</v>
      </c>
      <c r="R9" s="130">
        <f t="shared" si="5"/>
        <v>2114.4374240000002</v>
      </c>
      <c r="S9" s="131">
        <f>'Tariffs July 2017'!BG3</f>
        <v>0</v>
      </c>
      <c r="T9" s="132" t="str">
        <f>'Tariffs July 2017'!BH3</f>
        <v>n</v>
      </c>
      <c r="U9" s="117"/>
      <c r="V9" s="117"/>
      <c r="W9" s="117"/>
      <c r="X9" s="117"/>
      <c r="Y9" s="117"/>
      <c r="Z9" s="117"/>
      <c r="AA9" s="117"/>
      <c r="AB9" s="117"/>
      <c r="AC9" s="117"/>
      <c r="AD9" s="117"/>
      <c r="AE9" s="117"/>
    </row>
    <row r="10" spans="1:31" ht="14" x14ac:dyDescent="0.15">
      <c r="A10" s="125" t="str">
        <f>'Tariffs July 2017'!K4</f>
        <v>Diamond Energy</v>
      </c>
      <c r="B10" s="15" t="str">
        <f>'Tariffs July 2017'!L4</f>
        <v>Pay on time discount</v>
      </c>
      <c r="C10" s="126">
        <f>91*'Tariffs July 2017'!M4/100</f>
        <v>113.295</v>
      </c>
      <c r="D10" s="126">
        <f>$C$5*'Tariffs July 2017'!N4/100</f>
        <v>396.75</v>
      </c>
      <c r="E10" s="126">
        <v>0</v>
      </c>
      <c r="F10" s="126">
        <v>0</v>
      </c>
      <c r="G10" s="126">
        <f t="shared" si="0"/>
        <v>510.04500000000002</v>
      </c>
      <c r="H10" s="127">
        <f t="shared" si="1"/>
        <v>1587</v>
      </c>
      <c r="I10" s="128">
        <f t="shared" si="2"/>
        <v>2040.18</v>
      </c>
      <c r="J10" s="129">
        <f t="shared" si="3"/>
        <v>2244.1980000000003</v>
      </c>
      <c r="K10" s="15">
        <f>'Tariffs July 2017'!AW4</f>
        <v>0</v>
      </c>
      <c r="L10" s="15">
        <f>'Tariffs July 2017'!AX4</f>
        <v>0</v>
      </c>
      <c r="M10" s="15">
        <f>'Tariffs July 2017'!AY4</f>
        <v>7</v>
      </c>
      <c r="N10" s="15">
        <f>'Tariffs July 2017'!AZ4</f>
        <v>0</v>
      </c>
      <c r="O10" s="127">
        <f>I10</f>
        <v>2040.18</v>
      </c>
      <c r="P10" s="127">
        <f>O10-(O10*M10/100)</f>
        <v>1897.3674000000001</v>
      </c>
      <c r="Q10" s="130">
        <f t="shared" si="5"/>
        <v>2244.1980000000003</v>
      </c>
      <c r="R10" s="130">
        <f t="shared" si="5"/>
        <v>2087.1041400000004</v>
      </c>
      <c r="S10" s="131">
        <f>'Tariffs July 2017'!BG4</f>
        <v>0</v>
      </c>
      <c r="T10" s="132" t="str">
        <f>'Tariffs July 2017'!BH4</f>
        <v>n</v>
      </c>
      <c r="U10" s="117"/>
      <c r="V10" s="117"/>
      <c r="W10" s="117"/>
      <c r="X10" s="117"/>
      <c r="Y10" s="117"/>
      <c r="Z10" s="117"/>
      <c r="AA10" s="117"/>
      <c r="AB10" s="117"/>
      <c r="AC10" s="117"/>
      <c r="AD10" s="117"/>
      <c r="AE10" s="117"/>
    </row>
    <row r="11" spans="1:31" ht="14" x14ac:dyDescent="0.15">
      <c r="A11" s="125" t="str">
        <f>'Tariffs July 2017'!K5</f>
        <v>Dodo Power &amp; Gas</v>
      </c>
      <c r="B11" s="15" t="str">
        <f>'Tariffs July 2017'!L5</f>
        <v>Market offer</v>
      </c>
      <c r="C11" s="126">
        <f>91*'Tariffs July 2017'!M5/100</f>
        <v>105.65100000000001</v>
      </c>
      <c r="D11" s="126">
        <f>$C$5*'Tariffs July 2017'!N5/100</f>
        <v>393.75</v>
      </c>
      <c r="E11" s="126">
        <v>0</v>
      </c>
      <c r="F11" s="126">
        <v>0</v>
      </c>
      <c r="G11" s="126">
        <f t="shared" si="0"/>
        <v>499.40100000000001</v>
      </c>
      <c r="H11" s="127">
        <f t="shared" si="1"/>
        <v>1575</v>
      </c>
      <c r="I11" s="128">
        <f t="shared" si="2"/>
        <v>1997.604</v>
      </c>
      <c r="J11" s="129">
        <f t="shared" si="3"/>
        <v>2197.3644000000004</v>
      </c>
      <c r="K11" s="15">
        <f>'Tariffs July 2017'!AW5</f>
        <v>0</v>
      </c>
      <c r="L11" s="15">
        <f>'Tariffs July 2017'!AX5</f>
        <v>0</v>
      </c>
      <c r="M11" s="15">
        <f>'Tariffs July 2017'!AY5</f>
        <v>0</v>
      </c>
      <c r="N11" s="15">
        <f>'Tariffs July 2017'!AZ5</f>
        <v>0</v>
      </c>
      <c r="O11" s="127">
        <f>I11</f>
        <v>1997.604</v>
      </c>
      <c r="P11" s="127">
        <f>O11-(H11*N11/100)</f>
        <v>1997.604</v>
      </c>
      <c r="Q11" s="130">
        <f t="shared" si="5"/>
        <v>2197.3644000000004</v>
      </c>
      <c r="R11" s="130">
        <f t="shared" si="5"/>
        <v>2197.3644000000004</v>
      </c>
      <c r="S11" s="131">
        <f>'Tariffs July 2017'!BG5</f>
        <v>0</v>
      </c>
      <c r="T11" s="132" t="str">
        <f>'Tariffs July 2017'!BH5</f>
        <v>n</v>
      </c>
      <c r="U11" s="117"/>
      <c r="V11" s="117"/>
      <c r="W11" s="117"/>
      <c r="X11" s="117"/>
      <c r="Y11" s="117"/>
      <c r="Z11" s="117"/>
      <c r="AA11" s="117"/>
      <c r="AB11" s="117"/>
      <c r="AC11" s="117"/>
      <c r="AD11" s="117"/>
      <c r="AE11" s="117"/>
    </row>
    <row r="12" spans="1:31" ht="14" x14ac:dyDescent="0.15">
      <c r="A12" s="125" t="str">
        <f>'Tariffs July 2017'!K6</f>
        <v>EnergyAustralia</v>
      </c>
      <c r="B12" s="15" t="str">
        <f>'Tariffs July 2017'!L6</f>
        <v xml:space="preserve">Flexi Saver </v>
      </c>
      <c r="C12" s="126">
        <f>91*'Tariffs July 2017'!M6/100</f>
        <v>106.10600000000001</v>
      </c>
      <c r="D12" s="126">
        <f>$C$5*'Tariffs July 2017'!N6/100</f>
        <v>398.7</v>
      </c>
      <c r="E12" s="126">
        <v>0</v>
      </c>
      <c r="F12" s="126">
        <v>0</v>
      </c>
      <c r="G12" s="126">
        <f t="shared" si="0"/>
        <v>504.80599999999998</v>
      </c>
      <c r="H12" s="127">
        <f t="shared" si="1"/>
        <v>1594.8</v>
      </c>
      <c r="I12" s="128">
        <f t="shared" si="2"/>
        <v>2019.2239999999999</v>
      </c>
      <c r="J12" s="129">
        <f t="shared" si="3"/>
        <v>2221.1464000000001</v>
      </c>
      <c r="K12" s="15">
        <f>'Tariffs July 2017'!AW6</f>
        <v>0</v>
      </c>
      <c r="L12" s="15">
        <f>'Tariffs July 2017'!AX6</f>
        <v>0</v>
      </c>
      <c r="M12" s="15">
        <f>'Tariffs July 2017'!AY6</f>
        <v>0</v>
      </c>
      <c r="N12" s="15">
        <f>'Tariffs July 2017'!AZ6</f>
        <v>18</v>
      </c>
      <c r="O12" s="127">
        <f>I12</f>
        <v>2019.2239999999999</v>
      </c>
      <c r="P12" s="127">
        <f>O12-(H12*N12/100)</f>
        <v>1732.1599999999999</v>
      </c>
      <c r="Q12" s="130">
        <f t="shared" si="5"/>
        <v>2221.1464000000001</v>
      </c>
      <c r="R12" s="130">
        <f t="shared" si="5"/>
        <v>1905.376</v>
      </c>
      <c r="S12" s="131">
        <f>'Tariffs July 2017'!BG6</f>
        <v>0</v>
      </c>
      <c r="T12" s="132" t="str">
        <f>'Tariffs July 2017'!BH6</f>
        <v>n</v>
      </c>
      <c r="U12" s="117"/>
      <c r="V12" s="117"/>
      <c r="W12" s="117"/>
      <c r="X12" s="117"/>
      <c r="Y12" s="117"/>
      <c r="Z12" s="117"/>
      <c r="AA12" s="117"/>
      <c r="AB12" s="117"/>
      <c r="AC12" s="117"/>
      <c r="AD12" s="117"/>
      <c r="AE12" s="117"/>
    </row>
    <row r="13" spans="1:31" ht="14" x14ac:dyDescent="0.15">
      <c r="A13" s="125" t="str">
        <f>'Tariffs July 2017'!K7</f>
        <v>Energy Locals</v>
      </c>
      <c r="B13" s="15" t="str">
        <f>'Tariffs July 2017'!L7</f>
        <v>Market offer</v>
      </c>
      <c r="C13" s="126">
        <f>91*'Tariffs July 2017'!M7/100</f>
        <v>90.09</v>
      </c>
      <c r="D13" s="126">
        <f>$C$5*'Tariffs July 2017'!N7/100</f>
        <v>345</v>
      </c>
      <c r="E13" s="126">
        <v>0</v>
      </c>
      <c r="F13" s="126">
        <v>0</v>
      </c>
      <c r="G13" s="126">
        <f t="shared" si="0"/>
        <v>435.09000000000003</v>
      </c>
      <c r="H13" s="127">
        <f t="shared" si="1"/>
        <v>1380</v>
      </c>
      <c r="I13" s="128">
        <f t="shared" si="2"/>
        <v>1740.3600000000001</v>
      </c>
      <c r="J13" s="129">
        <f t="shared" si="3"/>
        <v>1914.3960000000002</v>
      </c>
      <c r="K13" s="15">
        <f>'Tariffs July 2017'!AW7</f>
        <v>0</v>
      </c>
      <c r="L13" s="15">
        <f>'Tariffs July 2017'!AX7</f>
        <v>0</v>
      </c>
      <c r="M13" s="15">
        <f>'Tariffs July 2017'!AY7</f>
        <v>0</v>
      </c>
      <c r="N13" s="15">
        <f>'Tariffs July 2017'!AZ7</f>
        <v>0</v>
      </c>
      <c r="O13" s="127">
        <f t="shared" si="4"/>
        <v>1740.3600000000001</v>
      </c>
      <c r="P13" s="127">
        <f>O13-(O13*M13/100)</f>
        <v>1740.3600000000001</v>
      </c>
      <c r="Q13" s="130">
        <f t="shared" si="5"/>
        <v>1914.3960000000002</v>
      </c>
      <c r="R13" s="130">
        <f t="shared" si="5"/>
        <v>1914.3960000000002</v>
      </c>
      <c r="S13" s="131">
        <f>'Tariffs July 2017'!BG7</f>
        <v>0</v>
      </c>
      <c r="T13" s="132" t="str">
        <f>'Tariffs July 2017'!BH7</f>
        <v>n</v>
      </c>
      <c r="U13" s="117"/>
      <c r="V13" s="117"/>
      <c r="W13" s="117"/>
      <c r="X13" s="117"/>
      <c r="Y13" s="117"/>
      <c r="Z13" s="117"/>
      <c r="AA13" s="117"/>
      <c r="AB13" s="117"/>
      <c r="AC13" s="117"/>
      <c r="AD13" s="117"/>
      <c r="AE13" s="117"/>
    </row>
    <row r="14" spans="1:31" ht="14" x14ac:dyDescent="0.15">
      <c r="A14" s="125" t="str">
        <f>'Tariffs July 2017'!K8</f>
        <v>Origin Energy</v>
      </c>
      <c r="B14" s="15" t="str">
        <f>'Tariffs July 2017'!L8</f>
        <v>Saver</v>
      </c>
      <c r="C14" s="126">
        <f>91*'Tariffs July 2017'!M8/100</f>
        <v>103.91289999999999</v>
      </c>
      <c r="D14" s="126">
        <f>$C$5*'Tariffs July 2017'!N8/100</f>
        <v>367.65</v>
      </c>
      <c r="E14" s="126">
        <v>0</v>
      </c>
      <c r="F14" s="126">
        <v>0</v>
      </c>
      <c r="G14" s="126">
        <f t="shared" si="0"/>
        <v>471.56289999999996</v>
      </c>
      <c r="H14" s="127">
        <f t="shared" si="1"/>
        <v>1470.6</v>
      </c>
      <c r="I14" s="128">
        <f t="shared" si="2"/>
        <v>1886.2515999999998</v>
      </c>
      <c r="J14" s="129">
        <f t="shared" si="3"/>
        <v>2074.8767600000001</v>
      </c>
      <c r="K14" s="15">
        <f>'Tariffs July 2017'!AW8</f>
        <v>0</v>
      </c>
      <c r="L14" s="15">
        <f>'Tariffs July 2017'!AX8</f>
        <v>0</v>
      </c>
      <c r="M14" s="15">
        <f>'Tariffs July 2017'!AY8</f>
        <v>0</v>
      </c>
      <c r="N14" s="15">
        <f>'Tariffs July 2017'!AZ8</f>
        <v>8</v>
      </c>
      <c r="O14" s="127">
        <f t="shared" si="4"/>
        <v>1886.2515999999998</v>
      </c>
      <c r="P14" s="127">
        <f>O14-(H14*N14/100)</f>
        <v>1768.6035999999999</v>
      </c>
      <c r="Q14" s="130">
        <f t="shared" si="5"/>
        <v>2074.8767600000001</v>
      </c>
      <c r="R14" s="130">
        <f t="shared" si="5"/>
        <v>1945.46396</v>
      </c>
      <c r="S14" s="131">
        <f>'Tariffs July 2017'!BG8</f>
        <v>0</v>
      </c>
      <c r="T14" s="132" t="str">
        <f>'Tariffs July 2017'!BH8</f>
        <v>n</v>
      </c>
      <c r="U14" s="117"/>
      <c r="V14" s="117"/>
      <c r="W14" s="117"/>
      <c r="X14" s="117"/>
      <c r="Y14" s="117"/>
      <c r="Z14" s="117"/>
      <c r="AA14" s="117"/>
      <c r="AB14" s="117"/>
      <c r="AC14" s="117"/>
      <c r="AD14" s="117"/>
      <c r="AE14" s="117"/>
    </row>
    <row r="15" spans="1:31" ht="14" x14ac:dyDescent="0.15">
      <c r="A15" s="125" t="str">
        <f>'Tariffs July 2017'!K9</f>
        <v>Powerdirect</v>
      </c>
      <c r="B15" s="15" t="str">
        <f>'Tariffs July 2017'!L9</f>
        <v>Market offer</v>
      </c>
      <c r="C15" s="126">
        <f>91*'Tariffs July 2017'!M9/100</f>
        <v>91</v>
      </c>
      <c r="D15" s="126">
        <f>$C$5*'Tariffs July 2017'!N9/100</f>
        <v>390</v>
      </c>
      <c r="E15" s="126">
        <v>0</v>
      </c>
      <c r="F15" s="126">
        <v>0</v>
      </c>
      <c r="G15" s="126">
        <f t="shared" si="0"/>
        <v>481</v>
      </c>
      <c r="H15" s="127">
        <f t="shared" si="1"/>
        <v>1560</v>
      </c>
      <c r="I15" s="128">
        <f t="shared" si="2"/>
        <v>1924</v>
      </c>
      <c r="J15" s="129">
        <f t="shared" si="3"/>
        <v>2116.4</v>
      </c>
      <c r="K15" s="15">
        <f>'Tariffs July 2017'!AW9</f>
        <v>0</v>
      </c>
      <c r="L15" s="15">
        <f>'Tariffs July 2017'!AX9</f>
        <v>0</v>
      </c>
      <c r="M15" s="15">
        <f>'Tariffs July 2017'!AY9</f>
        <v>0</v>
      </c>
      <c r="N15" s="15">
        <f>'Tariffs July 2017'!AZ9</f>
        <v>12</v>
      </c>
      <c r="O15" s="127">
        <f t="shared" si="4"/>
        <v>1924</v>
      </c>
      <c r="P15" s="127">
        <f>O15-(H15*N15/100)</f>
        <v>1736.8</v>
      </c>
      <c r="Q15" s="130">
        <f t="shared" si="5"/>
        <v>2116.4</v>
      </c>
      <c r="R15" s="130">
        <f t="shared" si="5"/>
        <v>1910.48</v>
      </c>
      <c r="S15" s="131">
        <f>'Tariffs July 2017'!BG9</f>
        <v>0</v>
      </c>
      <c r="T15" s="132" t="str">
        <f>'Tariffs July 2017'!BH9</f>
        <v>n</v>
      </c>
      <c r="U15" s="117"/>
      <c r="V15" s="117"/>
      <c r="W15" s="117"/>
      <c r="X15" s="117"/>
      <c r="Y15" s="117"/>
      <c r="Z15" s="117"/>
      <c r="AA15" s="117"/>
      <c r="AB15" s="117"/>
      <c r="AC15" s="117"/>
      <c r="AD15" s="117"/>
      <c r="AE15" s="117"/>
    </row>
    <row r="16" spans="1:31" ht="14" x14ac:dyDescent="0.15">
      <c r="A16" s="125" t="str">
        <f>'Tariffs July 2017'!K10</f>
        <v>Sanctuary Energy</v>
      </c>
      <c r="B16" s="15" t="str">
        <f>'Tariffs July 2017'!L10</f>
        <v>Negotiated offer</v>
      </c>
      <c r="C16" s="126">
        <f>91*'Tariffs July 2017'!M10/100</f>
        <v>116.51639999999999</v>
      </c>
      <c r="D16" s="126">
        <f>$C$5*'Tariffs July 2017'!N10/100</f>
        <v>366.92699999999996</v>
      </c>
      <c r="E16" s="126">
        <v>0</v>
      </c>
      <c r="F16" s="126">
        <v>0</v>
      </c>
      <c r="G16" s="126">
        <f t="shared" si="0"/>
        <v>483.44339999999994</v>
      </c>
      <c r="H16" s="127">
        <f t="shared" si="1"/>
        <v>1467.7079999999999</v>
      </c>
      <c r="I16" s="128">
        <f t="shared" si="2"/>
        <v>1933.7735999999998</v>
      </c>
      <c r="J16" s="129">
        <f t="shared" si="3"/>
        <v>2127.1509599999999</v>
      </c>
      <c r="K16" s="15">
        <f>'Tariffs July 2017'!AW10</f>
        <v>0</v>
      </c>
      <c r="L16" s="15">
        <f>'Tariffs July 2017'!AX10</f>
        <v>0</v>
      </c>
      <c r="M16" s="15">
        <f>'Tariffs July 2017'!AY10</f>
        <v>0</v>
      </c>
      <c r="N16" s="15">
        <f>'Tariffs July 2017'!AZ10</f>
        <v>0</v>
      </c>
      <c r="O16" s="127">
        <f t="shared" si="4"/>
        <v>1933.7735999999998</v>
      </c>
      <c r="P16" s="127">
        <f>O16-(H16*N16/100)</f>
        <v>1933.7735999999998</v>
      </c>
      <c r="Q16" s="130">
        <f t="shared" si="5"/>
        <v>2127.1509599999999</v>
      </c>
      <c r="R16" s="130">
        <f t="shared" si="5"/>
        <v>2127.1509599999999</v>
      </c>
      <c r="S16" s="131">
        <f>'Tariffs July 2017'!BG10</f>
        <v>0</v>
      </c>
      <c r="T16" s="132" t="str">
        <f>'Tariffs July 2017'!BH10</f>
        <v>n</v>
      </c>
      <c r="U16" s="117"/>
      <c r="V16" s="117"/>
      <c r="W16" s="117"/>
      <c r="X16" s="117"/>
      <c r="Y16" s="117"/>
      <c r="Z16" s="117"/>
      <c r="AA16" s="117"/>
      <c r="AB16" s="117"/>
      <c r="AC16" s="117"/>
      <c r="AD16" s="117"/>
      <c r="AE16" s="117"/>
    </row>
    <row r="17" spans="1:31" ht="14" x14ac:dyDescent="0.15">
      <c r="A17" s="125" t="str">
        <f>'Tariffs July 2017'!K11</f>
        <v>Simply Energy</v>
      </c>
      <c r="B17" s="15" t="str">
        <f>'Tariffs July 2017'!L11</f>
        <v>Plus</v>
      </c>
      <c r="C17" s="126">
        <f>91*'Tariffs July 2017'!M11/100</f>
        <v>78.1417</v>
      </c>
      <c r="D17" s="126">
        <f>$C$5*'Tariffs July 2017'!N11/100</f>
        <v>390.15</v>
      </c>
      <c r="E17" s="126">
        <v>0</v>
      </c>
      <c r="F17" s="126">
        <v>0</v>
      </c>
      <c r="G17" s="126">
        <f t="shared" si="0"/>
        <v>468.29169999999999</v>
      </c>
      <c r="H17" s="127">
        <f t="shared" si="1"/>
        <v>1560.6</v>
      </c>
      <c r="I17" s="128">
        <f t="shared" si="2"/>
        <v>1873.1668</v>
      </c>
      <c r="J17" s="129">
        <f t="shared" si="3"/>
        <v>2060.4834800000003</v>
      </c>
      <c r="K17" s="15">
        <f>'Tariffs July 2017'!AW11</f>
        <v>0</v>
      </c>
      <c r="L17" s="15">
        <f>'Tariffs July 2017'!AX11</f>
        <v>0</v>
      </c>
      <c r="M17" s="15">
        <f>'Tariffs July 2017'!AY11</f>
        <v>0</v>
      </c>
      <c r="N17" s="15">
        <f>'Tariffs July 2017'!AZ11</f>
        <v>15</v>
      </c>
      <c r="O17" s="127">
        <f t="shared" si="4"/>
        <v>1873.1668</v>
      </c>
      <c r="P17" s="127">
        <f>O17-(H17*N17/100)</f>
        <v>1639.0768</v>
      </c>
      <c r="Q17" s="130">
        <f t="shared" si="5"/>
        <v>2060.4834800000003</v>
      </c>
      <c r="R17" s="130">
        <f t="shared" si="5"/>
        <v>1802.9844800000003</v>
      </c>
      <c r="S17" s="131">
        <f>'Tariffs July 2017'!BG11</f>
        <v>0</v>
      </c>
      <c r="T17" s="132" t="str">
        <f>'Tariffs July 2017'!BH11</f>
        <v>n</v>
      </c>
      <c r="U17" s="117"/>
      <c r="V17" s="117"/>
      <c r="W17" s="117"/>
      <c r="X17" s="117"/>
      <c r="Y17" s="117"/>
      <c r="Z17" s="117"/>
      <c r="AA17" s="117"/>
      <c r="AB17" s="117"/>
      <c r="AC17" s="117"/>
      <c r="AD17" s="117"/>
      <c r="AE17" s="117"/>
    </row>
    <row r="18" spans="1:31" ht="14" x14ac:dyDescent="0.15">
      <c r="A18" s="125" t="str">
        <f>'Tariffs July 2017'!K12</f>
        <v>Mojo Power</v>
      </c>
      <c r="B18" s="15" t="str">
        <f>'Tariffs July 2017'!L12</f>
        <v>Standard Energy Pass</v>
      </c>
      <c r="C18" s="126">
        <f>(91*'Tariffs July 2017'!M12/100)+('Tariffs July 2017'!BK12*3)</f>
        <v>156.22390000000001</v>
      </c>
      <c r="D18" s="126">
        <f>$C$5*'Tariffs July 2017'!N12/100</f>
        <v>338.85</v>
      </c>
      <c r="E18" s="126">
        <v>0</v>
      </c>
      <c r="F18" s="126">
        <v>0</v>
      </c>
      <c r="G18" s="126">
        <f t="shared" si="0"/>
        <v>495.07390000000004</v>
      </c>
      <c r="H18" s="127">
        <f t="shared" si="1"/>
        <v>1355.4</v>
      </c>
      <c r="I18" s="128">
        <f t="shared" si="2"/>
        <v>1980.2956000000001</v>
      </c>
      <c r="J18" s="129">
        <f t="shared" si="3"/>
        <v>2178.3251600000003</v>
      </c>
      <c r="K18" s="15">
        <f>'Tariffs July 2017'!AW12</f>
        <v>0</v>
      </c>
      <c r="L18" s="15">
        <f>'Tariffs July 2017'!AX12</f>
        <v>0</v>
      </c>
      <c r="M18" s="15">
        <f>'Tariffs July 2017'!AY12</f>
        <v>0</v>
      </c>
      <c r="N18" s="15">
        <f>'Tariffs July 2017'!AZ12</f>
        <v>0</v>
      </c>
      <c r="O18" s="127">
        <f t="shared" si="4"/>
        <v>1980.2956000000001</v>
      </c>
      <c r="P18" s="127">
        <f>O18-(H18*N18/100)</f>
        <v>1980.2956000000001</v>
      </c>
      <c r="Q18" s="130">
        <f t="shared" si="5"/>
        <v>2178.3251600000003</v>
      </c>
      <c r="R18" s="130">
        <f t="shared" si="5"/>
        <v>2178.3251600000003</v>
      </c>
      <c r="S18" s="131">
        <f>'Tariffs July 2017'!BG12</f>
        <v>0</v>
      </c>
      <c r="T18" s="132" t="str">
        <f>'Tariffs July 2017'!BH12</f>
        <v>n</v>
      </c>
      <c r="U18" s="117"/>
      <c r="V18" s="117"/>
      <c r="W18" s="117"/>
      <c r="X18" s="117"/>
      <c r="Y18" s="117"/>
      <c r="Z18" s="117"/>
      <c r="AA18" s="117"/>
      <c r="AB18" s="117"/>
      <c r="AC18" s="117"/>
      <c r="AD18" s="117"/>
      <c r="AE18" s="117"/>
    </row>
    <row r="19" spans="1:31" ht="14" x14ac:dyDescent="0.15">
      <c r="A19" s="125" t="str">
        <f>'Tariffs July 2017'!K13</f>
        <v>Powershop</v>
      </c>
      <c r="B19" s="15" t="str">
        <f>'Tariffs July 2017'!L13</f>
        <v>Standard Saver</v>
      </c>
      <c r="C19" s="126">
        <f>91*'Tariffs July 2017'!M13/100</f>
        <v>92.046499999999995</v>
      </c>
      <c r="D19" s="126">
        <f>$C$5*'Tariffs July 2017'!N13/100</f>
        <v>410.25</v>
      </c>
      <c r="E19" s="126">
        <v>0</v>
      </c>
      <c r="F19" s="126">
        <v>0</v>
      </c>
      <c r="G19" s="126">
        <f t="shared" ref="G19:G20" si="6">SUM(C19:F19)</f>
        <v>502.29649999999998</v>
      </c>
      <c r="H19" s="127">
        <f t="shared" ref="H19:H20" si="7">(G19-C19)*4</f>
        <v>1641</v>
      </c>
      <c r="I19" s="128">
        <f t="shared" ref="I19:I20" si="8">G19*4</f>
        <v>2009.1859999999999</v>
      </c>
      <c r="J19" s="129">
        <f t="shared" ref="J19:J20" si="9">I19*1.1</f>
        <v>2210.1046000000001</v>
      </c>
      <c r="K19" s="15">
        <f>'Tariffs July 2017'!AW13</f>
        <v>2</v>
      </c>
      <c r="L19" s="15">
        <f>'Tariffs July 2017'!AX13</f>
        <v>0</v>
      </c>
      <c r="M19" s="15">
        <f>'Tariffs July 2017'!AY13</f>
        <v>8</v>
      </c>
      <c r="N19" s="15">
        <f>'Tariffs July 2017'!AZ13</f>
        <v>0</v>
      </c>
      <c r="O19" s="127">
        <f>I19-(I19*K19/100)</f>
        <v>1969.0022799999999</v>
      </c>
      <c r="P19" s="127">
        <f>O19-(I19*M19/100)</f>
        <v>1808.2674</v>
      </c>
      <c r="Q19" s="130">
        <f t="shared" ref="Q19:Q20" si="10">O19*1.1</f>
        <v>2165.9025080000001</v>
      </c>
      <c r="R19" s="130">
        <f t="shared" ref="R19:R20" si="11">P19*1.1</f>
        <v>1989.0941400000002</v>
      </c>
      <c r="S19" s="131">
        <f>'Tariffs July 2017'!BG13</f>
        <v>0</v>
      </c>
      <c r="T19" s="132" t="str">
        <f>'Tariffs July 2017'!BH13</f>
        <v>n</v>
      </c>
      <c r="U19" s="117"/>
      <c r="V19" s="117"/>
      <c r="W19" s="117"/>
      <c r="X19" s="117"/>
      <c r="Y19" s="117"/>
      <c r="Z19" s="117"/>
      <c r="AA19" s="117"/>
      <c r="AB19" s="117"/>
      <c r="AC19" s="117"/>
      <c r="AD19" s="117"/>
      <c r="AE19" s="117"/>
    </row>
    <row r="20" spans="1:31" ht="15" thickBot="1" x14ac:dyDescent="0.2">
      <c r="A20" s="133" t="str">
        <f>'Tariffs July 2017'!K14</f>
        <v>Red Energy</v>
      </c>
      <c r="B20" s="134" t="str">
        <f>'Tariffs July 2017'!L14</f>
        <v>Easy Saver</v>
      </c>
      <c r="C20" s="135">
        <f>91*'Tariffs July 2017'!M14/100</f>
        <v>89.170900000000003</v>
      </c>
      <c r="D20" s="135">
        <f>$C$5*'Tariffs July 2017'!N14/100</f>
        <v>375</v>
      </c>
      <c r="E20" s="135">
        <v>0</v>
      </c>
      <c r="F20" s="135">
        <v>0</v>
      </c>
      <c r="G20" s="135">
        <f t="shared" si="6"/>
        <v>464.17090000000002</v>
      </c>
      <c r="H20" s="136">
        <f t="shared" si="7"/>
        <v>1500</v>
      </c>
      <c r="I20" s="137">
        <f t="shared" si="8"/>
        <v>1856.6836000000001</v>
      </c>
      <c r="J20" s="138">
        <f t="shared" si="9"/>
        <v>2042.3519600000002</v>
      </c>
      <c r="K20" s="134">
        <f>'Tariffs July 2017'!AW14</f>
        <v>0</v>
      </c>
      <c r="L20" s="134">
        <f>'Tariffs July 2017'!AX14</f>
        <v>0</v>
      </c>
      <c r="M20" s="134">
        <f>'Tariffs July 2017'!AY14</f>
        <v>10</v>
      </c>
      <c r="N20" s="134">
        <f>'Tariffs July 2017'!AZ14</f>
        <v>0</v>
      </c>
      <c r="O20" s="136">
        <f t="shared" ref="O20" si="12">I20</f>
        <v>1856.6836000000001</v>
      </c>
      <c r="P20" s="136">
        <f>O20-(I20*M20/100)</f>
        <v>1671.0152400000002</v>
      </c>
      <c r="Q20" s="139">
        <f t="shared" si="10"/>
        <v>2042.3519600000002</v>
      </c>
      <c r="R20" s="139">
        <f t="shared" si="11"/>
        <v>1838.1167640000003</v>
      </c>
      <c r="S20" s="140">
        <f>'Tariffs July 2017'!BG14</f>
        <v>0</v>
      </c>
      <c r="T20" s="141" t="str">
        <f>'Tariffs July 2017'!BH14</f>
        <v>n</v>
      </c>
      <c r="U20" s="117"/>
      <c r="V20" s="117"/>
      <c r="W20" s="117"/>
      <c r="X20" s="117"/>
      <c r="Y20" s="117"/>
      <c r="Z20" s="117"/>
      <c r="AA20" s="117"/>
      <c r="AB20" s="117"/>
      <c r="AC20" s="117"/>
      <c r="AD20" s="117"/>
      <c r="AE20" s="117"/>
    </row>
    <row r="21" spans="1:31" s="118" customFormat="1" ht="14" x14ac:dyDescent="0.15">
      <c r="U21" s="117"/>
      <c r="V21" s="117"/>
      <c r="W21" s="117"/>
      <c r="X21" s="117"/>
      <c r="Y21" s="117"/>
      <c r="Z21" s="117"/>
      <c r="AA21" s="117"/>
      <c r="AB21" s="117"/>
      <c r="AC21" s="117"/>
      <c r="AD21" s="117"/>
      <c r="AE21" s="117"/>
    </row>
    <row r="22" spans="1:31" s="118" customFormat="1" ht="15" thickBot="1" x14ac:dyDescent="0.2">
      <c r="U22" s="117"/>
      <c r="V22" s="117"/>
      <c r="W22" s="117"/>
      <c r="X22" s="117"/>
      <c r="Y22" s="117"/>
      <c r="Z22" s="117"/>
      <c r="AA22" s="117"/>
      <c r="AB22" s="117"/>
      <c r="AC22" s="117"/>
      <c r="AD22" s="117"/>
      <c r="AE22" s="117"/>
    </row>
    <row r="23" spans="1:31" ht="14" x14ac:dyDescent="0.15">
      <c r="A23" s="120" t="s">
        <v>40</v>
      </c>
      <c r="B23" s="121"/>
      <c r="C23" s="121"/>
      <c r="D23" s="142"/>
      <c r="E23" s="142"/>
      <c r="F23" s="142"/>
      <c r="G23" s="143"/>
      <c r="H23" s="143"/>
      <c r="I23" s="121"/>
      <c r="J23" s="121"/>
      <c r="K23" s="121"/>
      <c r="L23" s="121"/>
      <c r="M23" s="121"/>
      <c r="N23" s="121"/>
      <c r="O23" s="121"/>
      <c r="P23" s="121"/>
      <c r="Q23" s="121"/>
      <c r="R23" s="121"/>
      <c r="S23" s="121"/>
      <c r="T23" s="122"/>
      <c r="U23" s="117"/>
      <c r="V23" s="117"/>
      <c r="W23" s="117"/>
      <c r="X23" s="117"/>
      <c r="Y23" s="117"/>
      <c r="Z23" s="117"/>
      <c r="AA23" s="117"/>
      <c r="AB23" s="117"/>
      <c r="AC23" s="117"/>
      <c r="AD23" s="117"/>
      <c r="AE23" s="117"/>
    </row>
    <row r="24" spans="1:31" ht="14" x14ac:dyDescent="0.15">
      <c r="A24" s="123" t="s">
        <v>121</v>
      </c>
      <c r="B24" s="110"/>
      <c r="C24" s="147">
        <v>2000</v>
      </c>
      <c r="D24" s="144"/>
      <c r="E24" s="144"/>
      <c r="F24" s="144"/>
      <c r="G24" s="145"/>
      <c r="H24" s="145"/>
      <c r="I24" s="110"/>
      <c r="J24" s="110"/>
      <c r="K24" s="110"/>
      <c r="L24" s="110"/>
      <c r="M24" s="110"/>
      <c r="N24" s="110"/>
      <c r="O24" s="110"/>
      <c r="P24" s="110"/>
      <c r="Q24" s="110"/>
      <c r="R24" s="110"/>
      <c r="S24" s="110"/>
      <c r="T24" s="124"/>
      <c r="U24" s="117"/>
      <c r="V24" s="117"/>
      <c r="W24" s="117"/>
      <c r="X24" s="117"/>
      <c r="Y24" s="117"/>
      <c r="Z24" s="117"/>
      <c r="AA24" s="117"/>
      <c r="AB24" s="117"/>
      <c r="AC24" s="117"/>
      <c r="AD24" s="117"/>
      <c r="AE24" s="117"/>
    </row>
    <row r="25" spans="1:31" ht="14" x14ac:dyDescent="0.15">
      <c r="A25" s="123" t="s">
        <v>262</v>
      </c>
      <c r="B25" s="110"/>
      <c r="C25" s="148">
        <v>0.85</v>
      </c>
      <c r="D25" s="144"/>
      <c r="E25" s="144"/>
      <c r="F25" s="144"/>
      <c r="G25" s="145"/>
      <c r="H25" s="145"/>
      <c r="I25" s="110"/>
      <c r="J25" s="110"/>
      <c r="K25" s="110"/>
      <c r="L25" s="110"/>
      <c r="M25" s="110"/>
      <c r="N25" s="110"/>
      <c r="O25" s="110"/>
      <c r="P25" s="110"/>
      <c r="Q25" s="110"/>
      <c r="R25" s="110"/>
      <c r="S25" s="110"/>
      <c r="T25" s="124"/>
      <c r="U25" s="117"/>
      <c r="V25" s="117"/>
      <c r="W25" s="117"/>
      <c r="X25" s="117"/>
      <c r="Y25" s="117"/>
      <c r="Z25" s="117"/>
      <c r="AA25" s="117"/>
      <c r="AB25" s="117"/>
      <c r="AC25" s="117"/>
      <c r="AD25" s="117"/>
      <c r="AE25" s="117"/>
    </row>
    <row r="26" spans="1:31" ht="14" x14ac:dyDescent="0.15">
      <c r="A26" s="123" t="s">
        <v>52</v>
      </c>
      <c r="B26" s="110"/>
      <c r="C26" s="148">
        <v>0.15</v>
      </c>
      <c r="D26" s="144"/>
      <c r="E26" s="144"/>
      <c r="F26" s="144"/>
      <c r="G26" s="145"/>
      <c r="H26" s="145"/>
      <c r="I26" s="110"/>
      <c r="J26" s="110"/>
      <c r="K26" s="110"/>
      <c r="L26" s="110"/>
      <c r="M26" s="110"/>
      <c r="N26" s="110"/>
      <c r="O26" s="110"/>
      <c r="P26" s="110"/>
      <c r="Q26" s="110"/>
      <c r="R26" s="110"/>
      <c r="S26" s="110"/>
      <c r="T26" s="124"/>
      <c r="U26" s="117"/>
      <c r="V26" s="117"/>
      <c r="W26" s="117"/>
      <c r="X26" s="117"/>
      <c r="Y26" s="117"/>
      <c r="Z26" s="117"/>
      <c r="AA26" s="117"/>
      <c r="AB26" s="117"/>
      <c r="AC26" s="117"/>
      <c r="AD26" s="117"/>
      <c r="AE26" s="117"/>
    </row>
    <row r="27" spans="1:31" ht="14" x14ac:dyDescent="0.15">
      <c r="A27" s="123"/>
      <c r="B27" s="110"/>
      <c r="C27" s="144"/>
      <c r="D27" s="144"/>
      <c r="E27" s="144"/>
      <c r="F27" s="144"/>
      <c r="G27" s="145"/>
      <c r="H27" s="145"/>
      <c r="I27" s="110"/>
      <c r="J27" s="110"/>
      <c r="K27" s="110"/>
      <c r="L27" s="110"/>
      <c r="M27" s="110"/>
      <c r="N27" s="110"/>
      <c r="O27" s="110"/>
      <c r="P27" s="110"/>
      <c r="Q27" s="110"/>
      <c r="R27" s="110"/>
      <c r="S27" s="110"/>
      <c r="T27" s="124"/>
      <c r="U27" s="117"/>
      <c r="V27" s="117"/>
      <c r="W27" s="117"/>
      <c r="X27" s="117"/>
      <c r="Y27" s="117"/>
      <c r="Z27" s="117"/>
      <c r="AA27" s="117"/>
      <c r="AB27" s="117"/>
      <c r="AC27" s="117"/>
      <c r="AD27" s="117"/>
      <c r="AE27" s="117"/>
    </row>
    <row r="28" spans="1:31" ht="71" customHeight="1" x14ac:dyDescent="0.15">
      <c r="A28" s="225" t="s">
        <v>168</v>
      </c>
      <c r="B28" s="226" t="s">
        <v>122</v>
      </c>
      <c r="C28" s="227" t="s">
        <v>3</v>
      </c>
      <c r="D28" s="227" t="s">
        <v>4</v>
      </c>
      <c r="E28" s="243" t="s">
        <v>5</v>
      </c>
      <c r="F28" s="227" t="s">
        <v>51</v>
      </c>
      <c r="G28" s="227" t="s">
        <v>298</v>
      </c>
      <c r="H28" s="228" t="s">
        <v>31</v>
      </c>
      <c r="I28" s="235" t="s">
        <v>6</v>
      </c>
      <c r="J28" s="228" t="s">
        <v>82</v>
      </c>
      <c r="K28" s="229" t="s">
        <v>7</v>
      </c>
      <c r="L28" s="229" t="s">
        <v>8</v>
      </c>
      <c r="M28" s="229" t="s">
        <v>9</v>
      </c>
      <c r="N28" s="229" t="s">
        <v>10</v>
      </c>
      <c r="O28" s="230" t="s">
        <v>94</v>
      </c>
      <c r="P28" s="230" t="s">
        <v>30</v>
      </c>
      <c r="Q28" s="232" t="s">
        <v>950</v>
      </c>
      <c r="R28" s="230" t="s">
        <v>951</v>
      </c>
      <c r="S28" s="233" t="s">
        <v>135</v>
      </c>
      <c r="T28" s="231" t="s">
        <v>136</v>
      </c>
      <c r="U28" s="117"/>
      <c r="V28" s="117"/>
      <c r="W28" s="117"/>
      <c r="X28" s="117"/>
      <c r="Y28" s="117"/>
      <c r="Z28" s="117"/>
      <c r="AA28" s="117"/>
      <c r="AB28" s="117"/>
      <c r="AC28" s="117"/>
      <c r="AD28" s="117"/>
      <c r="AE28" s="117"/>
    </row>
    <row r="29" spans="1:31" ht="14" x14ac:dyDescent="0.15">
      <c r="A29" s="125" t="str">
        <f>'Tariffs July 2017'!K15</f>
        <v>AGL</v>
      </c>
      <c r="B29" s="15" t="str">
        <f>'Tariffs July 2017'!L15</f>
        <v xml:space="preserve">Savers </v>
      </c>
      <c r="C29" s="126">
        <f>91*'Tariffs July 2017'!M15/100</f>
        <v>93.73</v>
      </c>
      <c r="D29" s="126">
        <f>($C$24*$C$25)*'Tariffs July 2017'!N15/100</f>
        <v>442</v>
      </c>
      <c r="E29" s="126">
        <v>0</v>
      </c>
      <c r="F29" s="126">
        <f>($C$24*$C$26)*'Tariffs July 2017'!AE15/100</f>
        <v>51</v>
      </c>
      <c r="G29" s="126">
        <f>SUM(C29:F29)</f>
        <v>586.73</v>
      </c>
      <c r="H29" s="127">
        <f>(G29-C29)*4</f>
        <v>1972</v>
      </c>
      <c r="I29" s="128">
        <f>G29*4</f>
        <v>2346.92</v>
      </c>
      <c r="J29" s="129">
        <f t="shared" ref="J29:J39" si="13">I29*1.1</f>
        <v>2581.6120000000001</v>
      </c>
      <c r="K29" s="15">
        <f>'Tariffs July 2017'!AW15</f>
        <v>0</v>
      </c>
      <c r="L29" s="15">
        <f>'Tariffs July 2017'!AX15</f>
        <v>0</v>
      </c>
      <c r="M29" s="15">
        <f>'Tariffs July 2017'!AY15</f>
        <v>0</v>
      </c>
      <c r="N29" s="15">
        <f>'Tariffs July 2017'!AZ15</f>
        <v>10</v>
      </c>
      <c r="O29" s="127">
        <f>I29</f>
        <v>2346.92</v>
      </c>
      <c r="P29" s="127">
        <f>O29-(H29*N29/100)</f>
        <v>2149.7200000000003</v>
      </c>
      <c r="Q29" s="130">
        <f>O29*1.1</f>
        <v>2581.6120000000001</v>
      </c>
      <c r="R29" s="130">
        <f>P29*1.1</f>
        <v>2364.6920000000005</v>
      </c>
      <c r="S29" s="131">
        <f>'Tariffs July 2017'!BG15</f>
        <v>0</v>
      </c>
      <c r="T29" s="132" t="str">
        <f>'Tariffs July 2017'!BH15</f>
        <v>n</v>
      </c>
      <c r="U29" s="117"/>
      <c r="V29" s="117"/>
      <c r="W29" s="117"/>
      <c r="X29" s="117"/>
      <c r="Y29" s="117"/>
      <c r="Z29" s="117"/>
      <c r="AA29" s="117"/>
      <c r="AB29" s="117"/>
      <c r="AC29" s="117"/>
      <c r="AD29" s="117"/>
      <c r="AE29" s="117"/>
    </row>
    <row r="30" spans="1:31" ht="14" x14ac:dyDescent="0.15">
      <c r="A30" s="125" t="str">
        <f>'Tariffs July 2017'!K16</f>
        <v>Click Energy</v>
      </c>
      <c r="B30" s="15" t="str">
        <f>'Tariffs July 2017'!L16</f>
        <v>People Power</v>
      </c>
      <c r="C30" s="126">
        <f>91*'Tariffs July 2017'!M16/100</f>
        <v>118.4911</v>
      </c>
      <c r="D30" s="126">
        <f>($C$24*$C$25)*'Tariffs July 2017'!N16/100</f>
        <v>510.935</v>
      </c>
      <c r="E30" s="126">
        <v>0</v>
      </c>
      <c r="F30" s="126">
        <f>($C$24*$C$26)*'Tariffs July 2017'!AE16/100</f>
        <v>75.191999999999993</v>
      </c>
      <c r="G30" s="126">
        <f t="shared" ref="G30:G39" si="14">SUM(C30:F30)</f>
        <v>704.61810000000003</v>
      </c>
      <c r="H30" s="127">
        <f t="shared" ref="H30:H39" si="15">(G30-C30)*4</f>
        <v>2344.5080000000003</v>
      </c>
      <c r="I30" s="128">
        <f t="shared" ref="I30:I39" si="16">G30*4</f>
        <v>2818.4724000000001</v>
      </c>
      <c r="J30" s="129">
        <f t="shared" si="13"/>
        <v>3100.3196400000002</v>
      </c>
      <c r="K30" s="15">
        <f>'Tariffs July 2017'!AW16</f>
        <v>0</v>
      </c>
      <c r="L30" s="15">
        <f>'Tariffs July 2017'!AX16</f>
        <v>0</v>
      </c>
      <c r="M30" s="15">
        <f>'Tariffs July 2017'!AY16</f>
        <v>15</v>
      </c>
      <c r="N30" s="15">
        <f>'Tariffs July 2017'!AZ16</f>
        <v>0</v>
      </c>
      <c r="O30" s="127">
        <f t="shared" ref="O30" si="17">I30</f>
        <v>2818.4724000000001</v>
      </c>
      <c r="P30" s="127">
        <f>O30-(O30*M30/100)</f>
        <v>2395.70154</v>
      </c>
      <c r="Q30" s="130">
        <f t="shared" ref="Q30:R39" si="18">O30*1.1</f>
        <v>3100.3196400000002</v>
      </c>
      <c r="R30" s="130">
        <f t="shared" si="18"/>
        <v>2635.271694</v>
      </c>
      <c r="S30" s="131">
        <f>'Tariffs July 2017'!BG16</f>
        <v>0</v>
      </c>
      <c r="T30" s="132" t="str">
        <f>'Tariffs July 2017'!BH16</f>
        <v>n</v>
      </c>
      <c r="U30" s="117"/>
      <c r="V30" s="117"/>
      <c r="W30" s="117"/>
      <c r="X30" s="117"/>
      <c r="Y30" s="117"/>
      <c r="Z30" s="117"/>
      <c r="AA30" s="117"/>
      <c r="AB30" s="117"/>
      <c r="AC30" s="117"/>
      <c r="AD30" s="117"/>
      <c r="AE30" s="117"/>
    </row>
    <row r="31" spans="1:31" ht="14" x14ac:dyDescent="0.15">
      <c r="A31" s="125" t="str">
        <f>'Tariffs July 2017'!K17</f>
        <v>Diamond Energy</v>
      </c>
      <c r="B31" s="15" t="str">
        <f>'Tariffs July 2017'!L17</f>
        <v>Pay on time discount</v>
      </c>
      <c r="C31" s="126">
        <f>91*'Tariffs July 2017'!M17/100</f>
        <v>116.75300000000001</v>
      </c>
      <c r="D31" s="126">
        <f>($C$24*$C$25)*'Tariffs July 2017'!N17/100</f>
        <v>449.65</v>
      </c>
      <c r="E31" s="126">
        <v>0</v>
      </c>
      <c r="F31" s="126">
        <f>($C$24*$C$26)*'Tariffs July 2017'!AE17/100</f>
        <v>52.5</v>
      </c>
      <c r="G31" s="126">
        <f t="shared" si="14"/>
        <v>618.90300000000002</v>
      </c>
      <c r="H31" s="127">
        <f t="shared" si="15"/>
        <v>2008.6</v>
      </c>
      <c r="I31" s="128">
        <f t="shared" si="16"/>
        <v>2475.6120000000001</v>
      </c>
      <c r="J31" s="129">
        <f t="shared" si="13"/>
        <v>2723.1732000000002</v>
      </c>
      <c r="K31" s="15">
        <f>'Tariffs July 2017'!AW17</f>
        <v>0</v>
      </c>
      <c r="L31" s="15">
        <f>'Tariffs July 2017'!AX17</f>
        <v>0</v>
      </c>
      <c r="M31" s="15">
        <f>'Tariffs July 2017'!AY17</f>
        <v>7</v>
      </c>
      <c r="N31" s="15">
        <f>'Tariffs July 2017'!AZ17</f>
        <v>0</v>
      </c>
      <c r="O31" s="127">
        <f>I31</f>
        <v>2475.6120000000001</v>
      </c>
      <c r="P31" s="127">
        <f>O31-(O31*M31/100)</f>
        <v>2302.31916</v>
      </c>
      <c r="Q31" s="130">
        <f t="shared" si="18"/>
        <v>2723.1732000000002</v>
      </c>
      <c r="R31" s="130">
        <f t="shared" si="18"/>
        <v>2532.5510760000002</v>
      </c>
      <c r="S31" s="131">
        <f>'Tariffs July 2017'!BG17</f>
        <v>0</v>
      </c>
      <c r="T31" s="132" t="str">
        <f>'Tariffs July 2017'!BH17</f>
        <v>n</v>
      </c>
      <c r="U31" s="117"/>
      <c r="V31" s="117"/>
      <c r="W31" s="117"/>
      <c r="X31" s="117"/>
      <c r="Y31" s="117"/>
      <c r="Z31" s="117"/>
      <c r="AA31" s="117"/>
      <c r="AB31" s="117"/>
      <c r="AC31" s="117"/>
      <c r="AD31" s="117"/>
      <c r="AE31" s="117"/>
    </row>
    <row r="32" spans="1:31" ht="14" x14ac:dyDescent="0.15">
      <c r="A32" s="125" t="str">
        <f>'Tariffs July 2017'!K18</f>
        <v>Dodo Power &amp; Gas</v>
      </c>
      <c r="B32" s="15" t="str">
        <f>'Tariffs July 2017'!L18</f>
        <v>Market offer</v>
      </c>
      <c r="C32" s="126">
        <f>91*'Tariffs July 2017'!M18/100</f>
        <v>108.381</v>
      </c>
      <c r="D32" s="126">
        <f>($C$24*$C$25)*'Tariffs July 2017'!N18/100</f>
        <v>446.25</v>
      </c>
      <c r="E32" s="126">
        <v>0</v>
      </c>
      <c r="F32" s="126">
        <f>($C$24*$C$26)*'Tariffs July 2017'!AE18/100</f>
        <v>52.8</v>
      </c>
      <c r="G32" s="126">
        <f t="shared" si="14"/>
        <v>607.43099999999993</v>
      </c>
      <c r="H32" s="127">
        <f t="shared" si="15"/>
        <v>1996.1999999999998</v>
      </c>
      <c r="I32" s="128">
        <f t="shared" si="16"/>
        <v>2429.7239999999997</v>
      </c>
      <c r="J32" s="129">
        <f t="shared" si="13"/>
        <v>2672.6963999999998</v>
      </c>
      <c r="K32" s="15">
        <f>'Tariffs July 2017'!AW18</f>
        <v>0</v>
      </c>
      <c r="L32" s="15">
        <f>'Tariffs July 2017'!AX18</f>
        <v>0</v>
      </c>
      <c r="M32" s="15">
        <f>'Tariffs July 2017'!AY18</f>
        <v>0</v>
      </c>
      <c r="N32" s="15">
        <f>'Tariffs July 2017'!AZ18</f>
        <v>0</v>
      </c>
      <c r="O32" s="127">
        <f>I32</f>
        <v>2429.7239999999997</v>
      </c>
      <c r="P32" s="127">
        <f>O32-(H32*N32/100)</f>
        <v>2429.7239999999997</v>
      </c>
      <c r="Q32" s="130">
        <f t="shared" si="18"/>
        <v>2672.6963999999998</v>
      </c>
      <c r="R32" s="130">
        <f t="shared" si="18"/>
        <v>2672.6963999999998</v>
      </c>
      <c r="S32" s="131">
        <f>'Tariffs July 2017'!BG18</f>
        <v>0</v>
      </c>
      <c r="T32" s="132" t="str">
        <f>'Tariffs July 2017'!BH18</f>
        <v>n</v>
      </c>
      <c r="U32" s="117"/>
      <c r="V32" s="117"/>
      <c r="W32" s="117"/>
      <c r="X32" s="117"/>
      <c r="Y32" s="117"/>
      <c r="Z32" s="117"/>
      <c r="AA32" s="117"/>
      <c r="AB32" s="117"/>
      <c r="AC32" s="117"/>
      <c r="AD32" s="117"/>
      <c r="AE32" s="117"/>
    </row>
    <row r="33" spans="1:77" ht="14" x14ac:dyDescent="0.15">
      <c r="A33" s="125" t="str">
        <f>'Tariffs July 2017'!K19</f>
        <v>EnergyAustralia</v>
      </c>
      <c r="B33" s="15" t="str">
        <f>'Tariffs July 2017'!L19</f>
        <v xml:space="preserve">Flexi Saver </v>
      </c>
      <c r="C33" s="126">
        <f>91*'Tariffs July 2017'!M19/100</f>
        <v>108.836</v>
      </c>
      <c r="D33" s="126">
        <f>($C$24*$C$25)*'Tariffs July 2017'!N19/100</f>
        <v>451.86</v>
      </c>
      <c r="E33" s="126">
        <v>0</v>
      </c>
      <c r="F33" s="126">
        <f>($C$24*$C$26)*'Tariffs July 2017'!AE19/100</f>
        <v>48.510000000000012</v>
      </c>
      <c r="G33" s="126">
        <f t="shared" si="14"/>
        <v>609.20600000000002</v>
      </c>
      <c r="H33" s="127">
        <f t="shared" si="15"/>
        <v>2001.48</v>
      </c>
      <c r="I33" s="128">
        <f t="shared" si="16"/>
        <v>2436.8240000000001</v>
      </c>
      <c r="J33" s="129">
        <f t="shared" si="13"/>
        <v>2680.5064000000002</v>
      </c>
      <c r="K33" s="15">
        <f>'Tariffs July 2017'!AW19</f>
        <v>0</v>
      </c>
      <c r="L33" s="15">
        <f>'Tariffs July 2017'!AX19</f>
        <v>0</v>
      </c>
      <c r="M33" s="15">
        <f>'Tariffs July 2017'!AY19</f>
        <v>0</v>
      </c>
      <c r="N33" s="15">
        <f>'Tariffs July 2017'!AZ19</f>
        <v>18</v>
      </c>
      <c r="O33" s="127">
        <f>I33</f>
        <v>2436.8240000000001</v>
      </c>
      <c r="P33" s="127">
        <f>O33-(H33*N33/100)</f>
        <v>2076.5576000000001</v>
      </c>
      <c r="Q33" s="130">
        <f t="shared" si="18"/>
        <v>2680.5064000000002</v>
      </c>
      <c r="R33" s="130">
        <f t="shared" si="18"/>
        <v>2284.2133600000002</v>
      </c>
      <c r="S33" s="131">
        <f>'Tariffs July 2017'!BG19</f>
        <v>0</v>
      </c>
      <c r="T33" s="132" t="str">
        <f>'Tariffs July 2017'!BH19</f>
        <v>n</v>
      </c>
      <c r="U33" s="117"/>
      <c r="V33" s="117"/>
      <c r="W33" s="117"/>
      <c r="X33" s="117"/>
      <c r="Y33" s="117"/>
      <c r="Z33" s="117"/>
      <c r="AA33" s="117"/>
      <c r="AB33" s="117"/>
      <c r="AC33" s="117"/>
      <c r="AD33" s="117"/>
      <c r="AE33" s="117"/>
    </row>
    <row r="34" spans="1:77" ht="14" x14ac:dyDescent="0.15">
      <c r="A34" s="125" t="str">
        <f>'Tariffs July 2017'!K20</f>
        <v>Energy Locals</v>
      </c>
      <c r="B34" s="15" t="str">
        <f>'Tariffs July 2017'!L20</f>
        <v>Market offer</v>
      </c>
      <c r="C34" s="126">
        <f>91*'Tariffs July 2017'!M20/100</f>
        <v>93.73</v>
      </c>
      <c r="D34" s="126">
        <f>($C$24*$C$25)*'Tariffs July 2017'!N20/100</f>
        <v>391</v>
      </c>
      <c r="E34" s="126">
        <v>0</v>
      </c>
      <c r="F34" s="126">
        <f>($C$24*$C$26)*'Tariffs July 2017'!AE20/100</f>
        <v>57</v>
      </c>
      <c r="G34" s="126">
        <f t="shared" si="14"/>
        <v>541.73</v>
      </c>
      <c r="H34" s="127">
        <f t="shared" si="15"/>
        <v>1792</v>
      </c>
      <c r="I34" s="128">
        <f t="shared" si="16"/>
        <v>2166.92</v>
      </c>
      <c r="J34" s="129">
        <f t="shared" si="13"/>
        <v>2383.6120000000001</v>
      </c>
      <c r="K34" s="15">
        <f>'Tariffs July 2017'!AW20</f>
        <v>0</v>
      </c>
      <c r="L34" s="15">
        <f>'Tariffs July 2017'!AX20</f>
        <v>0</v>
      </c>
      <c r="M34" s="15">
        <f>'Tariffs July 2017'!AY20</f>
        <v>0</v>
      </c>
      <c r="N34" s="15">
        <f>'Tariffs July 2017'!AZ20</f>
        <v>0</v>
      </c>
      <c r="O34" s="127">
        <f t="shared" ref="O34:O39" si="19">I34</f>
        <v>2166.92</v>
      </c>
      <c r="P34" s="127">
        <f>O34-(O34*M34/100)</f>
        <v>2166.92</v>
      </c>
      <c r="Q34" s="130">
        <f t="shared" si="18"/>
        <v>2383.6120000000001</v>
      </c>
      <c r="R34" s="130">
        <f t="shared" si="18"/>
        <v>2383.6120000000001</v>
      </c>
      <c r="S34" s="131">
        <f>'Tariffs July 2017'!BG20</f>
        <v>0</v>
      </c>
      <c r="T34" s="132" t="str">
        <f>'Tariffs July 2017'!BH20</f>
        <v>n</v>
      </c>
      <c r="U34" s="117"/>
      <c r="V34" s="117"/>
      <c r="W34" s="117"/>
      <c r="X34" s="117"/>
      <c r="Y34" s="117"/>
      <c r="Z34" s="117"/>
      <c r="AA34" s="117"/>
      <c r="AB34" s="117"/>
      <c r="AC34" s="117"/>
      <c r="AD34" s="117"/>
      <c r="AE34" s="117"/>
    </row>
    <row r="35" spans="1:77" ht="14" x14ac:dyDescent="0.15">
      <c r="A35" s="125" t="str">
        <f>'Tariffs July 2017'!K21</f>
        <v>Origin Energy</v>
      </c>
      <c r="B35" s="15" t="str">
        <f>'Tariffs July 2017'!L21</f>
        <v>Saver</v>
      </c>
      <c r="C35" s="126">
        <f>91*'Tariffs July 2017'!M21/100</f>
        <v>106.42450000000001</v>
      </c>
      <c r="D35" s="126">
        <f>($C$24*$C$25)*'Tariffs July 2017'!N21/100</f>
        <v>416.67</v>
      </c>
      <c r="E35" s="126">
        <v>0</v>
      </c>
      <c r="F35" s="126">
        <f>($C$24*$C$26)*'Tariffs July 2017'!AE21/100</f>
        <v>47.34</v>
      </c>
      <c r="G35" s="126">
        <f t="shared" si="14"/>
        <v>570.43450000000007</v>
      </c>
      <c r="H35" s="127">
        <f t="shared" si="15"/>
        <v>1856.0400000000002</v>
      </c>
      <c r="I35" s="128">
        <f t="shared" si="16"/>
        <v>2281.7380000000003</v>
      </c>
      <c r="J35" s="129">
        <f t="shared" si="13"/>
        <v>2509.9118000000003</v>
      </c>
      <c r="K35" s="15">
        <f>'Tariffs July 2017'!AW21</f>
        <v>0</v>
      </c>
      <c r="L35" s="15">
        <f>'Tariffs July 2017'!AX21</f>
        <v>0</v>
      </c>
      <c r="M35" s="15">
        <f>'Tariffs July 2017'!AY21</f>
        <v>0</v>
      </c>
      <c r="N35" s="15">
        <f>'Tariffs July 2017'!AZ21</f>
        <v>8</v>
      </c>
      <c r="O35" s="127">
        <f t="shared" si="19"/>
        <v>2281.7380000000003</v>
      </c>
      <c r="P35" s="127">
        <f>O35-(H35*N35/100)</f>
        <v>2133.2548000000002</v>
      </c>
      <c r="Q35" s="130">
        <f t="shared" si="18"/>
        <v>2509.9118000000003</v>
      </c>
      <c r="R35" s="130">
        <f t="shared" si="18"/>
        <v>2346.5802800000006</v>
      </c>
      <c r="S35" s="131">
        <f>'Tariffs July 2017'!BG21</f>
        <v>0</v>
      </c>
      <c r="T35" s="132" t="str">
        <f>'Tariffs July 2017'!BH21</f>
        <v>n</v>
      </c>
      <c r="U35" s="117"/>
      <c r="V35" s="117"/>
      <c r="W35" s="117"/>
      <c r="X35" s="117"/>
      <c r="Y35" s="117"/>
      <c r="Z35" s="117"/>
      <c r="AA35" s="117"/>
      <c r="AB35" s="117"/>
      <c r="AC35" s="117"/>
      <c r="AD35" s="117"/>
      <c r="AE35" s="117"/>
    </row>
    <row r="36" spans="1:77" ht="14" x14ac:dyDescent="0.15">
      <c r="A36" s="125" t="str">
        <f>'Tariffs July 2017'!K22</f>
        <v>Powerdirect</v>
      </c>
      <c r="B36" s="15" t="str">
        <f>'Tariffs July 2017'!L22</f>
        <v>Market offer</v>
      </c>
      <c r="C36" s="126">
        <f>91*'Tariffs July 2017'!M22/100</f>
        <v>93.73</v>
      </c>
      <c r="D36" s="126">
        <f>($C$24*$C$25)*'Tariffs July 2017'!N22/100</f>
        <v>442</v>
      </c>
      <c r="E36" s="126">
        <v>0</v>
      </c>
      <c r="F36" s="126">
        <f>($C$24*$C$26)*'Tariffs July 2017'!AE22/100</f>
        <v>51</v>
      </c>
      <c r="G36" s="126">
        <f t="shared" si="14"/>
        <v>586.73</v>
      </c>
      <c r="H36" s="127">
        <f t="shared" si="15"/>
        <v>1972</v>
      </c>
      <c r="I36" s="128">
        <f t="shared" si="16"/>
        <v>2346.92</v>
      </c>
      <c r="J36" s="129">
        <f t="shared" si="13"/>
        <v>2581.6120000000001</v>
      </c>
      <c r="K36" s="15">
        <f>'Tariffs July 2017'!AW22</f>
        <v>0</v>
      </c>
      <c r="L36" s="15">
        <f>'Tariffs July 2017'!AX22</f>
        <v>0</v>
      </c>
      <c r="M36" s="15">
        <f>'Tariffs July 2017'!AY22</f>
        <v>0</v>
      </c>
      <c r="N36" s="15">
        <f>'Tariffs July 2017'!AZ22</f>
        <v>12</v>
      </c>
      <c r="O36" s="127">
        <f t="shared" si="19"/>
        <v>2346.92</v>
      </c>
      <c r="P36" s="127">
        <f>O36-(H36*N36/100)</f>
        <v>2110.2800000000002</v>
      </c>
      <c r="Q36" s="130">
        <f t="shared" si="18"/>
        <v>2581.6120000000001</v>
      </c>
      <c r="R36" s="130">
        <f t="shared" si="18"/>
        <v>2321.3080000000004</v>
      </c>
      <c r="S36" s="131">
        <f>'Tariffs July 2017'!BG22</f>
        <v>0</v>
      </c>
      <c r="T36" s="132" t="str">
        <f>'Tariffs July 2017'!BH22</f>
        <v>n</v>
      </c>
      <c r="U36" s="117"/>
      <c r="V36" s="117"/>
      <c r="W36" s="117"/>
      <c r="X36" s="117"/>
      <c r="Y36" s="117"/>
      <c r="Z36" s="117"/>
      <c r="AA36" s="117"/>
      <c r="AB36" s="117"/>
      <c r="AC36" s="117"/>
      <c r="AD36" s="117"/>
      <c r="AE36" s="117"/>
    </row>
    <row r="37" spans="1:77" ht="14" x14ac:dyDescent="0.15">
      <c r="A37" s="125" t="str">
        <f>'Tariffs July 2017'!K23</f>
        <v>Sanctuary Energy</v>
      </c>
      <c r="B37" s="15" t="str">
        <f>'Tariffs July 2017'!L23</f>
        <v>Negotiated offer</v>
      </c>
      <c r="C37" s="126">
        <f>91*'Tariffs July 2017'!M23/100</f>
        <v>119.27369999999999</v>
      </c>
      <c r="D37" s="126">
        <f>($C$24*$C$25)*'Tariffs July 2017'!N23/100</f>
        <v>415.85059999999999</v>
      </c>
      <c r="E37" s="126">
        <v>0</v>
      </c>
      <c r="F37" s="126">
        <f>($C$24*$C$26)*'Tariffs July 2017'!AE23/100</f>
        <v>41.078400000000002</v>
      </c>
      <c r="G37" s="126">
        <f t="shared" si="14"/>
        <v>576.20269999999994</v>
      </c>
      <c r="H37" s="127">
        <f t="shared" si="15"/>
        <v>1827.7159999999999</v>
      </c>
      <c r="I37" s="128">
        <f t="shared" si="16"/>
        <v>2304.8107999999997</v>
      </c>
      <c r="J37" s="129">
        <f t="shared" si="13"/>
        <v>2535.2918799999998</v>
      </c>
      <c r="K37" s="15">
        <f>'Tariffs July 2017'!AW23</f>
        <v>0</v>
      </c>
      <c r="L37" s="15">
        <f>'Tariffs July 2017'!AX23</f>
        <v>0</v>
      </c>
      <c r="M37" s="15">
        <f>'Tariffs July 2017'!AY23</f>
        <v>0</v>
      </c>
      <c r="N37" s="15">
        <f>'Tariffs July 2017'!AZ23</f>
        <v>0</v>
      </c>
      <c r="O37" s="127">
        <f t="shared" si="19"/>
        <v>2304.8107999999997</v>
      </c>
      <c r="P37" s="127">
        <f>O37-(H37*N37/100)</f>
        <v>2304.8107999999997</v>
      </c>
      <c r="Q37" s="130">
        <f t="shared" si="18"/>
        <v>2535.2918799999998</v>
      </c>
      <c r="R37" s="130">
        <f t="shared" si="18"/>
        <v>2535.2918799999998</v>
      </c>
      <c r="S37" s="131">
        <f>'Tariffs July 2017'!BG23</f>
        <v>0</v>
      </c>
      <c r="T37" s="132" t="str">
        <f>'Tariffs July 2017'!BH23</f>
        <v>n</v>
      </c>
      <c r="U37" s="117"/>
      <c r="V37" s="117"/>
      <c r="W37" s="117"/>
      <c r="X37" s="117"/>
      <c r="Y37" s="117"/>
      <c r="Z37" s="117"/>
      <c r="AA37" s="117"/>
      <c r="AB37" s="117"/>
      <c r="AC37" s="117"/>
      <c r="AD37" s="117"/>
      <c r="AE37" s="117"/>
    </row>
    <row r="38" spans="1:77" ht="14" x14ac:dyDescent="0.15">
      <c r="A38" s="125" t="str">
        <f>'Tariffs July 2017'!K24</f>
        <v>Simply Energy</v>
      </c>
      <c r="B38" s="15" t="str">
        <f>'Tariffs July 2017'!L24</f>
        <v>Plus</v>
      </c>
      <c r="C38" s="126">
        <f>91*'Tariffs July 2017'!M24/100</f>
        <v>80.817099999999996</v>
      </c>
      <c r="D38" s="126">
        <f>($C$24*$C$25)*'Tariffs July 2017'!N24/100</f>
        <v>442.17</v>
      </c>
      <c r="E38" s="126">
        <v>0</v>
      </c>
      <c r="F38" s="126">
        <f>($C$24*$C$26)*'Tariffs July 2017'!AE24/100</f>
        <v>53.55</v>
      </c>
      <c r="G38" s="126">
        <f t="shared" si="14"/>
        <v>576.53710000000001</v>
      </c>
      <c r="H38" s="127">
        <f t="shared" si="15"/>
        <v>1982.88</v>
      </c>
      <c r="I38" s="128">
        <f t="shared" si="16"/>
        <v>2306.1484</v>
      </c>
      <c r="J38" s="129">
        <f t="shared" si="13"/>
        <v>2536.7632400000002</v>
      </c>
      <c r="K38" s="15">
        <f>'Tariffs July 2017'!AW24</f>
        <v>0</v>
      </c>
      <c r="L38" s="15">
        <f>'Tariffs July 2017'!AX24</f>
        <v>0</v>
      </c>
      <c r="M38" s="15">
        <f>'Tariffs July 2017'!AY24</f>
        <v>0</v>
      </c>
      <c r="N38" s="15">
        <f>'Tariffs July 2017'!AZ24</f>
        <v>15</v>
      </c>
      <c r="O38" s="127">
        <f t="shared" si="19"/>
        <v>2306.1484</v>
      </c>
      <c r="P38" s="127">
        <f>O38-(H38*N38/100)</f>
        <v>2008.7164</v>
      </c>
      <c r="Q38" s="130">
        <f t="shared" si="18"/>
        <v>2536.7632400000002</v>
      </c>
      <c r="R38" s="130">
        <f t="shared" si="18"/>
        <v>2209.5880400000001</v>
      </c>
      <c r="S38" s="131">
        <f>'Tariffs July 2017'!BG24</f>
        <v>0</v>
      </c>
      <c r="T38" s="132" t="str">
        <f>'Tariffs July 2017'!BH24</f>
        <v>n</v>
      </c>
      <c r="U38" s="117"/>
      <c r="V38" s="117"/>
      <c r="W38" s="117"/>
      <c r="X38" s="117"/>
      <c r="Y38" s="117"/>
      <c r="Z38" s="117"/>
      <c r="AA38" s="117"/>
      <c r="AB38" s="117"/>
      <c r="AC38" s="117"/>
      <c r="AD38" s="117"/>
      <c r="AE38" s="117"/>
    </row>
    <row r="39" spans="1:77" ht="14" x14ac:dyDescent="0.15">
      <c r="A39" s="125" t="str">
        <f>'Tariffs July 2017'!K25</f>
        <v>Mojo Power</v>
      </c>
      <c r="B39" s="15" t="str">
        <f>'Tariffs July 2017'!L25</f>
        <v>Standard Energy Pass</v>
      </c>
      <c r="C39" s="126">
        <f>(91*'Tariffs July 2017'!M25/100)+('Tariffs July 2017'!BK25*3)</f>
        <v>158.7355</v>
      </c>
      <c r="D39" s="126">
        <f>($C$24*$C$25)*'Tariffs July 2017'!N25/100</f>
        <v>384.03</v>
      </c>
      <c r="E39" s="126">
        <v>0</v>
      </c>
      <c r="F39" s="126">
        <f>($C$24*$C$26)*'Tariffs July 2017'!AE25/100</f>
        <v>45.99</v>
      </c>
      <c r="G39" s="126">
        <f t="shared" si="14"/>
        <v>588.75549999999998</v>
      </c>
      <c r="H39" s="127">
        <f t="shared" si="15"/>
        <v>1720.08</v>
      </c>
      <c r="I39" s="128">
        <f t="shared" si="16"/>
        <v>2355.0219999999999</v>
      </c>
      <c r="J39" s="129">
        <f t="shared" si="13"/>
        <v>2590.5242000000003</v>
      </c>
      <c r="K39" s="15">
        <f>'Tariffs July 2017'!AW25</f>
        <v>0</v>
      </c>
      <c r="L39" s="15">
        <f>'Tariffs July 2017'!AX25</f>
        <v>0</v>
      </c>
      <c r="M39" s="15">
        <f>'Tariffs July 2017'!AY25</f>
        <v>0</v>
      </c>
      <c r="N39" s="15">
        <f>'Tariffs July 2017'!AZ25</f>
        <v>0</v>
      </c>
      <c r="O39" s="127">
        <f t="shared" si="19"/>
        <v>2355.0219999999999</v>
      </c>
      <c r="P39" s="127">
        <f>O39-(H39*N39/100)</f>
        <v>2355.0219999999999</v>
      </c>
      <c r="Q39" s="130">
        <f t="shared" si="18"/>
        <v>2590.5242000000003</v>
      </c>
      <c r="R39" s="130">
        <f t="shared" si="18"/>
        <v>2590.5242000000003</v>
      </c>
      <c r="S39" s="131">
        <f>'Tariffs July 2017'!BG25</f>
        <v>0</v>
      </c>
      <c r="T39" s="132" t="str">
        <f>'Tariffs July 2017'!BH25</f>
        <v>n</v>
      </c>
      <c r="U39" s="117"/>
      <c r="V39" s="117"/>
      <c r="W39" s="117"/>
      <c r="X39" s="117"/>
      <c r="Y39" s="117"/>
      <c r="Z39" s="117"/>
      <c r="AA39" s="117"/>
      <c r="AB39" s="117"/>
      <c r="AC39" s="117"/>
      <c r="AD39" s="117"/>
      <c r="AE39" s="117"/>
    </row>
    <row r="40" spans="1:77" ht="14" x14ac:dyDescent="0.15">
      <c r="A40" s="125" t="str">
        <f>'Tariffs July 2017'!K26</f>
        <v>Powershop</v>
      </c>
      <c r="B40" s="15" t="str">
        <f>'Tariffs July 2017'!L26</f>
        <v>Standard Saver</v>
      </c>
      <c r="C40" s="126">
        <f>91*'Tariffs July 2017'!M26/100</f>
        <v>94.776499999999999</v>
      </c>
      <c r="D40" s="126">
        <f>($C$24*$C$25)*'Tariffs July 2017'!N26/100</f>
        <v>464.95</v>
      </c>
      <c r="E40" s="126">
        <v>1</v>
      </c>
      <c r="F40" s="126">
        <f>($C$24*$C$26)*'Tariffs July 2017'!AE26/100</f>
        <v>68.52</v>
      </c>
      <c r="G40" s="126">
        <f t="shared" ref="G40:G41" si="20">SUM(C40:F40)</f>
        <v>629.24649999999997</v>
      </c>
      <c r="H40" s="127">
        <f t="shared" ref="H40:H41" si="21">(G40-C40)*4</f>
        <v>2137.88</v>
      </c>
      <c r="I40" s="128">
        <f t="shared" ref="I40:I41" si="22">G40*4</f>
        <v>2516.9859999999999</v>
      </c>
      <c r="J40" s="129">
        <f t="shared" ref="J40:J41" si="23">I40*1.1</f>
        <v>2768.6846</v>
      </c>
      <c r="K40" s="15">
        <f>'Tariffs July 2017'!AW26</f>
        <v>2</v>
      </c>
      <c r="L40" s="15">
        <f>'Tariffs July 2017'!AX26</f>
        <v>0</v>
      </c>
      <c r="M40" s="15">
        <f>'Tariffs July 2017'!AY26</f>
        <v>8</v>
      </c>
      <c r="N40" s="15">
        <f>'Tariffs July 2017'!AZ26</f>
        <v>0</v>
      </c>
      <c r="O40" s="127">
        <f>I40-(I40*K40/100)</f>
        <v>2466.6462799999999</v>
      </c>
      <c r="P40" s="127">
        <f>O40-(I40*M40/100)</f>
        <v>2265.2874000000002</v>
      </c>
      <c r="Q40" s="130">
        <f t="shared" ref="Q40:Q41" si="24">O40*1.1</f>
        <v>2713.3109079999999</v>
      </c>
      <c r="R40" s="130">
        <f t="shared" ref="R40:R41" si="25">P40*1.1</f>
        <v>2491.8161400000004</v>
      </c>
      <c r="S40" s="131">
        <f>'Tariffs July 2017'!BG26</f>
        <v>0</v>
      </c>
      <c r="T40" s="132" t="str">
        <f>'Tariffs July 2017'!BH26</f>
        <v>n</v>
      </c>
      <c r="U40" s="117"/>
      <c r="V40" s="117"/>
      <c r="W40" s="117"/>
      <c r="X40" s="117"/>
      <c r="Y40" s="117"/>
      <c r="Z40" s="117"/>
      <c r="AA40" s="117"/>
      <c r="AB40" s="117"/>
      <c r="AC40" s="117"/>
      <c r="AD40" s="117"/>
      <c r="AE40" s="117"/>
      <c r="BY40" s="146"/>
    </row>
    <row r="41" spans="1:77" ht="15" thickBot="1" x14ac:dyDescent="0.2">
      <c r="A41" s="133" t="str">
        <f>'Tariffs July 2017'!K27</f>
        <v>Red Energy</v>
      </c>
      <c r="B41" s="134" t="str">
        <f>'Tariffs July 2017'!L27</f>
        <v>Easy Saver</v>
      </c>
      <c r="C41" s="135">
        <f>91*'Tariffs July 2017'!M27/100</f>
        <v>91.609699999999989</v>
      </c>
      <c r="D41" s="135">
        <f>($C$24*$C$25)*'Tariffs July 2017'!N27/100</f>
        <v>425</v>
      </c>
      <c r="E41" s="135">
        <v>2</v>
      </c>
      <c r="F41" s="135">
        <f>($C$24*$C$26)*'Tariffs July 2017'!AE27/100</f>
        <v>48.3</v>
      </c>
      <c r="G41" s="135">
        <f t="shared" si="20"/>
        <v>566.90969999999993</v>
      </c>
      <c r="H41" s="136">
        <f t="shared" si="21"/>
        <v>1901.1999999999998</v>
      </c>
      <c r="I41" s="137">
        <f t="shared" si="22"/>
        <v>2267.6387999999997</v>
      </c>
      <c r="J41" s="138">
        <f t="shared" si="23"/>
        <v>2494.4026799999997</v>
      </c>
      <c r="K41" s="134">
        <f>'Tariffs July 2017'!AW27</f>
        <v>0</v>
      </c>
      <c r="L41" s="134">
        <f>'Tariffs July 2017'!AX27</f>
        <v>0</v>
      </c>
      <c r="M41" s="134">
        <f>'Tariffs July 2017'!AY27</f>
        <v>10</v>
      </c>
      <c r="N41" s="134">
        <f>'Tariffs July 2017'!AZ27</f>
        <v>0</v>
      </c>
      <c r="O41" s="136">
        <f t="shared" ref="O41" si="26">I41</f>
        <v>2267.6387999999997</v>
      </c>
      <c r="P41" s="136">
        <f>O41-(I41*M41/100)</f>
        <v>2040.8749199999997</v>
      </c>
      <c r="Q41" s="139">
        <f t="shared" si="24"/>
        <v>2494.4026799999997</v>
      </c>
      <c r="R41" s="139">
        <f t="shared" si="25"/>
        <v>2244.9624119999999</v>
      </c>
      <c r="S41" s="140">
        <f>'Tariffs July 2017'!BG27</f>
        <v>0</v>
      </c>
      <c r="T41" s="141" t="str">
        <f>'Tariffs July 2017'!BH27</f>
        <v>n</v>
      </c>
      <c r="U41" s="117"/>
      <c r="V41" s="117"/>
      <c r="W41" s="117"/>
      <c r="X41" s="117"/>
      <c r="Y41" s="117"/>
      <c r="Z41" s="117"/>
      <c r="AA41" s="117"/>
      <c r="AB41" s="117"/>
      <c r="AC41" s="117"/>
      <c r="AD41" s="117"/>
      <c r="AE41" s="117"/>
      <c r="BY41" s="146"/>
    </row>
    <row r="42" spans="1:77" s="118" customFormat="1" ht="14" x14ac:dyDescent="0.15">
      <c r="U42" s="117"/>
      <c r="V42" s="117"/>
      <c r="W42" s="117"/>
      <c r="X42" s="117"/>
      <c r="Y42" s="117"/>
      <c r="Z42" s="117"/>
      <c r="AA42" s="117"/>
      <c r="AB42" s="117"/>
      <c r="AC42" s="117"/>
      <c r="AD42" s="117"/>
      <c r="AE42" s="117"/>
    </row>
    <row r="43" spans="1:77" s="118" customFormat="1" ht="15" thickBot="1" x14ac:dyDescent="0.2">
      <c r="U43" s="117"/>
      <c r="V43" s="117"/>
      <c r="W43" s="117"/>
      <c r="X43" s="117"/>
      <c r="Y43" s="117"/>
      <c r="Z43" s="117"/>
      <c r="AA43" s="117"/>
      <c r="AB43" s="117"/>
      <c r="AC43" s="117"/>
      <c r="AD43" s="117"/>
      <c r="AE43" s="117"/>
    </row>
    <row r="44" spans="1:77" ht="14" x14ac:dyDescent="0.15">
      <c r="A44" s="120" t="s">
        <v>41</v>
      </c>
      <c r="B44" s="121"/>
      <c r="C44" s="121"/>
      <c r="D44" s="142"/>
      <c r="E44" s="142"/>
      <c r="F44" s="142"/>
      <c r="G44" s="143"/>
      <c r="H44" s="143"/>
      <c r="I44" s="121"/>
      <c r="J44" s="121"/>
      <c r="K44" s="121"/>
      <c r="L44" s="121"/>
      <c r="M44" s="121"/>
      <c r="N44" s="121"/>
      <c r="O44" s="121"/>
      <c r="P44" s="121"/>
      <c r="Q44" s="121"/>
      <c r="R44" s="121"/>
      <c r="S44" s="121"/>
      <c r="T44" s="122"/>
      <c r="U44" s="117"/>
      <c r="V44" s="117"/>
      <c r="W44" s="117"/>
      <c r="X44" s="117"/>
      <c r="Y44" s="117"/>
      <c r="Z44" s="117"/>
      <c r="AA44" s="117"/>
      <c r="AB44" s="117"/>
      <c r="AC44" s="117"/>
      <c r="AD44" s="117"/>
      <c r="AE44" s="117"/>
    </row>
    <row r="45" spans="1:77" ht="14" x14ac:dyDescent="0.15">
      <c r="A45" s="123" t="s">
        <v>121</v>
      </c>
      <c r="B45" s="110"/>
      <c r="C45" s="147">
        <v>2000</v>
      </c>
      <c r="D45" s="144"/>
      <c r="E45" s="144"/>
      <c r="F45" s="144"/>
      <c r="G45" s="145"/>
      <c r="H45" s="145"/>
      <c r="I45" s="110"/>
      <c r="J45" s="110"/>
      <c r="K45" s="110"/>
      <c r="L45" s="110"/>
      <c r="M45" s="110"/>
      <c r="N45" s="110"/>
      <c r="O45" s="110"/>
      <c r="P45" s="110"/>
      <c r="Q45" s="110"/>
      <c r="R45" s="110"/>
      <c r="S45" s="110"/>
      <c r="T45" s="124"/>
      <c r="U45" s="117"/>
      <c r="V45" s="117"/>
      <c r="W45" s="117"/>
      <c r="X45" s="117"/>
      <c r="Y45" s="117"/>
      <c r="Z45" s="117"/>
      <c r="AA45" s="117"/>
      <c r="AB45" s="117"/>
      <c r="AC45" s="117"/>
      <c r="AD45" s="117"/>
      <c r="AE45" s="117"/>
    </row>
    <row r="46" spans="1:77" ht="14" x14ac:dyDescent="0.15">
      <c r="A46" s="123" t="s">
        <v>262</v>
      </c>
      <c r="B46" s="110"/>
      <c r="C46" s="148">
        <v>0.85</v>
      </c>
      <c r="D46" s="144"/>
      <c r="E46" s="144"/>
      <c r="F46" s="144"/>
      <c r="G46" s="145"/>
      <c r="H46" s="145"/>
      <c r="I46" s="110"/>
      <c r="J46" s="110"/>
      <c r="K46" s="110"/>
      <c r="L46" s="110"/>
      <c r="M46" s="110"/>
      <c r="N46" s="110"/>
      <c r="O46" s="110"/>
      <c r="P46" s="110"/>
      <c r="Q46" s="110"/>
      <c r="R46" s="110"/>
      <c r="S46" s="110"/>
      <c r="T46" s="124"/>
      <c r="U46" s="117"/>
      <c r="V46" s="117"/>
      <c r="W46" s="117"/>
      <c r="X46" s="117"/>
      <c r="Y46" s="117"/>
      <c r="Z46" s="117"/>
      <c r="AA46" s="117"/>
      <c r="AB46" s="117"/>
      <c r="AC46" s="117"/>
      <c r="AD46" s="117"/>
      <c r="AE46" s="117"/>
    </row>
    <row r="47" spans="1:77" ht="14" x14ac:dyDescent="0.15">
      <c r="A47" s="123" t="s">
        <v>52</v>
      </c>
      <c r="B47" s="110"/>
      <c r="C47" s="148">
        <v>0.15</v>
      </c>
      <c r="D47" s="144"/>
      <c r="E47" s="144"/>
      <c r="F47" s="144"/>
      <c r="G47" s="145"/>
      <c r="H47" s="145"/>
      <c r="I47" s="110"/>
      <c r="J47" s="110"/>
      <c r="K47" s="110"/>
      <c r="L47" s="110"/>
      <c r="M47" s="110"/>
      <c r="N47" s="110"/>
      <c r="O47" s="110"/>
      <c r="P47" s="110"/>
      <c r="Q47" s="110"/>
      <c r="R47" s="110"/>
      <c r="S47" s="110"/>
      <c r="T47" s="124"/>
      <c r="U47" s="117"/>
      <c r="V47" s="117"/>
      <c r="W47" s="117"/>
      <c r="X47" s="117"/>
      <c r="Y47" s="117"/>
      <c r="Z47" s="117"/>
      <c r="AA47" s="117"/>
      <c r="AB47" s="117"/>
      <c r="AC47" s="117"/>
      <c r="AD47" s="117"/>
      <c r="AE47" s="117"/>
    </row>
    <row r="48" spans="1:77" ht="14" x14ac:dyDescent="0.15">
      <c r="A48" s="123"/>
      <c r="B48" s="110"/>
      <c r="C48" s="144"/>
      <c r="D48" s="144"/>
      <c r="E48" s="144"/>
      <c r="F48" s="144"/>
      <c r="G48" s="145"/>
      <c r="H48" s="145"/>
      <c r="I48" s="110"/>
      <c r="J48" s="110"/>
      <c r="K48" s="110"/>
      <c r="L48" s="110"/>
      <c r="M48" s="110"/>
      <c r="N48" s="110"/>
      <c r="O48" s="110"/>
      <c r="P48" s="110"/>
      <c r="Q48" s="110"/>
      <c r="R48" s="110"/>
      <c r="S48" s="110"/>
      <c r="T48" s="124"/>
      <c r="U48" s="117"/>
      <c r="V48" s="117"/>
      <c r="W48" s="117"/>
      <c r="X48" s="117"/>
      <c r="Y48" s="117"/>
      <c r="Z48" s="117"/>
      <c r="AA48" s="117"/>
      <c r="AB48" s="117"/>
      <c r="AC48" s="117"/>
      <c r="AD48" s="117"/>
      <c r="AE48" s="117"/>
    </row>
    <row r="49" spans="1:31" ht="71" customHeight="1" x14ac:dyDescent="0.15">
      <c r="A49" s="225" t="s">
        <v>168</v>
      </c>
      <c r="B49" s="226" t="s">
        <v>122</v>
      </c>
      <c r="C49" s="227" t="s">
        <v>3</v>
      </c>
      <c r="D49" s="227" t="s">
        <v>4</v>
      </c>
      <c r="E49" s="243" t="s">
        <v>5</v>
      </c>
      <c r="F49" s="227" t="s">
        <v>51</v>
      </c>
      <c r="G49" s="227" t="s">
        <v>298</v>
      </c>
      <c r="H49" s="228" t="s">
        <v>31</v>
      </c>
      <c r="I49" s="235" t="s">
        <v>6</v>
      </c>
      <c r="J49" s="228" t="s">
        <v>82</v>
      </c>
      <c r="K49" s="229" t="s">
        <v>7</v>
      </c>
      <c r="L49" s="229" t="s">
        <v>8</v>
      </c>
      <c r="M49" s="229" t="s">
        <v>9</v>
      </c>
      <c r="N49" s="229" t="s">
        <v>10</v>
      </c>
      <c r="O49" s="230" t="s">
        <v>94</v>
      </c>
      <c r="P49" s="230" t="s">
        <v>30</v>
      </c>
      <c r="Q49" s="232" t="s">
        <v>950</v>
      </c>
      <c r="R49" s="230" t="s">
        <v>951</v>
      </c>
      <c r="S49" s="233" t="s">
        <v>135</v>
      </c>
      <c r="T49" s="231" t="s">
        <v>136</v>
      </c>
      <c r="U49" s="117"/>
      <c r="V49" s="117"/>
      <c r="W49" s="117"/>
      <c r="X49" s="117"/>
      <c r="Y49" s="117"/>
      <c r="Z49" s="117"/>
      <c r="AA49" s="117"/>
      <c r="AB49" s="117"/>
      <c r="AC49" s="117"/>
      <c r="AD49" s="117"/>
      <c r="AE49" s="117"/>
    </row>
    <row r="50" spans="1:31" ht="14" x14ac:dyDescent="0.15">
      <c r="A50" s="125" t="str">
        <f>'Tariffs July 2017'!K28</f>
        <v>AGL</v>
      </c>
      <c r="B50" s="15" t="str">
        <f>'Tariffs July 2017'!L28</f>
        <v xml:space="preserve">Savers </v>
      </c>
      <c r="C50" s="126">
        <f>91*'Tariffs July 2017'!M28/100</f>
        <v>93.73</v>
      </c>
      <c r="D50" s="126">
        <f>($C$45*$C$46)*'Tariffs July 2017'!N28/100</f>
        <v>442</v>
      </c>
      <c r="E50" s="126">
        <v>0</v>
      </c>
      <c r="F50" s="126">
        <f>($C$45*$C$47)*'Tariffs July 2017'!AE28/100</f>
        <v>66</v>
      </c>
      <c r="G50" s="126">
        <f>SUM(C50:F50)</f>
        <v>601.73</v>
      </c>
      <c r="H50" s="127">
        <f>(G50-C50)*4</f>
        <v>2032</v>
      </c>
      <c r="I50" s="128">
        <f>G50*4</f>
        <v>2406.92</v>
      </c>
      <c r="J50" s="129">
        <f t="shared" ref="J50:J60" si="27">I50*1.1</f>
        <v>2647.6120000000001</v>
      </c>
      <c r="K50" s="15">
        <f>'Tariffs July 2017'!AW28</f>
        <v>0</v>
      </c>
      <c r="L50" s="15">
        <f>'Tariffs July 2017'!AX28</f>
        <v>0</v>
      </c>
      <c r="M50" s="15">
        <f>'Tariffs July 2017'!AY28</f>
        <v>0</v>
      </c>
      <c r="N50" s="15">
        <f>'Tariffs July 2017'!AZ28</f>
        <v>10</v>
      </c>
      <c r="O50" s="127">
        <f>I50</f>
        <v>2406.92</v>
      </c>
      <c r="P50" s="127">
        <f>O50-(H50*N50/100)</f>
        <v>2203.7200000000003</v>
      </c>
      <c r="Q50" s="130">
        <f>O50*1.1</f>
        <v>2647.6120000000001</v>
      </c>
      <c r="R50" s="130">
        <f>P50*1.1</f>
        <v>2424.0920000000006</v>
      </c>
      <c r="S50" s="131">
        <f>'Tariffs July 2017'!BG28</f>
        <v>0</v>
      </c>
      <c r="T50" s="132" t="str">
        <f>'Tariffs July 2017'!BH28</f>
        <v>n</v>
      </c>
      <c r="U50" s="117"/>
      <c r="V50" s="117"/>
      <c r="W50" s="117"/>
      <c r="X50" s="117"/>
      <c r="Y50" s="117"/>
      <c r="Z50" s="117"/>
      <c r="AA50" s="117"/>
      <c r="AB50" s="117"/>
      <c r="AC50" s="117"/>
      <c r="AD50" s="117"/>
      <c r="AE50" s="117"/>
    </row>
    <row r="51" spans="1:31" ht="14" x14ac:dyDescent="0.15">
      <c r="A51" s="125" t="str">
        <f>'Tariffs July 2017'!K29</f>
        <v>Click Energy</v>
      </c>
      <c r="B51" s="15" t="str">
        <f>'Tariffs July 2017'!L29</f>
        <v>People Power</v>
      </c>
      <c r="C51" s="126">
        <f>91*'Tariffs July 2017'!M29/100</f>
        <v>118.4911</v>
      </c>
      <c r="D51" s="126">
        <f>($C$45*$C$46)*'Tariffs July 2017'!N29/100</f>
        <v>510.935</v>
      </c>
      <c r="E51" s="126">
        <v>0</v>
      </c>
      <c r="F51" s="126">
        <f>($C$45*$C$47)*'Tariffs July 2017'!AE29/100</f>
        <v>83.978999999999999</v>
      </c>
      <c r="G51" s="126">
        <f t="shared" ref="G51:G60" si="28">SUM(C51:F51)</f>
        <v>713.40510000000006</v>
      </c>
      <c r="H51" s="127">
        <f t="shared" ref="H51:H60" si="29">(G51-C51)*4</f>
        <v>2379.6560000000004</v>
      </c>
      <c r="I51" s="128">
        <f t="shared" ref="I51:I60" si="30">G51*4</f>
        <v>2853.6204000000002</v>
      </c>
      <c r="J51" s="129">
        <f t="shared" si="27"/>
        <v>3138.9824400000007</v>
      </c>
      <c r="K51" s="15">
        <f>'Tariffs July 2017'!AW29</f>
        <v>0</v>
      </c>
      <c r="L51" s="15">
        <f>'Tariffs July 2017'!AX29</f>
        <v>0</v>
      </c>
      <c r="M51" s="15">
        <f>'Tariffs July 2017'!AY29</f>
        <v>15</v>
      </c>
      <c r="N51" s="15">
        <f>'Tariffs July 2017'!AZ29</f>
        <v>0</v>
      </c>
      <c r="O51" s="127">
        <f t="shared" ref="O51" si="31">I51</f>
        <v>2853.6204000000002</v>
      </c>
      <c r="P51" s="127">
        <f>O51-(O51*M51/100)</f>
        <v>2425.5773400000003</v>
      </c>
      <c r="Q51" s="130">
        <f t="shared" ref="Q51:R60" si="32">O51*1.1</f>
        <v>3138.9824400000007</v>
      </c>
      <c r="R51" s="130">
        <f t="shared" si="32"/>
        <v>2668.1350740000007</v>
      </c>
      <c r="S51" s="131">
        <f>'Tariffs July 2017'!BG29</f>
        <v>0</v>
      </c>
      <c r="T51" s="132" t="str">
        <f>'Tariffs July 2017'!BH29</f>
        <v>n</v>
      </c>
      <c r="U51" s="117"/>
      <c r="V51" s="117"/>
      <c r="W51" s="117"/>
      <c r="X51" s="117"/>
      <c r="Y51" s="117"/>
      <c r="Z51" s="117"/>
      <c r="AA51" s="117"/>
      <c r="AB51" s="117"/>
      <c r="AC51" s="117"/>
      <c r="AD51" s="117"/>
      <c r="AE51" s="117"/>
    </row>
    <row r="52" spans="1:31" ht="14" x14ac:dyDescent="0.15">
      <c r="A52" s="125" t="str">
        <f>'Tariffs July 2017'!K30</f>
        <v>Diamond Energy</v>
      </c>
      <c r="B52" s="15" t="str">
        <f>'Tariffs July 2017'!L30</f>
        <v>Pay on time discount</v>
      </c>
      <c r="C52" s="126">
        <f>91*'Tariffs July 2017'!M30/100</f>
        <v>116.75300000000001</v>
      </c>
      <c r="D52" s="126">
        <f>($C$45*$C$46)*'Tariffs July 2017'!N30/100</f>
        <v>449.65</v>
      </c>
      <c r="E52" s="126">
        <v>0</v>
      </c>
      <c r="F52" s="126">
        <f>($C$45*$C$47)*'Tariffs July 2017'!AE30/100</f>
        <v>67.5</v>
      </c>
      <c r="G52" s="126">
        <f t="shared" si="28"/>
        <v>633.90300000000002</v>
      </c>
      <c r="H52" s="127">
        <f t="shared" si="29"/>
        <v>2068.6</v>
      </c>
      <c r="I52" s="128">
        <f t="shared" si="30"/>
        <v>2535.6120000000001</v>
      </c>
      <c r="J52" s="129">
        <f t="shared" si="27"/>
        <v>2789.1732000000002</v>
      </c>
      <c r="K52" s="15">
        <f>'Tariffs July 2017'!AW30</f>
        <v>0</v>
      </c>
      <c r="L52" s="15">
        <f>'Tariffs July 2017'!AX30</f>
        <v>0</v>
      </c>
      <c r="M52" s="15">
        <f>'Tariffs July 2017'!AY30</f>
        <v>7</v>
      </c>
      <c r="N52" s="15">
        <f>'Tariffs July 2017'!AZ30</f>
        <v>0</v>
      </c>
      <c r="O52" s="127">
        <f>I52</f>
        <v>2535.6120000000001</v>
      </c>
      <c r="P52" s="127">
        <f>O52-(O52*M52/100)</f>
        <v>2358.1191600000002</v>
      </c>
      <c r="Q52" s="130">
        <f t="shared" si="32"/>
        <v>2789.1732000000002</v>
      </c>
      <c r="R52" s="130">
        <f t="shared" si="32"/>
        <v>2593.9310760000003</v>
      </c>
      <c r="S52" s="131">
        <f>'Tariffs July 2017'!BG30</f>
        <v>0</v>
      </c>
      <c r="T52" s="132" t="str">
        <f>'Tariffs July 2017'!BH30</f>
        <v>n</v>
      </c>
      <c r="U52" s="117"/>
      <c r="V52" s="117"/>
      <c r="W52" s="117"/>
      <c r="X52" s="117"/>
      <c r="Y52" s="117"/>
      <c r="Z52" s="117"/>
      <c r="AA52" s="117"/>
      <c r="AB52" s="117"/>
      <c r="AC52" s="117"/>
      <c r="AD52" s="117"/>
      <c r="AE52" s="117"/>
    </row>
    <row r="53" spans="1:31" ht="14" x14ac:dyDescent="0.15">
      <c r="A53" s="125" t="str">
        <f>'Tariffs July 2017'!K31</f>
        <v>Dodo Power &amp; Gas</v>
      </c>
      <c r="B53" s="15" t="str">
        <f>'Tariffs July 2017'!L31</f>
        <v>Market offer</v>
      </c>
      <c r="C53" s="126">
        <f>91*'Tariffs July 2017'!M31/100</f>
        <v>108.381</v>
      </c>
      <c r="D53" s="126">
        <f>($C$45*$C$46)*'Tariffs July 2017'!N31/100</f>
        <v>446.25</v>
      </c>
      <c r="E53" s="126">
        <v>0</v>
      </c>
      <c r="F53" s="126">
        <f>($C$45*$C$47)*'Tariffs July 2017'!AE31/100</f>
        <v>66.75</v>
      </c>
      <c r="G53" s="126">
        <f t="shared" si="28"/>
        <v>621.38099999999997</v>
      </c>
      <c r="H53" s="127">
        <f t="shared" si="29"/>
        <v>2052</v>
      </c>
      <c r="I53" s="128">
        <f t="shared" si="30"/>
        <v>2485.5239999999999</v>
      </c>
      <c r="J53" s="129">
        <f t="shared" si="27"/>
        <v>2734.0763999999999</v>
      </c>
      <c r="K53" s="15">
        <f>'Tariffs July 2017'!AW31</f>
        <v>0</v>
      </c>
      <c r="L53" s="15">
        <f>'Tariffs July 2017'!AX31</f>
        <v>0</v>
      </c>
      <c r="M53" s="15">
        <f>'Tariffs July 2017'!AY31</f>
        <v>0</v>
      </c>
      <c r="N53" s="15">
        <f>'Tariffs July 2017'!AZ31</f>
        <v>0</v>
      </c>
      <c r="O53" s="127">
        <f>I53</f>
        <v>2485.5239999999999</v>
      </c>
      <c r="P53" s="127">
        <f>O53-(H53*N53/100)</f>
        <v>2485.5239999999999</v>
      </c>
      <c r="Q53" s="130">
        <f t="shared" si="32"/>
        <v>2734.0763999999999</v>
      </c>
      <c r="R53" s="130">
        <f t="shared" si="32"/>
        <v>2734.0763999999999</v>
      </c>
      <c r="S53" s="131">
        <f>'Tariffs July 2017'!BG31</f>
        <v>0</v>
      </c>
      <c r="T53" s="132" t="str">
        <f>'Tariffs July 2017'!BH31</f>
        <v>n</v>
      </c>
      <c r="U53" s="117"/>
      <c r="V53" s="117"/>
      <c r="W53" s="117"/>
      <c r="X53" s="117"/>
      <c r="Y53" s="117"/>
      <c r="Z53" s="117"/>
      <c r="AA53" s="117"/>
      <c r="AB53" s="117"/>
      <c r="AC53" s="117"/>
      <c r="AD53" s="117"/>
      <c r="AE53" s="117"/>
    </row>
    <row r="54" spans="1:31" ht="14" x14ac:dyDescent="0.15">
      <c r="A54" s="125" t="str">
        <f>'Tariffs July 2017'!K32</f>
        <v>EnergyAustralia</v>
      </c>
      <c r="B54" s="15" t="str">
        <f>'Tariffs July 2017'!L32</f>
        <v xml:space="preserve">Flexi Saver </v>
      </c>
      <c r="C54" s="126">
        <f>91*'Tariffs July 2017'!M32/100</f>
        <v>108.836</v>
      </c>
      <c r="D54" s="126">
        <f>($C$45*$C$46)*'Tariffs July 2017'!N32/100</f>
        <v>451.86</v>
      </c>
      <c r="E54" s="126">
        <v>0</v>
      </c>
      <c r="F54" s="126">
        <f>($C$45*$C$47)*'Tariffs July 2017'!AE32/100</f>
        <v>63.15</v>
      </c>
      <c r="G54" s="126">
        <f t="shared" si="28"/>
        <v>623.846</v>
      </c>
      <c r="H54" s="127">
        <f t="shared" si="29"/>
        <v>2060.04</v>
      </c>
      <c r="I54" s="128">
        <f t="shared" si="30"/>
        <v>2495.384</v>
      </c>
      <c r="J54" s="129">
        <f t="shared" si="27"/>
        <v>2744.9224000000004</v>
      </c>
      <c r="K54" s="15">
        <f>'Tariffs July 2017'!AW32</f>
        <v>0</v>
      </c>
      <c r="L54" s="15">
        <f>'Tariffs July 2017'!AX32</f>
        <v>0</v>
      </c>
      <c r="M54" s="15">
        <f>'Tariffs July 2017'!AY32</f>
        <v>0</v>
      </c>
      <c r="N54" s="15">
        <f>'Tariffs July 2017'!AZ32</f>
        <v>18</v>
      </c>
      <c r="O54" s="127">
        <f>I54</f>
        <v>2495.384</v>
      </c>
      <c r="P54" s="127">
        <f>O54-(H54*N54/100)</f>
        <v>2124.5767999999998</v>
      </c>
      <c r="Q54" s="130">
        <f t="shared" si="32"/>
        <v>2744.9224000000004</v>
      </c>
      <c r="R54" s="130">
        <f t="shared" si="32"/>
        <v>2337.0344799999998</v>
      </c>
      <c r="S54" s="131">
        <f>'Tariffs July 2017'!BG32</f>
        <v>0</v>
      </c>
      <c r="T54" s="132" t="str">
        <f>'Tariffs July 2017'!BH32</f>
        <v>n</v>
      </c>
      <c r="U54" s="117"/>
      <c r="V54" s="117"/>
      <c r="W54" s="117"/>
      <c r="X54" s="117"/>
      <c r="Y54" s="117"/>
      <c r="Z54" s="117"/>
      <c r="AA54" s="117"/>
      <c r="AB54" s="117"/>
      <c r="AC54" s="117"/>
      <c r="AD54" s="117"/>
      <c r="AE54" s="117"/>
    </row>
    <row r="55" spans="1:31" ht="14" x14ac:dyDescent="0.15">
      <c r="A55" s="125" t="str">
        <f>'Tariffs July 2017'!K33</f>
        <v>Energy Locals</v>
      </c>
      <c r="B55" s="15" t="str">
        <f>'Tariffs July 2017'!L33</f>
        <v>Market offer</v>
      </c>
      <c r="C55" s="126">
        <f>91*'Tariffs July 2017'!M33/100</f>
        <v>93.73</v>
      </c>
      <c r="D55" s="126">
        <f>($C$45*$C$46)*'Tariffs July 2017'!N33/100</f>
        <v>391</v>
      </c>
      <c r="E55" s="126">
        <v>0</v>
      </c>
      <c r="F55" s="126">
        <f>($C$45*$C$47)*'Tariffs July 2017'!AE33/100</f>
        <v>63</v>
      </c>
      <c r="G55" s="126">
        <f t="shared" si="28"/>
        <v>547.73</v>
      </c>
      <c r="H55" s="127">
        <f t="shared" si="29"/>
        <v>1816</v>
      </c>
      <c r="I55" s="128">
        <f t="shared" si="30"/>
        <v>2190.92</v>
      </c>
      <c r="J55" s="129">
        <f t="shared" si="27"/>
        <v>2410.0120000000002</v>
      </c>
      <c r="K55" s="15">
        <f>'Tariffs July 2017'!AW33</f>
        <v>0</v>
      </c>
      <c r="L55" s="15">
        <f>'Tariffs July 2017'!AX33</f>
        <v>0</v>
      </c>
      <c r="M55" s="15">
        <f>'Tariffs July 2017'!AY33</f>
        <v>0</v>
      </c>
      <c r="N55" s="15">
        <f>'Tariffs July 2017'!AZ33</f>
        <v>0</v>
      </c>
      <c r="O55" s="127">
        <f t="shared" ref="O55:O60" si="33">I55</f>
        <v>2190.92</v>
      </c>
      <c r="P55" s="127">
        <f>O55-(O55*M55/100)</f>
        <v>2190.92</v>
      </c>
      <c r="Q55" s="130">
        <f t="shared" si="32"/>
        <v>2410.0120000000002</v>
      </c>
      <c r="R55" s="130">
        <f t="shared" si="32"/>
        <v>2410.0120000000002</v>
      </c>
      <c r="S55" s="131">
        <f>'Tariffs July 2017'!BG33</f>
        <v>0</v>
      </c>
      <c r="T55" s="132" t="str">
        <f>'Tariffs July 2017'!BH33</f>
        <v>n</v>
      </c>
      <c r="U55" s="117"/>
      <c r="V55" s="117"/>
      <c r="W55" s="117"/>
      <c r="X55" s="117"/>
      <c r="Y55" s="117"/>
      <c r="Z55" s="117"/>
      <c r="AA55" s="117"/>
      <c r="AB55" s="117"/>
      <c r="AC55" s="117"/>
      <c r="AD55" s="117"/>
      <c r="AE55" s="117"/>
    </row>
    <row r="56" spans="1:31" ht="14" x14ac:dyDescent="0.15">
      <c r="A56" s="125" t="str">
        <f>'Tariffs July 2017'!K34</f>
        <v>Origin Energy</v>
      </c>
      <c r="B56" s="15" t="str">
        <f>'Tariffs July 2017'!L34</f>
        <v>Saver</v>
      </c>
      <c r="C56" s="126">
        <f>91*'Tariffs July 2017'!M34/100</f>
        <v>106.42450000000001</v>
      </c>
      <c r="D56" s="126">
        <f>($C$45*$C$46)*'Tariffs July 2017'!N34/100</f>
        <v>416.67</v>
      </c>
      <c r="E56" s="126">
        <v>0</v>
      </c>
      <c r="F56" s="126">
        <f>($C$45*$C$47)*'Tariffs July 2017'!AE34/100</f>
        <v>61.44</v>
      </c>
      <c r="G56" s="126">
        <f t="shared" si="28"/>
        <v>584.53449999999998</v>
      </c>
      <c r="H56" s="127">
        <f t="shared" si="29"/>
        <v>1912.4399999999998</v>
      </c>
      <c r="I56" s="128">
        <f t="shared" si="30"/>
        <v>2338.1379999999999</v>
      </c>
      <c r="J56" s="129">
        <f t="shared" si="27"/>
        <v>2571.9518000000003</v>
      </c>
      <c r="K56" s="15">
        <f>'Tariffs July 2017'!AW34</f>
        <v>0</v>
      </c>
      <c r="L56" s="15">
        <f>'Tariffs July 2017'!AX34</f>
        <v>0</v>
      </c>
      <c r="M56" s="15">
        <f>'Tariffs July 2017'!AY34</f>
        <v>0</v>
      </c>
      <c r="N56" s="15">
        <f>'Tariffs July 2017'!AZ34</f>
        <v>8</v>
      </c>
      <c r="O56" s="127">
        <f t="shared" si="33"/>
        <v>2338.1379999999999</v>
      </c>
      <c r="P56" s="127">
        <f>O56-(H56*N56/100)</f>
        <v>2185.1428000000001</v>
      </c>
      <c r="Q56" s="130">
        <f t="shared" si="32"/>
        <v>2571.9518000000003</v>
      </c>
      <c r="R56" s="130">
        <f t="shared" si="32"/>
        <v>2403.6570800000004</v>
      </c>
      <c r="S56" s="131">
        <f>'Tariffs July 2017'!BG34</f>
        <v>0</v>
      </c>
      <c r="T56" s="132" t="str">
        <f>'Tariffs July 2017'!BH34</f>
        <v>n</v>
      </c>
      <c r="U56" s="117"/>
      <c r="V56" s="117"/>
      <c r="W56" s="117"/>
      <c r="X56" s="117"/>
      <c r="Y56" s="117"/>
      <c r="Z56" s="117"/>
      <c r="AA56" s="117"/>
      <c r="AB56" s="117"/>
      <c r="AC56" s="117"/>
      <c r="AD56" s="117"/>
      <c r="AE56" s="117"/>
    </row>
    <row r="57" spans="1:31" ht="14" x14ac:dyDescent="0.15">
      <c r="A57" s="125" t="str">
        <f>'Tariffs July 2017'!K35</f>
        <v>Powerdirect</v>
      </c>
      <c r="B57" s="15" t="str">
        <f>'Tariffs July 2017'!L35</f>
        <v>Market offer</v>
      </c>
      <c r="C57" s="126">
        <f>91*'Tariffs July 2017'!M35/100</f>
        <v>93.73</v>
      </c>
      <c r="D57" s="126">
        <f>($C$45*$C$46)*'Tariffs July 2017'!N35/100</f>
        <v>442</v>
      </c>
      <c r="E57" s="126">
        <v>0</v>
      </c>
      <c r="F57" s="126">
        <f>($C$45*$C$47)*'Tariffs July 2017'!AE35/100</f>
        <v>66</v>
      </c>
      <c r="G57" s="126">
        <f t="shared" si="28"/>
        <v>601.73</v>
      </c>
      <c r="H57" s="127">
        <f t="shared" si="29"/>
        <v>2032</v>
      </c>
      <c r="I57" s="128">
        <f t="shared" si="30"/>
        <v>2406.92</v>
      </c>
      <c r="J57" s="129">
        <f t="shared" si="27"/>
        <v>2647.6120000000001</v>
      </c>
      <c r="K57" s="15">
        <f>'Tariffs July 2017'!AW35</f>
        <v>0</v>
      </c>
      <c r="L57" s="15">
        <f>'Tariffs July 2017'!AX35</f>
        <v>0</v>
      </c>
      <c r="M57" s="15">
        <f>'Tariffs July 2017'!AY35</f>
        <v>0</v>
      </c>
      <c r="N57" s="15">
        <f>'Tariffs July 2017'!AZ35</f>
        <v>12</v>
      </c>
      <c r="O57" s="127">
        <f t="shared" si="33"/>
        <v>2406.92</v>
      </c>
      <c r="P57" s="127">
        <f>O57-(H57*N57/100)</f>
        <v>2163.08</v>
      </c>
      <c r="Q57" s="130">
        <f t="shared" si="32"/>
        <v>2647.6120000000001</v>
      </c>
      <c r="R57" s="130">
        <f t="shared" si="32"/>
        <v>2379.3879999999999</v>
      </c>
      <c r="S57" s="131">
        <f>'Tariffs July 2017'!BG35</f>
        <v>0</v>
      </c>
      <c r="T57" s="132" t="str">
        <f>'Tariffs July 2017'!BH35</f>
        <v>n</v>
      </c>
      <c r="U57" s="117"/>
      <c r="V57" s="117"/>
      <c r="W57" s="117"/>
      <c r="X57" s="117"/>
      <c r="Y57" s="117"/>
      <c r="Z57" s="117"/>
      <c r="AA57" s="117"/>
      <c r="AB57" s="117"/>
      <c r="AC57" s="117"/>
      <c r="AD57" s="117"/>
      <c r="AE57" s="117"/>
    </row>
    <row r="58" spans="1:31" ht="14" x14ac:dyDescent="0.15">
      <c r="A58" s="125" t="str">
        <f>'Tariffs July 2017'!K36</f>
        <v>Sanctuary Energy</v>
      </c>
      <c r="B58" s="15" t="str">
        <f>'Tariffs July 2017'!L36</f>
        <v>Negotiated offer</v>
      </c>
      <c r="C58" s="126">
        <f>91*'Tariffs July 2017'!M36/100</f>
        <v>119.27369999999999</v>
      </c>
      <c r="D58" s="126">
        <f>($C$45*$C$46)*'Tariffs July 2017'!N36/100</f>
        <v>415.85059999999999</v>
      </c>
      <c r="E58" s="126">
        <v>0</v>
      </c>
      <c r="F58" s="126">
        <f>($C$45*$C$47)*'Tariffs July 2017'!AE36/100</f>
        <v>62.2776</v>
      </c>
      <c r="G58" s="126">
        <f t="shared" si="28"/>
        <v>597.40189999999996</v>
      </c>
      <c r="H58" s="127">
        <f t="shared" si="29"/>
        <v>1912.5128</v>
      </c>
      <c r="I58" s="128">
        <f t="shared" si="30"/>
        <v>2389.6075999999998</v>
      </c>
      <c r="J58" s="129">
        <f t="shared" si="27"/>
        <v>2628.5683600000002</v>
      </c>
      <c r="K58" s="15">
        <f>'Tariffs July 2017'!AW36</f>
        <v>0</v>
      </c>
      <c r="L58" s="15">
        <f>'Tariffs July 2017'!AX36</f>
        <v>0</v>
      </c>
      <c r="M58" s="15">
        <f>'Tariffs July 2017'!AY36</f>
        <v>0</v>
      </c>
      <c r="N58" s="15">
        <f>'Tariffs July 2017'!AZ36</f>
        <v>0</v>
      </c>
      <c r="O58" s="127">
        <f t="shared" si="33"/>
        <v>2389.6075999999998</v>
      </c>
      <c r="P58" s="127">
        <f>O58-(H58*N58/100)</f>
        <v>2389.6075999999998</v>
      </c>
      <c r="Q58" s="130">
        <f t="shared" si="32"/>
        <v>2628.5683600000002</v>
      </c>
      <c r="R58" s="130">
        <f t="shared" si="32"/>
        <v>2628.5683600000002</v>
      </c>
      <c r="S58" s="131">
        <f>'Tariffs July 2017'!BG36</f>
        <v>0</v>
      </c>
      <c r="T58" s="132" t="str">
        <f>'Tariffs July 2017'!BH36</f>
        <v>n</v>
      </c>
      <c r="U58" s="117"/>
      <c r="V58" s="117"/>
      <c r="W58" s="117"/>
      <c r="X58" s="117"/>
      <c r="Y58" s="117"/>
      <c r="Z58" s="117"/>
      <c r="AA58" s="117"/>
      <c r="AB58" s="117"/>
      <c r="AC58" s="117"/>
      <c r="AD58" s="117"/>
      <c r="AE58" s="117"/>
    </row>
    <row r="59" spans="1:31" ht="14" x14ac:dyDescent="0.15">
      <c r="A59" s="125" t="str">
        <f>'Tariffs July 2017'!K37</f>
        <v>Simply Energy</v>
      </c>
      <c r="B59" s="15" t="str">
        <f>'Tariffs July 2017'!L37</f>
        <v>Plus</v>
      </c>
      <c r="C59" s="126">
        <f>91*'Tariffs July 2017'!M37/100</f>
        <v>80.817099999999996</v>
      </c>
      <c r="D59" s="126">
        <f>($C$45*$C$46)*'Tariffs July 2017'!N37/100</f>
        <v>442.17</v>
      </c>
      <c r="E59" s="126">
        <v>0</v>
      </c>
      <c r="F59" s="126">
        <f>($C$45*$C$47)*'Tariffs July 2017'!AE37/100</f>
        <v>69.33</v>
      </c>
      <c r="G59" s="126">
        <f t="shared" si="28"/>
        <v>592.3171000000001</v>
      </c>
      <c r="H59" s="127">
        <f t="shared" si="29"/>
        <v>2046.0000000000005</v>
      </c>
      <c r="I59" s="128">
        <f t="shared" si="30"/>
        <v>2369.2684000000004</v>
      </c>
      <c r="J59" s="129">
        <f t="shared" si="27"/>
        <v>2606.1952400000005</v>
      </c>
      <c r="K59" s="15">
        <f>'Tariffs July 2017'!AW37</f>
        <v>0</v>
      </c>
      <c r="L59" s="15">
        <f>'Tariffs July 2017'!AX37</f>
        <v>0</v>
      </c>
      <c r="M59" s="15">
        <f>'Tariffs July 2017'!AY37</f>
        <v>0</v>
      </c>
      <c r="N59" s="15">
        <f>'Tariffs July 2017'!AZ37</f>
        <v>15</v>
      </c>
      <c r="O59" s="127">
        <f t="shared" si="33"/>
        <v>2369.2684000000004</v>
      </c>
      <c r="P59" s="127">
        <f>O59-(H59*N59/100)</f>
        <v>2062.3684000000003</v>
      </c>
      <c r="Q59" s="130">
        <f t="shared" si="32"/>
        <v>2606.1952400000005</v>
      </c>
      <c r="R59" s="130">
        <f t="shared" si="32"/>
        <v>2268.6052400000003</v>
      </c>
      <c r="S59" s="131">
        <f>'Tariffs July 2017'!BG37</f>
        <v>0</v>
      </c>
      <c r="T59" s="132" t="str">
        <f>'Tariffs July 2017'!BH37</f>
        <v>n</v>
      </c>
      <c r="U59" s="117"/>
      <c r="V59" s="117"/>
      <c r="W59" s="117"/>
      <c r="X59" s="117"/>
      <c r="Y59" s="117"/>
      <c r="Z59" s="117"/>
      <c r="AA59" s="117"/>
      <c r="AB59" s="117"/>
      <c r="AC59" s="117"/>
      <c r="AD59" s="117"/>
      <c r="AE59" s="117"/>
    </row>
    <row r="60" spans="1:31" ht="14" x14ac:dyDescent="0.15">
      <c r="A60" s="125" t="str">
        <f>'Tariffs July 2017'!K38</f>
        <v>Mojo Power</v>
      </c>
      <c r="B60" s="15" t="str">
        <f>'Tariffs July 2017'!L38</f>
        <v>Standard Energy Pass</v>
      </c>
      <c r="C60" s="126">
        <f>(91*'Tariffs July 2017'!M38/100)+('Tariffs July 2017'!BK38*3)</f>
        <v>158.7355</v>
      </c>
      <c r="D60" s="126">
        <f>($C$45*$C$46)*'Tariffs July 2017'!N38/100</f>
        <v>384.03</v>
      </c>
      <c r="E60" s="126">
        <v>0</v>
      </c>
      <c r="F60" s="126">
        <f>($C$45*$C$47)*'Tariffs July 2017'!AE38/100</f>
        <v>52.14</v>
      </c>
      <c r="G60" s="126">
        <f t="shared" si="28"/>
        <v>594.90549999999996</v>
      </c>
      <c r="H60" s="127">
        <f t="shared" si="29"/>
        <v>1744.6799999999998</v>
      </c>
      <c r="I60" s="128">
        <f t="shared" si="30"/>
        <v>2379.6219999999998</v>
      </c>
      <c r="J60" s="129">
        <f t="shared" si="27"/>
        <v>2617.5842000000002</v>
      </c>
      <c r="K60" s="15">
        <f>'Tariffs July 2017'!AW38</f>
        <v>0</v>
      </c>
      <c r="L60" s="15">
        <f>'Tariffs July 2017'!AX38</f>
        <v>0</v>
      </c>
      <c r="M60" s="15">
        <f>'Tariffs July 2017'!AY38</f>
        <v>0</v>
      </c>
      <c r="N60" s="15">
        <f>'Tariffs July 2017'!AZ38</f>
        <v>0</v>
      </c>
      <c r="O60" s="127">
        <f t="shared" si="33"/>
        <v>2379.6219999999998</v>
      </c>
      <c r="P60" s="127">
        <f>O60-(H60*N60/100)</f>
        <v>2379.6219999999998</v>
      </c>
      <c r="Q60" s="130">
        <f t="shared" si="32"/>
        <v>2617.5842000000002</v>
      </c>
      <c r="R60" s="130">
        <f t="shared" si="32"/>
        <v>2617.5842000000002</v>
      </c>
      <c r="S60" s="131">
        <f>'Tariffs July 2017'!BG38</f>
        <v>0</v>
      </c>
      <c r="T60" s="132" t="str">
        <f>'Tariffs July 2017'!BH38</f>
        <v>n</v>
      </c>
      <c r="U60" s="117"/>
      <c r="V60" s="117"/>
      <c r="W60" s="117"/>
      <c r="X60" s="117"/>
      <c r="Y60" s="117"/>
      <c r="Z60" s="117"/>
      <c r="AA60" s="117"/>
      <c r="AB60" s="117"/>
      <c r="AC60" s="117"/>
      <c r="AD60" s="117"/>
      <c r="AE60" s="117"/>
    </row>
    <row r="61" spans="1:31" ht="14" x14ac:dyDescent="0.15">
      <c r="A61" s="125" t="str">
        <f>'Tariffs July 2017'!K39</f>
        <v>Powershop</v>
      </c>
      <c r="B61" s="15" t="str">
        <f>'Tariffs July 2017'!L39</f>
        <v>Standard Saver</v>
      </c>
      <c r="C61" s="126">
        <f>91*'Tariffs July 2017'!M39/100</f>
        <v>94.776499999999999</v>
      </c>
      <c r="D61" s="126">
        <f>($C$45*$C$46)*'Tariffs July 2017'!N39/100</f>
        <v>464.95</v>
      </c>
      <c r="E61" s="126">
        <v>1</v>
      </c>
      <c r="F61" s="126">
        <f>($C$45*$C$47)*'Tariffs July 2017'!AE39/100</f>
        <v>75.36</v>
      </c>
      <c r="G61" s="126">
        <f t="shared" ref="G61:G62" si="34">SUM(C61:F61)</f>
        <v>636.0865</v>
      </c>
      <c r="H61" s="127">
        <f t="shared" ref="H61:H62" si="35">(G61-C61)*4</f>
        <v>2165.2399999999998</v>
      </c>
      <c r="I61" s="128">
        <f t="shared" ref="I61:I62" si="36">G61*4</f>
        <v>2544.346</v>
      </c>
      <c r="J61" s="129">
        <f t="shared" ref="J61:J62" si="37">I61*1.1</f>
        <v>2798.7806</v>
      </c>
      <c r="K61" s="15">
        <f>'Tariffs July 2017'!AW39</f>
        <v>2</v>
      </c>
      <c r="L61" s="15">
        <f>'Tariffs July 2017'!AX39</f>
        <v>0</v>
      </c>
      <c r="M61" s="15">
        <f>'Tariffs July 2017'!AY39</f>
        <v>8</v>
      </c>
      <c r="N61" s="15">
        <f>'Tariffs July 2017'!AZ39</f>
        <v>0</v>
      </c>
      <c r="O61" s="127">
        <f>I61-(I61*K61/100)</f>
        <v>2493.4590800000001</v>
      </c>
      <c r="P61" s="127">
        <f>O61-(I61*M61/100)</f>
        <v>2289.9114</v>
      </c>
      <c r="Q61" s="130">
        <f t="shared" ref="Q61:Q62" si="38">O61*1.1</f>
        <v>2742.8049880000003</v>
      </c>
      <c r="R61" s="130">
        <f t="shared" ref="R61:R62" si="39">P61*1.1</f>
        <v>2518.90254</v>
      </c>
      <c r="S61" s="131">
        <f>'Tariffs July 2017'!BG39</f>
        <v>0</v>
      </c>
      <c r="T61" s="132" t="str">
        <f>'Tariffs July 2017'!BH39</f>
        <v>n</v>
      </c>
      <c r="U61" s="117"/>
      <c r="V61" s="117"/>
      <c r="W61" s="117"/>
      <c r="X61" s="117"/>
      <c r="Y61" s="117"/>
      <c r="Z61" s="117"/>
      <c r="AA61" s="117"/>
      <c r="AB61" s="117"/>
      <c r="AC61" s="117"/>
      <c r="AD61" s="117"/>
      <c r="AE61" s="117"/>
    </row>
    <row r="62" spans="1:31" ht="15" thickBot="1" x14ac:dyDescent="0.2">
      <c r="A62" s="133" t="str">
        <f>'Tariffs July 2017'!K40</f>
        <v>Red Energy</v>
      </c>
      <c r="B62" s="134" t="str">
        <f>'Tariffs July 2017'!L40</f>
        <v>Easy Saver</v>
      </c>
      <c r="C62" s="135">
        <f>91*'Tariffs July 2017'!M40/100</f>
        <v>91.609699999999989</v>
      </c>
      <c r="D62" s="135">
        <f>($C$45*$C$46)*'Tariffs July 2017'!N40/100</f>
        <v>425</v>
      </c>
      <c r="E62" s="135">
        <v>2</v>
      </c>
      <c r="F62" s="135">
        <f>($C$45*$C$47)*'Tariffs July 2017'!AE40/100</f>
        <v>62.4</v>
      </c>
      <c r="G62" s="135">
        <f t="shared" si="34"/>
        <v>581.00969999999995</v>
      </c>
      <c r="H62" s="136">
        <f t="shared" si="35"/>
        <v>1957.6</v>
      </c>
      <c r="I62" s="137">
        <f t="shared" si="36"/>
        <v>2324.0387999999998</v>
      </c>
      <c r="J62" s="138">
        <f t="shared" si="37"/>
        <v>2556.4426800000001</v>
      </c>
      <c r="K62" s="134">
        <f>'Tariffs July 2017'!AW40</f>
        <v>0</v>
      </c>
      <c r="L62" s="134">
        <f>'Tariffs July 2017'!AX40</f>
        <v>0</v>
      </c>
      <c r="M62" s="134">
        <f>'Tariffs July 2017'!AY40</f>
        <v>10</v>
      </c>
      <c r="N62" s="134">
        <f>'Tariffs July 2017'!AZ40</f>
        <v>0</v>
      </c>
      <c r="O62" s="136">
        <f t="shared" ref="O62" si="40">I62</f>
        <v>2324.0387999999998</v>
      </c>
      <c r="P62" s="136">
        <f>O62-(I62*M62/100)</f>
        <v>2091.63492</v>
      </c>
      <c r="Q62" s="139">
        <f t="shared" si="38"/>
        <v>2556.4426800000001</v>
      </c>
      <c r="R62" s="139">
        <f t="shared" si="39"/>
        <v>2300.7984120000001</v>
      </c>
      <c r="S62" s="140">
        <f>'Tariffs July 2017'!BG40</f>
        <v>0</v>
      </c>
      <c r="T62" s="141" t="str">
        <f>'Tariffs July 2017'!BH40</f>
        <v>n</v>
      </c>
      <c r="U62" s="117"/>
      <c r="V62" s="117"/>
      <c r="W62" s="117"/>
      <c r="X62" s="117"/>
      <c r="Y62" s="117"/>
      <c r="Z62" s="117"/>
      <c r="AA62" s="117"/>
      <c r="AB62" s="117"/>
      <c r="AC62" s="117"/>
      <c r="AD62" s="117"/>
      <c r="AE62" s="117"/>
    </row>
    <row r="63" spans="1:31" s="118" customFormat="1" ht="14" x14ac:dyDescent="0.15">
      <c r="U63" s="117"/>
      <c r="V63" s="117"/>
      <c r="W63" s="117"/>
      <c r="X63" s="117"/>
      <c r="Y63" s="117"/>
      <c r="Z63" s="117"/>
      <c r="AA63" s="117"/>
      <c r="AB63" s="117"/>
      <c r="AC63" s="117"/>
      <c r="AD63" s="117"/>
      <c r="AE63" s="117"/>
    </row>
    <row r="64" spans="1:31" s="118" customFormat="1" ht="15" thickBot="1" x14ac:dyDescent="0.2">
      <c r="U64" s="117"/>
      <c r="V64" s="117"/>
      <c r="W64" s="117"/>
      <c r="X64" s="117"/>
      <c r="Y64" s="117"/>
      <c r="Z64" s="117"/>
      <c r="AA64" s="117"/>
      <c r="AB64" s="117"/>
      <c r="AC64" s="117"/>
      <c r="AD64" s="117"/>
      <c r="AE64" s="117"/>
    </row>
    <row r="65" spans="1:31" ht="14" x14ac:dyDescent="0.15">
      <c r="A65" s="120" t="s">
        <v>44</v>
      </c>
      <c r="B65" s="121"/>
      <c r="C65" s="121"/>
      <c r="D65" s="121"/>
      <c r="E65" s="121"/>
      <c r="F65" s="121"/>
      <c r="G65" s="121"/>
      <c r="H65" s="121"/>
      <c r="I65" s="121"/>
      <c r="J65" s="121"/>
      <c r="K65" s="121"/>
      <c r="L65" s="121"/>
      <c r="M65" s="121"/>
      <c r="N65" s="121"/>
      <c r="O65" s="121"/>
      <c r="P65" s="121"/>
      <c r="Q65" s="121"/>
      <c r="R65" s="121"/>
      <c r="S65" s="121"/>
      <c r="T65" s="122"/>
      <c r="U65" s="117"/>
      <c r="V65" s="117"/>
      <c r="W65" s="117"/>
      <c r="X65" s="117"/>
      <c r="Y65" s="117"/>
      <c r="Z65" s="117"/>
      <c r="AA65" s="117"/>
      <c r="AB65" s="117"/>
      <c r="AC65" s="117"/>
      <c r="AD65" s="117"/>
      <c r="AE65" s="117"/>
    </row>
    <row r="66" spans="1:31" ht="14" x14ac:dyDescent="0.15">
      <c r="A66" s="123" t="s">
        <v>121</v>
      </c>
      <c r="B66" s="110"/>
      <c r="C66" s="147">
        <v>2000</v>
      </c>
      <c r="D66" s="110"/>
      <c r="E66" s="110"/>
      <c r="F66" s="110"/>
      <c r="G66" s="110"/>
      <c r="H66" s="110"/>
      <c r="I66" s="110"/>
      <c r="J66" s="110"/>
      <c r="K66" s="110"/>
      <c r="L66" s="110"/>
      <c r="M66" s="110"/>
      <c r="N66" s="110"/>
      <c r="O66" s="110"/>
      <c r="P66" s="110"/>
      <c r="Q66" s="110"/>
      <c r="R66" s="110"/>
      <c r="S66" s="110"/>
      <c r="T66" s="124"/>
      <c r="U66" s="117"/>
      <c r="V66" s="117"/>
      <c r="W66" s="117"/>
      <c r="X66" s="117"/>
      <c r="Y66" s="117"/>
      <c r="Z66" s="117"/>
      <c r="AA66" s="117"/>
      <c r="AB66" s="117"/>
      <c r="AC66" s="117"/>
      <c r="AD66" s="117"/>
      <c r="AE66" s="117"/>
    </row>
    <row r="67" spans="1:31" ht="14" x14ac:dyDescent="0.15">
      <c r="A67" s="123" t="s">
        <v>262</v>
      </c>
      <c r="B67" s="110"/>
      <c r="C67" s="148">
        <v>0.2</v>
      </c>
      <c r="D67" s="110"/>
      <c r="E67" s="110"/>
      <c r="F67" s="110"/>
      <c r="G67" s="110"/>
      <c r="H67" s="110"/>
      <c r="I67" s="110"/>
      <c r="J67" s="110"/>
      <c r="K67" s="110"/>
      <c r="L67" s="110"/>
      <c r="M67" s="110"/>
      <c r="N67" s="110"/>
      <c r="O67" s="110"/>
      <c r="P67" s="110"/>
      <c r="Q67" s="110"/>
      <c r="R67" s="110"/>
      <c r="S67" s="110"/>
      <c r="T67" s="124"/>
      <c r="U67" s="117"/>
      <c r="V67" s="117"/>
      <c r="W67" s="117"/>
      <c r="X67" s="117"/>
      <c r="Y67" s="117"/>
      <c r="Z67" s="117"/>
      <c r="AA67" s="117"/>
      <c r="AB67" s="117"/>
      <c r="AC67" s="117"/>
      <c r="AD67" s="117"/>
      <c r="AE67" s="117"/>
    </row>
    <row r="68" spans="1:31" ht="14" x14ac:dyDescent="0.15">
      <c r="A68" s="123" t="s">
        <v>45</v>
      </c>
      <c r="B68" s="110"/>
      <c r="C68" s="148">
        <v>0.55000000000000004</v>
      </c>
      <c r="D68" s="110"/>
      <c r="E68" s="110"/>
      <c r="F68" s="110"/>
      <c r="G68" s="110"/>
      <c r="H68" s="110"/>
      <c r="I68" s="110"/>
      <c r="J68" s="110"/>
      <c r="K68" s="110"/>
      <c r="L68" s="110"/>
      <c r="M68" s="110"/>
      <c r="N68" s="110"/>
      <c r="O68" s="110"/>
      <c r="P68" s="110"/>
      <c r="Q68" s="110"/>
      <c r="R68" s="110"/>
      <c r="S68" s="110"/>
      <c r="T68" s="124"/>
      <c r="U68" s="117"/>
      <c r="V68" s="117"/>
      <c r="W68" s="117"/>
      <c r="X68" s="117"/>
      <c r="Y68" s="117"/>
      <c r="Z68" s="117"/>
      <c r="AA68" s="117"/>
      <c r="AB68" s="117"/>
      <c r="AC68" s="117"/>
      <c r="AD68" s="117"/>
      <c r="AE68" s="117"/>
    </row>
    <row r="69" spans="1:31" ht="14" x14ac:dyDescent="0.15">
      <c r="A69" s="123" t="s">
        <v>268</v>
      </c>
      <c r="B69" s="110"/>
      <c r="C69" s="148">
        <v>0.25</v>
      </c>
      <c r="D69" s="110"/>
      <c r="E69" s="110"/>
      <c r="F69" s="110"/>
      <c r="G69" s="110"/>
      <c r="H69" s="110"/>
      <c r="I69" s="110"/>
      <c r="J69" s="110"/>
      <c r="K69" s="110"/>
      <c r="L69" s="110"/>
      <c r="M69" s="110"/>
      <c r="N69" s="110"/>
      <c r="O69" s="110"/>
      <c r="P69" s="110"/>
      <c r="Q69" s="110"/>
      <c r="R69" s="110"/>
      <c r="S69" s="110"/>
      <c r="T69" s="124"/>
      <c r="U69" s="117"/>
      <c r="V69" s="117"/>
      <c r="W69" s="117"/>
      <c r="X69" s="117"/>
      <c r="Y69" s="117"/>
      <c r="Z69" s="117"/>
      <c r="AA69" s="117"/>
      <c r="AB69" s="117"/>
      <c r="AC69" s="117"/>
      <c r="AD69" s="117"/>
      <c r="AE69" s="117"/>
    </row>
    <row r="70" spans="1:31" ht="14" x14ac:dyDescent="0.15">
      <c r="A70" s="123"/>
      <c r="B70" s="110"/>
      <c r="C70" s="110"/>
      <c r="D70" s="110"/>
      <c r="E70" s="110"/>
      <c r="F70" s="110"/>
      <c r="G70" s="110"/>
      <c r="H70" s="110"/>
      <c r="I70" s="110"/>
      <c r="J70" s="110"/>
      <c r="K70" s="110"/>
      <c r="L70" s="110"/>
      <c r="M70" s="110"/>
      <c r="N70" s="110"/>
      <c r="O70" s="110"/>
      <c r="P70" s="110"/>
      <c r="Q70" s="110"/>
      <c r="R70" s="110"/>
      <c r="S70" s="110"/>
      <c r="T70" s="124"/>
      <c r="U70" s="117"/>
      <c r="V70" s="117"/>
      <c r="W70" s="117"/>
      <c r="X70" s="117"/>
      <c r="Y70" s="117"/>
      <c r="Z70" s="117"/>
      <c r="AA70" s="117"/>
      <c r="AB70" s="117"/>
      <c r="AC70" s="117"/>
      <c r="AD70" s="117"/>
      <c r="AE70" s="117"/>
    </row>
    <row r="71" spans="1:31" ht="71" customHeight="1" x14ac:dyDescent="0.15">
      <c r="A71" s="225" t="s">
        <v>168</v>
      </c>
      <c r="B71" s="226" t="s">
        <v>122</v>
      </c>
      <c r="C71" s="227" t="s">
        <v>3</v>
      </c>
      <c r="D71" s="227" t="s">
        <v>42</v>
      </c>
      <c r="E71" s="227" t="s">
        <v>60</v>
      </c>
      <c r="F71" s="227" t="s">
        <v>43</v>
      </c>
      <c r="G71" s="227" t="s">
        <v>298</v>
      </c>
      <c r="H71" s="228" t="s">
        <v>31</v>
      </c>
      <c r="I71" s="235" t="s">
        <v>6</v>
      </c>
      <c r="J71" s="228" t="s">
        <v>82</v>
      </c>
      <c r="K71" s="229" t="s">
        <v>7</v>
      </c>
      <c r="L71" s="229" t="s">
        <v>8</v>
      </c>
      <c r="M71" s="229" t="s">
        <v>9</v>
      </c>
      <c r="N71" s="229" t="s">
        <v>10</v>
      </c>
      <c r="O71" s="230" t="s">
        <v>94</v>
      </c>
      <c r="P71" s="230" t="s">
        <v>30</v>
      </c>
      <c r="Q71" s="230" t="s">
        <v>950</v>
      </c>
      <c r="R71" s="230" t="s">
        <v>951</v>
      </c>
      <c r="S71" s="229" t="s">
        <v>135</v>
      </c>
      <c r="T71" s="231" t="s">
        <v>136</v>
      </c>
      <c r="U71" s="117"/>
      <c r="V71" s="117"/>
      <c r="W71" s="117"/>
      <c r="X71" s="117"/>
      <c r="Y71" s="117"/>
      <c r="Z71" s="117"/>
      <c r="AA71" s="117"/>
      <c r="AB71" s="117"/>
      <c r="AC71" s="117"/>
      <c r="AD71" s="117"/>
      <c r="AE71" s="117"/>
    </row>
    <row r="72" spans="1:31" ht="14" x14ac:dyDescent="0.15">
      <c r="A72" s="125" t="str">
        <f>'Tariffs July 2017'!K41</f>
        <v>AGL</v>
      </c>
      <c r="B72" s="15" t="str">
        <f>'Tariffs July 2017'!L41</f>
        <v xml:space="preserve">Savers </v>
      </c>
      <c r="C72" s="126">
        <f>91*'Tariffs July 2017'!M41/100</f>
        <v>91.91</v>
      </c>
      <c r="D72" s="126">
        <f>($C$66*$C$67)*'Tariffs July 2017'!N41/100</f>
        <v>140</v>
      </c>
      <c r="E72" s="126">
        <f>($C$66*$C$68)*'Tariffs July 2017'!AH41/100</f>
        <v>286</v>
      </c>
      <c r="F72" s="126">
        <f>($C$66*$C$69)*'Tariffs July 2017'!W41/100</f>
        <v>110</v>
      </c>
      <c r="G72" s="126">
        <f>SUM(C72:F72)</f>
        <v>627.91</v>
      </c>
      <c r="H72" s="127">
        <f>(G72-C72)*4</f>
        <v>2144</v>
      </c>
      <c r="I72" s="128">
        <f>G72*4</f>
        <v>2511.64</v>
      </c>
      <c r="J72" s="129">
        <f t="shared" ref="J72:J81" si="41">I72*1.1</f>
        <v>2762.8040000000001</v>
      </c>
      <c r="K72" s="15">
        <f>'Tariffs July 2017'!AW41</f>
        <v>0</v>
      </c>
      <c r="L72" s="15">
        <f>'Tariffs July 2017'!AX41</f>
        <v>0</v>
      </c>
      <c r="M72" s="15">
        <f>'Tariffs July 2017'!AY41</f>
        <v>0</v>
      </c>
      <c r="N72" s="15">
        <f>'Tariffs July 2017'!AZ41</f>
        <v>10</v>
      </c>
      <c r="O72" s="127">
        <f>I72</f>
        <v>2511.64</v>
      </c>
      <c r="P72" s="127">
        <f>O72-(H72*N72/100)</f>
        <v>2297.2399999999998</v>
      </c>
      <c r="Q72" s="130">
        <f>O72*1.1</f>
        <v>2762.8040000000001</v>
      </c>
      <c r="R72" s="130">
        <f>P72*1.1</f>
        <v>2526.9639999999999</v>
      </c>
      <c r="S72" s="131">
        <f>'Tariffs July 2017'!BG41</f>
        <v>0</v>
      </c>
      <c r="T72" s="132" t="str">
        <f>'Tariffs July 2017'!BH41</f>
        <v>n</v>
      </c>
      <c r="U72" s="117"/>
      <c r="V72" s="117"/>
      <c r="W72" s="117"/>
      <c r="X72" s="117"/>
      <c r="Y72" s="117"/>
      <c r="Z72" s="117"/>
      <c r="AA72" s="117"/>
      <c r="AB72" s="117"/>
      <c r="AC72" s="117"/>
      <c r="AD72" s="117"/>
      <c r="AE72" s="117"/>
    </row>
    <row r="73" spans="1:31" ht="14" x14ac:dyDescent="0.15">
      <c r="A73" s="125" t="str">
        <f>'Tariffs July 2017'!K42</f>
        <v>Click Energy</v>
      </c>
      <c r="B73" s="15" t="str">
        <f>'Tariffs July 2017'!L42</f>
        <v>People Power</v>
      </c>
      <c r="C73" s="126">
        <f>91*'Tariffs July 2017'!M42/100</f>
        <v>114.5326</v>
      </c>
      <c r="D73" s="126">
        <f>($C$66*$C$67)*'Tariffs July 2017'!N42/100</f>
        <v>154.94</v>
      </c>
      <c r="E73" s="126">
        <f>($C$66*$C$68)*'Tariffs July 2017'!AH42/100</f>
        <v>328.21800000000002</v>
      </c>
      <c r="F73" s="126">
        <f>($C$66*$C$69)*'Tariffs July 2017'!W42/100</f>
        <v>132.91499999999999</v>
      </c>
      <c r="G73" s="126">
        <f t="shared" ref="G73:G81" si="42">SUM(C73:F73)</f>
        <v>730.60559999999998</v>
      </c>
      <c r="H73" s="127">
        <f t="shared" ref="H73:H80" si="43">(G73-C73)*4</f>
        <v>2464.2919999999999</v>
      </c>
      <c r="I73" s="128">
        <f t="shared" ref="I73:I81" si="44">G73*4</f>
        <v>2922.4223999999999</v>
      </c>
      <c r="J73" s="129">
        <f t="shared" si="41"/>
        <v>3214.66464</v>
      </c>
      <c r="K73" s="15">
        <f>'Tariffs July 2017'!AW42</f>
        <v>0</v>
      </c>
      <c r="L73" s="15">
        <f>'Tariffs July 2017'!AX42</f>
        <v>0</v>
      </c>
      <c r="M73" s="15">
        <f>'Tariffs July 2017'!AY42</f>
        <v>15</v>
      </c>
      <c r="N73" s="15">
        <f>'Tariffs July 2017'!AZ42</f>
        <v>0</v>
      </c>
      <c r="O73" s="127">
        <f t="shared" ref="O73" si="45">I73</f>
        <v>2922.4223999999999</v>
      </c>
      <c r="P73" s="127">
        <f>O73-(O73*M73/100)</f>
        <v>2484.0590400000001</v>
      </c>
      <c r="Q73" s="130">
        <f t="shared" ref="Q73:R81" si="46">O73*1.1</f>
        <v>3214.66464</v>
      </c>
      <c r="R73" s="130">
        <f t="shared" si="46"/>
        <v>2732.4649440000003</v>
      </c>
      <c r="S73" s="131">
        <f>'Tariffs July 2017'!BG42</f>
        <v>0</v>
      </c>
      <c r="T73" s="132" t="str">
        <f>'Tariffs July 2017'!BH42</f>
        <v>n</v>
      </c>
      <c r="U73" s="117"/>
      <c r="V73" s="117"/>
      <c r="W73" s="117"/>
      <c r="X73" s="117"/>
      <c r="Y73" s="117"/>
      <c r="Z73" s="117"/>
      <c r="AA73" s="117"/>
      <c r="AB73" s="117"/>
      <c r="AC73" s="117"/>
      <c r="AD73" s="117"/>
      <c r="AE73" s="117"/>
    </row>
    <row r="74" spans="1:31" ht="14" x14ac:dyDescent="0.15">
      <c r="A74" s="125" t="str">
        <f>'Tariffs July 2017'!K43</f>
        <v>Diamond Energy</v>
      </c>
      <c r="B74" s="15" t="str">
        <f>'Tariffs July 2017'!L43</f>
        <v>Pay on time discount</v>
      </c>
      <c r="C74" s="126">
        <f>91*'Tariffs July 2017'!M43/100</f>
        <v>122.759</v>
      </c>
      <c r="D74" s="126">
        <f>($C$66*$C$67)*'Tariffs July 2017'!N43/100</f>
        <v>136</v>
      </c>
      <c r="E74" s="126">
        <f>($C$66*$C$68)*'Tariffs July 2017'!AH43/100</f>
        <v>280.5</v>
      </c>
      <c r="F74" s="126">
        <f>($C$66*$C$69)*'Tariffs July 2017'!W43/100</f>
        <v>99.25</v>
      </c>
      <c r="G74" s="126">
        <f>SUM(C74:F74)</f>
        <v>638.50900000000001</v>
      </c>
      <c r="H74" s="127">
        <f t="shared" si="43"/>
        <v>2063</v>
      </c>
      <c r="I74" s="128">
        <f t="shared" si="44"/>
        <v>2554.0360000000001</v>
      </c>
      <c r="J74" s="129">
        <f t="shared" si="41"/>
        <v>2809.4396000000002</v>
      </c>
      <c r="K74" s="15">
        <f>'Tariffs July 2017'!AW43</f>
        <v>0</v>
      </c>
      <c r="L74" s="15">
        <f>'Tariffs July 2017'!AX43</f>
        <v>0</v>
      </c>
      <c r="M74" s="15">
        <f>'Tariffs July 2017'!AY43</f>
        <v>7</v>
      </c>
      <c r="N74" s="15">
        <f>'Tariffs July 2017'!AZ43</f>
        <v>0</v>
      </c>
      <c r="O74" s="127">
        <f>I74</f>
        <v>2554.0360000000001</v>
      </c>
      <c r="P74" s="127">
        <f>O74-(O74*M74/100)</f>
        <v>2375.2534799999999</v>
      </c>
      <c r="Q74" s="130">
        <f t="shared" si="46"/>
        <v>2809.4396000000002</v>
      </c>
      <c r="R74" s="130">
        <f t="shared" si="46"/>
        <v>2612.778828</v>
      </c>
      <c r="S74" s="131">
        <f>'Tariffs July 2017'!BG43</f>
        <v>0</v>
      </c>
      <c r="T74" s="132" t="str">
        <f>'Tariffs July 2017'!BH43</f>
        <v>n</v>
      </c>
      <c r="U74" s="117"/>
      <c r="V74" s="117"/>
      <c r="W74" s="117"/>
      <c r="X74" s="117"/>
      <c r="Y74" s="117"/>
      <c r="Z74" s="117"/>
      <c r="AA74" s="117"/>
      <c r="AB74" s="117"/>
      <c r="AC74" s="117"/>
      <c r="AD74" s="117"/>
      <c r="AE74" s="117"/>
    </row>
    <row r="75" spans="1:31" ht="14" x14ac:dyDescent="0.15">
      <c r="A75" s="125" t="str">
        <f>'Tariffs July 2017'!K44</f>
        <v>Dodo Power &amp; Gas</v>
      </c>
      <c r="B75" s="15" t="str">
        <f>'Tariffs July 2017'!L44</f>
        <v>Market offer</v>
      </c>
      <c r="C75" s="126">
        <f>91*'Tariffs July 2017'!M44/100</f>
        <v>105.65100000000001</v>
      </c>
      <c r="D75" s="126">
        <f>($C$66*$C$67)*'Tariffs July 2017'!N44/100</f>
        <v>142.19999999999999</v>
      </c>
      <c r="E75" s="126">
        <f>($C$66*$C$68)*'Tariffs July 2017'!AH44/100</f>
        <v>274.45</v>
      </c>
      <c r="F75" s="126">
        <f>($C$66*$C$69)*'Tariffs July 2017'!W44/100</f>
        <v>102</v>
      </c>
      <c r="G75" s="126">
        <f t="shared" si="42"/>
        <v>624.30099999999993</v>
      </c>
      <c r="H75" s="127">
        <f t="shared" si="43"/>
        <v>2074.5999999999995</v>
      </c>
      <c r="I75" s="128">
        <f t="shared" si="44"/>
        <v>2497.2039999999997</v>
      </c>
      <c r="J75" s="129">
        <f t="shared" si="41"/>
        <v>2746.9243999999999</v>
      </c>
      <c r="K75" s="15">
        <f>'Tariffs July 2017'!AW44</f>
        <v>0</v>
      </c>
      <c r="L75" s="15">
        <f>'Tariffs July 2017'!AX44</f>
        <v>0</v>
      </c>
      <c r="M75" s="15">
        <f>'Tariffs July 2017'!AY44</f>
        <v>0</v>
      </c>
      <c r="N75" s="15">
        <f>'Tariffs July 2017'!AZ44</f>
        <v>0</v>
      </c>
      <c r="O75" s="127">
        <f>I75</f>
        <v>2497.2039999999997</v>
      </c>
      <c r="P75" s="127">
        <f>O75-(H75*N75/100)</f>
        <v>2497.2039999999997</v>
      </c>
      <c r="Q75" s="130">
        <f t="shared" si="46"/>
        <v>2746.9243999999999</v>
      </c>
      <c r="R75" s="130">
        <f t="shared" si="46"/>
        <v>2746.9243999999999</v>
      </c>
      <c r="S75" s="131">
        <f>'Tariffs July 2017'!BG44</f>
        <v>0</v>
      </c>
      <c r="T75" s="132" t="str">
        <f>'Tariffs July 2017'!BH44</f>
        <v>n</v>
      </c>
      <c r="U75" s="117"/>
      <c r="V75" s="117"/>
      <c r="W75" s="117"/>
      <c r="X75" s="117"/>
      <c r="Y75" s="117"/>
      <c r="Z75" s="117"/>
      <c r="AA75" s="117"/>
      <c r="AB75" s="117"/>
      <c r="AC75" s="117"/>
      <c r="AD75" s="117"/>
      <c r="AE75" s="117"/>
    </row>
    <row r="76" spans="1:31" ht="14" x14ac:dyDescent="0.15">
      <c r="A76" s="125" t="str">
        <f>'Tariffs July 2017'!K45</f>
        <v>EnergyAustralia</v>
      </c>
      <c r="B76" s="15" t="str">
        <f>'Tariffs July 2017'!L45</f>
        <v xml:space="preserve">Flexi Saver </v>
      </c>
      <c r="C76" s="126">
        <f>91*'Tariffs July 2017'!M45/100</f>
        <v>106.10600000000001</v>
      </c>
      <c r="D76" s="126">
        <f>($C$66*$C$67)*'Tariffs July 2017'!N45/100</f>
        <v>143.96</v>
      </c>
      <c r="E76" s="126">
        <f>($C$66*$C$68)*'Tariffs July 2017'!AH45/100</f>
        <v>281.49</v>
      </c>
      <c r="F76" s="126">
        <f>($C$66*$C$69)*'Tariffs July 2017'!W45/100</f>
        <v>101.35</v>
      </c>
      <c r="G76" s="126">
        <f t="shared" si="42"/>
        <v>632.90600000000006</v>
      </c>
      <c r="H76" s="127">
        <f t="shared" si="43"/>
        <v>2107.2000000000003</v>
      </c>
      <c r="I76" s="128">
        <f t="shared" si="44"/>
        <v>2531.6240000000003</v>
      </c>
      <c r="J76" s="129">
        <f t="shared" si="41"/>
        <v>2784.7864000000004</v>
      </c>
      <c r="K76" s="15">
        <f>'Tariffs July 2017'!AW45</f>
        <v>0</v>
      </c>
      <c r="L76" s="15">
        <f>'Tariffs July 2017'!AX45</f>
        <v>0</v>
      </c>
      <c r="M76" s="15">
        <f>'Tariffs July 2017'!AY45</f>
        <v>0</v>
      </c>
      <c r="N76" s="15">
        <f>'Tariffs July 2017'!AZ45</f>
        <v>18</v>
      </c>
      <c r="O76" s="127">
        <f>I76</f>
        <v>2531.6240000000003</v>
      </c>
      <c r="P76" s="127">
        <f>O76-(H76*N76/100)</f>
        <v>2152.3280000000004</v>
      </c>
      <c r="Q76" s="130">
        <f t="shared" si="46"/>
        <v>2784.7864000000004</v>
      </c>
      <c r="R76" s="130">
        <f t="shared" si="46"/>
        <v>2367.5608000000007</v>
      </c>
      <c r="S76" s="131">
        <f>'Tariffs July 2017'!BG45</f>
        <v>0</v>
      </c>
      <c r="T76" s="132" t="str">
        <f>'Tariffs July 2017'!BH45</f>
        <v>n</v>
      </c>
      <c r="U76" s="117"/>
      <c r="V76" s="117"/>
      <c r="W76" s="117"/>
      <c r="X76" s="117"/>
      <c r="Y76" s="117"/>
      <c r="Z76" s="117"/>
      <c r="AA76" s="117"/>
      <c r="AB76" s="117"/>
      <c r="AC76" s="117"/>
      <c r="AD76" s="117"/>
      <c r="AE76" s="117"/>
    </row>
    <row r="77" spans="1:31" ht="14" x14ac:dyDescent="0.15">
      <c r="A77" s="125" t="str">
        <f>'Tariffs July 2017'!K46</f>
        <v>Energy Locals</v>
      </c>
      <c r="B77" s="15" t="str">
        <f>'Tariffs July 2017'!L46</f>
        <v>Market offer</v>
      </c>
      <c r="C77" s="126">
        <f>91*'Tariffs July 2017'!M46/100</f>
        <v>85.54</v>
      </c>
      <c r="D77" s="126">
        <f>($C$66*$C$67)*'Tariffs July 2017'!N46/100</f>
        <v>120</v>
      </c>
      <c r="E77" s="126">
        <f>($C$66*$C$68)*'Tariffs July 2017'!AH46/100</f>
        <v>253</v>
      </c>
      <c r="F77" s="126">
        <f>($C$66*$C$69)*'Tariffs July 2017'!W46/100</f>
        <v>100</v>
      </c>
      <c r="G77" s="126">
        <f t="shared" si="42"/>
        <v>558.54</v>
      </c>
      <c r="H77" s="127">
        <f t="shared" si="43"/>
        <v>1891.9999999999998</v>
      </c>
      <c r="I77" s="128">
        <f t="shared" si="44"/>
        <v>2234.16</v>
      </c>
      <c r="J77" s="129">
        <f t="shared" si="41"/>
        <v>2457.576</v>
      </c>
      <c r="K77" s="15">
        <f>'Tariffs July 2017'!AW46</f>
        <v>0</v>
      </c>
      <c r="L77" s="15">
        <f>'Tariffs July 2017'!AX46</f>
        <v>0</v>
      </c>
      <c r="M77" s="15">
        <f>'Tariffs July 2017'!AY46</f>
        <v>0</v>
      </c>
      <c r="N77" s="15">
        <f>'Tariffs July 2017'!AZ46</f>
        <v>0</v>
      </c>
      <c r="O77" s="127">
        <f t="shared" ref="O77:O81" si="47">I77</f>
        <v>2234.16</v>
      </c>
      <c r="P77" s="127">
        <f>O77-(O77*M77/100)</f>
        <v>2234.16</v>
      </c>
      <c r="Q77" s="130">
        <f t="shared" si="46"/>
        <v>2457.576</v>
      </c>
      <c r="R77" s="130">
        <f t="shared" si="46"/>
        <v>2457.576</v>
      </c>
      <c r="S77" s="131">
        <f>'Tariffs July 2017'!BG46</f>
        <v>0</v>
      </c>
      <c r="T77" s="132" t="str">
        <f>'Tariffs July 2017'!BH46</f>
        <v>n</v>
      </c>
      <c r="U77" s="117"/>
      <c r="V77" s="117"/>
      <c r="W77" s="117"/>
      <c r="X77" s="117"/>
      <c r="Y77" s="117"/>
      <c r="Z77" s="117"/>
      <c r="AA77" s="117"/>
      <c r="AB77" s="117"/>
      <c r="AC77" s="117"/>
      <c r="AD77" s="117"/>
      <c r="AE77" s="117"/>
    </row>
    <row r="78" spans="1:31" ht="14" x14ac:dyDescent="0.15">
      <c r="A78" s="125" t="str">
        <f>'Tariffs July 2017'!K47</f>
        <v>Origin Energy</v>
      </c>
      <c r="B78" s="15" t="str">
        <f>'Tariffs July 2017'!L47</f>
        <v>Saver</v>
      </c>
      <c r="C78" s="126">
        <f>91*'Tariffs July 2017'!M47/100</f>
        <v>103.91289999999999</v>
      </c>
      <c r="D78" s="126">
        <f>($C$66*$C$67)*'Tariffs July 2017'!N47/100</f>
        <v>129.52000000000001</v>
      </c>
      <c r="E78" s="126">
        <f>($C$66*$C$68)*'Tariffs July 2017'!AH47/100</f>
        <v>256.74</v>
      </c>
      <c r="F78" s="126">
        <f>($C$66*$C$69)*'Tariffs July 2017'!W47/100</f>
        <v>94.7</v>
      </c>
      <c r="G78" s="126">
        <f t="shared" si="42"/>
        <v>584.87290000000007</v>
      </c>
      <c r="H78" s="127">
        <f t="shared" si="43"/>
        <v>1923.8400000000004</v>
      </c>
      <c r="I78" s="128">
        <f t="shared" si="44"/>
        <v>2339.4916000000003</v>
      </c>
      <c r="J78" s="129">
        <f t="shared" si="41"/>
        <v>2573.4407600000004</v>
      </c>
      <c r="K78" s="15">
        <f>'Tariffs July 2017'!AW47</f>
        <v>0</v>
      </c>
      <c r="L78" s="15">
        <f>'Tariffs July 2017'!AX47</f>
        <v>0</v>
      </c>
      <c r="M78" s="15">
        <f>'Tariffs July 2017'!AY47</f>
        <v>0</v>
      </c>
      <c r="N78" s="15">
        <f>'Tariffs July 2017'!AZ47</f>
        <v>8</v>
      </c>
      <c r="O78" s="127">
        <f t="shared" si="47"/>
        <v>2339.4916000000003</v>
      </c>
      <c r="P78" s="127">
        <f>O78-(H78*N78/100)</f>
        <v>2185.5844000000002</v>
      </c>
      <c r="Q78" s="130">
        <f t="shared" si="46"/>
        <v>2573.4407600000004</v>
      </c>
      <c r="R78" s="130">
        <f t="shared" si="46"/>
        <v>2404.1428400000004</v>
      </c>
      <c r="S78" s="131">
        <f>'Tariffs July 2017'!BG47</f>
        <v>0</v>
      </c>
      <c r="T78" s="132" t="str">
        <f>'Tariffs July 2017'!BH47</f>
        <v>n</v>
      </c>
      <c r="U78" s="117"/>
      <c r="V78" s="117"/>
      <c r="W78" s="117"/>
      <c r="X78" s="117"/>
      <c r="Y78" s="117"/>
      <c r="Z78" s="117"/>
      <c r="AA78" s="117"/>
      <c r="AB78" s="117"/>
      <c r="AC78" s="117"/>
      <c r="AD78" s="117"/>
      <c r="AE78" s="117"/>
    </row>
    <row r="79" spans="1:31" ht="14" x14ac:dyDescent="0.15">
      <c r="A79" s="125" t="str">
        <f>'Tariffs July 2017'!K48</f>
        <v>Sanctuary Energy</v>
      </c>
      <c r="B79" s="15" t="str">
        <f>'Tariffs July 2017'!L48</f>
        <v>Negotiated offer</v>
      </c>
      <c r="C79" s="126">
        <f>91*'Tariffs July 2017'!M48/100</f>
        <v>116.51639999999999</v>
      </c>
      <c r="D79" s="126">
        <f>($C$66*$C$67)*'Tariffs July 2017'!N48/100</f>
        <v>131.31800000000001</v>
      </c>
      <c r="E79" s="126">
        <f>($C$66*$C$68)*'Tariffs July 2017'!AH48/100</f>
        <v>255.61250000000001</v>
      </c>
      <c r="F79" s="126">
        <f>($C$66*$C$69)*'Tariffs July 2017'!W48/100</f>
        <v>89.441000000000003</v>
      </c>
      <c r="G79" s="126">
        <f t="shared" si="42"/>
        <v>592.88790000000006</v>
      </c>
      <c r="H79" s="127">
        <f t="shared" si="43"/>
        <v>1905.4860000000003</v>
      </c>
      <c r="I79" s="128">
        <f t="shared" si="44"/>
        <v>2371.5516000000002</v>
      </c>
      <c r="J79" s="129">
        <f t="shared" si="41"/>
        <v>2608.7067600000005</v>
      </c>
      <c r="K79" s="15">
        <f>'Tariffs July 2017'!AW48</f>
        <v>0</v>
      </c>
      <c r="L79" s="15">
        <f>'Tariffs July 2017'!AX48</f>
        <v>0</v>
      </c>
      <c r="M79" s="15">
        <f>'Tariffs July 2017'!AY48</f>
        <v>0</v>
      </c>
      <c r="N79" s="15">
        <f>'Tariffs July 2017'!AZ48</f>
        <v>0</v>
      </c>
      <c r="O79" s="127">
        <f t="shared" si="47"/>
        <v>2371.5516000000002</v>
      </c>
      <c r="P79" s="127">
        <f>O79-(H79*N79/100)</f>
        <v>2371.5516000000002</v>
      </c>
      <c r="Q79" s="130">
        <f>O79*1.1</f>
        <v>2608.7067600000005</v>
      </c>
      <c r="R79" s="130">
        <f t="shared" si="46"/>
        <v>2608.7067600000005</v>
      </c>
      <c r="S79" s="131">
        <f>'Tariffs July 2017'!BG48</f>
        <v>0</v>
      </c>
      <c r="T79" s="132" t="str">
        <f>'Tariffs July 2017'!BH48</f>
        <v>n</v>
      </c>
      <c r="U79" s="117"/>
      <c r="V79" s="117"/>
      <c r="W79" s="117"/>
      <c r="X79" s="117"/>
      <c r="Y79" s="117"/>
      <c r="Z79" s="117"/>
      <c r="AA79" s="117"/>
      <c r="AB79" s="117"/>
      <c r="AC79" s="117"/>
      <c r="AD79" s="117"/>
      <c r="AE79" s="117"/>
    </row>
    <row r="80" spans="1:31" ht="14" x14ac:dyDescent="0.15">
      <c r="A80" s="125" t="str">
        <f>'Tariffs July 2017'!K49</f>
        <v>Simply Energy</v>
      </c>
      <c r="B80" s="15" t="str">
        <f>'Tariffs July 2017'!L49</f>
        <v>Plus</v>
      </c>
      <c r="C80" s="126">
        <f>91*'Tariffs July 2017'!M49/100</f>
        <v>78.1417</v>
      </c>
      <c r="D80" s="126">
        <f>($C$66*$C$67)*'Tariffs July 2017'!N49/100</f>
        <v>150.08000000000001</v>
      </c>
      <c r="E80" s="126">
        <f>($C$66*$C$68)*'Tariffs July 2017'!AH49/100</f>
        <v>262.35000000000002</v>
      </c>
      <c r="F80" s="126">
        <f>($C$66*$C$69)*'Tariffs July 2017'!W49/100</f>
        <v>98.15</v>
      </c>
      <c r="G80" s="126">
        <f t="shared" si="42"/>
        <v>588.72170000000006</v>
      </c>
      <c r="H80" s="127">
        <f t="shared" si="43"/>
        <v>2042.3200000000002</v>
      </c>
      <c r="I80" s="128">
        <f t="shared" si="44"/>
        <v>2354.8868000000002</v>
      </c>
      <c r="J80" s="129">
        <f t="shared" si="41"/>
        <v>2590.3754800000006</v>
      </c>
      <c r="K80" s="15">
        <f>'Tariffs July 2017'!AW49</f>
        <v>0</v>
      </c>
      <c r="L80" s="15">
        <f>'Tariffs July 2017'!AX49</f>
        <v>0</v>
      </c>
      <c r="M80" s="15">
        <f>'Tariffs July 2017'!AY49</f>
        <v>0</v>
      </c>
      <c r="N80" s="15">
        <f>'Tariffs July 2017'!AZ49</f>
        <v>15</v>
      </c>
      <c r="O80" s="127">
        <f t="shared" si="47"/>
        <v>2354.8868000000002</v>
      </c>
      <c r="P80" s="127">
        <f>O80-(H80*N80/100)</f>
        <v>2048.5388000000003</v>
      </c>
      <c r="Q80" s="130">
        <f t="shared" si="46"/>
        <v>2590.3754800000006</v>
      </c>
      <c r="R80" s="130">
        <f t="shared" si="46"/>
        <v>2253.3926800000004</v>
      </c>
      <c r="S80" s="131">
        <f>'Tariffs July 2017'!BG49</f>
        <v>0</v>
      </c>
      <c r="T80" s="132" t="str">
        <f>'Tariffs July 2017'!BH49</f>
        <v>n</v>
      </c>
      <c r="U80" s="117"/>
      <c r="V80" s="117"/>
      <c r="W80" s="117"/>
      <c r="X80" s="117"/>
      <c r="Y80" s="117"/>
      <c r="Z80" s="117"/>
      <c r="AA80" s="117"/>
      <c r="AB80" s="117"/>
      <c r="AC80" s="117"/>
      <c r="AD80" s="117"/>
      <c r="AE80" s="117"/>
    </row>
    <row r="81" spans="1:145" ht="14" x14ac:dyDescent="0.15">
      <c r="A81" s="125" t="str">
        <f>'Tariffs July 2017'!K50</f>
        <v>Mojo Power</v>
      </c>
      <c r="B81" s="15" t="str">
        <f>'Tariffs July 2017'!L50</f>
        <v>Standard Energy Pass</v>
      </c>
      <c r="C81" s="126">
        <f>(91*'Tariffs July 2017'!M50/100)+('Tariffs July 2017'!BK50*3)</f>
        <v>156.22390000000001</v>
      </c>
      <c r="D81" s="126">
        <f>($C$66*$C$67)*'Tariffs July 2017'!N50/100</f>
        <v>139.47999999999999</v>
      </c>
      <c r="E81" s="126">
        <f>($C$66*$C$68)*'Tariffs July 2017'!AH50/100</f>
        <v>257.62000000000006</v>
      </c>
      <c r="F81" s="126">
        <f>($C$66*$C$69)*'Tariffs July 2017'!W50/100</f>
        <v>78.7</v>
      </c>
      <c r="G81" s="126">
        <f t="shared" si="42"/>
        <v>632.02390000000014</v>
      </c>
      <c r="H81" s="127">
        <f>(G81-C81)*4</f>
        <v>1903.2000000000005</v>
      </c>
      <c r="I81" s="128">
        <f t="shared" si="44"/>
        <v>2528.0956000000006</v>
      </c>
      <c r="J81" s="129">
        <f t="shared" si="41"/>
        <v>2780.9051600000007</v>
      </c>
      <c r="K81" s="15">
        <f>'Tariffs July 2017'!AW50</f>
        <v>0</v>
      </c>
      <c r="L81" s="15">
        <f>'Tariffs July 2017'!AX50</f>
        <v>0</v>
      </c>
      <c r="M81" s="15">
        <f>'Tariffs July 2017'!AY50</f>
        <v>0</v>
      </c>
      <c r="N81" s="15">
        <f>'Tariffs July 2017'!AZ50</f>
        <v>0</v>
      </c>
      <c r="O81" s="127">
        <f t="shared" si="47"/>
        <v>2528.0956000000006</v>
      </c>
      <c r="P81" s="127">
        <f>O81-(H81*N81/100)</f>
        <v>2528.0956000000006</v>
      </c>
      <c r="Q81" s="130">
        <f t="shared" si="46"/>
        <v>2780.9051600000007</v>
      </c>
      <c r="R81" s="130">
        <f t="shared" si="46"/>
        <v>2780.9051600000007</v>
      </c>
      <c r="S81" s="131">
        <f>'Tariffs July 2017'!BG50</f>
        <v>0</v>
      </c>
      <c r="T81" s="132" t="str">
        <f>'Tariffs July 2017'!BH50</f>
        <v>n</v>
      </c>
      <c r="U81" s="117"/>
      <c r="V81" s="117"/>
      <c r="W81" s="117"/>
      <c r="X81" s="117"/>
      <c r="Y81" s="117"/>
      <c r="Z81" s="117"/>
      <c r="AA81" s="117"/>
      <c r="AB81" s="117"/>
      <c r="AC81" s="117"/>
      <c r="AD81" s="117"/>
      <c r="AE81" s="117"/>
    </row>
    <row r="82" spans="1:145" ht="14" x14ac:dyDescent="0.15">
      <c r="A82" s="125" t="str">
        <f>'Tariffs July 2017'!K51</f>
        <v>Powershop</v>
      </c>
      <c r="B82" s="15" t="str">
        <f>'Tariffs July 2017'!L51</f>
        <v>Standard Saver</v>
      </c>
      <c r="C82" s="126">
        <f>91*'Tariffs July 2017'!M51/100</f>
        <v>92.046499999999995</v>
      </c>
      <c r="D82" s="126">
        <f>($C$66*$C$67)*'Tariffs July 2017'!N51/100</f>
        <v>141.6</v>
      </c>
      <c r="E82" s="126">
        <f>($C$66*$C$68)*'Tariffs July 2017'!AH51/100</f>
        <v>295.35000000000002</v>
      </c>
      <c r="F82" s="126">
        <f>($C$66*$C$69)*'Tariffs July 2017'!W51/100</f>
        <v>117.75</v>
      </c>
      <c r="G82" s="126">
        <f t="shared" ref="G82:G83" si="48">SUM(C82:F82)</f>
        <v>646.74649999999997</v>
      </c>
      <c r="H82" s="127">
        <f t="shared" ref="H82:H83" si="49">(G82-C82)*4</f>
        <v>2218.7999999999997</v>
      </c>
      <c r="I82" s="128">
        <f t="shared" ref="I82:I83" si="50">G82*4</f>
        <v>2586.9859999999999</v>
      </c>
      <c r="J82" s="129">
        <f t="shared" ref="J82:J83" si="51">I82*1.1</f>
        <v>2845.6846</v>
      </c>
      <c r="K82" s="15">
        <f>'Tariffs July 2017'!AW51</f>
        <v>2</v>
      </c>
      <c r="L82" s="15">
        <f>'Tariffs July 2017'!AX51</f>
        <v>0</v>
      </c>
      <c r="M82" s="15">
        <f>'Tariffs July 2017'!AY51</f>
        <v>8</v>
      </c>
      <c r="N82" s="15">
        <f>'Tariffs July 2017'!AZ51</f>
        <v>0</v>
      </c>
      <c r="O82" s="127">
        <f>I82-(I82*K82/100)</f>
        <v>2535.2462799999998</v>
      </c>
      <c r="P82" s="127">
        <f>O82-(I82*M82/100)</f>
        <v>2328.2873999999997</v>
      </c>
      <c r="Q82" s="130">
        <f t="shared" ref="Q82:Q83" si="52">O82*1.1</f>
        <v>2788.770908</v>
      </c>
      <c r="R82" s="130">
        <f t="shared" ref="R82:R83" si="53">P82*1.1</f>
        <v>2561.1161400000001</v>
      </c>
      <c r="S82" s="131">
        <f>'Tariffs July 2017'!BG51</f>
        <v>0</v>
      </c>
      <c r="T82" s="132" t="str">
        <f>'Tariffs July 2017'!BH51</f>
        <v>n</v>
      </c>
      <c r="U82" s="117"/>
      <c r="V82" s="117"/>
      <c r="W82" s="117"/>
      <c r="X82" s="117"/>
      <c r="Y82" s="117"/>
      <c r="Z82" s="117"/>
      <c r="AA82" s="117"/>
      <c r="AB82" s="117"/>
      <c r="AC82" s="117"/>
      <c r="AD82" s="117"/>
      <c r="AE82" s="117"/>
      <c r="BY82" s="146"/>
      <c r="BZ82" s="146"/>
      <c r="CA82" s="146"/>
      <c r="CB82" s="146"/>
      <c r="CC82" s="146"/>
      <c r="CD82" s="146"/>
      <c r="CE82" s="146"/>
      <c r="CF82" s="146"/>
      <c r="CG82" s="146"/>
      <c r="CH82" s="146"/>
      <c r="CI82" s="146"/>
      <c r="CJ82" s="146"/>
      <c r="CK82" s="146"/>
      <c r="CL82" s="146"/>
      <c r="CM82" s="146"/>
      <c r="CN82" s="146"/>
      <c r="CO82" s="146"/>
      <c r="CP82" s="146"/>
      <c r="CQ82" s="146"/>
      <c r="CR82" s="146"/>
      <c r="CS82" s="146"/>
      <c r="CT82" s="146"/>
      <c r="CU82" s="146"/>
      <c r="CV82" s="146"/>
      <c r="CW82" s="146"/>
      <c r="CX82" s="146"/>
      <c r="CY82" s="146"/>
      <c r="CZ82" s="146"/>
      <c r="DA82" s="146"/>
      <c r="DB82" s="146"/>
      <c r="DC82" s="146"/>
      <c r="DD82" s="146"/>
      <c r="DE82" s="146"/>
      <c r="DF82" s="146"/>
      <c r="DG82" s="146"/>
      <c r="DH82" s="146"/>
      <c r="DI82" s="146"/>
      <c r="DJ82" s="146"/>
      <c r="DK82" s="146"/>
      <c r="DL82" s="146"/>
      <c r="DM82" s="146"/>
      <c r="DN82" s="146"/>
      <c r="DO82" s="146"/>
      <c r="DP82" s="146"/>
      <c r="DQ82" s="146"/>
      <c r="DR82" s="146"/>
      <c r="DS82" s="146"/>
      <c r="DT82" s="146"/>
      <c r="DU82" s="146"/>
      <c r="DV82" s="146"/>
      <c r="DW82" s="146"/>
      <c r="DX82" s="146"/>
      <c r="DY82" s="146"/>
      <c r="DZ82" s="146"/>
      <c r="EA82" s="146"/>
      <c r="EB82" s="146"/>
      <c r="EC82" s="146"/>
      <c r="ED82" s="146"/>
      <c r="EE82" s="146"/>
      <c r="EF82" s="146"/>
      <c r="EG82" s="146"/>
      <c r="EH82" s="146"/>
      <c r="EI82" s="146"/>
      <c r="EJ82" s="146"/>
      <c r="EK82" s="146"/>
      <c r="EL82" s="146"/>
      <c r="EM82" s="146"/>
      <c r="EN82" s="146"/>
      <c r="EO82" s="146"/>
    </row>
    <row r="83" spans="1:145" ht="15" thickBot="1" x14ac:dyDescent="0.2">
      <c r="A83" s="133" t="str">
        <f>'Tariffs July 2017'!K52</f>
        <v>Red Energy</v>
      </c>
      <c r="B83" s="134" t="str">
        <f>'Tariffs July 2017'!L52</f>
        <v>Easy Saver</v>
      </c>
      <c r="C83" s="135">
        <f>91*'Tariffs July 2017'!M52/100</f>
        <v>118.48199999999999</v>
      </c>
      <c r="D83" s="135">
        <f>($C$66*$C$67)*'Tariffs July 2017'!N52/100</f>
        <v>126.8</v>
      </c>
      <c r="E83" s="135">
        <f>($C$66*$C$68)*'Tariffs July 2017'!AH52/100</f>
        <v>233.2</v>
      </c>
      <c r="F83" s="135">
        <f>($C$66*$C$69)*'Tariffs July 2017'!W52/100</f>
        <v>93.5</v>
      </c>
      <c r="G83" s="135">
        <f t="shared" si="48"/>
        <v>571.98199999999997</v>
      </c>
      <c r="H83" s="136">
        <f t="shared" si="49"/>
        <v>1814</v>
      </c>
      <c r="I83" s="137">
        <f t="shared" si="50"/>
        <v>2287.9279999999999</v>
      </c>
      <c r="J83" s="138">
        <f t="shared" si="51"/>
        <v>2516.7208000000001</v>
      </c>
      <c r="K83" s="134">
        <f>'Tariffs July 2017'!AW52</f>
        <v>0</v>
      </c>
      <c r="L83" s="134">
        <f>'Tariffs July 2017'!AX52</f>
        <v>0</v>
      </c>
      <c r="M83" s="134">
        <f>'Tariffs July 2017'!AY52</f>
        <v>10</v>
      </c>
      <c r="N83" s="134">
        <f>'Tariffs July 2017'!AZ52</f>
        <v>0</v>
      </c>
      <c r="O83" s="136">
        <f t="shared" ref="O83" si="54">I83</f>
        <v>2287.9279999999999</v>
      </c>
      <c r="P83" s="136">
        <f>O83-(I83*M83/100)</f>
        <v>2059.1351999999997</v>
      </c>
      <c r="Q83" s="139">
        <f t="shared" si="52"/>
        <v>2516.7208000000001</v>
      </c>
      <c r="R83" s="139">
        <f t="shared" si="53"/>
        <v>2265.0487199999998</v>
      </c>
      <c r="S83" s="140">
        <f>'Tariffs July 2017'!BG52</f>
        <v>0</v>
      </c>
      <c r="T83" s="141" t="str">
        <f>'Tariffs July 2017'!BH52</f>
        <v>n</v>
      </c>
      <c r="U83" s="117"/>
      <c r="V83" s="117"/>
      <c r="W83" s="117"/>
      <c r="X83" s="117"/>
      <c r="Y83" s="117"/>
      <c r="Z83" s="117"/>
      <c r="AA83" s="117"/>
      <c r="AB83" s="117"/>
      <c r="AC83" s="117"/>
      <c r="AD83" s="117"/>
      <c r="AE83" s="117"/>
      <c r="BY83" s="146"/>
      <c r="BZ83" s="146"/>
      <c r="CA83" s="146"/>
      <c r="CB83" s="146"/>
      <c r="CC83" s="146"/>
      <c r="CD83" s="146"/>
      <c r="CE83" s="146"/>
      <c r="CF83" s="146"/>
      <c r="CG83" s="146"/>
      <c r="CH83" s="146"/>
      <c r="CI83" s="146"/>
      <c r="CJ83" s="146"/>
      <c r="CK83" s="146"/>
      <c r="CL83" s="146"/>
      <c r="CM83" s="146"/>
      <c r="CN83" s="146"/>
      <c r="CO83" s="146"/>
      <c r="CP83" s="146"/>
      <c r="CQ83" s="146"/>
      <c r="CR83" s="146"/>
      <c r="CS83" s="146"/>
      <c r="CT83" s="146"/>
      <c r="CU83" s="146"/>
      <c r="CV83" s="146"/>
      <c r="CW83" s="146"/>
      <c r="CX83" s="146"/>
      <c r="CY83" s="146"/>
      <c r="CZ83" s="146"/>
      <c r="DA83" s="146"/>
      <c r="DB83" s="146"/>
      <c r="DC83" s="146"/>
      <c r="DD83" s="146"/>
      <c r="DE83" s="146"/>
      <c r="DF83" s="146"/>
      <c r="DG83" s="146"/>
      <c r="DH83" s="146"/>
      <c r="DI83" s="146"/>
      <c r="DJ83" s="146"/>
      <c r="DK83" s="146"/>
      <c r="DL83" s="146"/>
      <c r="DM83" s="146"/>
      <c r="DN83" s="146"/>
      <c r="DO83" s="146"/>
      <c r="DP83" s="146"/>
      <c r="DQ83" s="146"/>
      <c r="DR83" s="146"/>
      <c r="DS83" s="146"/>
      <c r="DT83" s="146"/>
      <c r="DU83" s="146"/>
      <c r="DV83" s="146"/>
      <c r="DW83" s="146"/>
      <c r="DX83" s="146"/>
      <c r="DY83" s="146"/>
      <c r="DZ83" s="146"/>
      <c r="EA83" s="146"/>
      <c r="EB83" s="146"/>
      <c r="EC83" s="146"/>
      <c r="ED83" s="146"/>
      <c r="EE83" s="146"/>
      <c r="EF83" s="146"/>
      <c r="EG83" s="146"/>
      <c r="EH83" s="146"/>
      <c r="EI83" s="146"/>
      <c r="EJ83" s="146"/>
      <c r="EK83" s="146"/>
      <c r="EL83" s="146"/>
      <c r="EM83" s="146"/>
      <c r="EN83" s="146"/>
      <c r="EO83" s="146"/>
    </row>
    <row r="84" spans="1:145" s="118" customFormat="1" ht="14" x14ac:dyDescent="0.15">
      <c r="U84" s="117"/>
      <c r="V84" s="117"/>
      <c r="W84" s="117"/>
      <c r="X84" s="117"/>
      <c r="Y84" s="117"/>
      <c r="Z84" s="117"/>
      <c r="AA84" s="117"/>
      <c r="AB84" s="117"/>
      <c r="AC84" s="117"/>
      <c r="AD84" s="117"/>
      <c r="AE84" s="117"/>
    </row>
    <row r="85" spans="1:145" s="118" customFormat="1" ht="14" x14ac:dyDescent="0.15">
      <c r="U85" s="117"/>
      <c r="V85" s="117"/>
      <c r="W85" s="117"/>
      <c r="X85" s="117"/>
      <c r="Y85" s="117"/>
      <c r="Z85" s="117"/>
      <c r="AA85" s="117"/>
      <c r="AB85" s="117"/>
      <c r="AC85" s="117"/>
      <c r="AD85" s="117"/>
      <c r="AE85" s="117"/>
    </row>
    <row r="86" spans="1:145" s="118" customFormat="1" ht="14" x14ac:dyDescent="0.15">
      <c r="U86" s="117"/>
      <c r="V86" s="117"/>
      <c r="W86" s="117"/>
      <c r="X86" s="117"/>
      <c r="Y86" s="117"/>
      <c r="Z86" s="117"/>
      <c r="AA86" s="117"/>
      <c r="AB86" s="117"/>
      <c r="AC86" s="117"/>
      <c r="AD86" s="117"/>
      <c r="AE86" s="117"/>
    </row>
    <row r="87" spans="1:145" s="118" customFormat="1" ht="14" x14ac:dyDescent="0.15">
      <c r="U87" s="117"/>
      <c r="V87" s="117"/>
      <c r="W87" s="117"/>
      <c r="X87" s="117"/>
      <c r="Y87" s="117"/>
      <c r="Z87" s="117"/>
      <c r="AA87" s="117"/>
      <c r="AB87" s="117"/>
      <c r="AC87" s="117"/>
      <c r="AD87" s="117"/>
      <c r="AE87" s="117"/>
    </row>
    <row r="88" spans="1:145" s="118" customFormat="1" ht="14" x14ac:dyDescent="0.15">
      <c r="U88" s="117"/>
      <c r="V88" s="117"/>
      <c r="W88" s="117"/>
      <c r="X88" s="117"/>
      <c r="Y88" s="117"/>
      <c r="Z88" s="117"/>
      <c r="AA88" s="117"/>
      <c r="AB88" s="117"/>
      <c r="AC88" s="117"/>
      <c r="AD88" s="117"/>
      <c r="AE88" s="117"/>
    </row>
    <row r="89" spans="1:145" s="118" customFormat="1" ht="14" x14ac:dyDescent="0.15">
      <c r="U89" s="117"/>
      <c r="V89" s="117"/>
      <c r="W89" s="117"/>
      <c r="X89" s="117"/>
      <c r="Y89" s="117"/>
      <c r="Z89" s="117"/>
      <c r="AA89" s="117"/>
      <c r="AB89" s="117"/>
      <c r="AC89" s="117"/>
      <c r="AD89" s="117"/>
      <c r="AE89" s="117"/>
    </row>
    <row r="90" spans="1:145" s="118" customFormat="1" ht="14" x14ac:dyDescent="0.15">
      <c r="U90" s="117"/>
      <c r="V90" s="117"/>
      <c r="W90" s="117"/>
      <c r="X90" s="117"/>
      <c r="Y90" s="117"/>
      <c r="Z90" s="117"/>
      <c r="AA90" s="117"/>
      <c r="AB90" s="117"/>
      <c r="AC90" s="117"/>
      <c r="AD90" s="117"/>
      <c r="AE90" s="117"/>
    </row>
    <row r="91" spans="1:145" s="118" customFormat="1" ht="14" x14ac:dyDescent="0.15">
      <c r="U91" s="117"/>
      <c r="V91" s="117"/>
      <c r="W91" s="117"/>
      <c r="X91" s="117"/>
      <c r="Y91" s="117"/>
      <c r="Z91" s="117"/>
      <c r="AA91" s="117"/>
      <c r="AB91" s="117"/>
      <c r="AC91" s="117"/>
      <c r="AD91" s="117"/>
      <c r="AE91" s="117"/>
    </row>
    <row r="92" spans="1:145" s="118" customFormat="1" ht="14" x14ac:dyDescent="0.15">
      <c r="U92" s="117"/>
      <c r="V92" s="117"/>
      <c r="W92" s="117"/>
      <c r="X92" s="117"/>
      <c r="Y92" s="117"/>
      <c r="Z92" s="117"/>
      <c r="AA92" s="117"/>
      <c r="AB92" s="117"/>
      <c r="AC92" s="117"/>
      <c r="AD92" s="117"/>
      <c r="AE92" s="117"/>
    </row>
    <row r="93" spans="1:145" s="118" customFormat="1" ht="14" x14ac:dyDescent="0.15">
      <c r="U93" s="117"/>
      <c r="V93" s="117"/>
      <c r="W93" s="117"/>
      <c r="X93" s="117"/>
      <c r="Y93" s="117"/>
      <c r="Z93" s="117"/>
      <c r="AA93" s="117"/>
      <c r="AB93" s="117"/>
      <c r="AC93" s="117"/>
      <c r="AD93" s="117"/>
      <c r="AE93" s="117"/>
    </row>
    <row r="94" spans="1:145" s="118" customFormat="1" ht="14" x14ac:dyDescent="0.15">
      <c r="U94" s="117"/>
      <c r="V94" s="117"/>
      <c r="W94" s="117"/>
      <c r="X94" s="117"/>
      <c r="Y94" s="117"/>
      <c r="Z94" s="117"/>
      <c r="AA94" s="117"/>
      <c r="AB94" s="117"/>
      <c r="AC94" s="117"/>
      <c r="AD94" s="117"/>
      <c r="AE94" s="117"/>
    </row>
    <row r="95" spans="1:145" s="118" customFormat="1" ht="14" x14ac:dyDescent="0.15">
      <c r="U95" s="117"/>
      <c r="V95" s="117"/>
      <c r="W95" s="117"/>
      <c r="X95" s="117"/>
      <c r="Y95" s="117"/>
      <c r="Z95" s="117"/>
      <c r="AA95" s="117"/>
      <c r="AB95" s="117"/>
      <c r="AC95" s="117"/>
      <c r="AD95" s="117"/>
      <c r="AE95" s="117"/>
    </row>
    <row r="96" spans="1:145" s="118" customFormat="1" ht="14" x14ac:dyDescent="0.15">
      <c r="U96" s="117"/>
      <c r="V96" s="117"/>
      <c r="W96" s="117"/>
      <c r="X96" s="117"/>
      <c r="Y96" s="117"/>
      <c r="Z96" s="117"/>
      <c r="AA96" s="117"/>
      <c r="AB96" s="117"/>
      <c r="AC96" s="117"/>
      <c r="AD96" s="117"/>
      <c r="AE96" s="117"/>
    </row>
    <row r="97" spans="21:31" s="118" customFormat="1" ht="14" x14ac:dyDescent="0.15">
      <c r="U97" s="117"/>
      <c r="V97" s="117"/>
      <c r="W97" s="117"/>
      <c r="X97" s="117"/>
      <c r="Y97" s="117"/>
      <c r="Z97" s="117"/>
      <c r="AA97" s="117"/>
      <c r="AB97" s="117"/>
      <c r="AC97" s="117"/>
      <c r="AD97" s="117"/>
      <c r="AE97" s="117"/>
    </row>
    <row r="98" spans="21:31" s="118" customFormat="1" ht="14" x14ac:dyDescent="0.15">
      <c r="U98" s="117"/>
      <c r="V98" s="117"/>
      <c r="W98" s="117"/>
      <c r="X98" s="117"/>
      <c r="Y98" s="117"/>
      <c r="Z98" s="117"/>
      <c r="AA98" s="117"/>
      <c r="AB98" s="117"/>
      <c r="AC98" s="117"/>
      <c r="AD98" s="117"/>
      <c r="AE98" s="117"/>
    </row>
    <row r="99" spans="21:31" s="118" customFormat="1" ht="14" x14ac:dyDescent="0.15">
      <c r="U99" s="117"/>
      <c r="V99" s="117"/>
      <c r="W99" s="117"/>
      <c r="X99" s="117"/>
      <c r="Y99" s="117"/>
      <c r="Z99" s="117"/>
      <c r="AA99" s="117"/>
      <c r="AB99" s="117"/>
      <c r="AC99" s="117"/>
      <c r="AD99" s="117"/>
      <c r="AE99" s="117"/>
    </row>
    <row r="100" spans="21:31" s="118" customFormat="1" ht="14" x14ac:dyDescent="0.15">
      <c r="U100" s="117"/>
      <c r="V100" s="117"/>
      <c r="W100" s="117"/>
      <c r="X100" s="117"/>
      <c r="Y100" s="117"/>
      <c r="Z100" s="117"/>
      <c r="AA100" s="117"/>
      <c r="AB100" s="117"/>
      <c r="AC100" s="117"/>
      <c r="AD100" s="117"/>
      <c r="AE100" s="117"/>
    </row>
    <row r="101" spans="21:31" s="118" customFormat="1" ht="14" x14ac:dyDescent="0.15">
      <c r="U101" s="117"/>
      <c r="V101" s="117"/>
      <c r="W101" s="117"/>
      <c r="X101" s="117"/>
      <c r="Y101" s="117"/>
      <c r="Z101" s="117"/>
      <c r="AA101" s="117"/>
      <c r="AB101" s="117"/>
      <c r="AC101" s="117"/>
      <c r="AD101" s="117"/>
      <c r="AE101" s="117"/>
    </row>
    <row r="102" spans="21:31" s="118" customFormat="1" ht="14" x14ac:dyDescent="0.15">
      <c r="U102" s="117"/>
      <c r="V102" s="117"/>
      <c r="W102" s="117"/>
      <c r="X102" s="117"/>
      <c r="Y102" s="117"/>
      <c r="Z102" s="117"/>
      <c r="AA102" s="117"/>
      <c r="AB102" s="117"/>
      <c r="AC102" s="117"/>
      <c r="AD102" s="117"/>
      <c r="AE102" s="117"/>
    </row>
    <row r="103" spans="21:31" s="118" customFormat="1" ht="14" x14ac:dyDescent="0.15">
      <c r="U103" s="117"/>
      <c r="V103" s="117"/>
      <c r="W103" s="117"/>
      <c r="X103" s="117"/>
      <c r="Y103" s="117"/>
      <c r="Z103" s="117"/>
      <c r="AA103" s="117"/>
      <c r="AB103" s="117"/>
      <c r="AC103" s="117"/>
      <c r="AD103" s="117"/>
      <c r="AE103" s="117"/>
    </row>
    <row r="104" spans="21:31" s="118" customFormat="1" ht="14" x14ac:dyDescent="0.15">
      <c r="U104" s="117"/>
      <c r="V104" s="117"/>
      <c r="W104" s="117"/>
      <c r="X104" s="117"/>
      <c r="Y104" s="117"/>
      <c r="Z104" s="117"/>
      <c r="AA104" s="117"/>
      <c r="AB104" s="117"/>
      <c r="AC104" s="117"/>
      <c r="AD104" s="117"/>
      <c r="AE104" s="117"/>
    </row>
    <row r="105" spans="21:31" s="118" customFormat="1" ht="14" x14ac:dyDescent="0.15">
      <c r="U105" s="117"/>
      <c r="V105" s="117"/>
      <c r="W105" s="117"/>
      <c r="X105" s="117"/>
      <c r="Y105" s="117"/>
      <c r="Z105" s="117"/>
      <c r="AA105" s="117"/>
      <c r="AB105" s="117"/>
      <c r="AC105" s="117"/>
      <c r="AD105" s="117"/>
      <c r="AE105" s="117"/>
    </row>
    <row r="106" spans="21:31" s="118" customFormat="1" ht="14" x14ac:dyDescent="0.15">
      <c r="U106" s="117"/>
      <c r="V106" s="117"/>
      <c r="W106" s="117"/>
      <c r="X106" s="117"/>
      <c r="Y106" s="117"/>
      <c r="Z106" s="117"/>
      <c r="AA106" s="117"/>
      <c r="AB106" s="117"/>
      <c r="AC106" s="117"/>
      <c r="AD106" s="117"/>
      <c r="AE106" s="117"/>
    </row>
    <row r="107" spans="21:31" s="118" customFormat="1" ht="14" x14ac:dyDescent="0.15">
      <c r="U107" s="117"/>
      <c r="V107" s="117"/>
      <c r="W107" s="117"/>
      <c r="X107" s="117"/>
      <c r="Y107" s="117"/>
      <c r="Z107" s="117"/>
      <c r="AA107" s="117"/>
      <c r="AB107" s="117"/>
      <c r="AC107" s="117"/>
      <c r="AD107" s="117"/>
      <c r="AE107" s="117"/>
    </row>
    <row r="108" spans="21:31" s="118" customFormat="1" ht="14" x14ac:dyDescent="0.15">
      <c r="U108" s="117"/>
      <c r="V108" s="117"/>
      <c r="W108" s="117"/>
      <c r="X108" s="117"/>
      <c r="Y108" s="117"/>
      <c r="Z108" s="117"/>
      <c r="AA108" s="117"/>
      <c r="AB108" s="117"/>
      <c r="AC108" s="117"/>
      <c r="AD108" s="117"/>
      <c r="AE108" s="117"/>
    </row>
    <row r="109" spans="21:31" s="118" customFormat="1" ht="14" x14ac:dyDescent="0.15">
      <c r="U109" s="117"/>
      <c r="V109" s="117"/>
      <c r="W109" s="117"/>
      <c r="X109" s="117"/>
      <c r="Y109" s="117"/>
      <c r="Z109" s="117"/>
      <c r="AA109" s="117"/>
      <c r="AB109" s="117"/>
      <c r="AC109" s="117"/>
      <c r="AD109" s="117"/>
      <c r="AE109" s="117"/>
    </row>
    <row r="110" spans="21:31" s="118" customFormat="1" ht="14" x14ac:dyDescent="0.15">
      <c r="U110" s="117"/>
      <c r="V110" s="117"/>
      <c r="W110" s="117"/>
      <c r="X110" s="117"/>
      <c r="Y110" s="117"/>
      <c r="Z110" s="117"/>
      <c r="AA110" s="117"/>
      <c r="AB110" s="117"/>
      <c r="AC110" s="117"/>
      <c r="AD110" s="117"/>
      <c r="AE110" s="117"/>
    </row>
    <row r="111" spans="21:31" s="118" customFormat="1" ht="14" x14ac:dyDescent="0.15">
      <c r="U111" s="117"/>
      <c r="V111" s="117"/>
      <c r="W111" s="117"/>
      <c r="X111" s="117"/>
      <c r="Y111" s="117"/>
      <c r="Z111" s="117"/>
      <c r="AA111" s="117"/>
      <c r="AB111" s="117"/>
      <c r="AC111" s="117"/>
      <c r="AD111" s="117"/>
      <c r="AE111" s="117"/>
    </row>
    <row r="112" spans="21:31" s="118" customFormat="1" ht="14" x14ac:dyDescent="0.15">
      <c r="U112" s="117"/>
      <c r="V112" s="117"/>
      <c r="W112" s="117"/>
      <c r="X112" s="117"/>
      <c r="Y112" s="117"/>
      <c r="Z112" s="117"/>
      <c r="AA112" s="117"/>
      <c r="AB112" s="117"/>
      <c r="AC112" s="117"/>
      <c r="AD112" s="117"/>
      <c r="AE112" s="117"/>
    </row>
    <row r="113" spans="21:31" s="118" customFormat="1" ht="14" x14ac:dyDescent="0.15">
      <c r="U113" s="117"/>
      <c r="V113" s="117"/>
      <c r="W113" s="117"/>
      <c r="X113" s="117"/>
      <c r="Y113" s="117"/>
      <c r="Z113" s="117"/>
      <c r="AA113" s="117"/>
      <c r="AB113" s="117"/>
      <c r="AC113" s="117"/>
      <c r="AD113" s="117"/>
      <c r="AE113" s="117"/>
    </row>
    <row r="114" spans="21:31" s="118" customFormat="1" ht="14" x14ac:dyDescent="0.15">
      <c r="U114" s="117"/>
      <c r="V114" s="117"/>
      <c r="W114" s="117"/>
      <c r="X114" s="117"/>
      <c r="Y114" s="117"/>
      <c r="Z114" s="117"/>
      <c r="AA114" s="117"/>
      <c r="AB114" s="117"/>
      <c r="AC114" s="117"/>
      <c r="AD114" s="117"/>
      <c r="AE114" s="117"/>
    </row>
    <row r="115" spans="21:31" s="118" customFormat="1" ht="14" x14ac:dyDescent="0.15">
      <c r="U115" s="117"/>
      <c r="V115" s="117"/>
      <c r="W115" s="117"/>
      <c r="X115" s="117"/>
      <c r="Y115" s="117"/>
      <c r="Z115" s="117"/>
      <c r="AA115" s="117"/>
      <c r="AB115" s="117"/>
      <c r="AC115" s="117"/>
      <c r="AD115" s="117"/>
      <c r="AE115" s="117"/>
    </row>
    <row r="116" spans="21:31" s="118" customFormat="1" ht="14" x14ac:dyDescent="0.15">
      <c r="U116" s="117"/>
      <c r="V116" s="117"/>
      <c r="W116" s="117"/>
      <c r="X116" s="117"/>
      <c r="Y116" s="117"/>
      <c r="Z116" s="117"/>
      <c r="AA116" s="117"/>
      <c r="AB116" s="117"/>
      <c r="AC116" s="117"/>
      <c r="AD116" s="117"/>
      <c r="AE116" s="117"/>
    </row>
    <row r="117" spans="21:31" s="118" customFormat="1" ht="14" x14ac:dyDescent="0.15">
      <c r="U117" s="117"/>
      <c r="V117" s="117"/>
      <c r="W117" s="117"/>
      <c r="X117" s="117"/>
      <c r="Y117" s="117"/>
      <c r="Z117" s="117"/>
      <c r="AA117" s="117"/>
      <c r="AB117" s="117"/>
      <c r="AC117" s="117"/>
      <c r="AD117" s="117"/>
      <c r="AE117" s="117"/>
    </row>
    <row r="118" spans="21:31" s="118" customFormat="1" ht="14" x14ac:dyDescent="0.15">
      <c r="U118" s="117"/>
      <c r="V118" s="117"/>
      <c r="W118" s="117"/>
      <c r="X118" s="117"/>
      <c r="Y118" s="117"/>
      <c r="Z118" s="117"/>
      <c r="AA118" s="117"/>
      <c r="AB118" s="117"/>
      <c r="AC118" s="117"/>
      <c r="AD118" s="117"/>
      <c r="AE118" s="117"/>
    </row>
    <row r="119" spans="21:31" s="118" customFormat="1" ht="14" x14ac:dyDescent="0.15">
      <c r="U119" s="117"/>
      <c r="V119" s="117"/>
      <c r="W119" s="117"/>
      <c r="X119" s="117"/>
      <c r="Y119" s="117"/>
      <c r="Z119" s="117"/>
      <c r="AA119" s="117"/>
      <c r="AB119" s="117"/>
      <c r="AC119" s="117"/>
      <c r="AD119" s="117"/>
      <c r="AE119" s="117"/>
    </row>
    <row r="120" spans="21:31" s="118" customFormat="1" ht="14" x14ac:dyDescent="0.15">
      <c r="U120" s="117"/>
      <c r="V120" s="117"/>
      <c r="W120" s="117"/>
      <c r="X120" s="117"/>
      <c r="Y120" s="117"/>
      <c r="Z120" s="117"/>
      <c r="AA120" s="117"/>
      <c r="AB120" s="117"/>
      <c r="AC120" s="117"/>
      <c r="AD120" s="117"/>
      <c r="AE120" s="117"/>
    </row>
    <row r="121" spans="21:31" s="118" customFormat="1" ht="14" x14ac:dyDescent="0.15">
      <c r="U121" s="117"/>
      <c r="V121" s="117"/>
      <c r="W121" s="117"/>
      <c r="X121" s="117"/>
      <c r="Y121" s="117"/>
      <c r="Z121" s="117"/>
      <c r="AA121" s="117"/>
      <c r="AB121" s="117"/>
      <c r="AC121" s="117"/>
      <c r="AD121" s="117"/>
      <c r="AE121" s="117"/>
    </row>
    <row r="122" spans="21:31" s="118" customFormat="1" ht="14" x14ac:dyDescent="0.15">
      <c r="U122" s="117"/>
      <c r="V122" s="117"/>
      <c r="W122" s="117"/>
      <c r="X122" s="117"/>
      <c r="Y122" s="117"/>
      <c r="Z122" s="117"/>
      <c r="AA122" s="117"/>
      <c r="AB122" s="117"/>
      <c r="AC122" s="117"/>
      <c r="AD122" s="117"/>
      <c r="AE122" s="117"/>
    </row>
    <row r="123" spans="21:31" s="118" customFormat="1" ht="14" x14ac:dyDescent="0.15">
      <c r="U123" s="117"/>
      <c r="V123" s="117"/>
      <c r="W123" s="117"/>
      <c r="X123" s="117"/>
      <c r="Y123" s="117"/>
      <c r="Z123" s="117"/>
      <c r="AA123" s="117"/>
      <c r="AB123" s="117"/>
      <c r="AC123" s="117"/>
      <c r="AD123" s="117"/>
      <c r="AE123" s="117"/>
    </row>
    <row r="124" spans="21:31" s="118" customFormat="1" ht="14" x14ac:dyDescent="0.15">
      <c r="U124" s="117"/>
      <c r="V124" s="117"/>
      <c r="W124" s="117"/>
      <c r="X124" s="117"/>
      <c r="Y124" s="117"/>
      <c r="Z124" s="117"/>
      <c r="AA124" s="117"/>
      <c r="AB124" s="117"/>
      <c r="AC124" s="117"/>
      <c r="AD124" s="117"/>
      <c r="AE124" s="117"/>
    </row>
    <row r="125" spans="21:31" s="118" customFormat="1" ht="14" x14ac:dyDescent="0.15">
      <c r="U125" s="117"/>
      <c r="V125" s="117"/>
      <c r="W125" s="117"/>
      <c r="X125" s="117"/>
      <c r="Y125" s="117"/>
      <c r="Z125" s="117"/>
      <c r="AA125" s="117"/>
      <c r="AB125" s="117"/>
      <c r="AC125" s="117"/>
      <c r="AD125" s="117"/>
      <c r="AE125" s="117"/>
    </row>
    <row r="126" spans="21:31" s="118" customFormat="1" ht="14" x14ac:dyDescent="0.15">
      <c r="U126" s="117"/>
      <c r="V126" s="117"/>
      <c r="W126" s="117"/>
      <c r="X126" s="117"/>
      <c r="Y126" s="117"/>
      <c r="Z126" s="117"/>
      <c r="AA126" s="117"/>
      <c r="AB126" s="117"/>
      <c r="AC126" s="117"/>
      <c r="AD126" s="117"/>
      <c r="AE126" s="117"/>
    </row>
    <row r="127" spans="21:31" s="118" customFormat="1" ht="14" x14ac:dyDescent="0.15">
      <c r="U127" s="117"/>
      <c r="V127" s="117"/>
      <c r="W127" s="117"/>
      <c r="X127" s="117"/>
      <c r="Y127" s="117"/>
      <c r="Z127" s="117"/>
      <c r="AA127" s="117"/>
      <c r="AB127" s="117"/>
      <c r="AC127" s="117"/>
      <c r="AD127" s="117"/>
      <c r="AE127" s="117"/>
    </row>
    <row r="128" spans="21:31" s="118" customFormat="1" ht="14" x14ac:dyDescent="0.15">
      <c r="U128" s="117"/>
      <c r="V128" s="117"/>
      <c r="W128" s="117"/>
      <c r="X128" s="117"/>
      <c r="Y128" s="117"/>
      <c r="Z128" s="117"/>
      <c r="AA128" s="117"/>
      <c r="AB128" s="117"/>
      <c r="AC128" s="117"/>
      <c r="AD128" s="117"/>
      <c r="AE128" s="117"/>
    </row>
    <row r="129" spans="21:31" s="118" customFormat="1" ht="14" x14ac:dyDescent="0.15">
      <c r="U129" s="117"/>
      <c r="V129" s="117"/>
      <c r="W129" s="117"/>
      <c r="X129" s="117"/>
      <c r="Y129" s="117"/>
      <c r="Z129" s="117"/>
      <c r="AA129" s="117"/>
      <c r="AB129" s="117"/>
      <c r="AC129" s="117"/>
      <c r="AD129" s="117"/>
      <c r="AE129" s="117"/>
    </row>
    <row r="130" spans="21:31" s="118" customFormat="1" ht="14" x14ac:dyDescent="0.15">
      <c r="U130" s="117"/>
      <c r="V130" s="117"/>
      <c r="W130" s="117"/>
      <c r="X130" s="117"/>
      <c r="Y130" s="117"/>
      <c r="Z130" s="117"/>
      <c r="AA130" s="117"/>
      <c r="AB130" s="117"/>
      <c r="AC130" s="117"/>
      <c r="AD130" s="117"/>
      <c r="AE130" s="117"/>
    </row>
    <row r="131" spans="21:31" s="118" customFormat="1" ht="14" x14ac:dyDescent="0.15">
      <c r="U131" s="117"/>
      <c r="V131" s="117"/>
      <c r="W131" s="117"/>
      <c r="X131" s="117"/>
      <c r="Y131" s="117"/>
      <c r="Z131" s="117"/>
      <c r="AA131" s="117"/>
      <c r="AB131" s="117"/>
      <c r="AC131" s="117"/>
      <c r="AD131" s="117"/>
      <c r="AE131" s="117"/>
    </row>
    <row r="132" spans="21:31" s="118" customFormat="1" ht="14" x14ac:dyDescent="0.15">
      <c r="U132" s="117"/>
      <c r="V132" s="117"/>
      <c r="W132" s="117"/>
      <c r="X132" s="117"/>
      <c r="Y132" s="117"/>
      <c r="Z132" s="117"/>
      <c r="AA132" s="117"/>
      <c r="AB132" s="117"/>
      <c r="AC132" s="117"/>
      <c r="AD132" s="117"/>
      <c r="AE132" s="117"/>
    </row>
    <row r="133" spans="21:31" s="118" customFormat="1" ht="14" x14ac:dyDescent="0.15">
      <c r="U133" s="117"/>
      <c r="V133" s="117"/>
      <c r="W133" s="117"/>
      <c r="X133" s="117"/>
      <c r="Y133" s="117"/>
      <c r="Z133" s="117"/>
      <c r="AA133" s="117"/>
      <c r="AB133" s="117"/>
      <c r="AC133" s="117"/>
      <c r="AD133" s="117"/>
      <c r="AE133" s="117"/>
    </row>
    <row r="134" spans="21:31" s="118" customFormat="1" ht="14" x14ac:dyDescent="0.15">
      <c r="U134" s="117"/>
      <c r="V134" s="117"/>
      <c r="W134" s="117"/>
      <c r="X134" s="117"/>
      <c r="Y134" s="117"/>
      <c r="Z134" s="117"/>
      <c r="AA134" s="117"/>
      <c r="AB134" s="117"/>
      <c r="AC134" s="117"/>
      <c r="AD134" s="117"/>
      <c r="AE134" s="117"/>
    </row>
    <row r="135" spans="21:31" s="118" customFormat="1" ht="14" x14ac:dyDescent="0.15">
      <c r="U135" s="117"/>
      <c r="V135" s="117"/>
      <c r="W135" s="117"/>
      <c r="X135" s="117"/>
      <c r="Y135" s="117"/>
      <c r="Z135" s="117"/>
      <c r="AA135" s="117"/>
      <c r="AB135" s="117"/>
      <c r="AC135" s="117"/>
      <c r="AD135" s="117"/>
      <c r="AE135" s="117"/>
    </row>
    <row r="136" spans="21:31" s="118" customFormat="1" ht="14" x14ac:dyDescent="0.15">
      <c r="U136" s="117"/>
      <c r="V136" s="117"/>
      <c r="W136" s="117"/>
      <c r="X136" s="117"/>
      <c r="Y136" s="117"/>
      <c r="Z136" s="117"/>
      <c r="AA136" s="117"/>
      <c r="AB136" s="117"/>
      <c r="AC136" s="117"/>
      <c r="AD136" s="117"/>
      <c r="AE136" s="117"/>
    </row>
    <row r="137" spans="21:31" s="118" customFormat="1" ht="14" x14ac:dyDescent="0.15">
      <c r="U137" s="117"/>
      <c r="V137" s="117"/>
      <c r="W137" s="117"/>
      <c r="X137" s="117"/>
      <c r="Y137" s="117"/>
      <c r="Z137" s="117"/>
      <c r="AA137" s="117"/>
      <c r="AB137" s="117"/>
      <c r="AC137" s="117"/>
      <c r="AD137" s="117"/>
      <c r="AE137" s="117"/>
    </row>
    <row r="138" spans="21:31" s="118" customFormat="1" ht="14" x14ac:dyDescent="0.15">
      <c r="U138" s="117"/>
      <c r="V138" s="117"/>
      <c r="W138" s="117"/>
      <c r="X138" s="117"/>
      <c r="Y138" s="117"/>
      <c r="Z138" s="117"/>
      <c r="AA138" s="117"/>
      <c r="AB138" s="117"/>
      <c r="AC138" s="117"/>
      <c r="AD138" s="117"/>
      <c r="AE138" s="117"/>
    </row>
    <row r="139" spans="21:31" s="118" customFormat="1" ht="14" x14ac:dyDescent="0.15">
      <c r="U139" s="117"/>
      <c r="V139" s="117"/>
      <c r="W139" s="117"/>
      <c r="X139" s="117"/>
      <c r="Y139" s="117"/>
      <c r="Z139" s="117"/>
      <c r="AA139" s="117"/>
      <c r="AB139" s="117"/>
      <c r="AC139" s="117"/>
      <c r="AD139" s="117"/>
      <c r="AE139" s="117"/>
    </row>
    <row r="140" spans="21:31" s="118" customFormat="1" ht="14" x14ac:dyDescent="0.15">
      <c r="U140" s="117"/>
      <c r="V140" s="117"/>
      <c r="W140" s="117"/>
      <c r="X140" s="117"/>
      <c r="Y140" s="117"/>
      <c r="Z140" s="117"/>
      <c r="AA140" s="117"/>
      <c r="AB140" s="117"/>
      <c r="AC140" s="117"/>
      <c r="AD140" s="117"/>
      <c r="AE140" s="117"/>
    </row>
    <row r="141" spans="21:31" s="118" customFormat="1" ht="14" x14ac:dyDescent="0.15">
      <c r="U141" s="117"/>
      <c r="V141" s="117"/>
      <c r="W141" s="117"/>
      <c r="X141" s="117"/>
      <c r="Y141" s="117"/>
      <c r="Z141" s="117"/>
      <c r="AA141" s="117"/>
      <c r="AB141" s="117"/>
      <c r="AC141" s="117"/>
      <c r="AD141" s="117"/>
      <c r="AE141" s="117"/>
    </row>
    <row r="142" spans="21:31" s="118" customFormat="1" ht="14" x14ac:dyDescent="0.15">
      <c r="U142" s="117"/>
      <c r="V142" s="117"/>
      <c r="W142" s="117"/>
      <c r="X142" s="117"/>
      <c r="Y142" s="117"/>
      <c r="Z142" s="117"/>
      <c r="AA142" s="117"/>
      <c r="AB142" s="117"/>
      <c r="AC142" s="117"/>
      <c r="AD142" s="117"/>
      <c r="AE142" s="117"/>
    </row>
    <row r="143" spans="21:31" s="118" customFormat="1" ht="14" x14ac:dyDescent="0.15">
      <c r="U143" s="117"/>
      <c r="V143" s="117"/>
      <c r="W143" s="117"/>
      <c r="X143" s="117"/>
      <c r="Y143" s="117"/>
      <c r="Z143" s="117"/>
      <c r="AA143" s="117"/>
      <c r="AB143" s="117"/>
      <c r="AC143" s="117"/>
      <c r="AD143" s="117"/>
      <c r="AE143" s="117"/>
    </row>
    <row r="144" spans="21:31" s="118" customFormat="1" ht="14" x14ac:dyDescent="0.15">
      <c r="U144" s="117"/>
      <c r="V144" s="117"/>
      <c r="W144" s="117"/>
      <c r="X144" s="117"/>
      <c r="Y144" s="117"/>
      <c r="Z144" s="117"/>
      <c r="AA144" s="117"/>
      <c r="AB144" s="117"/>
      <c r="AC144" s="117"/>
      <c r="AD144" s="117"/>
      <c r="AE144" s="117"/>
    </row>
    <row r="145" spans="21:31" s="118" customFormat="1" ht="14" x14ac:dyDescent="0.15">
      <c r="U145" s="117"/>
      <c r="V145" s="117"/>
      <c r="W145" s="117"/>
      <c r="X145" s="117"/>
      <c r="Y145" s="117"/>
      <c r="Z145" s="117"/>
      <c r="AA145" s="117"/>
      <c r="AB145" s="117"/>
      <c r="AC145" s="117"/>
      <c r="AD145" s="117"/>
      <c r="AE145" s="117"/>
    </row>
    <row r="146" spans="21:31" s="118" customFormat="1" ht="14" x14ac:dyDescent="0.15">
      <c r="U146" s="117"/>
      <c r="V146" s="117"/>
      <c r="W146" s="117"/>
      <c r="X146" s="117"/>
      <c r="Y146" s="117"/>
      <c r="Z146" s="117"/>
      <c r="AA146" s="117"/>
      <c r="AB146" s="117"/>
      <c r="AC146" s="117"/>
      <c r="AD146" s="117"/>
      <c r="AE146" s="117"/>
    </row>
    <row r="147" spans="21:31" s="118" customFormat="1" ht="14" x14ac:dyDescent="0.15">
      <c r="U147" s="117"/>
      <c r="V147" s="117"/>
      <c r="W147" s="117"/>
      <c r="X147" s="117"/>
      <c r="Y147" s="117"/>
      <c r="Z147" s="117"/>
      <c r="AA147" s="117"/>
      <c r="AB147" s="117"/>
      <c r="AC147" s="117"/>
      <c r="AD147" s="117"/>
      <c r="AE147" s="117"/>
    </row>
    <row r="148" spans="21:31" s="118" customFormat="1" ht="14" x14ac:dyDescent="0.15">
      <c r="U148" s="117"/>
      <c r="V148" s="117"/>
      <c r="W148" s="117"/>
      <c r="X148" s="117"/>
      <c r="Y148" s="117"/>
      <c r="Z148" s="117"/>
      <c r="AA148" s="117"/>
      <c r="AB148" s="117"/>
      <c r="AC148" s="117"/>
      <c r="AD148" s="117"/>
      <c r="AE148" s="117"/>
    </row>
    <row r="149" spans="21:31" s="118" customFormat="1" ht="14" x14ac:dyDescent="0.15">
      <c r="U149" s="117"/>
      <c r="V149" s="117"/>
      <c r="W149" s="117"/>
      <c r="X149" s="117"/>
      <c r="Y149" s="117"/>
      <c r="Z149" s="117"/>
      <c r="AA149" s="117"/>
      <c r="AB149" s="117"/>
      <c r="AC149" s="117"/>
      <c r="AD149" s="117"/>
      <c r="AE149" s="117"/>
    </row>
    <row r="150" spans="21:31" s="118" customFormat="1" ht="14" x14ac:dyDescent="0.15">
      <c r="U150" s="117"/>
      <c r="V150" s="117"/>
      <c r="W150" s="117"/>
      <c r="X150" s="117"/>
      <c r="Y150" s="117"/>
      <c r="Z150" s="117"/>
      <c r="AA150" s="117"/>
      <c r="AB150" s="117"/>
      <c r="AC150" s="117"/>
      <c r="AD150" s="117"/>
      <c r="AE150" s="117"/>
    </row>
    <row r="151" spans="21:31" s="118" customFormat="1" ht="14" x14ac:dyDescent="0.15">
      <c r="U151" s="117"/>
      <c r="V151" s="117"/>
      <c r="W151" s="117"/>
      <c r="X151" s="117"/>
      <c r="Y151" s="117"/>
      <c r="Z151" s="117"/>
      <c r="AA151" s="117"/>
      <c r="AB151" s="117"/>
      <c r="AC151" s="117"/>
      <c r="AD151" s="117"/>
      <c r="AE151" s="117"/>
    </row>
    <row r="152" spans="21:31" s="118" customFormat="1" ht="14" x14ac:dyDescent="0.15">
      <c r="U152" s="117"/>
      <c r="V152" s="117"/>
      <c r="W152" s="117"/>
      <c r="X152" s="117"/>
      <c r="Y152" s="117"/>
      <c r="Z152" s="117"/>
      <c r="AA152" s="117"/>
      <c r="AB152" s="117"/>
      <c r="AC152" s="117"/>
      <c r="AD152" s="117"/>
      <c r="AE152" s="117"/>
    </row>
    <row r="153" spans="21:31" s="118" customFormat="1" ht="14" x14ac:dyDescent="0.15">
      <c r="U153" s="117"/>
      <c r="V153" s="117"/>
      <c r="W153" s="117"/>
      <c r="X153" s="117"/>
      <c r="Y153" s="117"/>
      <c r="Z153" s="117"/>
      <c r="AA153" s="117"/>
      <c r="AB153" s="117"/>
      <c r="AC153" s="117"/>
      <c r="AD153" s="117"/>
      <c r="AE153" s="117"/>
    </row>
    <row r="154" spans="21:31" s="118" customFormat="1" ht="14" x14ac:dyDescent="0.15">
      <c r="U154" s="117"/>
      <c r="V154" s="117"/>
      <c r="W154" s="117"/>
      <c r="X154" s="117"/>
      <c r="Y154" s="117"/>
      <c r="Z154" s="117"/>
      <c r="AA154" s="117"/>
      <c r="AB154" s="117"/>
      <c r="AC154" s="117"/>
      <c r="AD154" s="117"/>
      <c r="AE154" s="117"/>
    </row>
    <row r="155" spans="21:31" s="118" customFormat="1" ht="14" x14ac:dyDescent="0.15">
      <c r="U155" s="117"/>
      <c r="V155" s="117"/>
      <c r="W155" s="117"/>
      <c r="X155" s="117"/>
      <c r="Y155" s="117"/>
      <c r="Z155" s="117"/>
      <c r="AA155" s="117"/>
      <c r="AB155" s="117"/>
      <c r="AC155" s="117"/>
      <c r="AD155" s="117"/>
      <c r="AE155" s="117"/>
    </row>
    <row r="156" spans="21:31" s="118" customFormat="1" ht="14" x14ac:dyDescent="0.15">
      <c r="U156" s="117"/>
      <c r="V156" s="117"/>
      <c r="W156" s="117"/>
      <c r="X156" s="117"/>
      <c r="Y156" s="117"/>
      <c r="Z156" s="117"/>
      <c r="AA156" s="117"/>
      <c r="AB156" s="117"/>
      <c r="AC156" s="117"/>
      <c r="AD156" s="117"/>
      <c r="AE156" s="117"/>
    </row>
    <row r="157" spans="21:31" s="118" customFormat="1" ht="14" x14ac:dyDescent="0.15">
      <c r="U157" s="117"/>
      <c r="V157" s="117"/>
      <c r="W157" s="117"/>
      <c r="X157" s="117"/>
      <c r="Y157" s="117"/>
      <c r="Z157" s="117"/>
      <c r="AA157" s="117"/>
      <c r="AB157" s="117"/>
      <c r="AC157" s="117"/>
      <c r="AD157" s="117"/>
      <c r="AE157" s="117"/>
    </row>
    <row r="158" spans="21:31" s="118" customFormat="1" ht="14" x14ac:dyDescent="0.15">
      <c r="U158" s="117"/>
      <c r="V158" s="117"/>
      <c r="W158" s="117"/>
      <c r="X158" s="117"/>
      <c r="Y158" s="117"/>
      <c r="Z158" s="117"/>
      <c r="AA158" s="117"/>
      <c r="AB158" s="117"/>
      <c r="AC158" s="117"/>
      <c r="AD158" s="117"/>
      <c r="AE158" s="117"/>
    </row>
    <row r="159" spans="21:31" s="118" customFormat="1" ht="14" x14ac:dyDescent="0.15">
      <c r="U159" s="117"/>
      <c r="V159" s="117"/>
      <c r="W159" s="117"/>
      <c r="X159" s="117"/>
      <c r="Y159" s="117"/>
      <c r="Z159" s="117"/>
      <c r="AA159" s="117"/>
      <c r="AB159" s="117"/>
      <c r="AC159" s="117"/>
      <c r="AD159" s="117"/>
      <c r="AE159" s="117"/>
    </row>
    <row r="160" spans="21:31" s="118" customFormat="1" ht="14" x14ac:dyDescent="0.15">
      <c r="U160" s="117"/>
      <c r="V160" s="117"/>
      <c r="W160" s="117"/>
      <c r="X160" s="117"/>
      <c r="Y160" s="117"/>
      <c r="Z160" s="117"/>
      <c r="AA160" s="117"/>
      <c r="AB160" s="117"/>
      <c r="AC160" s="117"/>
      <c r="AD160" s="117"/>
      <c r="AE160" s="117"/>
    </row>
    <row r="161" spans="21:31" s="118" customFormat="1" ht="14" x14ac:dyDescent="0.15">
      <c r="U161" s="117"/>
      <c r="V161" s="117"/>
      <c r="W161" s="117"/>
      <c r="X161" s="117"/>
      <c r="Y161" s="117"/>
      <c r="Z161" s="117"/>
      <c r="AA161" s="117"/>
      <c r="AB161" s="117"/>
      <c r="AC161" s="117"/>
      <c r="AD161" s="117"/>
      <c r="AE161" s="117"/>
    </row>
    <row r="162" spans="21:31" s="118" customFormat="1" ht="14" x14ac:dyDescent="0.15">
      <c r="U162" s="117"/>
      <c r="V162" s="117"/>
      <c r="W162" s="117"/>
      <c r="X162" s="117"/>
      <c r="Y162" s="117"/>
      <c r="Z162" s="117"/>
      <c r="AA162" s="117"/>
      <c r="AB162" s="117"/>
      <c r="AC162" s="117"/>
      <c r="AD162" s="117"/>
      <c r="AE162" s="117"/>
    </row>
    <row r="163" spans="21:31" s="118" customFormat="1" ht="14" x14ac:dyDescent="0.15">
      <c r="U163" s="117"/>
      <c r="V163" s="117"/>
      <c r="W163" s="117"/>
      <c r="X163" s="117"/>
      <c r="Y163" s="117"/>
      <c r="Z163" s="117"/>
      <c r="AA163" s="117"/>
      <c r="AB163" s="117"/>
      <c r="AC163" s="117"/>
      <c r="AD163" s="117"/>
      <c r="AE163" s="117"/>
    </row>
    <row r="164" spans="21:31" s="118" customFormat="1" ht="14" x14ac:dyDescent="0.15">
      <c r="U164" s="117"/>
      <c r="V164" s="117"/>
      <c r="W164" s="117"/>
      <c r="X164" s="117"/>
      <c r="Y164" s="117"/>
      <c r="Z164" s="117"/>
      <c r="AA164" s="117"/>
      <c r="AB164" s="117"/>
      <c r="AC164" s="117"/>
      <c r="AD164" s="117"/>
      <c r="AE164" s="117"/>
    </row>
    <row r="165" spans="21:31" s="118" customFormat="1" ht="14" x14ac:dyDescent="0.15">
      <c r="U165" s="117"/>
      <c r="V165" s="117"/>
      <c r="W165" s="117"/>
      <c r="X165" s="117"/>
      <c r="Y165" s="117"/>
      <c r="Z165" s="117"/>
      <c r="AA165" s="117"/>
      <c r="AB165" s="117"/>
      <c r="AC165" s="117"/>
      <c r="AD165" s="117"/>
      <c r="AE165" s="117"/>
    </row>
    <row r="166" spans="21:31" s="118" customFormat="1" ht="14" x14ac:dyDescent="0.15">
      <c r="U166" s="117"/>
      <c r="V166" s="117"/>
      <c r="W166" s="117"/>
      <c r="X166" s="117"/>
      <c r="Y166" s="117"/>
      <c r="Z166" s="117"/>
      <c r="AA166" s="117"/>
      <c r="AB166" s="117"/>
      <c r="AC166" s="117"/>
      <c r="AD166" s="117"/>
      <c r="AE166" s="117"/>
    </row>
    <row r="167" spans="21:31" s="118" customFormat="1" ht="14" x14ac:dyDescent="0.15">
      <c r="U167" s="117"/>
      <c r="V167" s="117"/>
      <c r="W167" s="117"/>
      <c r="X167" s="117"/>
      <c r="Y167" s="117"/>
      <c r="Z167" s="117"/>
      <c r="AA167" s="117"/>
      <c r="AB167" s="117"/>
      <c r="AC167" s="117"/>
      <c r="AD167" s="117"/>
      <c r="AE167" s="117"/>
    </row>
    <row r="168" spans="21:31" s="118" customFormat="1" ht="14" x14ac:dyDescent="0.15">
      <c r="U168" s="117"/>
      <c r="V168" s="117"/>
      <c r="W168" s="117"/>
      <c r="X168" s="117"/>
      <c r="Y168" s="117"/>
      <c r="Z168" s="117"/>
      <c r="AA168" s="117"/>
      <c r="AB168" s="117"/>
      <c r="AC168" s="117"/>
      <c r="AD168" s="117"/>
      <c r="AE168" s="117"/>
    </row>
    <row r="169" spans="21:31" s="118" customFormat="1" ht="14" x14ac:dyDescent="0.15">
      <c r="U169" s="117"/>
      <c r="V169" s="117"/>
      <c r="W169" s="117"/>
      <c r="X169" s="117"/>
      <c r="Y169" s="117"/>
      <c r="Z169" s="117"/>
      <c r="AA169" s="117"/>
      <c r="AB169" s="117"/>
      <c r="AC169" s="117"/>
      <c r="AD169" s="117"/>
      <c r="AE169" s="117"/>
    </row>
    <row r="170" spans="21:31" s="118" customFormat="1" ht="14" x14ac:dyDescent="0.15">
      <c r="U170" s="117"/>
      <c r="V170" s="117"/>
      <c r="W170" s="117"/>
      <c r="X170" s="117"/>
      <c r="Y170" s="117"/>
      <c r="Z170" s="117"/>
      <c r="AA170" s="117"/>
      <c r="AB170" s="117"/>
      <c r="AC170" s="117"/>
      <c r="AD170" s="117"/>
      <c r="AE170" s="117"/>
    </row>
    <row r="171" spans="21:31" s="118" customFormat="1" ht="14" x14ac:dyDescent="0.15">
      <c r="U171" s="117"/>
      <c r="V171" s="117"/>
      <c r="W171" s="117"/>
      <c r="X171" s="117"/>
      <c r="Y171" s="117"/>
      <c r="Z171" s="117"/>
      <c r="AA171" s="117"/>
      <c r="AB171" s="117"/>
      <c r="AC171" s="117"/>
      <c r="AD171" s="117"/>
      <c r="AE171" s="117"/>
    </row>
    <row r="172" spans="21:31" s="118" customFormat="1" ht="14" x14ac:dyDescent="0.15">
      <c r="U172" s="117"/>
      <c r="V172" s="117"/>
      <c r="W172" s="117"/>
      <c r="X172" s="117"/>
      <c r="Y172" s="117"/>
      <c r="Z172" s="117"/>
      <c r="AA172" s="117"/>
      <c r="AB172" s="117"/>
      <c r="AC172" s="117"/>
      <c r="AD172" s="117"/>
      <c r="AE172" s="117"/>
    </row>
    <row r="173" spans="21:31" s="118" customFormat="1" ht="14" x14ac:dyDescent="0.15">
      <c r="U173" s="117"/>
      <c r="V173" s="117"/>
      <c r="W173" s="117"/>
      <c r="X173" s="117"/>
      <c r="Y173" s="117"/>
      <c r="Z173" s="117"/>
      <c r="AA173" s="117"/>
      <c r="AB173" s="117"/>
      <c r="AC173" s="117"/>
      <c r="AD173" s="117"/>
      <c r="AE173" s="117"/>
    </row>
    <row r="174" spans="21:31" s="118" customFormat="1" ht="14" x14ac:dyDescent="0.15">
      <c r="U174" s="117"/>
      <c r="V174" s="117"/>
      <c r="W174" s="117"/>
      <c r="X174" s="117"/>
      <c r="Y174" s="117"/>
      <c r="Z174" s="117"/>
      <c r="AA174" s="117"/>
      <c r="AB174" s="117"/>
      <c r="AC174" s="117"/>
      <c r="AD174" s="117"/>
      <c r="AE174" s="117"/>
    </row>
    <row r="175" spans="21:31" s="118" customFormat="1" ht="14" x14ac:dyDescent="0.15">
      <c r="U175" s="117"/>
      <c r="V175" s="117"/>
      <c r="W175" s="117"/>
      <c r="X175" s="117"/>
      <c r="Y175" s="117"/>
      <c r="Z175" s="117"/>
      <c r="AA175" s="117"/>
      <c r="AB175" s="117"/>
      <c r="AC175" s="117"/>
      <c r="AD175" s="117"/>
      <c r="AE175" s="117"/>
    </row>
    <row r="176" spans="21:31" s="118" customFormat="1" ht="14" x14ac:dyDescent="0.15">
      <c r="U176" s="117"/>
      <c r="V176" s="117"/>
      <c r="W176" s="117"/>
      <c r="X176" s="117"/>
      <c r="Y176" s="117"/>
      <c r="Z176" s="117"/>
      <c r="AA176" s="117"/>
      <c r="AB176" s="117"/>
      <c r="AC176" s="117"/>
      <c r="AD176" s="117"/>
      <c r="AE176" s="117"/>
    </row>
    <row r="177" spans="21:31" s="118" customFormat="1" ht="14" x14ac:dyDescent="0.15">
      <c r="U177" s="117"/>
      <c r="V177" s="117"/>
      <c r="W177" s="117"/>
      <c r="X177" s="117"/>
      <c r="Y177" s="117"/>
      <c r="Z177" s="117"/>
      <c r="AA177" s="117"/>
      <c r="AB177" s="117"/>
      <c r="AC177" s="117"/>
      <c r="AD177" s="117"/>
      <c r="AE177" s="117"/>
    </row>
    <row r="178" spans="21:31" s="118" customFormat="1" ht="14" x14ac:dyDescent="0.15">
      <c r="U178" s="117"/>
      <c r="V178" s="117"/>
      <c r="W178" s="117"/>
      <c r="X178" s="117"/>
      <c r="Y178" s="117"/>
      <c r="Z178" s="117"/>
      <c r="AA178" s="117"/>
      <c r="AB178" s="117"/>
      <c r="AC178" s="117"/>
      <c r="AD178" s="117"/>
      <c r="AE178" s="117"/>
    </row>
    <row r="179" spans="21:31" s="118" customFormat="1" ht="14" x14ac:dyDescent="0.15">
      <c r="U179" s="117"/>
      <c r="V179" s="117"/>
      <c r="W179" s="117"/>
      <c r="X179" s="117"/>
      <c r="Y179" s="117"/>
      <c r="Z179" s="117"/>
      <c r="AA179" s="117"/>
      <c r="AB179" s="117"/>
      <c r="AC179" s="117"/>
      <c r="AD179" s="117"/>
      <c r="AE179" s="117"/>
    </row>
    <row r="180" spans="21:31" s="118" customFormat="1" ht="14" x14ac:dyDescent="0.15">
      <c r="U180" s="117"/>
      <c r="V180" s="117"/>
      <c r="W180" s="117"/>
      <c r="X180" s="117"/>
      <c r="Y180" s="117"/>
      <c r="Z180" s="117"/>
      <c r="AA180" s="117"/>
      <c r="AB180" s="117"/>
      <c r="AC180" s="117"/>
      <c r="AD180" s="117"/>
      <c r="AE180" s="117"/>
    </row>
    <row r="181" spans="21:31" s="118" customFormat="1" ht="14" x14ac:dyDescent="0.15">
      <c r="U181" s="117"/>
      <c r="V181" s="117"/>
      <c r="W181" s="117"/>
      <c r="X181" s="117"/>
      <c r="Y181" s="117"/>
      <c r="Z181" s="117"/>
      <c r="AA181" s="117"/>
      <c r="AB181" s="117"/>
      <c r="AC181" s="117"/>
      <c r="AD181" s="117"/>
      <c r="AE181" s="117"/>
    </row>
    <row r="182" spans="21:31" s="118" customFormat="1" ht="14" x14ac:dyDescent="0.15">
      <c r="U182" s="117"/>
      <c r="V182" s="117"/>
      <c r="W182" s="117"/>
      <c r="X182" s="117"/>
      <c r="Y182" s="117"/>
      <c r="Z182" s="117"/>
      <c r="AA182" s="117"/>
      <c r="AB182" s="117"/>
      <c r="AC182" s="117"/>
      <c r="AD182" s="117"/>
      <c r="AE182" s="117"/>
    </row>
    <row r="183" spans="21:31" s="118" customFormat="1" ht="14" x14ac:dyDescent="0.15">
      <c r="U183" s="117"/>
      <c r="V183" s="117"/>
      <c r="W183" s="117"/>
      <c r="X183" s="117"/>
      <c r="Y183" s="117"/>
      <c r="Z183" s="117"/>
      <c r="AA183" s="117"/>
      <c r="AB183" s="117"/>
      <c r="AC183" s="117"/>
      <c r="AD183" s="117"/>
      <c r="AE183" s="117"/>
    </row>
    <row r="184" spans="21:31" s="118" customFormat="1" ht="14" x14ac:dyDescent="0.15">
      <c r="U184" s="117"/>
      <c r="V184" s="117"/>
      <c r="W184" s="117"/>
      <c r="X184" s="117"/>
      <c r="Y184" s="117"/>
      <c r="Z184" s="117"/>
      <c r="AA184" s="117"/>
      <c r="AB184" s="117"/>
      <c r="AC184" s="117"/>
      <c r="AD184" s="117"/>
      <c r="AE184" s="117"/>
    </row>
    <row r="185" spans="21:31" s="118" customFormat="1" ht="14" x14ac:dyDescent="0.15">
      <c r="U185" s="117"/>
      <c r="V185" s="117"/>
      <c r="W185" s="117"/>
      <c r="X185" s="117"/>
      <c r="Y185" s="117"/>
      <c r="Z185" s="117"/>
      <c r="AA185" s="117"/>
      <c r="AB185" s="117"/>
      <c r="AC185" s="117"/>
      <c r="AD185" s="117"/>
      <c r="AE185" s="117"/>
    </row>
    <row r="186" spans="21:31" s="118" customFormat="1" ht="14" x14ac:dyDescent="0.15">
      <c r="U186" s="117"/>
      <c r="V186" s="117"/>
      <c r="W186" s="117"/>
      <c r="X186" s="117"/>
      <c r="Y186" s="117"/>
      <c r="Z186" s="117"/>
      <c r="AA186" s="117"/>
      <c r="AB186" s="117"/>
      <c r="AC186" s="117"/>
      <c r="AD186" s="117"/>
      <c r="AE186" s="117"/>
    </row>
    <row r="187" spans="21:31" s="118" customFormat="1" ht="14" x14ac:dyDescent="0.15">
      <c r="U187" s="117"/>
      <c r="V187" s="117"/>
      <c r="W187" s="117"/>
      <c r="X187" s="117"/>
      <c r="Y187" s="117"/>
      <c r="Z187" s="117"/>
      <c r="AA187" s="117"/>
      <c r="AB187" s="117"/>
      <c r="AC187" s="117"/>
      <c r="AD187" s="117"/>
      <c r="AE187" s="117"/>
    </row>
    <row r="188" spans="21:31" s="118" customFormat="1" ht="14" x14ac:dyDescent="0.15">
      <c r="U188" s="117"/>
      <c r="V188" s="117"/>
      <c r="W188" s="117"/>
      <c r="X188" s="117"/>
      <c r="Y188" s="117"/>
      <c r="Z188" s="117"/>
      <c r="AA188" s="117"/>
      <c r="AB188" s="117"/>
      <c r="AC188" s="117"/>
      <c r="AD188" s="117"/>
      <c r="AE188" s="117"/>
    </row>
    <row r="189" spans="21:31" s="118" customFormat="1" ht="14" x14ac:dyDescent="0.15">
      <c r="U189" s="117"/>
      <c r="V189" s="117"/>
      <c r="W189" s="117"/>
      <c r="X189" s="117"/>
      <c r="Y189" s="117"/>
      <c r="Z189" s="117"/>
      <c r="AA189" s="117"/>
      <c r="AB189" s="117"/>
      <c r="AC189" s="117"/>
      <c r="AD189" s="117"/>
      <c r="AE189" s="117"/>
    </row>
    <row r="190" spans="21:31" s="118" customFormat="1" ht="14" x14ac:dyDescent="0.15">
      <c r="U190" s="117"/>
      <c r="V190" s="117"/>
      <c r="W190" s="117"/>
      <c r="X190" s="117"/>
      <c r="Y190" s="117"/>
      <c r="Z190" s="117"/>
      <c r="AA190" s="117"/>
      <c r="AB190" s="117"/>
      <c r="AC190" s="117"/>
      <c r="AD190" s="117"/>
      <c r="AE190" s="117"/>
    </row>
    <row r="191" spans="21:31" s="118" customFormat="1" ht="14" x14ac:dyDescent="0.15">
      <c r="U191" s="117"/>
      <c r="V191" s="117"/>
      <c r="W191" s="117"/>
      <c r="X191" s="117"/>
      <c r="Y191" s="117"/>
      <c r="Z191" s="117"/>
      <c r="AA191" s="117"/>
      <c r="AB191" s="117"/>
      <c r="AC191" s="117"/>
      <c r="AD191" s="117"/>
      <c r="AE191" s="117"/>
    </row>
    <row r="192" spans="21:31" s="118" customFormat="1" ht="14" x14ac:dyDescent="0.15">
      <c r="U192" s="117"/>
      <c r="V192" s="117"/>
      <c r="W192" s="117"/>
      <c r="X192" s="117"/>
      <c r="Y192" s="117"/>
      <c r="Z192" s="117"/>
      <c r="AA192" s="117"/>
      <c r="AB192" s="117"/>
      <c r="AC192" s="117"/>
      <c r="AD192" s="117"/>
      <c r="AE192" s="117"/>
    </row>
    <row r="193" spans="21:31" s="118" customFormat="1" ht="14" x14ac:dyDescent="0.15">
      <c r="U193" s="117"/>
      <c r="V193" s="117"/>
      <c r="W193" s="117"/>
      <c r="X193" s="117"/>
      <c r="Y193" s="117"/>
      <c r="Z193" s="117"/>
      <c r="AA193" s="117"/>
      <c r="AB193" s="117"/>
      <c r="AC193" s="117"/>
      <c r="AD193" s="117"/>
      <c r="AE193" s="117"/>
    </row>
    <row r="194" spans="21:31" s="118" customFormat="1" ht="14" x14ac:dyDescent="0.15">
      <c r="U194" s="117"/>
      <c r="V194" s="117"/>
      <c r="W194" s="117"/>
      <c r="X194" s="117"/>
      <c r="Y194" s="117"/>
      <c r="Z194" s="117"/>
      <c r="AA194" s="117"/>
      <c r="AB194" s="117"/>
      <c r="AC194" s="117"/>
      <c r="AD194" s="117"/>
      <c r="AE194" s="117"/>
    </row>
    <row r="195" spans="21:31" s="118" customFormat="1" ht="14" x14ac:dyDescent="0.15">
      <c r="U195" s="117"/>
      <c r="V195" s="117"/>
      <c r="W195" s="117"/>
      <c r="X195" s="117"/>
      <c r="Y195" s="117"/>
      <c r="Z195" s="117"/>
      <c r="AA195" s="117"/>
      <c r="AB195" s="117"/>
      <c r="AC195" s="117"/>
      <c r="AD195" s="117"/>
      <c r="AE195" s="117"/>
    </row>
    <row r="196" spans="21:31" s="118" customFormat="1" ht="14" x14ac:dyDescent="0.15">
      <c r="U196" s="117"/>
      <c r="V196" s="117"/>
      <c r="W196" s="117"/>
      <c r="X196" s="117"/>
      <c r="Y196" s="117"/>
      <c r="Z196" s="117"/>
      <c r="AA196" s="117"/>
      <c r="AB196" s="117"/>
      <c r="AC196" s="117"/>
      <c r="AD196" s="117"/>
      <c r="AE196" s="117"/>
    </row>
    <row r="197" spans="21:31" s="118" customFormat="1" ht="14" x14ac:dyDescent="0.15">
      <c r="U197" s="117"/>
      <c r="V197" s="117"/>
      <c r="W197" s="117"/>
      <c r="X197" s="117"/>
      <c r="Y197" s="117"/>
      <c r="Z197" s="117"/>
      <c r="AA197" s="117"/>
      <c r="AB197" s="117"/>
      <c r="AC197" s="117"/>
      <c r="AD197" s="117"/>
      <c r="AE197" s="117"/>
    </row>
    <row r="198" spans="21:31" s="118" customFormat="1" ht="14" x14ac:dyDescent="0.15">
      <c r="U198" s="117"/>
      <c r="V198" s="117"/>
      <c r="W198" s="117"/>
      <c r="X198" s="117"/>
      <c r="Y198" s="117"/>
      <c r="Z198" s="117"/>
      <c r="AA198" s="117"/>
      <c r="AB198" s="117"/>
      <c r="AC198" s="117"/>
      <c r="AD198" s="117"/>
      <c r="AE198" s="117"/>
    </row>
    <row r="199" spans="21:31" s="118" customFormat="1" ht="14" x14ac:dyDescent="0.15">
      <c r="U199" s="117"/>
      <c r="V199" s="117"/>
      <c r="W199" s="117"/>
      <c r="X199" s="117"/>
      <c r="Y199" s="117"/>
      <c r="Z199" s="117"/>
      <c r="AA199" s="117"/>
      <c r="AB199" s="117"/>
      <c r="AC199" s="117"/>
      <c r="AD199" s="117"/>
      <c r="AE199" s="117"/>
    </row>
    <row r="200" spans="21:31" s="118" customFormat="1" ht="14" x14ac:dyDescent="0.15">
      <c r="U200" s="117"/>
      <c r="V200" s="117"/>
      <c r="W200" s="117"/>
      <c r="X200" s="117"/>
      <c r="Y200" s="117"/>
      <c r="Z200" s="117"/>
      <c r="AA200" s="117"/>
      <c r="AB200" s="117"/>
      <c r="AC200" s="117"/>
      <c r="AD200" s="117"/>
      <c r="AE200" s="117"/>
    </row>
    <row r="201" spans="21:31" s="118" customFormat="1" ht="14" x14ac:dyDescent="0.15">
      <c r="U201" s="117"/>
      <c r="V201" s="117"/>
      <c r="W201" s="117"/>
      <c r="X201" s="117"/>
      <c r="Y201" s="117"/>
      <c r="Z201" s="117"/>
      <c r="AA201" s="117"/>
      <c r="AB201" s="117"/>
      <c r="AC201" s="117"/>
      <c r="AD201" s="117"/>
      <c r="AE201" s="117"/>
    </row>
    <row r="202" spans="21:31" s="118" customFormat="1" ht="14" x14ac:dyDescent="0.15">
      <c r="U202" s="117"/>
      <c r="V202" s="117"/>
      <c r="W202" s="117"/>
      <c r="X202" s="117"/>
      <c r="Y202" s="117"/>
      <c r="Z202" s="117"/>
      <c r="AA202" s="117"/>
      <c r="AB202" s="117"/>
      <c r="AC202" s="117"/>
      <c r="AD202" s="117"/>
      <c r="AE202" s="117"/>
    </row>
    <row r="203" spans="21:31" s="118" customFormat="1" ht="14" x14ac:dyDescent="0.15">
      <c r="U203" s="117"/>
      <c r="V203" s="117"/>
      <c r="W203" s="117"/>
      <c r="X203" s="117"/>
      <c r="Y203" s="117"/>
      <c r="Z203" s="117"/>
      <c r="AA203" s="117"/>
      <c r="AB203" s="117"/>
      <c r="AC203" s="117"/>
      <c r="AD203" s="117"/>
      <c r="AE203" s="117"/>
    </row>
    <row r="204" spans="21:31" s="118" customFormat="1" ht="14" x14ac:dyDescent="0.15">
      <c r="U204" s="117"/>
      <c r="V204" s="117"/>
      <c r="W204" s="117"/>
      <c r="X204" s="117"/>
      <c r="Y204" s="117"/>
      <c r="Z204" s="117"/>
      <c r="AA204" s="117"/>
      <c r="AB204" s="117"/>
      <c r="AC204" s="117"/>
      <c r="AD204" s="117"/>
      <c r="AE204" s="117"/>
    </row>
    <row r="205" spans="21:31" s="118" customFormat="1" ht="14" x14ac:dyDescent="0.15">
      <c r="U205" s="117"/>
      <c r="V205" s="117"/>
      <c r="W205" s="117"/>
      <c r="X205" s="117"/>
      <c r="Y205" s="117"/>
      <c r="Z205" s="117"/>
      <c r="AA205" s="117"/>
      <c r="AB205" s="117"/>
      <c r="AC205" s="117"/>
      <c r="AD205" s="117"/>
      <c r="AE205" s="117"/>
    </row>
    <row r="206" spans="21:31" s="118" customFormat="1" ht="14" x14ac:dyDescent="0.15">
      <c r="U206" s="117"/>
      <c r="V206" s="117"/>
      <c r="W206" s="117"/>
      <c r="X206" s="117"/>
      <c r="Y206" s="117"/>
      <c r="Z206" s="117"/>
      <c r="AA206" s="117"/>
      <c r="AB206" s="117"/>
      <c r="AC206" s="117"/>
      <c r="AD206" s="117"/>
      <c r="AE206" s="117"/>
    </row>
    <row r="207" spans="21:31" s="118" customFormat="1" ht="14" x14ac:dyDescent="0.15">
      <c r="U207" s="117"/>
      <c r="V207" s="117"/>
      <c r="W207" s="117"/>
      <c r="X207" s="117"/>
      <c r="Y207" s="117"/>
      <c r="Z207" s="117"/>
      <c r="AA207" s="117"/>
      <c r="AB207" s="117"/>
      <c r="AC207" s="117"/>
      <c r="AD207" s="117"/>
      <c r="AE207" s="117"/>
    </row>
    <row r="208" spans="21:31" s="118" customFormat="1" ht="14" x14ac:dyDescent="0.15">
      <c r="U208" s="117"/>
      <c r="V208" s="117"/>
      <c r="W208" s="117"/>
      <c r="X208" s="117"/>
      <c r="Y208" s="117"/>
      <c r="Z208" s="117"/>
      <c r="AA208" s="117"/>
      <c r="AB208" s="117"/>
      <c r="AC208" s="117"/>
      <c r="AD208" s="117"/>
      <c r="AE208" s="117"/>
    </row>
    <row r="209" spans="21:31" s="118" customFormat="1" ht="14" x14ac:dyDescent="0.15">
      <c r="U209" s="117"/>
      <c r="V209" s="117"/>
      <c r="W209" s="117"/>
      <c r="X209" s="117"/>
      <c r="Y209" s="117"/>
      <c r="Z209" s="117"/>
      <c r="AA209" s="117"/>
      <c r="AB209" s="117"/>
      <c r="AC209" s="117"/>
      <c r="AD209" s="117"/>
      <c r="AE209" s="117"/>
    </row>
    <row r="210" spans="21:31" s="118" customFormat="1" ht="14" x14ac:dyDescent="0.15">
      <c r="U210" s="117"/>
      <c r="V210" s="117"/>
      <c r="W210" s="117"/>
      <c r="X210" s="117"/>
      <c r="Y210" s="117"/>
      <c r="Z210" s="117"/>
      <c r="AA210" s="117"/>
      <c r="AB210" s="117"/>
      <c r="AC210" s="117"/>
      <c r="AD210" s="117"/>
      <c r="AE210" s="117"/>
    </row>
    <row r="211" spans="21:31" s="118" customFormat="1" ht="14" x14ac:dyDescent="0.15">
      <c r="U211" s="117"/>
      <c r="V211" s="117"/>
      <c r="W211" s="117"/>
      <c r="X211" s="117"/>
      <c r="Y211" s="117"/>
      <c r="Z211" s="117"/>
      <c r="AA211" s="117"/>
      <c r="AB211" s="117"/>
      <c r="AC211" s="117"/>
      <c r="AD211" s="117"/>
      <c r="AE211" s="117"/>
    </row>
    <row r="212" spans="21:31" s="118" customFormat="1" ht="14" x14ac:dyDescent="0.15">
      <c r="U212" s="117"/>
      <c r="V212" s="117"/>
      <c r="W212" s="117"/>
      <c r="X212" s="117"/>
      <c r="Y212" s="117"/>
      <c r="Z212" s="117"/>
      <c r="AA212" s="117"/>
      <c r="AB212" s="117"/>
      <c r="AC212" s="117"/>
      <c r="AD212" s="117"/>
      <c r="AE212" s="117"/>
    </row>
    <row r="213" spans="21:31" s="118" customFormat="1" ht="14" x14ac:dyDescent="0.15">
      <c r="U213" s="117"/>
      <c r="V213" s="117"/>
      <c r="W213" s="117"/>
      <c r="X213" s="117"/>
      <c r="Y213" s="117"/>
      <c r="Z213" s="117"/>
      <c r="AA213" s="117"/>
      <c r="AB213" s="117"/>
      <c r="AC213" s="117"/>
      <c r="AD213" s="117"/>
      <c r="AE213" s="117"/>
    </row>
    <row r="214" spans="21:31" s="118" customFormat="1" x14ac:dyDescent="0.15"/>
    <row r="215" spans="21:31" s="118" customFormat="1" x14ac:dyDescent="0.15"/>
    <row r="216" spans="21:31" s="118" customFormat="1" x14ac:dyDescent="0.15"/>
    <row r="217" spans="21:31" s="118" customFormat="1" x14ac:dyDescent="0.15"/>
    <row r="218" spans="21:31" s="118" customFormat="1" x14ac:dyDescent="0.15"/>
    <row r="219" spans="21:31" s="118" customFormat="1" x14ac:dyDescent="0.15"/>
    <row r="220" spans="21:31" s="118" customFormat="1" x14ac:dyDescent="0.15"/>
    <row r="221" spans="21:31" s="118" customFormat="1" x14ac:dyDescent="0.15"/>
    <row r="222" spans="21:31" s="118" customFormat="1" x14ac:dyDescent="0.15"/>
    <row r="223" spans="21:31" s="118" customFormat="1" x14ac:dyDescent="0.15"/>
    <row r="224" spans="21:31" s="118" customFormat="1" x14ac:dyDescent="0.15"/>
    <row r="225" s="118" customFormat="1" x14ac:dyDescent="0.15"/>
    <row r="226" s="118" customFormat="1" x14ac:dyDescent="0.15"/>
    <row r="227" s="118" customFormat="1" x14ac:dyDescent="0.15"/>
    <row r="228" s="118" customFormat="1" x14ac:dyDescent="0.15"/>
    <row r="229" s="118" customFormat="1" x14ac:dyDescent="0.15"/>
    <row r="230" s="118" customFormat="1" x14ac:dyDescent="0.15"/>
    <row r="231" s="118" customFormat="1" x14ac:dyDescent="0.15"/>
    <row r="232" s="118" customFormat="1" x14ac:dyDescent="0.15"/>
    <row r="233" s="118" customFormat="1" x14ac:dyDescent="0.15"/>
    <row r="234" s="118" customFormat="1" x14ac:dyDescent="0.15"/>
    <row r="235" s="118" customFormat="1" x14ac:dyDescent="0.15"/>
    <row r="236" s="118" customFormat="1" x14ac:dyDescent="0.15"/>
    <row r="237" s="118" customFormat="1" x14ac:dyDescent="0.15"/>
    <row r="238" s="118" customFormat="1" x14ac:dyDescent="0.15"/>
    <row r="239" s="118" customFormat="1" x14ac:dyDescent="0.15"/>
    <row r="240" s="118" customFormat="1" x14ac:dyDescent="0.15"/>
    <row r="241" s="118" customFormat="1" x14ac:dyDescent="0.15"/>
    <row r="242" s="118" customFormat="1" x14ac:dyDescent="0.15"/>
    <row r="243" s="118" customFormat="1" x14ac:dyDescent="0.15"/>
    <row r="244" s="118" customFormat="1" x14ac:dyDescent="0.15"/>
    <row r="245" s="118" customFormat="1" x14ac:dyDescent="0.15"/>
    <row r="246" s="118" customFormat="1" x14ac:dyDescent="0.15"/>
    <row r="247" s="118" customFormat="1" x14ac:dyDescent="0.15"/>
    <row r="248" s="118" customFormat="1" x14ac:dyDescent="0.15"/>
    <row r="249" s="118" customFormat="1" x14ac:dyDescent="0.15"/>
    <row r="250" s="118" customFormat="1" x14ac:dyDescent="0.15"/>
    <row r="251" s="118" customFormat="1" x14ac:dyDescent="0.15"/>
    <row r="252" s="118" customFormat="1" x14ac:dyDescent="0.15"/>
    <row r="253" s="118" customFormat="1" x14ac:dyDescent="0.15"/>
    <row r="254" s="118" customFormat="1" x14ac:dyDescent="0.15"/>
    <row r="255" s="118" customFormat="1" x14ac:dyDescent="0.15"/>
    <row r="256" s="118" customFormat="1" x14ac:dyDescent="0.15"/>
    <row r="257" s="118" customFormat="1" x14ac:dyDescent="0.15"/>
    <row r="258" s="118" customFormat="1" x14ac:dyDescent="0.15"/>
    <row r="259" s="118" customFormat="1" x14ac:dyDescent="0.15"/>
    <row r="260" s="118" customFormat="1" x14ac:dyDescent="0.15"/>
    <row r="261" s="118" customFormat="1" x14ac:dyDescent="0.15"/>
    <row r="262" s="118" customFormat="1" x14ac:dyDescent="0.15"/>
    <row r="263" s="118" customFormat="1" x14ac:dyDescent="0.15"/>
    <row r="264" s="118" customFormat="1" x14ac:dyDescent="0.15"/>
    <row r="265" s="118" customFormat="1" x14ac:dyDescent="0.15"/>
    <row r="266" s="118" customFormat="1" x14ac:dyDescent="0.15"/>
    <row r="267" s="118" customFormat="1" x14ac:dyDescent="0.15"/>
    <row r="268" s="118" customFormat="1" x14ac:dyDescent="0.15"/>
    <row r="269" s="118" customFormat="1" x14ac:dyDescent="0.15"/>
    <row r="270" s="118" customFormat="1" x14ac:dyDescent="0.15"/>
    <row r="271" s="118" customFormat="1" x14ac:dyDescent="0.15"/>
    <row r="272" s="118" customFormat="1" x14ac:dyDescent="0.15"/>
    <row r="273" s="118" customFormat="1" x14ac:dyDescent="0.15"/>
    <row r="274" s="118" customFormat="1" x14ac:dyDescent="0.15"/>
    <row r="275" s="118" customFormat="1" x14ac:dyDescent="0.15"/>
    <row r="276" s="118" customFormat="1" x14ac:dyDescent="0.15"/>
    <row r="277" s="118" customFormat="1" x14ac:dyDescent="0.15"/>
    <row r="278" s="118" customFormat="1" x14ac:dyDescent="0.15"/>
    <row r="279" s="118" customFormat="1" x14ac:dyDescent="0.15"/>
    <row r="280" s="118" customFormat="1" x14ac:dyDescent="0.15"/>
    <row r="281" s="118" customFormat="1" x14ac:dyDescent="0.15"/>
    <row r="282" s="118" customFormat="1" x14ac:dyDescent="0.15"/>
    <row r="283" s="118" customFormat="1" x14ac:dyDescent="0.15"/>
    <row r="284" s="118" customFormat="1" x14ac:dyDescent="0.15"/>
    <row r="285" s="118" customFormat="1" x14ac:dyDescent="0.15"/>
    <row r="286" s="118" customFormat="1" x14ac:dyDescent="0.15"/>
    <row r="287" s="118" customFormat="1" x14ac:dyDescent="0.15"/>
    <row r="288" s="118" customFormat="1" x14ac:dyDescent="0.15"/>
    <row r="289" s="118" customFormat="1" x14ac:dyDescent="0.15"/>
    <row r="290" s="118" customFormat="1" x14ac:dyDescent="0.15"/>
    <row r="291" s="118" customFormat="1" x14ac:dyDescent="0.15"/>
    <row r="292" s="118" customFormat="1" x14ac:dyDescent="0.15"/>
    <row r="293" s="118" customFormat="1" x14ac:dyDescent="0.15"/>
    <row r="294" s="118" customFormat="1" x14ac:dyDescent="0.15"/>
    <row r="295" s="118" customFormat="1" x14ac:dyDescent="0.15"/>
    <row r="296" s="118" customFormat="1" x14ac:dyDescent="0.15"/>
    <row r="297" s="118" customFormat="1" x14ac:dyDescent="0.15"/>
    <row r="298" s="118" customFormat="1" x14ac:dyDescent="0.15"/>
    <row r="299" s="118" customFormat="1" x14ac:dyDescent="0.15"/>
    <row r="300" s="118" customFormat="1" x14ac:dyDescent="0.15"/>
    <row r="301" s="118" customFormat="1" x14ac:dyDescent="0.15"/>
    <row r="302" s="118" customFormat="1" x14ac:dyDescent="0.15"/>
    <row r="303" s="118" customFormat="1" x14ac:dyDescent="0.15"/>
    <row r="304" s="118" customFormat="1" x14ac:dyDescent="0.15"/>
    <row r="305" s="118" customFormat="1" x14ac:dyDescent="0.15"/>
    <row r="306" s="118" customFormat="1" x14ac:dyDescent="0.15"/>
    <row r="307" s="118" customFormat="1" x14ac:dyDescent="0.15"/>
    <row r="308" s="118" customFormat="1" x14ac:dyDescent="0.15"/>
    <row r="309" s="118" customFormat="1" x14ac:dyDescent="0.15"/>
    <row r="310" s="118" customFormat="1" x14ac:dyDescent="0.15"/>
    <row r="311" s="118" customFormat="1" x14ac:dyDescent="0.15"/>
    <row r="312" s="118" customFormat="1" x14ac:dyDescent="0.15"/>
    <row r="313" s="118" customFormat="1" x14ac:dyDescent="0.15"/>
    <row r="314" s="118" customFormat="1" x14ac:dyDescent="0.15"/>
    <row r="315" s="118" customFormat="1" x14ac:dyDescent="0.15"/>
    <row r="316" s="118" customFormat="1" x14ac:dyDescent="0.15"/>
    <row r="317" s="118" customFormat="1" x14ac:dyDescent="0.15"/>
    <row r="318" s="118" customFormat="1" x14ac:dyDescent="0.15"/>
    <row r="319" s="118" customFormat="1" x14ac:dyDescent="0.15"/>
    <row r="320" s="118" customFormat="1" x14ac:dyDescent="0.15"/>
    <row r="321" s="118" customFormat="1" x14ac:dyDescent="0.15"/>
    <row r="322" s="118" customFormat="1" x14ac:dyDescent="0.15"/>
    <row r="323" s="118" customFormat="1" x14ac:dyDescent="0.15"/>
    <row r="324" s="118" customFormat="1" x14ac:dyDescent="0.15"/>
    <row r="325" s="118" customFormat="1" x14ac:dyDescent="0.15"/>
    <row r="326" s="118" customFormat="1" x14ac:dyDescent="0.15"/>
    <row r="327" s="118" customFormat="1" x14ac:dyDescent="0.15"/>
    <row r="328" s="118" customFormat="1" x14ac:dyDescent="0.15"/>
    <row r="329" s="118" customFormat="1" x14ac:dyDescent="0.15"/>
    <row r="330" s="118" customFormat="1" x14ac:dyDescent="0.15"/>
    <row r="331" s="118" customFormat="1" x14ac:dyDescent="0.15"/>
    <row r="332" s="118" customFormat="1" x14ac:dyDescent="0.15"/>
    <row r="333" s="118" customFormat="1" x14ac:dyDescent="0.15"/>
    <row r="334" s="118" customFormat="1" x14ac:dyDescent="0.15"/>
    <row r="335" s="118" customFormat="1" x14ac:dyDescent="0.15"/>
    <row r="336" s="118" customFormat="1" x14ac:dyDescent="0.15"/>
    <row r="337" s="118" customFormat="1" x14ac:dyDescent="0.15"/>
    <row r="338" s="118" customFormat="1" x14ac:dyDescent="0.15"/>
    <row r="339" s="118" customFormat="1" x14ac:dyDescent="0.15"/>
    <row r="340" s="118" customFormat="1" x14ac:dyDescent="0.15"/>
    <row r="341" s="118" customFormat="1" x14ac:dyDescent="0.15"/>
    <row r="342" s="118" customFormat="1" x14ac:dyDescent="0.15"/>
    <row r="343" s="118" customFormat="1" x14ac:dyDescent="0.15"/>
    <row r="344" s="118" customFormat="1" x14ac:dyDescent="0.15"/>
    <row r="345" s="118" customFormat="1" x14ac:dyDescent="0.15"/>
    <row r="346" s="118" customFormat="1" x14ac:dyDescent="0.15"/>
    <row r="347" s="118" customFormat="1" x14ac:dyDescent="0.15"/>
    <row r="348" s="118" customFormat="1" x14ac:dyDescent="0.15"/>
    <row r="349" s="118" customFormat="1" x14ac:dyDescent="0.15"/>
    <row r="350" s="118" customFormat="1" x14ac:dyDescent="0.15"/>
    <row r="351" s="118" customFormat="1" x14ac:dyDescent="0.15"/>
    <row r="352" s="118" customFormat="1" x14ac:dyDescent="0.15"/>
    <row r="353" s="118" customFormat="1" x14ac:dyDescent="0.15"/>
    <row r="354" s="118" customFormat="1" x14ac:dyDescent="0.15"/>
    <row r="355" s="118" customFormat="1" x14ac:dyDescent="0.15"/>
    <row r="356" s="118" customFormat="1" x14ac:dyDescent="0.15"/>
    <row r="357" s="118" customFormat="1" x14ac:dyDescent="0.15"/>
    <row r="358" s="118" customFormat="1" x14ac:dyDescent="0.15"/>
    <row r="359" s="118" customFormat="1" x14ac:dyDescent="0.15"/>
    <row r="360" s="118" customFormat="1" x14ac:dyDescent="0.15"/>
    <row r="361" s="118" customFormat="1" x14ac:dyDescent="0.15"/>
    <row r="362" s="118" customFormat="1" x14ac:dyDescent="0.15"/>
    <row r="363" s="118" customFormat="1" x14ac:dyDescent="0.15"/>
    <row r="364" s="118" customFormat="1" x14ac:dyDescent="0.15"/>
    <row r="365" s="118" customFormat="1" x14ac:dyDescent="0.15"/>
    <row r="366" s="118" customFormat="1" x14ac:dyDescent="0.15"/>
    <row r="367" s="118" customFormat="1" x14ac:dyDescent="0.15"/>
    <row r="368" s="118" customFormat="1" x14ac:dyDescent="0.15"/>
    <row r="369" s="118" customFormat="1" x14ac:dyDescent="0.15"/>
    <row r="370" s="118" customFormat="1" x14ac:dyDescent="0.15"/>
    <row r="371" s="118" customFormat="1" x14ac:dyDescent="0.15"/>
    <row r="372" s="118" customFormat="1" x14ac:dyDescent="0.15"/>
    <row r="373" s="118" customFormat="1" x14ac:dyDescent="0.15"/>
    <row r="374" s="118" customFormat="1" x14ac:dyDescent="0.15"/>
    <row r="375" s="118" customFormat="1" x14ac:dyDescent="0.15"/>
    <row r="376" s="118" customFormat="1" x14ac:dyDescent="0.15"/>
    <row r="377" s="118" customFormat="1" x14ac:dyDescent="0.15"/>
    <row r="378" s="118" customFormat="1" x14ac:dyDescent="0.15"/>
    <row r="379" s="118" customFormat="1" x14ac:dyDescent="0.15"/>
    <row r="380" s="118" customFormat="1" x14ac:dyDescent="0.15"/>
    <row r="381" s="118" customFormat="1" x14ac:dyDescent="0.15"/>
    <row r="382" s="118" customFormat="1" x14ac:dyDescent="0.15"/>
    <row r="383" s="118" customFormat="1" x14ac:dyDescent="0.15"/>
    <row r="384" s="118" customFormat="1" x14ac:dyDescent="0.15"/>
    <row r="385" s="118" customFormat="1" x14ac:dyDescent="0.15"/>
    <row r="386" s="118" customFormat="1" x14ac:dyDescent="0.15"/>
    <row r="387" s="118" customFormat="1" x14ac:dyDescent="0.15"/>
    <row r="388" s="118" customFormat="1" x14ac:dyDescent="0.15"/>
    <row r="389" s="118" customFormat="1" x14ac:dyDescent="0.15"/>
    <row r="390" s="118" customFormat="1" x14ac:dyDescent="0.15"/>
    <row r="391" s="118" customFormat="1" x14ac:dyDescent="0.15"/>
    <row r="392" s="118" customFormat="1" x14ac:dyDescent="0.15"/>
    <row r="393" s="118" customFormat="1" x14ac:dyDescent="0.15"/>
    <row r="394" s="118" customFormat="1" x14ac:dyDescent="0.15"/>
    <row r="395" s="118" customFormat="1" x14ac:dyDescent="0.15"/>
    <row r="396" s="118" customFormat="1" x14ac:dyDescent="0.15"/>
    <row r="397" s="118" customFormat="1" x14ac:dyDescent="0.15"/>
    <row r="398" s="118" customFormat="1" x14ac:dyDescent="0.15"/>
    <row r="399" s="118" customFormat="1" x14ac:dyDescent="0.15"/>
    <row r="400" s="118" customFormat="1" x14ac:dyDescent="0.15"/>
    <row r="401" s="118" customFormat="1" x14ac:dyDescent="0.15"/>
    <row r="402" s="118" customFormat="1" x14ac:dyDescent="0.15"/>
    <row r="403" s="118" customFormat="1" x14ac:dyDescent="0.15"/>
    <row r="404" s="118" customFormat="1" x14ac:dyDescent="0.15"/>
    <row r="405" s="118" customFormat="1" x14ac:dyDescent="0.15"/>
    <row r="406" s="118" customFormat="1" x14ac:dyDescent="0.15"/>
    <row r="407" s="118" customFormat="1" x14ac:dyDescent="0.15"/>
    <row r="408" s="118" customFormat="1" x14ac:dyDescent="0.15"/>
    <row r="409" s="118" customFormat="1" x14ac:dyDescent="0.15"/>
    <row r="410" s="118" customFormat="1" x14ac:dyDescent="0.15"/>
    <row r="411" s="118" customFormat="1" x14ac:dyDescent="0.15"/>
    <row r="412" s="118" customFormat="1" x14ac:dyDescent="0.15"/>
    <row r="413" s="118" customFormat="1" x14ac:dyDescent="0.15"/>
    <row r="414" s="118" customFormat="1" x14ac:dyDescent="0.15"/>
    <row r="415" s="118" customFormat="1" x14ac:dyDescent="0.15"/>
    <row r="416" s="118" customFormat="1" x14ac:dyDescent="0.15"/>
    <row r="417" s="118" customFormat="1" x14ac:dyDescent="0.15"/>
    <row r="418" s="118" customFormat="1" x14ac:dyDescent="0.15"/>
    <row r="419" s="118" customFormat="1" x14ac:dyDescent="0.15"/>
    <row r="420" s="118" customFormat="1" x14ac:dyDescent="0.15"/>
    <row r="421" s="118" customFormat="1" x14ac:dyDescent="0.15"/>
    <row r="422" s="118" customFormat="1" x14ac:dyDescent="0.15"/>
    <row r="423" s="118" customFormat="1" x14ac:dyDescent="0.15"/>
    <row r="424" s="118" customFormat="1" x14ac:dyDescent="0.15"/>
    <row r="425" s="118" customFormat="1" x14ac:dyDescent="0.15"/>
    <row r="426" s="118" customFormat="1" x14ac:dyDescent="0.15"/>
    <row r="427" s="118" customFormat="1" x14ac:dyDescent="0.15"/>
    <row r="428" s="118" customFormat="1" x14ac:dyDescent="0.15"/>
    <row r="429" s="118" customFormat="1" x14ac:dyDescent="0.15"/>
    <row r="430" s="118" customFormat="1" x14ac:dyDescent="0.15"/>
    <row r="431" s="118" customFormat="1" x14ac:dyDescent="0.15"/>
    <row r="432" s="118" customFormat="1" x14ac:dyDescent="0.15"/>
    <row r="433" s="118" customFormat="1" x14ac:dyDescent="0.15"/>
    <row r="434" s="118" customFormat="1" x14ac:dyDescent="0.15"/>
    <row r="435" s="118" customFormat="1" x14ac:dyDescent="0.15"/>
    <row r="436" s="118" customFormat="1" x14ac:dyDescent="0.15"/>
    <row r="437" s="118" customFormat="1" x14ac:dyDescent="0.15"/>
    <row r="438" s="118" customFormat="1" x14ac:dyDescent="0.15"/>
    <row r="439" s="118" customFormat="1" x14ac:dyDescent="0.15"/>
    <row r="440" s="118" customFormat="1" x14ac:dyDescent="0.15"/>
    <row r="441" s="118" customFormat="1" x14ac:dyDescent="0.15"/>
    <row r="442" s="118" customFormat="1" x14ac:dyDescent="0.15"/>
    <row r="443" s="118" customFormat="1" x14ac:dyDescent="0.15"/>
    <row r="444" s="118" customFormat="1" x14ac:dyDescent="0.15"/>
    <row r="445" s="118" customFormat="1" x14ac:dyDescent="0.15"/>
    <row r="446" s="118" customFormat="1" x14ac:dyDescent="0.15"/>
    <row r="447" s="118" customFormat="1" x14ac:dyDescent="0.15"/>
    <row r="448" s="118" customFormat="1" x14ac:dyDescent="0.15"/>
    <row r="449" s="118" customFormat="1" x14ac:dyDescent="0.15"/>
    <row r="450" s="118" customFormat="1" x14ac:dyDescent="0.15"/>
    <row r="451" s="118" customFormat="1" x14ac:dyDescent="0.15"/>
    <row r="452" s="118" customFormat="1" x14ac:dyDescent="0.15"/>
    <row r="453" s="118" customFormat="1" x14ac:dyDescent="0.15"/>
    <row r="454" s="118" customFormat="1" x14ac:dyDescent="0.15"/>
    <row r="455" s="118" customFormat="1" x14ac:dyDescent="0.15"/>
    <row r="456" s="118" customFormat="1" x14ac:dyDescent="0.15"/>
    <row r="457" s="118" customFormat="1" x14ac:dyDescent="0.15"/>
    <row r="458" s="118" customFormat="1" x14ac:dyDescent="0.15"/>
    <row r="459" s="118" customFormat="1" x14ac:dyDescent="0.15"/>
    <row r="460" s="118" customFormat="1" x14ac:dyDescent="0.15"/>
    <row r="461" s="118" customFormat="1" x14ac:dyDescent="0.15"/>
    <row r="462" s="118" customFormat="1" x14ac:dyDescent="0.15"/>
    <row r="463" s="118" customFormat="1" x14ac:dyDescent="0.15"/>
    <row r="464" s="118" customFormat="1" x14ac:dyDescent="0.15"/>
    <row r="465" s="118" customFormat="1" x14ac:dyDescent="0.15"/>
    <row r="466" s="118" customFormat="1" x14ac:dyDescent="0.15"/>
    <row r="467" s="118" customFormat="1" x14ac:dyDescent="0.15"/>
    <row r="468" s="118" customFormat="1" x14ac:dyDescent="0.15"/>
    <row r="469" s="118" customFormat="1" x14ac:dyDescent="0.15"/>
    <row r="470" s="118" customFormat="1" x14ac:dyDescent="0.15"/>
    <row r="471" s="118" customFormat="1" x14ac:dyDescent="0.15"/>
    <row r="472" s="118" customFormat="1" x14ac:dyDescent="0.15"/>
    <row r="473" s="118" customFormat="1" x14ac:dyDescent="0.15"/>
    <row r="474" s="118" customFormat="1" x14ac:dyDescent="0.15"/>
    <row r="475" s="118" customFormat="1" x14ac:dyDescent="0.15"/>
    <row r="476" s="118" customFormat="1" x14ac:dyDescent="0.15"/>
    <row r="477" s="118" customFormat="1" x14ac:dyDescent="0.15"/>
    <row r="478" s="118" customFormat="1" x14ac:dyDescent="0.15"/>
    <row r="479" s="118" customFormat="1" x14ac:dyDescent="0.15"/>
    <row r="480" s="118" customFormat="1" x14ac:dyDescent="0.15"/>
    <row r="481" s="118" customFormat="1" x14ac:dyDescent="0.15"/>
    <row r="482" s="118" customFormat="1" x14ac:dyDescent="0.15"/>
    <row r="483" s="118" customFormat="1" x14ac:dyDescent="0.15"/>
    <row r="484" s="118" customFormat="1" x14ac:dyDescent="0.15"/>
    <row r="485" s="118" customFormat="1" x14ac:dyDescent="0.15"/>
    <row r="486" s="118" customFormat="1" x14ac:dyDescent="0.15"/>
    <row r="487" s="118" customFormat="1" x14ac:dyDescent="0.15"/>
    <row r="488" s="118" customFormat="1" x14ac:dyDescent="0.15"/>
    <row r="489" s="118" customFormat="1" x14ac:dyDescent="0.15"/>
    <row r="490" s="118" customFormat="1" x14ac:dyDescent="0.15"/>
    <row r="491" s="118" customFormat="1" x14ac:dyDescent="0.15"/>
    <row r="492" s="118" customFormat="1" x14ac:dyDescent="0.15"/>
    <row r="493" s="118" customFormat="1" x14ac:dyDescent="0.15"/>
    <row r="494" s="118" customFormat="1" x14ac:dyDescent="0.15"/>
    <row r="495" s="118" customFormat="1" x14ac:dyDescent="0.15"/>
    <row r="496" s="118" customFormat="1" x14ac:dyDescent="0.15"/>
    <row r="497" s="118" customFormat="1" x14ac:dyDescent="0.15"/>
    <row r="498" s="118" customFormat="1" x14ac:dyDescent="0.15"/>
    <row r="499" s="118" customFormat="1" x14ac:dyDescent="0.15"/>
    <row r="500" s="118" customFormat="1" x14ac:dyDescent="0.15"/>
    <row r="501" s="118" customFormat="1" x14ac:dyDescent="0.15"/>
    <row r="502" s="118" customFormat="1" x14ac:dyDescent="0.15"/>
    <row r="503" s="118" customFormat="1" x14ac:dyDescent="0.15"/>
    <row r="504" s="118" customFormat="1" x14ac:dyDescent="0.15"/>
    <row r="505" s="118" customFormat="1" x14ac:dyDescent="0.15"/>
    <row r="506" s="118" customFormat="1" x14ac:dyDescent="0.15"/>
    <row r="507" s="118" customFormat="1" x14ac:dyDescent="0.15"/>
    <row r="508" s="118" customFormat="1" x14ac:dyDescent="0.15"/>
    <row r="509" s="118" customFormat="1" x14ac:dyDescent="0.15"/>
    <row r="510" s="118" customFormat="1" x14ac:dyDescent="0.15"/>
    <row r="511" s="118" customFormat="1" x14ac:dyDescent="0.15"/>
    <row r="512" s="118" customFormat="1" x14ac:dyDescent="0.15"/>
    <row r="513" s="118" customFormat="1" x14ac:dyDescent="0.15"/>
    <row r="514" s="118" customFormat="1" x14ac:dyDescent="0.15"/>
    <row r="515" s="118" customFormat="1" x14ac:dyDescent="0.15"/>
    <row r="516" s="118" customFormat="1" x14ac:dyDescent="0.15"/>
    <row r="517" s="118" customFormat="1" x14ac:dyDescent="0.15"/>
    <row r="518" s="118" customFormat="1" x14ac:dyDescent="0.15"/>
    <row r="519" s="118" customFormat="1" x14ac:dyDescent="0.15"/>
    <row r="520" s="118" customFormat="1" x14ac:dyDescent="0.15"/>
    <row r="521" s="118" customFormat="1" x14ac:dyDescent="0.15"/>
    <row r="522" s="118" customFormat="1" x14ac:dyDescent="0.15"/>
    <row r="523" s="118" customFormat="1" x14ac:dyDescent="0.15"/>
    <row r="524" s="118" customFormat="1" x14ac:dyDescent="0.15"/>
    <row r="525" s="118" customFormat="1" x14ac:dyDescent="0.15"/>
    <row r="526" s="118" customFormat="1" x14ac:dyDescent="0.15"/>
  </sheetData>
  <sheetProtection algorithmName="SHA-512" hashValue="KtCWCbMv+YQuJlfkcEGb08/Zp2l030zmVR2LZz2wrPSzEg+PGWGBDIf/pBu03CVmh/tRdsTtAxE9Ly19X8Ai4g==" saltValue="mD60rY+7QKE6yVNzup5bPg==" spinCount="100000" sheet="1" objects="1" scenarios="1"/>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EO261"/>
  <sheetViews>
    <sheetView topLeftCell="A36" workbookViewId="0">
      <selection activeCell="D71" sqref="D71"/>
    </sheetView>
  </sheetViews>
  <sheetFormatPr baseColWidth="10" defaultRowHeight="13" x14ac:dyDescent="0.15"/>
  <cols>
    <col min="1" max="1" width="18.33203125" style="15" customWidth="1"/>
    <col min="2" max="2" width="19" style="15" customWidth="1"/>
    <col min="3" max="7" width="11.83203125" style="15" customWidth="1"/>
    <col min="8" max="8" width="12.1640625" style="15" hidden="1" customWidth="1"/>
    <col min="9" max="9" width="1.1640625" style="15" hidden="1" customWidth="1"/>
    <col min="10" max="14" width="12.1640625" style="15" customWidth="1"/>
    <col min="15" max="16" width="12.1640625" style="15" hidden="1" customWidth="1"/>
    <col min="17" max="20" width="12.1640625" style="15" customWidth="1"/>
    <col min="21" max="31" width="7.5" style="15" customWidth="1"/>
    <col min="32" max="16384" width="10.83203125" style="15"/>
  </cols>
  <sheetData>
    <row r="1" spans="1:52" ht="14" x14ac:dyDescent="0.15">
      <c r="A1" s="149" t="s">
        <v>56</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6"/>
      <c r="AG1" s="146"/>
      <c r="AH1" s="146"/>
      <c r="AI1" s="146"/>
      <c r="AJ1" s="146"/>
      <c r="AK1" s="146"/>
      <c r="AL1" s="146"/>
      <c r="AM1" s="146"/>
      <c r="AN1" s="146"/>
      <c r="AO1" s="146"/>
      <c r="AP1" s="146"/>
      <c r="AQ1" s="146"/>
      <c r="AR1" s="146"/>
      <c r="AS1" s="146"/>
      <c r="AT1" s="146"/>
      <c r="AU1" s="146"/>
      <c r="AV1" s="146"/>
      <c r="AW1" s="146"/>
      <c r="AX1" s="146"/>
      <c r="AY1" s="146"/>
      <c r="AZ1" s="146"/>
    </row>
    <row r="2" spans="1:52" ht="14" x14ac:dyDescent="0.15">
      <c r="A2" s="150" t="s">
        <v>137</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6"/>
      <c r="AG2" s="146"/>
      <c r="AH2" s="146"/>
      <c r="AI2" s="146"/>
      <c r="AJ2" s="146"/>
      <c r="AK2" s="146"/>
      <c r="AL2" s="146"/>
      <c r="AM2" s="146"/>
      <c r="AN2" s="146"/>
      <c r="AO2" s="146"/>
      <c r="AP2" s="146"/>
      <c r="AQ2" s="146"/>
      <c r="AR2" s="146"/>
      <c r="AS2" s="146"/>
      <c r="AT2" s="146"/>
      <c r="AU2" s="146"/>
      <c r="AV2" s="146"/>
      <c r="AW2" s="146"/>
      <c r="AX2" s="146"/>
      <c r="AY2" s="146"/>
      <c r="AZ2" s="146"/>
    </row>
    <row r="3" spans="1:52" ht="15" thickBot="1" x14ac:dyDescent="0.2">
      <c r="A3" s="149"/>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49"/>
      <c r="AF3" s="146"/>
      <c r="AG3" s="146"/>
      <c r="AH3" s="146"/>
      <c r="AI3" s="146"/>
      <c r="AJ3" s="146"/>
      <c r="AK3" s="146"/>
      <c r="AL3" s="146"/>
      <c r="AM3" s="146"/>
      <c r="AN3" s="146"/>
      <c r="AO3" s="146"/>
      <c r="AP3" s="146"/>
      <c r="AQ3" s="146"/>
      <c r="AR3" s="146"/>
      <c r="AS3" s="146"/>
      <c r="AT3" s="146"/>
      <c r="AU3" s="146"/>
      <c r="AV3" s="146"/>
      <c r="AW3" s="146"/>
      <c r="AX3" s="146"/>
      <c r="AY3" s="146"/>
      <c r="AZ3" s="146"/>
    </row>
    <row r="4" spans="1:52" ht="14" x14ac:dyDescent="0.15">
      <c r="A4" s="120" t="s">
        <v>141</v>
      </c>
      <c r="B4" s="121"/>
      <c r="C4" s="121"/>
      <c r="D4" s="121"/>
      <c r="E4" s="121"/>
      <c r="F4" s="121"/>
      <c r="G4" s="121"/>
      <c r="H4" s="121"/>
      <c r="I4" s="121"/>
      <c r="J4" s="121"/>
      <c r="K4" s="121"/>
      <c r="L4" s="121"/>
      <c r="M4" s="121"/>
      <c r="N4" s="121"/>
      <c r="O4" s="121"/>
      <c r="P4" s="121"/>
      <c r="Q4" s="121"/>
      <c r="R4" s="121"/>
      <c r="S4" s="121"/>
      <c r="T4" s="122"/>
      <c r="U4" s="149"/>
      <c r="V4" s="149"/>
      <c r="W4" s="149"/>
      <c r="X4" s="149"/>
      <c r="Y4" s="149"/>
      <c r="Z4" s="149"/>
      <c r="AA4" s="149"/>
      <c r="AB4" s="149"/>
      <c r="AC4" s="149"/>
      <c r="AD4" s="149"/>
      <c r="AE4" s="149"/>
      <c r="AF4" s="146"/>
      <c r="AG4" s="146"/>
      <c r="AH4" s="146"/>
      <c r="AI4" s="146"/>
      <c r="AJ4" s="146"/>
      <c r="AK4" s="146"/>
      <c r="AL4" s="146"/>
      <c r="AM4" s="146"/>
      <c r="AN4" s="146"/>
      <c r="AO4" s="146"/>
      <c r="AP4" s="146"/>
      <c r="AQ4" s="146"/>
      <c r="AR4" s="146"/>
      <c r="AS4" s="146"/>
      <c r="AT4" s="146"/>
      <c r="AU4" s="146"/>
      <c r="AV4" s="146"/>
      <c r="AW4" s="146"/>
      <c r="AX4" s="146"/>
      <c r="AY4" s="146"/>
      <c r="AZ4" s="146"/>
    </row>
    <row r="5" spans="1:52" ht="14" x14ac:dyDescent="0.15">
      <c r="A5" s="123" t="s">
        <v>121</v>
      </c>
      <c r="B5" s="110"/>
      <c r="C5" s="147">
        <v>2000</v>
      </c>
      <c r="D5" s="110"/>
      <c r="E5" s="110"/>
      <c r="F5" s="110"/>
      <c r="G5" s="110"/>
      <c r="H5" s="110"/>
      <c r="I5" s="110"/>
      <c r="J5" s="110"/>
      <c r="K5" s="110"/>
      <c r="L5" s="110"/>
      <c r="M5" s="110"/>
      <c r="N5" s="110"/>
      <c r="O5" s="110"/>
      <c r="P5" s="110"/>
      <c r="Q5" s="110"/>
      <c r="R5" s="110"/>
      <c r="S5" s="110"/>
      <c r="T5" s="124"/>
      <c r="U5" s="149"/>
      <c r="V5" s="149"/>
      <c r="W5" s="149"/>
      <c r="X5" s="149"/>
      <c r="Y5" s="149"/>
      <c r="Z5" s="149"/>
      <c r="AA5" s="149"/>
      <c r="AB5" s="149"/>
      <c r="AC5" s="149"/>
      <c r="AD5" s="149"/>
      <c r="AE5" s="149"/>
      <c r="AF5" s="146"/>
      <c r="AG5" s="146"/>
      <c r="AH5" s="146"/>
      <c r="AI5" s="146"/>
      <c r="AJ5" s="146"/>
      <c r="AK5" s="146"/>
      <c r="AL5" s="146"/>
      <c r="AM5" s="146"/>
      <c r="AN5" s="146"/>
      <c r="AO5" s="146"/>
      <c r="AP5" s="146"/>
      <c r="AQ5" s="146"/>
      <c r="AR5" s="146"/>
      <c r="AS5" s="146"/>
      <c r="AT5" s="146"/>
      <c r="AU5" s="146"/>
      <c r="AV5" s="146"/>
      <c r="AW5" s="146"/>
      <c r="AX5" s="146"/>
      <c r="AY5" s="146"/>
      <c r="AZ5" s="146"/>
    </row>
    <row r="6" spans="1:52" ht="14" x14ac:dyDescent="0.15">
      <c r="A6" s="123"/>
      <c r="B6" s="110"/>
      <c r="C6" s="110"/>
      <c r="D6" s="110"/>
      <c r="E6" s="110"/>
      <c r="F6" s="110"/>
      <c r="G6" s="110"/>
      <c r="H6" s="110"/>
      <c r="I6" s="110"/>
      <c r="J6" s="110"/>
      <c r="K6" s="110"/>
      <c r="L6" s="110"/>
      <c r="M6" s="110"/>
      <c r="N6" s="110"/>
      <c r="O6" s="110"/>
      <c r="P6" s="110"/>
      <c r="Q6" s="110"/>
      <c r="R6" s="110"/>
      <c r="S6" s="110"/>
      <c r="T6" s="124"/>
      <c r="U6" s="149"/>
      <c r="V6" s="149"/>
      <c r="W6" s="149"/>
      <c r="X6" s="149"/>
      <c r="Y6" s="149"/>
      <c r="Z6" s="149"/>
      <c r="AA6" s="149"/>
      <c r="AB6" s="149"/>
      <c r="AC6" s="149"/>
      <c r="AD6" s="149"/>
      <c r="AE6" s="149"/>
      <c r="AF6" s="146"/>
      <c r="AG6" s="146"/>
      <c r="AH6" s="146"/>
      <c r="AI6" s="146"/>
      <c r="AJ6" s="146"/>
      <c r="AK6" s="146"/>
      <c r="AL6" s="146"/>
      <c r="AM6" s="146"/>
      <c r="AN6" s="146"/>
      <c r="AO6" s="146"/>
      <c r="AP6" s="146"/>
      <c r="AQ6" s="146"/>
      <c r="AR6" s="146"/>
      <c r="AS6" s="146"/>
      <c r="AT6" s="146"/>
      <c r="AU6" s="146"/>
      <c r="AV6" s="146"/>
      <c r="AW6" s="146"/>
      <c r="AX6" s="146"/>
      <c r="AY6" s="146"/>
      <c r="AZ6" s="146"/>
    </row>
    <row r="7" spans="1:52" ht="71" customHeight="1" x14ac:dyDescent="0.15">
      <c r="A7" s="225" t="s">
        <v>168</v>
      </c>
      <c r="B7" s="226" t="s">
        <v>122</v>
      </c>
      <c r="C7" s="227" t="s">
        <v>3</v>
      </c>
      <c r="D7" s="227" t="s">
        <v>4</v>
      </c>
      <c r="E7" s="243" t="s">
        <v>46</v>
      </c>
      <c r="F7" s="243" t="s">
        <v>5</v>
      </c>
      <c r="G7" s="227" t="s">
        <v>298</v>
      </c>
      <c r="H7" s="228" t="s">
        <v>31</v>
      </c>
      <c r="I7" s="235" t="s">
        <v>6</v>
      </c>
      <c r="J7" s="228" t="s">
        <v>82</v>
      </c>
      <c r="K7" s="229" t="s">
        <v>7</v>
      </c>
      <c r="L7" s="229" t="s">
        <v>8</v>
      </c>
      <c r="M7" s="229" t="s">
        <v>9</v>
      </c>
      <c r="N7" s="229" t="s">
        <v>10</v>
      </c>
      <c r="O7" s="230" t="s">
        <v>94</v>
      </c>
      <c r="P7" s="230" t="s">
        <v>30</v>
      </c>
      <c r="Q7" s="230" t="s">
        <v>49</v>
      </c>
      <c r="R7" s="230" t="s">
        <v>50</v>
      </c>
      <c r="S7" s="229" t="s">
        <v>135</v>
      </c>
      <c r="T7" s="231" t="s">
        <v>136</v>
      </c>
      <c r="U7" s="149"/>
      <c r="V7" s="149"/>
      <c r="W7" s="149"/>
      <c r="X7" s="149"/>
      <c r="Y7" s="149"/>
      <c r="Z7" s="149"/>
      <c r="AA7" s="149"/>
      <c r="AB7" s="149"/>
      <c r="AC7" s="149"/>
      <c r="AD7" s="149"/>
      <c r="AE7" s="149"/>
      <c r="AF7" s="146"/>
      <c r="AG7" s="146"/>
      <c r="AH7" s="146"/>
      <c r="AI7" s="146"/>
      <c r="AJ7" s="146"/>
      <c r="AK7" s="146"/>
      <c r="AL7" s="146"/>
      <c r="AM7" s="146"/>
      <c r="AN7" s="146"/>
      <c r="AO7" s="146"/>
      <c r="AP7" s="146"/>
      <c r="AQ7" s="146"/>
      <c r="AR7" s="146"/>
      <c r="AS7" s="146"/>
      <c r="AT7" s="146"/>
      <c r="AU7" s="146"/>
      <c r="AV7" s="146"/>
      <c r="AW7" s="146"/>
      <c r="AX7" s="146"/>
      <c r="AY7" s="146"/>
      <c r="AZ7" s="146"/>
    </row>
    <row r="8" spans="1:52" ht="14" x14ac:dyDescent="0.15">
      <c r="A8" s="125" t="str">
        <f>'Tariffs July 2016'!K2</f>
        <v>AGL</v>
      </c>
      <c r="B8" s="15" t="str">
        <f>'Tariffs July 2016'!L2</f>
        <v xml:space="preserve">Savers </v>
      </c>
      <c r="C8" s="126">
        <f>91*'Tariffs July 2016'!M2/100</f>
        <v>89.644099999999995</v>
      </c>
      <c r="D8" s="126">
        <f>$C$5*'Tariffs July 2016'!N2/100</f>
        <v>492.2</v>
      </c>
      <c r="E8" s="126">
        <v>0</v>
      </c>
      <c r="F8" s="126">
        <v>0</v>
      </c>
      <c r="G8" s="126">
        <f>SUM(C8:F8)</f>
        <v>581.84410000000003</v>
      </c>
      <c r="H8" s="127">
        <f>(G8-C8)*4</f>
        <v>1968.8000000000002</v>
      </c>
      <c r="I8" s="128">
        <f>G8*4</f>
        <v>2327.3764000000001</v>
      </c>
      <c r="J8" s="129">
        <f>I8*1.1</f>
        <v>2560.1140400000004</v>
      </c>
      <c r="K8" s="15">
        <f>'Tariffs July 2016'!AT2</f>
        <v>0</v>
      </c>
      <c r="L8" s="15">
        <f>'Tariffs July 2016'!AU2</f>
        <v>0</v>
      </c>
      <c r="M8" s="15">
        <f>'Tariffs July 2016'!AV2</f>
        <v>0</v>
      </c>
      <c r="N8" s="15">
        <f>'Tariffs July 2016'!AW2</f>
        <v>12</v>
      </c>
      <c r="O8" s="127">
        <f>I8</f>
        <v>2327.3764000000001</v>
      </c>
      <c r="P8" s="127">
        <f>O8-(H8*N8/100)</f>
        <v>2091.1204000000002</v>
      </c>
      <c r="Q8" s="130">
        <f>O8*1.1</f>
        <v>2560.1140400000004</v>
      </c>
      <c r="R8" s="130">
        <f>P8*1.1</f>
        <v>2300.2324400000007</v>
      </c>
      <c r="S8" s="131">
        <f>'Tariffs July 2016'!BD2</f>
        <v>0</v>
      </c>
      <c r="T8" s="132" t="str">
        <f>'Tariffs July 2016'!BE2</f>
        <v>n</v>
      </c>
      <c r="U8" s="149"/>
      <c r="V8" s="149"/>
      <c r="W8" s="149"/>
      <c r="X8" s="149"/>
      <c r="Y8" s="149"/>
      <c r="Z8" s="149"/>
      <c r="AA8" s="149"/>
      <c r="AB8" s="149"/>
      <c r="AC8" s="149"/>
      <c r="AD8" s="149"/>
      <c r="AE8" s="149"/>
      <c r="AF8" s="146"/>
      <c r="AG8" s="146"/>
      <c r="AH8" s="146"/>
      <c r="AI8" s="146"/>
      <c r="AJ8" s="146"/>
      <c r="AK8" s="146"/>
      <c r="AL8" s="146"/>
      <c r="AM8" s="146"/>
      <c r="AN8" s="146"/>
      <c r="AO8" s="146"/>
      <c r="AP8" s="146"/>
      <c r="AQ8" s="146"/>
      <c r="AR8" s="146"/>
      <c r="AS8" s="146"/>
      <c r="AT8" s="146"/>
      <c r="AU8" s="146"/>
      <c r="AV8" s="146"/>
      <c r="AW8" s="146"/>
      <c r="AX8" s="146"/>
      <c r="AY8" s="146"/>
      <c r="AZ8" s="146"/>
    </row>
    <row r="9" spans="1:52" ht="14" x14ac:dyDescent="0.15">
      <c r="A9" s="125" t="str">
        <f>'Tariffs July 2016'!K3</f>
        <v>Click Energy</v>
      </c>
      <c r="B9" s="15" t="str">
        <f>'Tariffs July 2016'!L3</f>
        <v>People Power</v>
      </c>
      <c r="C9" s="126">
        <f>91*'Tariffs July 2016'!M3/100</f>
        <v>111.24568000000001</v>
      </c>
      <c r="D9" s="126">
        <f>$C$5*'Tariffs July 2016'!N3/100</f>
        <v>509.72</v>
      </c>
      <c r="E9" s="126">
        <v>0</v>
      </c>
      <c r="F9" s="126">
        <v>0</v>
      </c>
      <c r="G9" s="126">
        <f t="shared" ref="G9:G18" si="0">SUM(C9:F9)</f>
        <v>620.96568000000002</v>
      </c>
      <c r="H9" s="127">
        <f t="shared" ref="H9:H18" si="1">(G9-C9)*4</f>
        <v>2038.88</v>
      </c>
      <c r="I9" s="128">
        <f t="shared" ref="I9:I18" si="2">G9*4</f>
        <v>2483.8627200000001</v>
      </c>
      <c r="J9" s="129">
        <f t="shared" ref="J9:J18" si="3">I9*1.1</f>
        <v>2732.2489920000003</v>
      </c>
      <c r="K9" s="15">
        <f>'Tariffs July 2016'!AT3</f>
        <v>0</v>
      </c>
      <c r="L9" s="15">
        <f>'Tariffs July 2016'!AU3</f>
        <v>0</v>
      </c>
      <c r="M9" s="15">
        <f>'Tariffs July 2016'!AV3</f>
        <v>15</v>
      </c>
      <c r="N9" s="15">
        <f>'Tariffs July 2016'!AW3</f>
        <v>0</v>
      </c>
      <c r="O9" s="127">
        <f t="shared" ref="O9:O18" si="4">I9</f>
        <v>2483.8627200000001</v>
      </c>
      <c r="P9" s="127">
        <f>O9-(O9*M9/100)</f>
        <v>2111.283312</v>
      </c>
      <c r="Q9" s="130">
        <f t="shared" ref="Q9:Q18" si="5">O9*1.1</f>
        <v>2732.2489920000003</v>
      </c>
      <c r="R9" s="130">
        <f t="shared" ref="R9:R18" si="6">P9*1.1</f>
        <v>2322.4116432000001</v>
      </c>
      <c r="S9" s="131">
        <f>'Tariffs July 2016'!BD3</f>
        <v>0</v>
      </c>
      <c r="T9" s="132" t="str">
        <f>'Tariffs July 2016'!BE3</f>
        <v>n</v>
      </c>
      <c r="U9" s="149"/>
      <c r="V9" s="149"/>
      <c r="W9" s="149"/>
      <c r="X9" s="149"/>
      <c r="Y9" s="149"/>
      <c r="Z9" s="149"/>
      <c r="AA9" s="149"/>
      <c r="AB9" s="149"/>
      <c r="AC9" s="149"/>
      <c r="AD9" s="149"/>
      <c r="AE9" s="149"/>
      <c r="AF9" s="146"/>
      <c r="AG9" s="146"/>
      <c r="AH9" s="146"/>
      <c r="AI9" s="146"/>
      <c r="AJ9" s="146"/>
      <c r="AK9" s="146"/>
      <c r="AL9" s="146"/>
      <c r="AM9" s="146"/>
      <c r="AN9" s="146"/>
      <c r="AO9" s="146"/>
      <c r="AP9" s="146"/>
      <c r="AQ9" s="146"/>
      <c r="AR9" s="146"/>
      <c r="AS9" s="146"/>
      <c r="AT9" s="146"/>
      <c r="AU9" s="146"/>
      <c r="AV9" s="146"/>
      <c r="AW9" s="146"/>
      <c r="AX9" s="146"/>
      <c r="AY9" s="146"/>
      <c r="AZ9" s="146"/>
    </row>
    <row r="10" spans="1:52" ht="14" x14ac:dyDescent="0.15">
      <c r="A10" s="125" t="str">
        <f>'Tariffs July 2016'!K4</f>
        <v>Diamond Energy</v>
      </c>
      <c r="B10" s="15" t="str">
        <f>'Tariffs July 2016'!L4</f>
        <v>Pay on time discount</v>
      </c>
      <c r="C10" s="126">
        <f>91*'Tariffs July 2016'!M4/100</f>
        <v>105.92036</v>
      </c>
      <c r="D10" s="126">
        <f>$C$5*'Tariffs July 2016'!N4/100</f>
        <v>444.76</v>
      </c>
      <c r="E10" s="126">
        <v>0</v>
      </c>
      <c r="F10" s="126">
        <v>0</v>
      </c>
      <c r="G10" s="126">
        <f t="shared" si="0"/>
        <v>550.68035999999995</v>
      </c>
      <c r="H10" s="127">
        <f t="shared" si="1"/>
        <v>1779.0399999999997</v>
      </c>
      <c r="I10" s="128">
        <f t="shared" si="2"/>
        <v>2202.7214399999998</v>
      </c>
      <c r="J10" s="129">
        <f t="shared" si="3"/>
        <v>2422.9935839999998</v>
      </c>
      <c r="K10" s="15">
        <f>'Tariffs July 2016'!AT4</f>
        <v>0</v>
      </c>
      <c r="L10" s="15">
        <f>'Tariffs July 2016'!AU4</f>
        <v>0</v>
      </c>
      <c r="M10" s="15">
        <f>'Tariffs July 2016'!AV4</f>
        <v>3</v>
      </c>
      <c r="N10" s="15">
        <f>'Tariffs July 2016'!AW4</f>
        <v>0</v>
      </c>
      <c r="O10" s="127">
        <f>I10</f>
        <v>2202.7214399999998</v>
      </c>
      <c r="P10" s="127">
        <f>O10-(O10*M10/100)</f>
        <v>2136.6397967999997</v>
      </c>
      <c r="Q10" s="130">
        <f t="shared" si="5"/>
        <v>2422.9935839999998</v>
      </c>
      <c r="R10" s="130">
        <f t="shared" si="6"/>
        <v>2350.3037764799997</v>
      </c>
      <c r="S10" s="131">
        <f>'Tariffs July 2016'!BD4</f>
        <v>0</v>
      </c>
      <c r="T10" s="132" t="str">
        <f>'Tariffs July 2016'!BE4</f>
        <v>n</v>
      </c>
      <c r="U10" s="149"/>
      <c r="V10" s="149"/>
      <c r="W10" s="149"/>
      <c r="X10" s="149"/>
      <c r="Y10" s="149"/>
      <c r="Z10" s="149"/>
      <c r="AA10" s="149"/>
      <c r="AB10" s="149"/>
      <c r="AC10" s="149"/>
      <c r="AD10" s="149"/>
      <c r="AE10" s="149"/>
      <c r="AF10" s="146"/>
      <c r="AG10" s="146"/>
      <c r="AH10" s="146"/>
      <c r="AI10" s="146"/>
      <c r="AJ10" s="146"/>
      <c r="AK10" s="146"/>
      <c r="AL10" s="146"/>
      <c r="AM10" s="146"/>
      <c r="AN10" s="146"/>
      <c r="AO10" s="146"/>
      <c r="AP10" s="146"/>
      <c r="AQ10" s="146"/>
      <c r="AR10" s="146"/>
      <c r="AS10" s="146"/>
      <c r="AT10" s="146"/>
      <c r="AU10" s="146"/>
      <c r="AV10" s="146"/>
      <c r="AW10" s="146"/>
      <c r="AX10" s="146"/>
      <c r="AY10" s="146"/>
      <c r="AZ10" s="146"/>
    </row>
    <row r="11" spans="1:52" ht="14" x14ac:dyDescent="0.15">
      <c r="A11" s="125" t="str">
        <f>'Tariffs July 2016'!K5</f>
        <v>Dodo Power &amp; Gas</v>
      </c>
      <c r="B11" s="15" t="str">
        <f>'Tariffs July 2016'!L5</f>
        <v>Market offer</v>
      </c>
      <c r="C11" s="126">
        <f>91*'Tariffs July 2016'!M5/100</f>
        <v>104.65</v>
      </c>
      <c r="D11" s="126">
        <f>$C$5*'Tariffs July 2016'!N5/100</f>
        <v>463</v>
      </c>
      <c r="E11" s="126">
        <v>0</v>
      </c>
      <c r="F11" s="126">
        <v>0</v>
      </c>
      <c r="G11" s="126">
        <f t="shared" si="0"/>
        <v>567.65</v>
      </c>
      <c r="H11" s="127">
        <f t="shared" si="1"/>
        <v>1852</v>
      </c>
      <c r="I11" s="128">
        <f t="shared" si="2"/>
        <v>2270.6</v>
      </c>
      <c r="J11" s="129">
        <f t="shared" si="3"/>
        <v>2497.6600000000003</v>
      </c>
      <c r="K11" s="15">
        <f>'Tariffs July 2016'!AT5</f>
        <v>0</v>
      </c>
      <c r="L11" s="15">
        <f>'Tariffs July 2016'!AU5</f>
        <v>0</v>
      </c>
      <c r="M11" s="15">
        <f>'Tariffs July 2016'!AV5</f>
        <v>0</v>
      </c>
      <c r="N11" s="15">
        <f>'Tariffs July 2016'!AW5</f>
        <v>15</v>
      </c>
      <c r="O11" s="127">
        <f>I11</f>
        <v>2270.6</v>
      </c>
      <c r="P11" s="127">
        <f>O11-(H11*N11/100)</f>
        <v>1992.8</v>
      </c>
      <c r="Q11" s="130">
        <f t="shared" si="5"/>
        <v>2497.6600000000003</v>
      </c>
      <c r="R11" s="130">
        <f t="shared" si="6"/>
        <v>2192.08</v>
      </c>
      <c r="S11" s="131">
        <f>'Tariffs July 2016'!BD5</f>
        <v>0</v>
      </c>
      <c r="T11" s="132" t="str">
        <f>'Tariffs July 2016'!BE5</f>
        <v>n</v>
      </c>
      <c r="U11" s="149"/>
      <c r="V11" s="149"/>
      <c r="W11" s="149"/>
      <c r="X11" s="149"/>
      <c r="Y11" s="149"/>
      <c r="Z11" s="149"/>
      <c r="AA11" s="149"/>
      <c r="AB11" s="149"/>
      <c r="AC11" s="149"/>
      <c r="AD11" s="149"/>
      <c r="AE11" s="149"/>
      <c r="AF11" s="146"/>
      <c r="AG11" s="146"/>
      <c r="AH11" s="146"/>
      <c r="AI11" s="146"/>
      <c r="AJ11" s="146"/>
      <c r="AK11" s="146"/>
      <c r="AL11" s="146"/>
      <c r="AM11" s="146"/>
      <c r="AN11" s="146"/>
      <c r="AO11" s="146"/>
      <c r="AP11" s="146"/>
      <c r="AQ11" s="146"/>
      <c r="AR11" s="146"/>
      <c r="AS11" s="146"/>
      <c r="AT11" s="146"/>
      <c r="AU11" s="146"/>
      <c r="AV11" s="146"/>
      <c r="AW11" s="146"/>
      <c r="AX11" s="146"/>
      <c r="AY11" s="146"/>
      <c r="AZ11" s="146"/>
    </row>
    <row r="12" spans="1:52" ht="14" x14ac:dyDescent="0.15">
      <c r="A12" s="125" t="str">
        <f>'Tariffs July 2016'!K6</f>
        <v>EnergyAustralia</v>
      </c>
      <c r="B12" s="15" t="str">
        <f>'Tariffs July 2016'!L6</f>
        <v>Flexi Saver</v>
      </c>
      <c r="C12" s="126">
        <f>91*'Tariffs July 2016'!M6/100</f>
        <v>106.47</v>
      </c>
      <c r="D12" s="126">
        <f>$C$5*'Tariffs July 2016'!N6/100</f>
        <v>472.4</v>
      </c>
      <c r="E12" s="126">
        <v>0</v>
      </c>
      <c r="F12" s="126">
        <v>0</v>
      </c>
      <c r="G12" s="126">
        <f t="shared" si="0"/>
        <v>578.87</v>
      </c>
      <c r="H12" s="127">
        <f t="shared" si="1"/>
        <v>1889.6</v>
      </c>
      <c r="I12" s="128">
        <f t="shared" si="2"/>
        <v>2315.48</v>
      </c>
      <c r="J12" s="129">
        <f t="shared" si="3"/>
        <v>2547.0280000000002</v>
      </c>
      <c r="K12" s="15">
        <f>'Tariffs July 2016'!AT6</f>
        <v>0</v>
      </c>
      <c r="L12" s="15">
        <f>'Tariffs July 2016'!AU6</f>
        <v>0</v>
      </c>
      <c r="M12" s="15">
        <f>'Tariffs July 2016'!AV6</f>
        <v>0</v>
      </c>
      <c r="N12" s="15">
        <f>'Tariffs July 2016'!AW6</f>
        <v>10</v>
      </c>
      <c r="O12" s="127">
        <f>I12</f>
        <v>2315.48</v>
      </c>
      <c r="P12" s="127">
        <f>O12-(H12*N12/100)</f>
        <v>2126.52</v>
      </c>
      <c r="Q12" s="130">
        <f t="shared" si="5"/>
        <v>2547.0280000000002</v>
      </c>
      <c r="R12" s="130">
        <f t="shared" si="6"/>
        <v>2339.172</v>
      </c>
      <c r="S12" s="131">
        <f>'Tariffs July 2016'!BD6</f>
        <v>0</v>
      </c>
      <c r="T12" s="132" t="str">
        <f>'Tariffs July 2016'!BE6</f>
        <v>n</v>
      </c>
      <c r="U12" s="149"/>
      <c r="V12" s="149"/>
      <c r="W12" s="149"/>
      <c r="X12" s="149"/>
      <c r="Y12" s="149"/>
      <c r="Z12" s="149"/>
      <c r="AA12" s="149"/>
      <c r="AB12" s="149"/>
      <c r="AC12" s="149"/>
      <c r="AD12" s="149"/>
      <c r="AE12" s="149"/>
      <c r="AF12" s="146"/>
      <c r="AG12" s="146"/>
      <c r="AH12" s="146"/>
      <c r="AI12" s="146"/>
      <c r="AJ12" s="146"/>
      <c r="AK12" s="146"/>
      <c r="AL12" s="146"/>
      <c r="AM12" s="146"/>
      <c r="AN12" s="146"/>
      <c r="AO12" s="146"/>
      <c r="AP12" s="146"/>
      <c r="AQ12" s="146"/>
      <c r="AR12" s="146"/>
      <c r="AS12" s="146"/>
      <c r="AT12" s="146"/>
      <c r="AU12" s="146"/>
      <c r="AV12" s="146"/>
      <c r="AW12" s="146"/>
      <c r="AX12" s="146"/>
      <c r="AY12" s="146"/>
      <c r="AZ12" s="146"/>
    </row>
    <row r="13" spans="1:52" ht="14" x14ac:dyDescent="0.15">
      <c r="A13" s="125" t="str">
        <f>'Tariffs July 2016'!K7</f>
        <v>Lumo Energy</v>
      </c>
      <c r="B13" s="15" t="str">
        <f>'Tariffs July 2016'!L7</f>
        <v>Advantage</v>
      </c>
      <c r="C13" s="126">
        <f>91*'Tariffs July 2016'!M7/100</f>
        <v>89.170900000000003</v>
      </c>
      <c r="D13" s="126">
        <f>$C$5*'Tariffs July 2016'!N7/100</f>
        <v>484</v>
      </c>
      <c r="E13" s="126">
        <v>0</v>
      </c>
      <c r="F13" s="126">
        <v>0</v>
      </c>
      <c r="G13" s="126">
        <f t="shared" si="0"/>
        <v>573.17089999999996</v>
      </c>
      <c r="H13" s="127">
        <f t="shared" si="1"/>
        <v>1935.9999999999998</v>
      </c>
      <c r="I13" s="128">
        <f t="shared" si="2"/>
        <v>2292.6835999999998</v>
      </c>
      <c r="J13" s="129">
        <f t="shared" si="3"/>
        <v>2521.9519599999999</v>
      </c>
      <c r="K13" s="15">
        <f>'Tariffs July 2016'!AT7</f>
        <v>0</v>
      </c>
      <c r="L13" s="15">
        <f>'Tariffs July 2016'!AU7</f>
        <v>0</v>
      </c>
      <c r="M13" s="15">
        <f>'Tariffs July 2016'!AV7</f>
        <v>5</v>
      </c>
      <c r="N13" s="15">
        <f>'Tariffs July 2016'!AW7</f>
        <v>0</v>
      </c>
      <c r="O13" s="127">
        <f t="shared" si="4"/>
        <v>2292.6835999999998</v>
      </c>
      <c r="P13" s="127">
        <f>O13-(O13*M13/100)</f>
        <v>2178.0494199999998</v>
      </c>
      <c r="Q13" s="130">
        <f t="shared" si="5"/>
        <v>2521.9519599999999</v>
      </c>
      <c r="R13" s="130">
        <f t="shared" si="6"/>
        <v>2395.854362</v>
      </c>
      <c r="S13" s="131">
        <f>'Tariffs July 2016'!BD7</f>
        <v>0</v>
      </c>
      <c r="T13" s="132" t="str">
        <f>'Tariffs July 2016'!BE7</f>
        <v>n</v>
      </c>
      <c r="U13" s="149"/>
      <c r="V13" s="149"/>
      <c r="W13" s="149"/>
      <c r="X13" s="149"/>
      <c r="Y13" s="149"/>
      <c r="Z13" s="149"/>
      <c r="AA13" s="149"/>
      <c r="AB13" s="149"/>
      <c r="AC13" s="149"/>
      <c r="AD13" s="149"/>
      <c r="AE13" s="149"/>
      <c r="AF13" s="146"/>
      <c r="AG13" s="146"/>
      <c r="AH13" s="146"/>
      <c r="AI13" s="146"/>
      <c r="AJ13" s="146"/>
      <c r="AK13" s="146"/>
      <c r="AL13" s="146"/>
      <c r="AM13" s="146"/>
      <c r="AN13" s="146"/>
      <c r="AO13" s="146"/>
      <c r="AP13" s="146"/>
      <c r="AQ13" s="146"/>
      <c r="AR13" s="146"/>
      <c r="AS13" s="146"/>
      <c r="AT13" s="146"/>
      <c r="AU13" s="146"/>
      <c r="AV13" s="146"/>
      <c r="AW13" s="146"/>
      <c r="AX13" s="146"/>
      <c r="AY13" s="146"/>
      <c r="AZ13" s="146"/>
    </row>
    <row r="14" spans="1:52" ht="14" x14ac:dyDescent="0.15">
      <c r="A14" s="125" t="str">
        <f>'Tariffs July 2016'!K8</f>
        <v>Origin Energy</v>
      </c>
      <c r="B14" s="15" t="str">
        <f>'Tariffs July 2016'!L8</f>
        <v>Saver</v>
      </c>
      <c r="C14" s="126">
        <f>91*'Tariffs July 2016'!M8/100</f>
        <v>105.9877</v>
      </c>
      <c r="D14" s="126">
        <f>$C$5*'Tariffs July 2016'!N8/100</f>
        <v>465.2</v>
      </c>
      <c r="E14" s="126">
        <v>0</v>
      </c>
      <c r="F14" s="126">
        <v>0</v>
      </c>
      <c r="G14" s="126">
        <f t="shared" si="0"/>
        <v>571.18769999999995</v>
      </c>
      <c r="H14" s="127">
        <f t="shared" si="1"/>
        <v>1860.7999999999997</v>
      </c>
      <c r="I14" s="128">
        <f t="shared" si="2"/>
        <v>2284.7507999999998</v>
      </c>
      <c r="J14" s="129">
        <f t="shared" si="3"/>
        <v>2513.22588</v>
      </c>
      <c r="K14" s="15">
        <f>'Tariffs July 2016'!AT8</f>
        <v>0</v>
      </c>
      <c r="L14" s="15">
        <f>'Tariffs July 2016'!AU8</f>
        <v>0</v>
      </c>
      <c r="M14" s="15">
        <f>'Tariffs July 2016'!AV8</f>
        <v>0</v>
      </c>
      <c r="N14" s="15">
        <f>'Tariffs July 2016'!AW8</f>
        <v>8</v>
      </c>
      <c r="O14" s="127">
        <f t="shared" si="4"/>
        <v>2284.7507999999998</v>
      </c>
      <c r="P14" s="127">
        <f>O14-(H14*N14/100)</f>
        <v>2135.8867999999998</v>
      </c>
      <c r="Q14" s="130">
        <f t="shared" si="5"/>
        <v>2513.22588</v>
      </c>
      <c r="R14" s="130">
        <f t="shared" si="6"/>
        <v>2349.4754800000001</v>
      </c>
      <c r="S14" s="131">
        <f>'Tariffs July 2016'!BD8</f>
        <v>0</v>
      </c>
      <c r="T14" s="132" t="str">
        <f>'Tariffs July 2016'!BE8</f>
        <v>n</v>
      </c>
      <c r="U14" s="149"/>
      <c r="V14" s="149"/>
      <c r="W14" s="149"/>
      <c r="X14" s="149"/>
      <c r="Y14" s="149"/>
      <c r="Z14" s="149"/>
      <c r="AA14" s="149"/>
      <c r="AB14" s="149"/>
      <c r="AC14" s="149"/>
      <c r="AD14" s="149"/>
      <c r="AE14" s="149"/>
      <c r="AF14" s="146"/>
      <c r="AG14" s="146"/>
      <c r="AH14" s="146"/>
      <c r="AI14" s="146"/>
      <c r="AJ14" s="146"/>
      <c r="AK14" s="146"/>
      <c r="AL14" s="146"/>
      <c r="AM14" s="146"/>
      <c r="AN14" s="146"/>
      <c r="AO14" s="146"/>
      <c r="AP14" s="146"/>
      <c r="AQ14" s="146"/>
      <c r="AR14" s="146"/>
      <c r="AS14" s="146"/>
      <c r="AT14" s="146"/>
      <c r="AU14" s="146"/>
      <c r="AV14" s="146"/>
      <c r="AW14" s="146"/>
      <c r="AX14" s="146"/>
      <c r="AY14" s="146"/>
      <c r="AZ14" s="146"/>
    </row>
    <row r="15" spans="1:52" ht="14" x14ac:dyDescent="0.15">
      <c r="A15" s="125" t="str">
        <f>'Tariffs July 2016'!K9</f>
        <v>Powerdirect</v>
      </c>
      <c r="B15" s="15" t="str">
        <f>'Tariffs July 2016'!L9</f>
        <v>10 percent</v>
      </c>
      <c r="C15" s="126">
        <f>91*'Tariffs July 2016'!M9/100</f>
        <v>105.9058</v>
      </c>
      <c r="D15" s="126">
        <f>$C$5*'Tariffs July 2016'!N9/100</f>
        <v>444.6</v>
      </c>
      <c r="E15" s="126">
        <v>0</v>
      </c>
      <c r="F15" s="126">
        <v>0</v>
      </c>
      <c r="G15" s="126">
        <f t="shared" si="0"/>
        <v>550.50580000000002</v>
      </c>
      <c r="H15" s="127">
        <f t="shared" si="1"/>
        <v>1778.4</v>
      </c>
      <c r="I15" s="128">
        <f t="shared" si="2"/>
        <v>2202.0232000000001</v>
      </c>
      <c r="J15" s="129">
        <f t="shared" si="3"/>
        <v>2422.2255200000004</v>
      </c>
      <c r="K15" s="15">
        <f>'Tariffs July 2016'!AT9</f>
        <v>0</v>
      </c>
      <c r="L15" s="15">
        <f>'Tariffs July 2016'!AU9</f>
        <v>0</v>
      </c>
      <c r="M15" s="15">
        <f>'Tariffs July 2016'!AV9</f>
        <v>0</v>
      </c>
      <c r="N15" s="15">
        <f>'Tariffs July 2016'!AW9</f>
        <v>10</v>
      </c>
      <c r="O15" s="127">
        <f t="shared" si="4"/>
        <v>2202.0232000000001</v>
      </c>
      <c r="P15" s="127">
        <f>O15-(H15*N15/100)</f>
        <v>2024.1832000000002</v>
      </c>
      <c r="Q15" s="130">
        <f t="shared" si="5"/>
        <v>2422.2255200000004</v>
      </c>
      <c r="R15" s="130">
        <f t="shared" si="6"/>
        <v>2226.6015200000002</v>
      </c>
      <c r="S15" s="131">
        <f>'Tariffs July 2016'!BD9</f>
        <v>0</v>
      </c>
      <c r="T15" s="132" t="str">
        <f>'Tariffs July 2016'!BE9</f>
        <v>n</v>
      </c>
      <c r="U15" s="149"/>
      <c r="V15" s="149"/>
      <c r="W15" s="149"/>
      <c r="X15" s="149"/>
      <c r="Y15" s="149"/>
      <c r="Z15" s="149"/>
      <c r="AA15" s="149"/>
      <c r="AB15" s="149"/>
      <c r="AC15" s="149"/>
      <c r="AD15" s="149"/>
      <c r="AE15" s="149"/>
      <c r="AF15" s="146"/>
      <c r="AG15" s="146"/>
      <c r="AH15" s="146"/>
      <c r="AI15" s="146"/>
      <c r="AJ15" s="146"/>
      <c r="AK15" s="146"/>
      <c r="AL15" s="146"/>
      <c r="AM15" s="146"/>
      <c r="AN15" s="146"/>
      <c r="AO15" s="146"/>
      <c r="AP15" s="146"/>
      <c r="AQ15" s="146"/>
      <c r="AR15" s="146"/>
      <c r="AS15" s="146"/>
      <c r="AT15" s="146"/>
      <c r="AU15" s="146"/>
      <c r="AV15" s="146"/>
      <c r="AW15" s="146"/>
      <c r="AX15" s="146"/>
      <c r="AY15" s="146"/>
      <c r="AZ15" s="146"/>
    </row>
    <row r="16" spans="1:52" ht="14" x14ac:dyDescent="0.15">
      <c r="A16" s="125" t="str">
        <f>'Tariffs July 2016'!K10</f>
        <v>Sanctuary Energy</v>
      </c>
      <c r="B16" s="15" t="str">
        <f>'Tariffs July 2016'!L10</f>
        <v>Negotiated offer</v>
      </c>
      <c r="C16" s="126">
        <f>91*'Tariffs July 2016'!M10/100</f>
        <v>105.92399999999999</v>
      </c>
      <c r="D16" s="126">
        <f>$C$5*'Tariffs July 2016'!N10/100</f>
        <v>444.76</v>
      </c>
      <c r="E16" s="126">
        <v>0</v>
      </c>
      <c r="F16" s="126">
        <v>0</v>
      </c>
      <c r="G16" s="126">
        <f t="shared" si="0"/>
        <v>550.68399999999997</v>
      </c>
      <c r="H16" s="127">
        <f t="shared" si="1"/>
        <v>1779.04</v>
      </c>
      <c r="I16" s="128">
        <f t="shared" si="2"/>
        <v>2202.7359999999999</v>
      </c>
      <c r="J16" s="129">
        <f t="shared" si="3"/>
        <v>2423.0095999999999</v>
      </c>
      <c r="K16" s="15">
        <f>'Tariffs July 2016'!AT10</f>
        <v>0</v>
      </c>
      <c r="L16" s="15">
        <f>'Tariffs July 2016'!AU10</f>
        <v>0</v>
      </c>
      <c r="M16" s="15">
        <f>'Tariffs July 2016'!AV10</f>
        <v>0</v>
      </c>
      <c r="N16" s="15">
        <f>'Tariffs July 2016'!AW10</f>
        <v>0</v>
      </c>
      <c r="O16" s="127">
        <f t="shared" si="4"/>
        <v>2202.7359999999999</v>
      </c>
      <c r="P16" s="127">
        <f>O16</f>
        <v>2202.7359999999999</v>
      </c>
      <c r="Q16" s="130">
        <f t="shared" si="5"/>
        <v>2423.0095999999999</v>
      </c>
      <c r="R16" s="130">
        <f t="shared" si="6"/>
        <v>2423.0095999999999</v>
      </c>
      <c r="S16" s="131">
        <f>'Tariffs July 2016'!BD10</f>
        <v>0</v>
      </c>
      <c r="T16" s="132" t="str">
        <f>'Tariffs July 2016'!BE10</f>
        <v>n</v>
      </c>
      <c r="U16" s="149"/>
      <c r="V16" s="149"/>
      <c r="W16" s="149"/>
      <c r="X16" s="149"/>
      <c r="Y16" s="149"/>
      <c r="Z16" s="149"/>
      <c r="AA16" s="149"/>
      <c r="AB16" s="149"/>
      <c r="AC16" s="149"/>
      <c r="AD16" s="149"/>
      <c r="AE16" s="149"/>
      <c r="AF16" s="146"/>
      <c r="AG16" s="146"/>
      <c r="AH16" s="146"/>
      <c r="AI16" s="146"/>
      <c r="AJ16" s="146"/>
      <c r="AK16" s="146"/>
      <c r="AL16" s="146"/>
      <c r="AM16" s="146"/>
      <c r="AN16" s="146"/>
      <c r="AO16" s="146"/>
      <c r="AP16" s="146"/>
      <c r="AQ16" s="146"/>
      <c r="AR16" s="146"/>
      <c r="AS16" s="146"/>
      <c r="AT16" s="146"/>
      <c r="AU16" s="146"/>
      <c r="AV16" s="146"/>
      <c r="AW16" s="146"/>
      <c r="AX16" s="146"/>
      <c r="AY16" s="146"/>
      <c r="AZ16" s="146"/>
    </row>
    <row r="17" spans="1:52" ht="14" x14ac:dyDescent="0.15">
      <c r="A17" s="125" t="str">
        <f>'Tariffs July 2016'!K11</f>
        <v>Simply Energy</v>
      </c>
      <c r="B17" s="15" t="str">
        <f>'Tariffs July 2016'!L11</f>
        <v>No term</v>
      </c>
      <c r="C17" s="126">
        <f>91*'Tariffs July 2016'!M11/100</f>
        <v>105.92399999999999</v>
      </c>
      <c r="D17" s="126">
        <f>$C$5*'Tariffs July 2016'!N11/100</f>
        <v>444.76</v>
      </c>
      <c r="E17" s="126">
        <v>0</v>
      </c>
      <c r="F17" s="126">
        <v>0</v>
      </c>
      <c r="G17" s="126">
        <f t="shared" si="0"/>
        <v>550.68399999999997</v>
      </c>
      <c r="H17" s="127">
        <f t="shared" si="1"/>
        <v>1779.04</v>
      </c>
      <c r="I17" s="128">
        <f t="shared" si="2"/>
        <v>2202.7359999999999</v>
      </c>
      <c r="J17" s="129">
        <f t="shared" si="3"/>
        <v>2423.0095999999999</v>
      </c>
      <c r="K17" s="15">
        <f>'Tariffs July 2016'!AT11</f>
        <v>0</v>
      </c>
      <c r="L17" s="15">
        <f>'Tariffs July 2016'!AU11</f>
        <v>0</v>
      </c>
      <c r="M17" s="15">
        <f>'Tariffs July 2016'!AV11</f>
        <v>0</v>
      </c>
      <c r="N17" s="15">
        <f>'Tariffs July 2016'!AW11</f>
        <v>0</v>
      </c>
      <c r="O17" s="127">
        <f t="shared" si="4"/>
        <v>2202.7359999999999</v>
      </c>
      <c r="P17" s="127">
        <f>O17</f>
        <v>2202.7359999999999</v>
      </c>
      <c r="Q17" s="130">
        <f t="shared" si="5"/>
        <v>2423.0095999999999</v>
      </c>
      <c r="R17" s="130">
        <f t="shared" si="6"/>
        <v>2423.0095999999999</v>
      </c>
      <c r="S17" s="131">
        <f>'Tariffs July 2016'!BD11</f>
        <v>0</v>
      </c>
      <c r="T17" s="132" t="str">
        <f>'Tariffs July 2016'!BE11</f>
        <v>n</v>
      </c>
      <c r="U17" s="149"/>
      <c r="V17" s="149"/>
      <c r="W17" s="149"/>
      <c r="X17" s="149"/>
      <c r="Y17" s="149"/>
      <c r="Z17" s="149"/>
      <c r="AA17" s="149"/>
      <c r="AB17" s="149"/>
      <c r="AC17" s="149"/>
      <c r="AD17" s="149"/>
      <c r="AE17" s="149"/>
      <c r="AF17" s="146"/>
      <c r="AG17" s="146"/>
      <c r="AH17" s="146"/>
      <c r="AI17" s="146"/>
      <c r="AJ17" s="146"/>
      <c r="AK17" s="146"/>
      <c r="AL17" s="146"/>
      <c r="AM17" s="146"/>
      <c r="AN17" s="146"/>
      <c r="AO17" s="146"/>
      <c r="AP17" s="146"/>
      <c r="AQ17" s="146"/>
      <c r="AR17" s="146"/>
      <c r="AS17" s="146"/>
      <c r="AT17" s="146"/>
      <c r="AU17" s="146"/>
      <c r="AV17" s="146"/>
      <c r="AW17" s="146"/>
      <c r="AX17" s="146"/>
      <c r="AY17" s="146"/>
      <c r="AZ17" s="146"/>
    </row>
    <row r="18" spans="1:52" ht="15" thickBot="1" x14ac:dyDescent="0.2">
      <c r="A18" s="133" t="str">
        <f>'Tariffs July 2016'!K12</f>
        <v>Urth Energy</v>
      </c>
      <c r="B18" s="134" t="str">
        <f>'Tariffs July 2016'!L12</f>
        <v>Market offer</v>
      </c>
      <c r="C18" s="135">
        <f>91*'Tariffs July 2016'!M12/100</f>
        <v>105.9877</v>
      </c>
      <c r="D18" s="135">
        <f>$C$5*'Tariffs July 2016'!N12/100</f>
        <v>558</v>
      </c>
      <c r="E18" s="135">
        <v>0</v>
      </c>
      <c r="F18" s="135">
        <v>0</v>
      </c>
      <c r="G18" s="135">
        <f t="shared" si="0"/>
        <v>663.98770000000002</v>
      </c>
      <c r="H18" s="136">
        <f t="shared" si="1"/>
        <v>2232</v>
      </c>
      <c r="I18" s="137">
        <f t="shared" si="2"/>
        <v>2655.9508000000001</v>
      </c>
      <c r="J18" s="138">
        <f t="shared" si="3"/>
        <v>2921.5458800000001</v>
      </c>
      <c r="K18" s="134">
        <f>'Tariffs July 2016'!AT12</f>
        <v>0</v>
      </c>
      <c r="L18" s="134">
        <f>'Tariffs July 2016'!AU12</f>
        <v>0</v>
      </c>
      <c r="M18" s="134">
        <f>'Tariffs July 2016'!AV12</f>
        <v>0</v>
      </c>
      <c r="N18" s="134">
        <f>'Tariffs July 2016'!AW12</f>
        <v>10</v>
      </c>
      <c r="O18" s="127">
        <f t="shared" si="4"/>
        <v>2655.9508000000001</v>
      </c>
      <c r="P18" s="136">
        <f>O18-(H18*N18/100)</f>
        <v>2432.7508000000003</v>
      </c>
      <c r="Q18" s="139">
        <f t="shared" si="5"/>
        <v>2921.5458800000001</v>
      </c>
      <c r="R18" s="139">
        <f t="shared" si="6"/>
        <v>2676.0258800000006</v>
      </c>
      <c r="S18" s="140">
        <f>'Tariffs July 2016'!BD12</f>
        <v>0</v>
      </c>
      <c r="T18" s="141" t="str">
        <f>'Tariffs July 2016'!BE12</f>
        <v>n</v>
      </c>
      <c r="U18" s="149"/>
      <c r="V18" s="149"/>
      <c r="W18" s="149"/>
      <c r="X18" s="149"/>
      <c r="Y18" s="149"/>
      <c r="Z18" s="149"/>
      <c r="AA18" s="149"/>
      <c r="AB18" s="149"/>
      <c r="AC18" s="149"/>
      <c r="AD18" s="149"/>
      <c r="AE18" s="149"/>
      <c r="AF18" s="146"/>
      <c r="AG18" s="146"/>
      <c r="AH18" s="146"/>
      <c r="AI18" s="146"/>
      <c r="AJ18" s="146"/>
      <c r="AK18" s="146"/>
      <c r="AL18" s="146"/>
      <c r="AM18" s="146"/>
      <c r="AN18" s="146"/>
      <c r="AO18" s="146"/>
      <c r="AP18" s="146"/>
      <c r="AQ18" s="146"/>
      <c r="AR18" s="146"/>
      <c r="AS18" s="146"/>
      <c r="AT18" s="146"/>
      <c r="AU18" s="146"/>
      <c r="AV18" s="146"/>
      <c r="AW18" s="146"/>
      <c r="AX18" s="146"/>
      <c r="AY18" s="146"/>
      <c r="AZ18" s="146"/>
    </row>
    <row r="19" spans="1:52" ht="14" x14ac:dyDescent="0.15">
      <c r="A19" s="146"/>
      <c r="B19" s="146"/>
      <c r="C19" s="146"/>
      <c r="D19" s="146"/>
      <c r="E19" s="146"/>
      <c r="F19" s="146"/>
      <c r="G19" s="146"/>
      <c r="H19" s="146"/>
      <c r="I19" s="146"/>
      <c r="J19" s="146"/>
      <c r="K19" s="146"/>
      <c r="L19" s="146"/>
      <c r="M19" s="146"/>
      <c r="N19" s="146"/>
      <c r="O19" s="146"/>
      <c r="P19" s="146"/>
      <c r="Q19" s="146"/>
      <c r="R19" s="146"/>
      <c r="S19" s="146"/>
      <c r="T19" s="146"/>
      <c r="U19" s="149"/>
      <c r="V19" s="149"/>
      <c r="W19" s="149"/>
      <c r="X19" s="149"/>
      <c r="Y19" s="149"/>
      <c r="Z19" s="149"/>
      <c r="AA19" s="149"/>
      <c r="AB19" s="149"/>
      <c r="AC19" s="149"/>
      <c r="AD19" s="149"/>
      <c r="AE19" s="149"/>
      <c r="AF19" s="146"/>
      <c r="AG19" s="146"/>
      <c r="AH19" s="146"/>
      <c r="AI19" s="146"/>
      <c r="AJ19" s="146"/>
      <c r="AK19" s="146"/>
      <c r="AL19" s="146"/>
      <c r="AM19" s="146"/>
      <c r="AN19" s="146"/>
      <c r="AO19" s="146"/>
      <c r="AP19" s="146"/>
      <c r="AQ19" s="146"/>
      <c r="AR19" s="146"/>
      <c r="AS19" s="146"/>
      <c r="AT19" s="146"/>
      <c r="AU19" s="146"/>
      <c r="AV19" s="146"/>
      <c r="AW19" s="146"/>
      <c r="AX19" s="146"/>
      <c r="AY19" s="146"/>
      <c r="AZ19" s="146"/>
    </row>
    <row r="20" spans="1:52" ht="15" thickBot="1" x14ac:dyDescent="0.2">
      <c r="A20" s="146"/>
      <c r="B20" s="146"/>
      <c r="C20" s="146"/>
      <c r="D20" s="146"/>
      <c r="E20" s="146"/>
      <c r="F20" s="146"/>
      <c r="G20" s="146"/>
      <c r="H20" s="146"/>
      <c r="I20" s="146"/>
      <c r="J20" s="146"/>
      <c r="K20" s="146"/>
      <c r="L20" s="146"/>
      <c r="M20" s="146"/>
      <c r="N20" s="146"/>
      <c r="O20" s="146"/>
      <c r="P20" s="146"/>
      <c r="Q20" s="146"/>
      <c r="R20" s="146"/>
      <c r="S20" s="146"/>
      <c r="T20" s="146"/>
      <c r="U20" s="149"/>
      <c r="V20" s="149"/>
      <c r="W20" s="149"/>
      <c r="X20" s="149"/>
      <c r="Y20" s="149"/>
      <c r="Z20" s="149"/>
      <c r="AA20" s="149"/>
      <c r="AB20" s="149"/>
      <c r="AC20" s="149"/>
      <c r="AD20" s="149"/>
      <c r="AE20" s="149"/>
      <c r="AF20" s="146"/>
      <c r="AG20" s="146"/>
      <c r="AH20" s="146"/>
      <c r="AI20" s="146"/>
      <c r="AJ20" s="146"/>
      <c r="AK20" s="146"/>
      <c r="AL20" s="146"/>
      <c r="AM20" s="146"/>
      <c r="AN20" s="146"/>
      <c r="AO20" s="146"/>
      <c r="AP20" s="146"/>
      <c r="AQ20" s="146"/>
      <c r="AR20" s="146"/>
      <c r="AS20" s="146"/>
      <c r="AT20" s="146"/>
      <c r="AU20" s="146"/>
      <c r="AV20" s="146"/>
      <c r="AW20" s="146"/>
      <c r="AX20" s="146"/>
      <c r="AY20" s="146"/>
      <c r="AZ20" s="146"/>
    </row>
    <row r="21" spans="1:52" ht="14" x14ac:dyDescent="0.15">
      <c r="A21" s="120" t="s">
        <v>40</v>
      </c>
      <c r="B21" s="121"/>
      <c r="C21" s="121"/>
      <c r="D21" s="142"/>
      <c r="E21" s="142"/>
      <c r="F21" s="142"/>
      <c r="G21" s="143"/>
      <c r="H21" s="143"/>
      <c r="I21" s="121"/>
      <c r="J21" s="121"/>
      <c r="K21" s="121"/>
      <c r="L21" s="121"/>
      <c r="M21" s="121"/>
      <c r="N21" s="121"/>
      <c r="O21" s="121"/>
      <c r="P21" s="121"/>
      <c r="Q21" s="121"/>
      <c r="R21" s="121"/>
      <c r="S21" s="121"/>
      <c r="T21" s="122"/>
      <c r="U21" s="149"/>
      <c r="V21" s="149"/>
      <c r="W21" s="149"/>
      <c r="X21" s="149"/>
      <c r="Y21" s="149"/>
      <c r="Z21" s="149"/>
      <c r="AA21" s="149"/>
      <c r="AB21" s="149"/>
      <c r="AC21" s="149"/>
      <c r="AD21" s="149"/>
      <c r="AE21" s="149"/>
      <c r="AF21" s="146"/>
      <c r="AG21" s="146"/>
      <c r="AH21" s="146"/>
      <c r="AI21" s="146"/>
      <c r="AJ21" s="146"/>
      <c r="AK21" s="146"/>
      <c r="AL21" s="146"/>
      <c r="AM21" s="146"/>
      <c r="AN21" s="146"/>
      <c r="AO21" s="146"/>
      <c r="AP21" s="146"/>
      <c r="AQ21" s="146"/>
      <c r="AR21" s="146"/>
      <c r="AS21" s="146"/>
      <c r="AT21" s="146"/>
      <c r="AU21" s="146"/>
      <c r="AV21" s="146"/>
      <c r="AW21" s="146"/>
      <c r="AX21" s="146"/>
      <c r="AY21" s="146"/>
      <c r="AZ21" s="146"/>
    </row>
    <row r="22" spans="1:52" ht="14" x14ac:dyDescent="0.15">
      <c r="A22" s="123" t="s">
        <v>121</v>
      </c>
      <c r="B22" s="110"/>
      <c r="C22" s="147">
        <v>2000</v>
      </c>
      <c r="D22" s="144"/>
      <c r="E22" s="144"/>
      <c r="F22" s="144"/>
      <c r="G22" s="145"/>
      <c r="H22" s="145"/>
      <c r="I22" s="110"/>
      <c r="J22" s="110"/>
      <c r="K22" s="110"/>
      <c r="L22" s="110"/>
      <c r="M22" s="110"/>
      <c r="N22" s="110"/>
      <c r="O22" s="110"/>
      <c r="P22" s="110"/>
      <c r="Q22" s="110"/>
      <c r="R22" s="110"/>
      <c r="S22" s="110"/>
      <c r="T22" s="124"/>
      <c r="U22" s="149"/>
      <c r="V22" s="149"/>
      <c r="W22" s="149"/>
      <c r="X22" s="149"/>
      <c r="Y22" s="149"/>
      <c r="Z22" s="149"/>
      <c r="AA22" s="149"/>
      <c r="AB22" s="149"/>
      <c r="AC22" s="149"/>
      <c r="AD22" s="149"/>
      <c r="AE22" s="149"/>
      <c r="AF22" s="146"/>
      <c r="AG22" s="146"/>
      <c r="AH22" s="146"/>
      <c r="AI22" s="146"/>
      <c r="AJ22" s="146"/>
      <c r="AK22" s="146"/>
      <c r="AL22" s="146"/>
      <c r="AM22" s="146"/>
      <c r="AN22" s="146"/>
      <c r="AO22" s="146"/>
      <c r="AP22" s="146"/>
      <c r="AQ22" s="146"/>
      <c r="AR22" s="146"/>
      <c r="AS22" s="146"/>
      <c r="AT22" s="146"/>
      <c r="AU22" s="146"/>
      <c r="AV22" s="146"/>
      <c r="AW22" s="146"/>
      <c r="AX22" s="146"/>
      <c r="AY22" s="146"/>
      <c r="AZ22" s="146"/>
    </row>
    <row r="23" spans="1:52" ht="14" x14ac:dyDescent="0.15">
      <c r="A23" s="123" t="s">
        <v>262</v>
      </c>
      <c r="B23" s="110"/>
      <c r="C23" s="148">
        <v>0.85</v>
      </c>
      <c r="D23" s="144"/>
      <c r="E23" s="144"/>
      <c r="F23" s="144"/>
      <c r="G23" s="145"/>
      <c r="H23" s="145"/>
      <c r="I23" s="110"/>
      <c r="J23" s="110"/>
      <c r="K23" s="110"/>
      <c r="L23" s="110"/>
      <c r="M23" s="110"/>
      <c r="N23" s="110"/>
      <c r="O23" s="110"/>
      <c r="P23" s="110"/>
      <c r="Q23" s="110"/>
      <c r="R23" s="110"/>
      <c r="S23" s="110"/>
      <c r="T23" s="124"/>
      <c r="U23" s="149"/>
      <c r="V23" s="149"/>
      <c r="W23" s="149"/>
      <c r="X23" s="149"/>
      <c r="Y23" s="149"/>
      <c r="Z23" s="149"/>
      <c r="AA23" s="149"/>
      <c r="AB23" s="149"/>
      <c r="AC23" s="149"/>
      <c r="AD23" s="149"/>
      <c r="AE23" s="149"/>
      <c r="AF23" s="146"/>
      <c r="AG23" s="146"/>
      <c r="AH23" s="146"/>
      <c r="AI23" s="146"/>
      <c r="AJ23" s="146"/>
      <c r="AK23" s="146"/>
      <c r="AL23" s="146"/>
      <c r="AM23" s="146"/>
      <c r="AN23" s="146"/>
      <c r="AO23" s="146"/>
      <c r="AP23" s="146"/>
      <c r="AQ23" s="146"/>
      <c r="AR23" s="146"/>
      <c r="AS23" s="146"/>
      <c r="AT23" s="146"/>
      <c r="AU23" s="146"/>
      <c r="AV23" s="146"/>
      <c r="AW23" s="146"/>
      <c r="AX23" s="146"/>
      <c r="AY23" s="146"/>
      <c r="AZ23" s="146"/>
    </row>
    <row r="24" spans="1:52" ht="14" x14ac:dyDescent="0.15">
      <c r="A24" s="123" t="s">
        <v>52</v>
      </c>
      <c r="B24" s="110"/>
      <c r="C24" s="148">
        <v>0.15</v>
      </c>
      <c r="D24" s="144"/>
      <c r="E24" s="144"/>
      <c r="F24" s="144"/>
      <c r="G24" s="145"/>
      <c r="H24" s="145"/>
      <c r="I24" s="110"/>
      <c r="J24" s="110"/>
      <c r="K24" s="110"/>
      <c r="L24" s="110"/>
      <c r="M24" s="110"/>
      <c r="N24" s="110"/>
      <c r="O24" s="110"/>
      <c r="P24" s="110"/>
      <c r="Q24" s="110"/>
      <c r="R24" s="110"/>
      <c r="S24" s="110"/>
      <c r="T24" s="124"/>
      <c r="U24" s="149"/>
      <c r="V24" s="149"/>
      <c r="W24" s="149"/>
      <c r="X24" s="149"/>
      <c r="Y24" s="149"/>
      <c r="Z24" s="149"/>
      <c r="AA24" s="149"/>
      <c r="AB24" s="149"/>
      <c r="AC24" s="149"/>
      <c r="AD24" s="149"/>
      <c r="AE24" s="149"/>
      <c r="AF24" s="146"/>
      <c r="AG24" s="146"/>
      <c r="AH24" s="146"/>
      <c r="AI24" s="146"/>
      <c r="AJ24" s="146"/>
      <c r="AK24" s="146"/>
      <c r="AL24" s="146"/>
      <c r="AM24" s="146"/>
      <c r="AN24" s="146"/>
      <c r="AO24" s="146"/>
      <c r="AP24" s="146"/>
      <c r="AQ24" s="146"/>
      <c r="AR24" s="146"/>
      <c r="AS24" s="146"/>
      <c r="AT24" s="146"/>
      <c r="AU24" s="146"/>
      <c r="AV24" s="146"/>
      <c r="AW24" s="146"/>
      <c r="AX24" s="146"/>
      <c r="AY24" s="146"/>
      <c r="AZ24" s="146"/>
    </row>
    <row r="25" spans="1:52" ht="14" x14ac:dyDescent="0.15">
      <c r="A25" s="123"/>
      <c r="B25" s="110"/>
      <c r="C25" s="144"/>
      <c r="D25" s="144"/>
      <c r="E25" s="144"/>
      <c r="F25" s="144"/>
      <c r="G25" s="145"/>
      <c r="H25" s="145"/>
      <c r="I25" s="110"/>
      <c r="J25" s="110"/>
      <c r="K25" s="110"/>
      <c r="L25" s="110"/>
      <c r="M25" s="110"/>
      <c r="N25" s="110"/>
      <c r="O25" s="110"/>
      <c r="P25" s="110"/>
      <c r="Q25" s="110"/>
      <c r="R25" s="110"/>
      <c r="S25" s="110"/>
      <c r="T25" s="124"/>
      <c r="U25" s="149"/>
      <c r="V25" s="149"/>
      <c r="W25" s="149"/>
      <c r="X25" s="149"/>
      <c r="Y25" s="149"/>
      <c r="Z25" s="149"/>
      <c r="AA25" s="149"/>
      <c r="AB25" s="149"/>
      <c r="AC25" s="149"/>
      <c r="AD25" s="149"/>
      <c r="AE25" s="149"/>
      <c r="AF25" s="146"/>
      <c r="AG25" s="146"/>
      <c r="AH25" s="146"/>
      <c r="AI25" s="146"/>
      <c r="AJ25" s="146"/>
      <c r="AK25" s="146"/>
      <c r="AL25" s="146"/>
      <c r="AM25" s="146"/>
      <c r="AN25" s="146"/>
      <c r="AO25" s="146"/>
      <c r="AP25" s="146"/>
      <c r="AQ25" s="146"/>
      <c r="AR25" s="146"/>
      <c r="AS25" s="146"/>
      <c r="AT25" s="146"/>
      <c r="AU25" s="146"/>
      <c r="AV25" s="146"/>
      <c r="AW25" s="146"/>
      <c r="AX25" s="146"/>
      <c r="AY25" s="146"/>
      <c r="AZ25" s="146"/>
    </row>
    <row r="26" spans="1:52" ht="71" customHeight="1" x14ac:dyDescent="0.15">
      <c r="A26" s="225" t="s">
        <v>168</v>
      </c>
      <c r="B26" s="226" t="s">
        <v>122</v>
      </c>
      <c r="C26" s="227" t="s">
        <v>3</v>
      </c>
      <c r="D26" s="227" t="s">
        <v>53</v>
      </c>
      <c r="E26" s="243" t="s">
        <v>5</v>
      </c>
      <c r="F26" s="227" t="s">
        <v>51</v>
      </c>
      <c r="G26" s="227" t="s">
        <v>298</v>
      </c>
      <c r="H26" s="228" t="s">
        <v>31</v>
      </c>
      <c r="I26" s="235" t="s">
        <v>6</v>
      </c>
      <c r="J26" s="228" t="s">
        <v>82</v>
      </c>
      <c r="K26" s="229" t="s">
        <v>7</v>
      </c>
      <c r="L26" s="229" t="s">
        <v>8</v>
      </c>
      <c r="M26" s="229" t="s">
        <v>9</v>
      </c>
      <c r="N26" s="229" t="s">
        <v>10</v>
      </c>
      <c r="O26" s="230" t="s">
        <v>94</v>
      </c>
      <c r="P26" s="230" t="s">
        <v>30</v>
      </c>
      <c r="Q26" s="232" t="s">
        <v>950</v>
      </c>
      <c r="R26" s="230" t="s">
        <v>951</v>
      </c>
      <c r="S26" s="233" t="s">
        <v>135</v>
      </c>
      <c r="T26" s="231" t="s">
        <v>136</v>
      </c>
      <c r="U26" s="149"/>
      <c r="V26" s="149"/>
      <c r="W26" s="149"/>
      <c r="X26" s="149"/>
      <c r="Y26" s="149"/>
      <c r="Z26" s="149"/>
      <c r="AA26" s="149"/>
      <c r="AB26" s="149"/>
      <c r="AC26" s="149"/>
      <c r="AD26" s="149"/>
      <c r="AE26" s="149"/>
      <c r="AF26" s="146"/>
      <c r="AG26" s="146"/>
      <c r="AH26" s="146"/>
      <c r="AI26" s="146"/>
      <c r="AJ26" s="146"/>
      <c r="AK26" s="146"/>
      <c r="AL26" s="146"/>
      <c r="AM26" s="146"/>
      <c r="AN26" s="146"/>
      <c r="AO26" s="146"/>
      <c r="AP26" s="146"/>
      <c r="AQ26" s="146"/>
      <c r="AR26" s="146"/>
      <c r="AS26" s="146"/>
      <c r="AT26" s="146"/>
      <c r="AU26" s="146"/>
      <c r="AV26" s="146"/>
      <c r="AW26" s="146"/>
      <c r="AX26" s="146"/>
      <c r="AY26" s="146"/>
      <c r="AZ26" s="146"/>
    </row>
    <row r="27" spans="1:52" ht="14" x14ac:dyDescent="0.15">
      <c r="A27" s="125" t="str">
        <f>'Tariffs July 2016'!K13</f>
        <v>AGL</v>
      </c>
      <c r="B27" s="15" t="str">
        <f>'Tariffs July 2016'!L13</f>
        <v xml:space="preserve">Savers </v>
      </c>
      <c r="C27" s="126">
        <f>91*'Tariffs July 2016'!M13/100</f>
        <v>92.274000000000001</v>
      </c>
      <c r="D27" s="126">
        <f>($C$22*$C$23)*'Tariffs July 2016'!N13/100</f>
        <v>418.37</v>
      </c>
      <c r="E27" s="126">
        <v>0</v>
      </c>
      <c r="F27" s="126">
        <f>($C$22*$C$24)*'Tariffs July 2016'!AE13/100</f>
        <v>37.32</v>
      </c>
      <c r="G27" s="126">
        <f>SUM(C27:F27)</f>
        <v>547.96400000000006</v>
      </c>
      <c r="H27" s="127">
        <f>(G27-C27)*4</f>
        <v>1822.7600000000002</v>
      </c>
      <c r="I27" s="128">
        <f>G27*4</f>
        <v>2191.8560000000002</v>
      </c>
      <c r="J27" s="129">
        <f t="shared" ref="J27:J37" si="7">I27*1.1</f>
        <v>2411.0416000000005</v>
      </c>
      <c r="K27" s="15">
        <f>'Tariffs July 2016'!AT13</f>
        <v>0</v>
      </c>
      <c r="L27" s="15">
        <f>'Tariffs July 2016'!AU13</f>
        <v>0</v>
      </c>
      <c r="M27" s="15">
        <f>'Tariffs July 2016'!AV13</f>
        <v>0</v>
      </c>
      <c r="N27" s="15">
        <f>'Tariffs July 2016'!AW13</f>
        <v>12</v>
      </c>
      <c r="O27" s="127">
        <f>I27</f>
        <v>2191.8560000000002</v>
      </c>
      <c r="P27" s="127">
        <f>O27-(H27*N27/100)</f>
        <v>1973.1248000000003</v>
      </c>
      <c r="Q27" s="130">
        <f>O27*1.1</f>
        <v>2411.0416000000005</v>
      </c>
      <c r="R27" s="130">
        <f>P27*1.1</f>
        <v>2170.4372800000006</v>
      </c>
      <c r="S27" s="131">
        <f>'Tariffs July 2016'!BD13</f>
        <v>0</v>
      </c>
      <c r="T27" s="132" t="str">
        <f>'Tariffs July 2016'!BE13</f>
        <v>n</v>
      </c>
      <c r="U27" s="149"/>
      <c r="V27" s="149"/>
      <c r="W27" s="149"/>
      <c r="X27" s="149"/>
      <c r="Y27" s="149"/>
      <c r="Z27" s="149"/>
      <c r="AA27" s="149"/>
      <c r="AB27" s="149"/>
      <c r="AC27" s="149"/>
      <c r="AD27" s="149"/>
      <c r="AE27" s="149"/>
      <c r="AF27" s="146"/>
      <c r="AG27" s="146"/>
      <c r="AH27" s="146"/>
      <c r="AI27" s="146"/>
      <c r="AJ27" s="146"/>
      <c r="AK27" s="146"/>
      <c r="AL27" s="146"/>
      <c r="AM27" s="146"/>
      <c r="AN27" s="146"/>
      <c r="AO27" s="146"/>
      <c r="AP27" s="146"/>
      <c r="AQ27" s="146"/>
      <c r="AR27" s="146"/>
      <c r="AS27" s="146"/>
      <c r="AT27" s="146"/>
      <c r="AU27" s="146"/>
      <c r="AV27" s="146"/>
      <c r="AW27" s="146"/>
      <c r="AX27" s="146"/>
      <c r="AY27" s="146"/>
      <c r="AZ27" s="146"/>
    </row>
    <row r="28" spans="1:52" ht="14" x14ac:dyDescent="0.15">
      <c r="A28" s="125" t="str">
        <f>'Tariffs July 2016'!K14</f>
        <v>Click Energy</v>
      </c>
      <c r="B28" s="15" t="str">
        <f>'Tariffs July 2016'!L14</f>
        <v>People Power</v>
      </c>
      <c r="C28" s="126">
        <f>91*'Tariffs July 2016'!M14/100</f>
        <v>115.01672000000001</v>
      </c>
      <c r="D28" s="126">
        <f>($C$22*$C$23)*'Tariffs July 2016'!N14/100</f>
        <v>433.26200000000006</v>
      </c>
      <c r="E28" s="126">
        <v>0</v>
      </c>
      <c r="F28" s="126">
        <f>($C$22*$C$24)*'Tariffs July 2016'!AE14/100</f>
        <v>57.498000000000005</v>
      </c>
      <c r="G28" s="126">
        <f t="shared" ref="G28:G37" si="8">SUM(C28:F28)</f>
        <v>605.77672000000007</v>
      </c>
      <c r="H28" s="127">
        <f t="shared" ref="H28:H37" si="9">(G28-C28)*4</f>
        <v>1963.0400000000002</v>
      </c>
      <c r="I28" s="128">
        <f t="shared" ref="I28:I37" si="10">G28*4</f>
        <v>2423.1068800000003</v>
      </c>
      <c r="J28" s="129">
        <f t="shared" si="7"/>
        <v>2665.4175680000003</v>
      </c>
      <c r="K28" s="15">
        <f>'Tariffs July 2016'!AT14</f>
        <v>0</v>
      </c>
      <c r="L28" s="15">
        <f>'Tariffs July 2016'!AU14</f>
        <v>0</v>
      </c>
      <c r="M28" s="15">
        <f>'Tariffs July 2016'!AV14</f>
        <v>15</v>
      </c>
      <c r="N28" s="15">
        <f>'Tariffs July 2016'!AW14</f>
        <v>0</v>
      </c>
      <c r="O28" s="127">
        <f t="shared" ref="O28" si="11">I28</f>
        <v>2423.1068800000003</v>
      </c>
      <c r="P28" s="127">
        <f>O28-(O28*M28/100)</f>
        <v>2059.640848</v>
      </c>
      <c r="Q28" s="130">
        <f t="shared" ref="Q28:Q37" si="12">O28*1.1</f>
        <v>2665.4175680000003</v>
      </c>
      <c r="R28" s="130">
        <f t="shared" ref="R28:R37" si="13">P28*1.1</f>
        <v>2265.6049328000004</v>
      </c>
      <c r="S28" s="131">
        <f>'Tariffs July 2016'!BD14</f>
        <v>0</v>
      </c>
      <c r="T28" s="132" t="str">
        <f>'Tariffs July 2016'!BE14</f>
        <v>n</v>
      </c>
      <c r="U28" s="149"/>
      <c r="V28" s="149"/>
      <c r="W28" s="149"/>
      <c r="X28" s="149"/>
      <c r="Y28" s="149"/>
      <c r="Z28" s="149"/>
      <c r="AA28" s="149"/>
      <c r="AB28" s="149"/>
      <c r="AC28" s="149"/>
      <c r="AD28" s="149"/>
      <c r="AE28" s="149"/>
      <c r="AF28" s="146"/>
      <c r="AG28" s="146"/>
      <c r="AH28" s="146"/>
      <c r="AI28" s="146"/>
      <c r="AJ28" s="146"/>
      <c r="AK28" s="146"/>
      <c r="AL28" s="146"/>
      <c r="AM28" s="146"/>
      <c r="AN28" s="146"/>
      <c r="AO28" s="146"/>
      <c r="AP28" s="146"/>
      <c r="AQ28" s="146"/>
      <c r="AR28" s="146"/>
      <c r="AS28" s="146"/>
      <c r="AT28" s="146"/>
      <c r="AU28" s="146"/>
      <c r="AV28" s="146"/>
      <c r="AW28" s="146"/>
      <c r="AX28" s="146"/>
      <c r="AY28" s="146"/>
      <c r="AZ28" s="146"/>
    </row>
    <row r="29" spans="1:52" ht="14" x14ac:dyDescent="0.15">
      <c r="A29" s="125" t="str">
        <f>'Tariffs July 2016'!K15</f>
        <v>Diamond Energy</v>
      </c>
      <c r="B29" s="15" t="str">
        <f>'Tariffs July 2016'!L15</f>
        <v>Pay on time discount</v>
      </c>
      <c r="C29" s="126">
        <f>91*'Tariffs July 2016'!M15/100</f>
        <v>108.55844999999999</v>
      </c>
      <c r="D29" s="126">
        <f>($C$22*$C$23)*'Tariffs July 2016'!N15/100</f>
        <v>378.04599999999999</v>
      </c>
      <c r="E29" s="126">
        <v>0</v>
      </c>
      <c r="F29" s="126">
        <f>($C$22*$C$24)*'Tariffs July 2016'!AE15/100</f>
        <v>37.344000000000001</v>
      </c>
      <c r="G29" s="126">
        <f t="shared" si="8"/>
        <v>523.94844999999998</v>
      </c>
      <c r="H29" s="127">
        <f t="shared" si="9"/>
        <v>1661.56</v>
      </c>
      <c r="I29" s="128">
        <f t="shared" si="10"/>
        <v>2095.7937999999999</v>
      </c>
      <c r="J29" s="129">
        <f t="shared" si="7"/>
        <v>2305.37318</v>
      </c>
      <c r="K29" s="15">
        <f>'Tariffs July 2016'!AT15</f>
        <v>0</v>
      </c>
      <c r="L29" s="15">
        <f>'Tariffs July 2016'!AU15</f>
        <v>0</v>
      </c>
      <c r="M29" s="15">
        <f>'Tariffs July 2016'!AV15</f>
        <v>3</v>
      </c>
      <c r="N29" s="15">
        <f>'Tariffs July 2016'!AW15</f>
        <v>0</v>
      </c>
      <c r="O29" s="127">
        <f>I29</f>
        <v>2095.7937999999999</v>
      </c>
      <c r="P29" s="127">
        <f>O29-(O29*M29/100)</f>
        <v>2032.9199859999999</v>
      </c>
      <c r="Q29" s="130">
        <f t="shared" si="12"/>
        <v>2305.37318</v>
      </c>
      <c r="R29" s="130">
        <f t="shared" si="13"/>
        <v>2236.2119846000001</v>
      </c>
      <c r="S29" s="131">
        <f>'Tariffs July 2016'!BD15</f>
        <v>0</v>
      </c>
      <c r="T29" s="132" t="str">
        <f>'Tariffs July 2016'!BE15</f>
        <v>n</v>
      </c>
      <c r="U29" s="149"/>
      <c r="V29" s="149"/>
      <c r="W29" s="149"/>
      <c r="X29" s="149"/>
      <c r="Y29" s="149"/>
      <c r="Z29" s="149"/>
      <c r="AA29" s="149"/>
      <c r="AB29" s="149"/>
      <c r="AC29" s="149"/>
      <c r="AD29" s="149"/>
      <c r="AE29" s="149"/>
      <c r="AF29" s="146"/>
      <c r="AG29" s="146"/>
      <c r="AH29" s="146"/>
      <c r="AI29" s="146"/>
      <c r="AJ29" s="146"/>
      <c r="AK29" s="146"/>
      <c r="AL29" s="146"/>
      <c r="AM29" s="146"/>
      <c r="AN29" s="146"/>
      <c r="AO29" s="146"/>
      <c r="AP29" s="146"/>
      <c r="AQ29" s="146"/>
      <c r="AR29" s="146"/>
      <c r="AS29" s="146"/>
      <c r="AT29" s="146"/>
      <c r="AU29" s="146"/>
      <c r="AV29" s="146"/>
      <c r="AW29" s="146"/>
      <c r="AX29" s="146"/>
      <c r="AY29" s="146"/>
      <c r="AZ29" s="146"/>
    </row>
    <row r="30" spans="1:52" ht="14" x14ac:dyDescent="0.15">
      <c r="A30" s="125" t="str">
        <f>'Tariffs July 2016'!K16</f>
        <v>Dodo Power &amp; Gas</v>
      </c>
      <c r="B30" s="15" t="str">
        <f>'Tariffs July 2016'!L16</f>
        <v>Market offer</v>
      </c>
      <c r="C30" s="126">
        <f>91*'Tariffs July 2016'!M16/100</f>
        <v>107.38</v>
      </c>
      <c r="D30" s="126">
        <f>($C$22*$C$23)*'Tariffs July 2016'!N16/100</f>
        <v>393.55</v>
      </c>
      <c r="E30" s="126">
        <v>0</v>
      </c>
      <c r="F30" s="126">
        <f>($C$22*$C$24)*'Tariffs July 2016'!AE16/100</f>
        <v>37.950000000000003</v>
      </c>
      <c r="G30" s="126">
        <f t="shared" si="8"/>
        <v>538.88</v>
      </c>
      <c r="H30" s="127">
        <f t="shared" si="9"/>
        <v>1726</v>
      </c>
      <c r="I30" s="128">
        <f t="shared" si="10"/>
        <v>2155.52</v>
      </c>
      <c r="J30" s="129">
        <f t="shared" si="7"/>
        <v>2371.0720000000001</v>
      </c>
      <c r="K30" s="15">
        <f>'Tariffs July 2016'!AT16</f>
        <v>0</v>
      </c>
      <c r="L30" s="15">
        <f>'Tariffs July 2016'!AU16</f>
        <v>0</v>
      </c>
      <c r="M30" s="15">
        <f>'Tariffs July 2016'!AV16</f>
        <v>0</v>
      </c>
      <c r="N30" s="15">
        <f>'Tariffs July 2016'!AW16</f>
        <v>15</v>
      </c>
      <c r="O30" s="127">
        <f>I30</f>
        <v>2155.52</v>
      </c>
      <c r="P30" s="127">
        <f>O30-(H30*N30/100)</f>
        <v>1896.62</v>
      </c>
      <c r="Q30" s="130">
        <f t="shared" si="12"/>
        <v>2371.0720000000001</v>
      </c>
      <c r="R30" s="130">
        <f t="shared" si="13"/>
        <v>2086.2820000000002</v>
      </c>
      <c r="S30" s="131">
        <f>'Tariffs July 2016'!BD16</f>
        <v>0</v>
      </c>
      <c r="T30" s="132" t="str">
        <f>'Tariffs July 2016'!BE16</f>
        <v>n</v>
      </c>
      <c r="U30" s="149"/>
      <c r="V30" s="149"/>
      <c r="W30" s="149"/>
      <c r="X30" s="149"/>
      <c r="Y30" s="149"/>
      <c r="Z30" s="149"/>
      <c r="AA30" s="149"/>
      <c r="AB30" s="149"/>
      <c r="AC30" s="149"/>
      <c r="AD30" s="149"/>
      <c r="AE30" s="149"/>
      <c r="AF30" s="146"/>
      <c r="AG30" s="146"/>
      <c r="AH30" s="146"/>
      <c r="AI30" s="146"/>
      <c r="AJ30" s="146"/>
      <c r="AK30" s="146"/>
      <c r="AL30" s="146"/>
      <c r="AM30" s="146"/>
      <c r="AN30" s="146"/>
      <c r="AO30" s="146"/>
      <c r="AP30" s="146"/>
      <c r="AQ30" s="146"/>
      <c r="AR30" s="146"/>
      <c r="AS30" s="146"/>
      <c r="AT30" s="146"/>
      <c r="AU30" s="146"/>
      <c r="AV30" s="146"/>
      <c r="AW30" s="146"/>
      <c r="AX30" s="146"/>
      <c r="AY30" s="146"/>
      <c r="AZ30" s="146"/>
    </row>
    <row r="31" spans="1:52" ht="14" x14ac:dyDescent="0.15">
      <c r="A31" s="125" t="str">
        <f>'Tariffs July 2016'!K17</f>
        <v>EnergyAustralia</v>
      </c>
      <c r="B31" s="15" t="str">
        <f>'Tariffs July 2016'!L17</f>
        <v xml:space="preserve">Flexi Saver </v>
      </c>
      <c r="C31" s="126">
        <f>91*'Tariffs July 2016'!M17/100</f>
        <v>109.2</v>
      </c>
      <c r="D31" s="126">
        <f>($C$22*$C$23)*'Tariffs July 2016'!N17/100</f>
        <v>401.54</v>
      </c>
      <c r="E31" s="126">
        <v>0</v>
      </c>
      <c r="F31" s="126">
        <f>($C$22*$C$24)*'Tariffs July 2016'!AE17/100</f>
        <v>42</v>
      </c>
      <c r="G31" s="126">
        <f t="shared" si="8"/>
        <v>552.74</v>
      </c>
      <c r="H31" s="127">
        <f t="shared" si="9"/>
        <v>1774.16</v>
      </c>
      <c r="I31" s="128">
        <f t="shared" si="10"/>
        <v>2210.96</v>
      </c>
      <c r="J31" s="129">
        <f t="shared" si="7"/>
        <v>2432.056</v>
      </c>
      <c r="K31" s="15">
        <f>'Tariffs July 2016'!AT17</f>
        <v>0</v>
      </c>
      <c r="L31" s="15">
        <f>'Tariffs July 2016'!AU17</f>
        <v>0</v>
      </c>
      <c r="M31" s="15">
        <f>'Tariffs July 2016'!AV17</f>
        <v>0</v>
      </c>
      <c r="N31" s="15">
        <f>'Tariffs July 2016'!AW17</f>
        <v>10</v>
      </c>
      <c r="O31" s="127">
        <f>I31</f>
        <v>2210.96</v>
      </c>
      <c r="P31" s="127">
        <f>O31-(H31*N31/100)</f>
        <v>2033.5440000000001</v>
      </c>
      <c r="Q31" s="130">
        <f t="shared" si="12"/>
        <v>2432.056</v>
      </c>
      <c r="R31" s="130">
        <f t="shared" si="13"/>
        <v>2236.8984000000005</v>
      </c>
      <c r="S31" s="131">
        <f>'Tariffs July 2016'!BD17</f>
        <v>0</v>
      </c>
      <c r="T31" s="132" t="str">
        <f>'Tariffs July 2016'!BE17</f>
        <v>n</v>
      </c>
      <c r="U31" s="149"/>
      <c r="V31" s="149"/>
      <c r="W31" s="149"/>
      <c r="X31" s="149"/>
      <c r="Y31" s="149"/>
      <c r="Z31" s="149"/>
      <c r="AA31" s="149"/>
      <c r="AB31" s="149"/>
      <c r="AC31" s="149"/>
      <c r="AD31" s="149"/>
      <c r="AE31" s="149"/>
      <c r="AF31" s="146"/>
      <c r="AG31" s="146"/>
      <c r="AH31" s="146"/>
      <c r="AI31" s="146"/>
      <c r="AJ31" s="146"/>
      <c r="AK31" s="146"/>
      <c r="AL31" s="146"/>
      <c r="AM31" s="146"/>
      <c r="AN31" s="146"/>
      <c r="AO31" s="146"/>
      <c r="AP31" s="146"/>
      <c r="AQ31" s="146"/>
      <c r="AR31" s="146"/>
      <c r="AS31" s="146"/>
      <c r="AT31" s="146"/>
      <c r="AU31" s="146"/>
      <c r="AV31" s="146"/>
      <c r="AW31" s="146"/>
      <c r="AX31" s="146"/>
      <c r="AY31" s="146"/>
      <c r="AZ31" s="146"/>
    </row>
    <row r="32" spans="1:52" ht="14" x14ac:dyDescent="0.15">
      <c r="A32" s="125" t="str">
        <f>'Tariffs July 2016'!K18</f>
        <v>Lumo Energy</v>
      </c>
      <c r="B32" s="15" t="str">
        <f>'Tariffs July 2016'!L18</f>
        <v>Advantage</v>
      </c>
      <c r="C32" s="126">
        <f>91*'Tariffs July 2016'!M18/100</f>
        <v>91.609699999999989</v>
      </c>
      <c r="D32" s="126">
        <f>($C$22*$C$23)*'Tariffs July 2016'!N18/100</f>
        <v>411.4</v>
      </c>
      <c r="E32" s="126">
        <v>0</v>
      </c>
      <c r="F32" s="126">
        <f>($C$22*$C$24)*'Tariffs July 2016'!AE18/100</f>
        <v>42.54</v>
      </c>
      <c r="G32" s="126">
        <f t="shared" si="8"/>
        <v>545.54969999999992</v>
      </c>
      <c r="H32" s="127">
        <f t="shared" si="9"/>
        <v>1815.7599999999998</v>
      </c>
      <c r="I32" s="128">
        <f t="shared" si="10"/>
        <v>2182.1987999999997</v>
      </c>
      <c r="J32" s="129">
        <f t="shared" si="7"/>
        <v>2400.4186799999998</v>
      </c>
      <c r="K32" s="15">
        <f>'Tariffs July 2016'!AT18</f>
        <v>0</v>
      </c>
      <c r="L32" s="15">
        <f>'Tariffs July 2016'!AU18</f>
        <v>0</v>
      </c>
      <c r="M32" s="15">
        <f>'Tariffs July 2016'!AV18</f>
        <v>5</v>
      </c>
      <c r="N32" s="15">
        <f>'Tariffs July 2016'!AW18</f>
        <v>0</v>
      </c>
      <c r="O32" s="127">
        <f t="shared" ref="O32:O37" si="14">I32</f>
        <v>2182.1987999999997</v>
      </c>
      <c r="P32" s="127">
        <f>O32-(O32*M32/100)</f>
        <v>2073.0888599999998</v>
      </c>
      <c r="Q32" s="130">
        <f t="shared" si="12"/>
        <v>2400.4186799999998</v>
      </c>
      <c r="R32" s="130">
        <f t="shared" si="13"/>
        <v>2280.3977460000001</v>
      </c>
      <c r="S32" s="131">
        <f>'Tariffs July 2016'!BD18</f>
        <v>0</v>
      </c>
      <c r="T32" s="132" t="str">
        <f>'Tariffs July 2016'!BE18</f>
        <v>n</v>
      </c>
      <c r="U32" s="149"/>
      <c r="V32" s="149"/>
      <c r="W32" s="149"/>
      <c r="X32" s="149"/>
      <c r="Y32" s="149"/>
      <c r="Z32" s="149"/>
      <c r="AA32" s="149"/>
      <c r="AB32" s="149"/>
      <c r="AC32" s="149"/>
      <c r="AD32" s="149"/>
      <c r="AE32" s="149"/>
      <c r="AF32" s="146"/>
      <c r="AG32" s="146"/>
      <c r="AH32" s="146"/>
      <c r="AI32" s="146"/>
      <c r="AJ32" s="146"/>
      <c r="AK32" s="146"/>
      <c r="AL32" s="146"/>
      <c r="AM32" s="146"/>
      <c r="AN32" s="146"/>
      <c r="AO32" s="146"/>
      <c r="AP32" s="146"/>
      <c r="AQ32" s="146"/>
      <c r="AR32" s="146"/>
      <c r="AS32" s="146"/>
      <c r="AT32" s="146"/>
      <c r="AU32" s="146"/>
      <c r="AV32" s="146"/>
      <c r="AW32" s="146"/>
      <c r="AX32" s="146"/>
      <c r="AY32" s="146"/>
      <c r="AZ32" s="146"/>
    </row>
    <row r="33" spans="1:77" ht="14" x14ac:dyDescent="0.15">
      <c r="A33" s="125" t="str">
        <f>'Tariffs July 2016'!K19</f>
        <v>Origin Energy</v>
      </c>
      <c r="B33" s="15" t="str">
        <f>'Tariffs July 2016'!L19</f>
        <v>Saver</v>
      </c>
      <c r="C33" s="126">
        <f>91*'Tariffs July 2016'!M19/100</f>
        <v>108.42649999999999</v>
      </c>
      <c r="D33" s="126">
        <f>($C$22*$C$23)*'Tariffs July 2016'!N19/100</f>
        <v>395.42</v>
      </c>
      <c r="E33" s="126">
        <v>0</v>
      </c>
      <c r="F33" s="126">
        <f>($C$22*$C$24)*'Tariffs July 2016'!AE19/100</f>
        <v>43.26</v>
      </c>
      <c r="G33" s="126">
        <f t="shared" si="8"/>
        <v>547.10649999999998</v>
      </c>
      <c r="H33" s="127">
        <f t="shared" si="9"/>
        <v>1754.72</v>
      </c>
      <c r="I33" s="128">
        <f t="shared" si="10"/>
        <v>2188.4259999999999</v>
      </c>
      <c r="J33" s="129">
        <f t="shared" si="7"/>
        <v>2407.2686000000003</v>
      </c>
      <c r="K33" s="15">
        <f>'Tariffs July 2016'!AT19</f>
        <v>0</v>
      </c>
      <c r="L33" s="15">
        <f>'Tariffs July 2016'!AU19</f>
        <v>0</v>
      </c>
      <c r="M33" s="15">
        <f>'Tariffs July 2016'!AV19</f>
        <v>0</v>
      </c>
      <c r="N33" s="15">
        <f>'Tariffs July 2016'!AW19</f>
        <v>8</v>
      </c>
      <c r="O33" s="127">
        <f t="shared" si="14"/>
        <v>2188.4259999999999</v>
      </c>
      <c r="P33" s="127">
        <f>O33-(H33*N33/100)</f>
        <v>2048.0484000000001</v>
      </c>
      <c r="Q33" s="130">
        <f t="shared" si="12"/>
        <v>2407.2686000000003</v>
      </c>
      <c r="R33" s="130">
        <f t="shared" si="13"/>
        <v>2252.8532400000004</v>
      </c>
      <c r="S33" s="131">
        <f>'Tariffs July 2016'!BD19</f>
        <v>0</v>
      </c>
      <c r="T33" s="132" t="str">
        <f>'Tariffs July 2016'!BE19</f>
        <v>n</v>
      </c>
      <c r="U33" s="149"/>
      <c r="V33" s="149"/>
      <c r="W33" s="149"/>
      <c r="X33" s="149"/>
      <c r="Y33" s="149"/>
      <c r="Z33" s="149"/>
      <c r="AA33" s="149"/>
      <c r="AB33" s="149"/>
      <c r="AC33" s="149"/>
      <c r="AD33" s="149"/>
      <c r="AE33" s="149"/>
      <c r="AF33" s="146"/>
      <c r="AG33" s="146"/>
      <c r="AH33" s="146"/>
      <c r="AI33" s="146"/>
      <c r="AJ33" s="146"/>
      <c r="AK33" s="146"/>
      <c r="AL33" s="146"/>
      <c r="AM33" s="146"/>
      <c r="AN33" s="146"/>
      <c r="AO33" s="146"/>
      <c r="AP33" s="146"/>
      <c r="AQ33" s="146"/>
      <c r="AR33" s="146"/>
      <c r="AS33" s="146"/>
      <c r="AT33" s="146"/>
      <c r="AU33" s="146"/>
      <c r="AV33" s="146"/>
      <c r="AW33" s="146"/>
      <c r="AX33" s="146"/>
      <c r="AY33" s="146"/>
      <c r="AZ33" s="146"/>
    </row>
    <row r="34" spans="1:77" ht="14" x14ac:dyDescent="0.15">
      <c r="A34" s="125" t="str">
        <f>'Tariffs July 2016'!K20</f>
        <v>Powerdirect</v>
      </c>
      <c r="B34" s="15" t="str">
        <f>'Tariffs July 2016'!L20</f>
        <v>10 percent</v>
      </c>
      <c r="C34" s="126">
        <f>91*'Tariffs July 2016'!M20/100</f>
        <v>108.53569999999999</v>
      </c>
      <c r="D34" s="126">
        <f>($C$22*$C$23)*'Tariffs July 2016'!N20/100</f>
        <v>377.91</v>
      </c>
      <c r="E34" s="126">
        <v>0</v>
      </c>
      <c r="F34" s="126">
        <f>($C$22*$C$24)*'Tariffs July 2016'!AE20/100</f>
        <v>37.32</v>
      </c>
      <c r="G34" s="126">
        <f t="shared" si="8"/>
        <v>523.76570000000004</v>
      </c>
      <c r="H34" s="127">
        <f t="shared" si="9"/>
        <v>1660.92</v>
      </c>
      <c r="I34" s="128">
        <f t="shared" si="10"/>
        <v>2095.0628000000002</v>
      </c>
      <c r="J34" s="129">
        <f t="shared" si="7"/>
        <v>2304.5690800000002</v>
      </c>
      <c r="K34" s="15">
        <f>'Tariffs July 2016'!AT20</f>
        <v>0</v>
      </c>
      <c r="L34" s="15">
        <f>'Tariffs July 2016'!AU20</f>
        <v>0</v>
      </c>
      <c r="M34" s="15">
        <f>'Tariffs July 2016'!AV20</f>
        <v>0</v>
      </c>
      <c r="N34" s="15">
        <f>'Tariffs July 2016'!AW20</f>
        <v>10</v>
      </c>
      <c r="O34" s="127">
        <f t="shared" si="14"/>
        <v>2095.0628000000002</v>
      </c>
      <c r="P34" s="127">
        <f>O34-(H34*N34/100)</f>
        <v>1928.9708000000001</v>
      </c>
      <c r="Q34" s="130">
        <f t="shared" si="12"/>
        <v>2304.5690800000002</v>
      </c>
      <c r="R34" s="130">
        <f t="shared" si="13"/>
        <v>2121.8678800000002</v>
      </c>
      <c r="S34" s="131">
        <f>'Tariffs July 2016'!BD20</f>
        <v>0</v>
      </c>
      <c r="T34" s="132" t="str">
        <f>'Tariffs July 2016'!BE20</f>
        <v>n</v>
      </c>
      <c r="U34" s="149"/>
      <c r="V34" s="149"/>
      <c r="W34" s="149"/>
      <c r="X34" s="149"/>
      <c r="Y34" s="149"/>
      <c r="Z34" s="149"/>
      <c r="AA34" s="149"/>
      <c r="AB34" s="149"/>
      <c r="AC34" s="149"/>
      <c r="AD34" s="149"/>
      <c r="AE34" s="149"/>
      <c r="AF34" s="146"/>
      <c r="AG34" s="146"/>
      <c r="AH34" s="146"/>
      <c r="AI34" s="146"/>
      <c r="AJ34" s="146"/>
      <c r="AK34" s="146"/>
      <c r="AL34" s="146"/>
      <c r="AM34" s="146"/>
      <c r="AN34" s="146"/>
      <c r="AO34" s="146"/>
      <c r="AP34" s="146"/>
      <c r="AQ34" s="146"/>
      <c r="AR34" s="146"/>
      <c r="AS34" s="146"/>
      <c r="AT34" s="146"/>
      <c r="AU34" s="146"/>
      <c r="AV34" s="146"/>
      <c r="AW34" s="146"/>
      <c r="AX34" s="146"/>
      <c r="AY34" s="146"/>
      <c r="AZ34" s="146"/>
    </row>
    <row r="35" spans="1:77" ht="14" x14ac:dyDescent="0.15">
      <c r="A35" s="125" t="str">
        <f>'Tariffs July 2016'!K21</f>
        <v>Sanctuary Energy</v>
      </c>
      <c r="B35" s="15" t="str">
        <f>'Tariffs July 2016'!L21</f>
        <v>Negotiated offer</v>
      </c>
      <c r="C35" s="126">
        <f>91*'Tariffs July 2016'!M21/100</f>
        <v>105.92399999999999</v>
      </c>
      <c r="D35" s="126">
        <f>($C$22*$C$23)*'Tariffs July 2016'!N21/100</f>
        <v>378.04599999999999</v>
      </c>
      <c r="E35" s="126">
        <v>0</v>
      </c>
      <c r="F35" s="126">
        <f>($C$22*$C$24)*'Tariffs July 2016'!AE21/100</f>
        <v>37.344000000000001</v>
      </c>
      <c r="G35" s="126">
        <f t="shared" si="8"/>
        <v>521.31399999999996</v>
      </c>
      <c r="H35" s="127">
        <f t="shared" si="9"/>
        <v>1661.56</v>
      </c>
      <c r="I35" s="128">
        <f t="shared" si="10"/>
        <v>2085.2559999999999</v>
      </c>
      <c r="J35" s="129">
        <f t="shared" si="7"/>
        <v>2293.7816000000003</v>
      </c>
      <c r="K35" s="15">
        <f>'Tariffs July 2016'!AT21</f>
        <v>0</v>
      </c>
      <c r="L35" s="15">
        <f>'Tariffs July 2016'!AU21</f>
        <v>0</v>
      </c>
      <c r="M35" s="15">
        <f>'Tariffs July 2016'!AV21</f>
        <v>0</v>
      </c>
      <c r="N35" s="15">
        <f>'Tariffs July 2016'!AW21</f>
        <v>0</v>
      </c>
      <c r="O35" s="127">
        <f t="shared" si="14"/>
        <v>2085.2559999999999</v>
      </c>
      <c r="P35" s="127">
        <f>O35</f>
        <v>2085.2559999999999</v>
      </c>
      <c r="Q35" s="130">
        <f t="shared" si="12"/>
        <v>2293.7816000000003</v>
      </c>
      <c r="R35" s="130">
        <f t="shared" si="13"/>
        <v>2293.7816000000003</v>
      </c>
      <c r="S35" s="131">
        <f>'Tariffs July 2016'!BD21</f>
        <v>0</v>
      </c>
      <c r="T35" s="132" t="str">
        <f>'Tariffs July 2016'!BE21</f>
        <v>n</v>
      </c>
      <c r="U35" s="149"/>
      <c r="V35" s="149"/>
      <c r="W35" s="149"/>
      <c r="X35" s="149"/>
      <c r="Y35" s="149"/>
      <c r="Z35" s="149"/>
      <c r="AA35" s="149"/>
      <c r="AB35" s="149"/>
      <c r="AC35" s="149"/>
      <c r="AD35" s="149"/>
      <c r="AE35" s="149"/>
      <c r="AF35" s="146"/>
      <c r="AG35" s="146"/>
      <c r="AH35" s="146"/>
      <c r="AI35" s="146"/>
      <c r="AJ35" s="146"/>
      <c r="AK35" s="146"/>
      <c r="AL35" s="146"/>
      <c r="AM35" s="146"/>
      <c r="AN35" s="146"/>
      <c r="AO35" s="146"/>
      <c r="AP35" s="146"/>
      <c r="AQ35" s="146"/>
      <c r="AR35" s="146"/>
      <c r="AS35" s="146"/>
      <c r="AT35" s="146"/>
      <c r="AU35" s="146"/>
      <c r="AV35" s="146"/>
      <c r="AW35" s="146"/>
      <c r="AX35" s="146"/>
      <c r="AY35" s="146"/>
      <c r="AZ35" s="146"/>
    </row>
    <row r="36" spans="1:77" ht="14" x14ac:dyDescent="0.15">
      <c r="A36" s="125" t="str">
        <f>'Tariffs July 2016'!K22</f>
        <v>Simply Energy</v>
      </c>
      <c r="B36" s="15" t="str">
        <f>'Tariffs July 2016'!L22</f>
        <v>No term</v>
      </c>
      <c r="C36" s="126">
        <f>91*'Tariffs July 2016'!M22/100</f>
        <v>108.56299999999999</v>
      </c>
      <c r="D36" s="126">
        <f>($C$22*$C$23)*'Tariffs July 2016'!N22/100</f>
        <v>378.08</v>
      </c>
      <c r="E36" s="126">
        <v>0</v>
      </c>
      <c r="F36" s="126">
        <f>($C$22*$C$24)*'Tariffs July 2016'!AE22/100</f>
        <v>37.35</v>
      </c>
      <c r="G36" s="126">
        <f t="shared" si="8"/>
        <v>523.99299999999994</v>
      </c>
      <c r="H36" s="127">
        <f t="shared" si="9"/>
        <v>1661.7199999999998</v>
      </c>
      <c r="I36" s="128">
        <f t="shared" si="10"/>
        <v>2095.9719999999998</v>
      </c>
      <c r="J36" s="129">
        <f t="shared" si="7"/>
        <v>2305.5691999999999</v>
      </c>
      <c r="K36" s="15">
        <f>'Tariffs July 2016'!AT22</f>
        <v>0</v>
      </c>
      <c r="L36" s="15">
        <f>'Tariffs July 2016'!AU22</f>
        <v>0</v>
      </c>
      <c r="M36" s="15">
        <f>'Tariffs July 2016'!AV22</f>
        <v>0</v>
      </c>
      <c r="N36" s="15">
        <f>'Tariffs July 2016'!AW22</f>
        <v>0</v>
      </c>
      <c r="O36" s="127">
        <f t="shared" si="14"/>
        <v>2095.9719999999998</v>
      </c>
      <c r="P36" s="127">
        <f>O36</f>
        <v>2095.9719999999998</v>
      </c>
      <c r="Q36" s="130">
        <f t="shared" si="12"/>
        <v>2305.5691999999999</v>
      </c>
      <c r="R36" s="130">
        <f t="shared" si="13"/>
        <v>2305.5691999999999</v>
      </c>
      <c r="S36" s="131">
        <f>'Tariffs July 2016'!BD22</f>
        <v>0</v>
      </c>
      <c r="T36" s="132" t="str">
        <f>'Tariffs July 2016'!BE22</f>
        <v>n</v>
      </c>
      <c r="U36" s="149"/>
      <c r="V36" s="149"/>
      <c r="W36" s="149"/>
      <c r="X36" s="149"/>
      <c r="Y36" s="149"/>
      <c r="Z36" s="149"/>
      <c r="AA36" s="149"/>
      <c r="AB36" s="149"/>
      <c r="AC36" s="149"/>
      <c r="AD36" s="149"/>
      <c r="AE36" s="149"/>
      <c r="AF36" s="146"/>
      <c r="AG36" s="146"/>
      <c r="AH36" s="146"/>
      <c r="AI36" s="146"/>
      <c r="AJ36" s="146"/>
      <c r="AK36" s="146"/>
      <c r="AL36" s="146"/>
      <c r="AM36" s="146"/>
      <c r="AN36" s="146"/>
      <c r="AO36" s="146"/>
      <c r="AP36" s="146"/>
      <c r="AQ36" s="146"/>
      <c r="AR36" s="146"/>
      <c r="AS36" s="146"/>
      <c r="AT36" s="146"/>
      <c r="AU36" s="146"/>
      <c r="AV36" s="146"/>
      <c r="AW36" s="146"/>
      <c r="AX36" s="146"/>
      <c r="AY36" s="146"/>
      <c r="AZ36" s="146"/>
    </row>
    <row r="37" spans="1:77" ht="15" thickBot="1" x14ac:dyDescent="0.2">
      <c r="A37" s="133" t="str">
        <f>'Tariffs July 2016'!K23</f>
        <v>Urth Energy</v>
      </c>
      <c r="B37" s="134" t="str">
        <f>'Tariffs July 2016'!L23</f>
        <v>Market offer</v>
      </c>
      <c r="C37" s="135">
        <f>91*'Tariffs July 2016'!M23/100</f>
        <v>108.42649999999999</v>
      </c>
      <c r="D37" s="135">
        <f>($C$22*$C$23)*'Tariffs July 2016'!N23/100</f>
        <v>474.3</v>
      </c>
      <c r="E37" s="135">
        <v>0</v>
      </c>
      <c r="F37" s="135">
        <f>($C$22*$C$24)*'Tariffs July 2016'!AE23/100</f>
        <v>43.26</v>
      </c>
      <c r="G37" s="135">
        <f t="shared" si="8"/>
        <v>625.98649999999998</v>
      </c>
      <c r="H37" s="136">
        <f t="shared" si="9"/>
        <v>2070.2399999999998</v>
      </c>
      <c r="I37" s="137">
        <f t="shared" si="10"/>
        <v>2503.9459999999999</v>
      </c>
      <c r="J37" s="138">
        <f t="shared" si="7"/>
        <v>2754.3406</v>
      </c>
      <c r="K37" s="134">
        <f>'Tariffs July 2016'!AT23</f>
        <v>0</v>
      </c>
      <c r="L37" s="134">
        <f>'Tariffs July 2016'!AU23</f>
        <v>0</v>
      </c>
      <c r="M37" s="134">
        <f>'Tariffs July 2016'!AV23</f>
        <v>0</v>
      </c>
      <c r="N37" s="134">
        <f>'Tariffs July 2016'!AW23</f>
        <v>10</v>
      </c>
      <c r="O37" s="127">
        <f t="shared" si="14"/>
        <v>2503.9459999999999</v>
      </c>
      <c r="P37" s="136">
        <f>O37-(H37*N37/100)</f>
        <v>2296.922</v>
      </c>
      <c r="Q37" s="139">
        <f t="shared" si="12"/>
        <v>2754.3406</v>
      </c>
      <c r="R37" s="139">
        <f t="shared" si="13"/>
        <v>2526.6142000000004</v>
      </c>
      <c r="S37" s="140">
        <f>'Tariffs July 2016'!BD23</f>
        <v>0</v>
      </c>
      <c r="T37" s="141" t="str">
        <f>'Tariffs July 2016'!BE23</f>
        <v>n</v>
      </c>
      <c r="U37" s="149"/>
      <c r="V37" s="149"/>
      <c r="W37" s="149"/>
      <c r="X37" s="149"/>
      <c r="Y37" s="149"/>
      <c r="Z37" s="149"/>
      <c r="AA37" s="149"/>
      <c r="AB37" s="149"/>
      <c r="AC37" s="149"/>
      <c r="AD37" s="149"/>
      <c r="AE37" s="149"/>
      <c r="AF37" s="146"/>
      <c r="AG37" s="146"/>
      <c r="AH37" s="146"/>
      <c r="AI37" s="146"/>
      <c r="AJ37" s="146"/>
      <c r="AK37" s="146"/>
      <c r="AL37" s="146"/>
      <c r="AM37" s="146"/>
      <c r="AN37" s="146"/>
      <c r="AO37" s="146"/>
      <c r="AP37" s="146"/>
      <c r="AQ37" s="146"/>
      <c r="AR37" s="146"/>
      <c r="AS37" s="146"/>
      <c r="AT37" s="146"/>
      <c r="AU37" s="146"/>
      <c r="AV37" s="146"/>
      <c r="AW37" s="146"/>
      <c r="AX37" s="146"/>
      <c r="AY37" s="146"/>
      <c r="AZ37" s="146"/>
    </row>
    <row r="38" spans="1:77" ht="14" x14ac:dyDescent="0.15">
      <c r="A38" s="146"/>
      <c r="B38" s="146"/>
      <c r="C38" s="146"/>
      <c r="D38" s="146"/>
      <c r="E38" s="146"/>
      <c r="F38" s="146"/>
      <c r="G38" s="146"/>
      <c r="H38" s="146"/>
      <c r="I38" s="146"/>
      <c r="J38" s="146"/>
      <c r="K38" s="146"/>
      <c r="L38" s="146"/>
      <c r="M38" s="146"/>
      <c r="N38" s="146"/>
      <c r="O38" s="146"/>
      <c r="P38" s="146"/>
      <c r="Q38" s="146"/>
      <c r="R38" s="146"/>
      <c r="S38" s="146"/>
      <c r="T38" s="146"/>
      <c r="U38" s="149"/>
      <c r="V38" s="149"/>
      <c r="W38" s="149"/>
      <c r="X38" s="149"/>
      <c r="Y38" s="149"/>
      <c r="Z38" s="149"/>
      <c r="AA38" s="149"/>
      <c r="AB38" s="149"/>
      <c r="AC38" s="149"/>
      <c r="AD38" s="149"/>
      <c r="AE38" s="149"/>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c r="BI38" s="146"/>
      <c r="BJ38" s="146"/>
      <c r="BK38" s="146"/>
      <c r="BL38" s="146"/>
      <c r="BM38" s="146"/>
      <c r="BN38" s="146"/>
      <c r="BO38" s="146"/>
      <c r="BP38" s="146"/>
      <c r="BQ38" s="146"/>
      <c r="BR38" s="146"/>
      <c r="BS38" s="146"/>
      <c r="BT38" s="146"/>
      <c r="BU38" s="146"/>
      <c r="BV38" s="146"/>
      <c r="BW38" s="146"/>
      <c r="BX38" s="146"/>
      <c r="BY38" s="146"/>
    </row>
    <row r="39" spans="1:77" ht="15" thickBot="1" x14ac:dyDescent="0.2">
      <c r="A39" s="146"/>
      <c r="B39" s="146"/>
      <c r="C39" s="146"/>
      <c r="D39" s="146"/>
      <c r="E39" s="146"/>
      <c r="F39" s="146"/>
      <c r="G39" s="146"/>
      <c r="H39" s="146"/>
      <c r="I39" s="146"/>
      <c r="J39" s="146"/>
      <c r="K39" s="146"/>
      <c r="L39" s="146"/>
      <c r="M39" s="146"/>
      <c r="N39" s="146"/>
      <c r="O39" s="146"/>
      <c r="P39" s="146"/>
      <c r="Q39" s="146"/>
      <c r="R39" s="146"/>
      <c r="S39" s="146"/>
      <c r="T39" s="146"/>
      <c r="U39" s="149"/>
      <c r="V39" s="149"/>
      <c r="W39" s="149"/>
      <c r="X39" s="149"/>
      <c r="Y39" s="149"/>
      <c r="Z39" s="149"/>
      <c r="AA39" s="149"/>
      <c r="AB39" s="149"/>
      <c r="AC39" s="149"/>
      <c r="AD39" s="149"/>
      <c r="AE39" s="149"/>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c r="BP39" s="146"/>
      <c r="BQ39" s="146"/>
      <c r="BR39" s="146"/>
      <c r="BS39" s="146"/>
      <c r="BT39" s="146"/>
      <c r="BU39" s="146"/>
      <c r="BV39" s="146"/>
      <c r="BW39" s="146"/>
      <c r="BX39" s="146"/>
      <c r="BY39" s="146"/>
    </row>
    <row r="40" spans="1:77" ht="14" x14ac:dyDescent="0.15">
      <c r="A40" s="120" t="s">
        <v>41</v>
      </c>
      <c r="B40" s="121"/>
      <c r="C40" s="121"/>
      <c r="D40" s="142"/>
      <c r="E40" s="142"/>
      <c r="F40" s="142"/>
      <c r="G40" s="143"/>
      <c r="H40" s="143"/>
      <c r="I40" s="121"/>
      <c r="J40" s="121"/>
      <c r="K40" s="121"/>
      <c r="L40" s="121"/>
      <c r="M40" s="121"/>
      <c r="N40" s="121"/>
      <c r="O40" s="121"/>
      <c r="P40" s="121"/>
      <c r="Q40" s="121"/>
      <c r="R40" s="121"/>
      <c r="S40" s="121"/>
      <c r="T40" s="122"/>
      <c r="U40" s="149"/>
      <c r="V40" s="149"/>
      <c r="W40" s="149"/>
      <c r="X40" s="149"/>
      <c r="Y40" s="149"/>
      <c r="Z40" s="149"/>
      <c r="AA40" s="149"/>
      <c r="AB40" s="149"/>
      <c r="AC40" s="149"/>
      <c r="AD40" s="149"/>
      <c r="AE40" s="149"/>
      <c r="AF40" s="146"/>
      <c r="AG40" s="146"/>
      <c r="AH40" s="146"/>
      <c r="AI40" s="146"/>
      <c r="AJ40" s="146"/>
      <c r="AK40" s="146"/>
      <c r="AL40" s="146"/>
      <c r="AM40" s="146"/>
      <c r="AN40" s="146"/>
      <c r="AO40" s="146"/>
      <c r="AP40" s="146"/>
      <c r="AQ40" s="146"/>
      <c r="AR40" s="146"/>
      <c r="AS40" s="146"/>
      <c r="AT40" s="146"/>
      <c r="AU40" s="146"/>
      <c r="AV40" s="146"/>
      <c r="AW40" s="146"/>
      <c r="AX40" s="146"/>
      <c r="AY40" s="146"/>
      <c r="AZ40" s="146"/>
    </row>
    <row r="41" spans="1:77" ht="14" x14ac:dyDescent="0.15">
      <c r="A41" s="123" t="s">
        <v>121</v>
      </c>
      <c r="B41" s="110"/>
      <c r="C41" s="147">
        <v>2000</v>
      </c>
      <c r="D41" s="144"/>
      <c r="E41" s="144"/>
      <c r="F41" s="144"/>
      <c r="G41" s="145"/>
      <c r="H41" s="145"/>
      <c r="I41" s="110"/>
      <c r="J41" s="110"/>
      <c r="K41" s="110"/>
      <c r="L41" s="110"/>
      <c r="M41" s="110"/>
      <c r="N41" s="110"/>
      <c r="O41" s="110"/>
      <c r="P41" s="110"/>
      <c r="Q41" s="110"/>
      <c r="R41" s="110"/>
      <c r="S41" s="110"/>
      <c r="T41" s="124"/>
      <c r="U41" s="149"/>
      <c r="V41" s="149"/>
      <c r="W41" s="149"/>
      <c r="X41" s="149"/>
      <c r="Y41" s="149"/>
      <c r="Z41" s="149"/>
      <c r="AA41" s="149"/>
      <c r="AB41" s="149"/>
      <c r="AC41" s="149"/>
      <c r="AD41" s="149"/>
      <c r="AE41" s="149"/>
      <c r="AF41" s="146"/>
      <c r="AG41" s="146"/>
      <c r="AH41" s="146"/>
      <c r="AI41" s="146"/>
      <c r="AJ41" s="146"/>
      <c r="AK41" s="146"/>
      <c r="AL41" s="146"/>
      <c r="AM41" s="146"/>
      <c r="AN41" s="146"/>
      <c r="AO41" s="146"/>
      <c r="AP41" s="146"/>
      <c r="AQ41" s="146"/>
      <c r="AR41" s="146"/>
      <c r="AS41" s="146"/>
      <c r="AT41" s="146"/>
      <c r="AU41" s="146"/>
      <c r="AV41" s="146"/>
      <c r="AW41" s="146"/>
      <c r="AX41" s="146"/>
      <c r="AY41" s="146"/>
      <c r="AZ41" s="146"/>
    </row>
    <row r="42" spans="1:77" ht="14" x14ac:dyDescent="0.15">
      <c r="A42" s="123" t="s">
        <v>262</v>
      </c>
      <c r="B42" s="110"/>
      <c r="C42" s="148">
        <v>0.85</v>
      </c>
      <c r="D42" s="144"/>
      <c r="E42" s="144"/>
      <c r="F42" s="144"/>
      <c r="G42" s="145"/>
      <c r="H42" s="145"/>
      <c r="I42" s="110"/>
      <c r="J42" s="110"/>
      <c r="K42" s="110"/>
      <c r="L42" s="110"/>
      <c r="M42" s="110"/>
      <c r="N42" s="110"/>
      <c r="O42" s="110"/>
      <c r="P42" s="110"/>
      <c r="Q42" s="110"/>
      <c r="R42" s="110"/>
      <c r="S42" s="110"/>
      <c r="T42" s="124"/>
      <c r="U42" s="149"/>
      <c r="V42" s="149"/>
      <c r="W42" s="149"/>
      <c r="X42" s="149"/>
      <c r="Y42" s="149"/>
      <c r="Z42" s="149"/>
      <c r="AA42" s="149"/>
      <c r="AB42" s="149"/>
      <c r="AC42" s="149"/>
      <c r="AD42" s="149"/>
      <c r="AE42" s="149"/>
      <c r="AF42" s="146"/>
      <c r="AG42" s="146"/>
      <c r="AH42" s="146"/>
      <c r="AI42" s="146"/>
      <c r="AJ42" s="146"/>
      <c r="AK42" s="146"/>
      <c r="AL42" s="146"/>
      <c r="AM42" s="146"/>
      <c r="AN42" s="146"/>
      <c r="AO42" s="146"/>
      <c r="AP42" s="146"/>
      <c r="AQ42" s="146"/>
      <c r="AR42" s="146"/>
      <c r="AS42" s="146"/>
      <c r="AT42" s="146"/>
      <c r="AU42" s="146"/>
      <c r="AV42" s="146"/>
      <c r="AW42" s="146"/>
      <c r="AX42" s="146"/>
      <c r="AY42" s="146"/>
      <c r="AZ42" s="146"/>
    </row>
    <row r="43" spans="1:77" ht="14" x14ac:dyDescent="0.15">
      <c r="A43" s="123" t="s">
        <v>52</v>
      </c>
      <c r="B43" s="110"/>
      <c r="C43" s="148">
        <v>0.15</v>
      </c>
      <c r="D43" s="144"/>
      <c r="E43" s="144"/>
      <c r="F43" s="144"/>
      <c r="G43" s="145"/>
      <c r="H43" s="145"/>
      <c r="I43" s="110"/>
      <c r="J43" s="110"/>
      <c r="K43" s="110"/>
      <c r="L43" s="110"/>
      <c r="M43" s="110"/>
      <c r="N43" s="110"/>
      <c r="O43" s="110"/>
      <c r="P43" s="110"/>
      <c r="Q43" s="110"/>
      <c r="R43" s="110"/>
      <c r="S43" s="110"/>
      <c r="T43" s="124"/>
      <c r="U43" s="149"/>
      <c r="V43" s="149"/>
      <c r="W43" s="149"/>
      <c r="X43" s="149"/>
      <c r="Y43" s="149"/>
      <c r="Z43" s="149"/>
      <c r="AA43" s="149"/>
      <c r="AB43" s="149"/>
      <c r="AC43" s="149"/>
      <c r="AD43" s="149"/>
      <c r="AE43" s="149"/>
      <c r="AF43" s="146"/>
      <c r="AG43" s="146"/>
      <c r="AH43" s="146"/>
      <c r="AI43" s="146"/>
      <c r="AJ43" s="146"/>
      <c r="AK43" s="146"/>
      <c r="AL43" s="146"/>
      <c r="AM43" s="146"/>
      <c r="AN43" s="146"/>
      <c r="AO43" s="146"/>
      <c r="AP43" s="146"/>
      <c r="AQ43" s="146"/>
      <c r="AR43" s="146"/>
      <c r="AS43" s="146"/>
      <c r="AT43" s="146"/>
      <c r="AU43" s="146"/>
      <c r="AV43" s="146"/>
      <c r="AW43" s="146"/>
      <c r="AX43" s="146"/>
      <c r="AY43" s="146"/>
      <c r="AZ43" s="146"/>
    </row>
    <row r="44" spans="1:77" ht="14" x14ac:dyDescent="0.15">
      <c r="A44" s="123"/>
      <c r="B44" s="110"/>
      <c r="C44" s="144"/>
      <c r="D44" s="144"/>
      <c r="E44" s="144"/>
      <c r="F44" s="144"/>
      <c r="G44" s="145"/>
      <c r="H44" s="145"/>
      <c r="I44" s="110"/>
      <c r="J44" s="110"/>
      <c r="K44" s="110"/>
      <c r="L44" s="110"/>
      <c r="M44" s="110"/>
      <c r="N44" s="110"/>
      <c r="O44" s="110"/>
      <c r="P44" s="110"/>
      <c r="Q44" s="110"/>
      <c r="R44" s="110"/>
      <c r="S44" s="110"/>
      <c r="T44" s="124"/>
      <c r="U44" s="149"/>
      <c r="V44" s="149"/>
      <c r="W44" s="149"/>
      <c r="X44" s="149"/>
      <c r="Y44" s="149"/>
      <c r="Z44" s="149"/>
      <c r="AA44" s="149"/>
      <c r="AB44" s="149"/>
      <c r="AC44" s="149"/>
      <c r="AD44" s="149"/>
      <c r="AE44" s="149"/>
      <c r="AF44" s="146"/>
      <c r="AG44" s="146"/>
      <c r="AH44" s="146"/>
      <c r="AI44" s="146"/>
      <c r="AJ44" s="146"/>
      <c r="AK44" s="146"/>
      <c r="AL44" s="146"/>
      <c r="AM44" s="146"/>
      <c r="AN44" s="146"/>
      <c r="AO44" s="146"/>
      <c r="AP44" s="146"/>
      <c r="AQ44" s="146"/>
      <c r="AR44" s="146"/>
      <c r="AS44" s="146"/>
      <c r="AT44" s="146"/>
      <c r="AU44" s="146"/>
      <c r="AV44" s="146"/>
      <c r="AW44" s="146"/>
      <c r="AX44" s="146"/>
      <c r="AY44" s="146"/>
      <c r="AZ44" s="146"/>
    </row>
    <row r="45" spans="1:77" ht="71" customHeight="1" x14ac:dyDescent="0.15">
      <c r="A45" s="225" t="s">
        <v>168</v>
      </c>
      <c r="B45" s="226" t="s">
        <v>122</v>
      </c>
      <c r="C45" s="227" t="s">
        <v>3</v>
      </c>
      <c r="D45" s="227" t="s">
        <v>53</v>
      </c>
      <c r="E45" s="243" t="s">
        <v>5</v>
      </c>
      <c r="F45" s="227" t="s">
        <v>51</v>
      </c>
      <c r="G45" s="227" t="s">
        <v>298</v>
      </c>
      <c r="H45" s="228" t="s">
        <v>31</v>
      </c>
      <c r="I45" s="235" t="s">
        <v>6</v>
      </c>
      <c r="J45" s="228" t="s">
        <v>82</v>
      </c>
      <c r="K45" s="229" t="s">
        <v>7</v>
      </c>
      <c r="L45" s="229" t="s">
        <v>8</v>
      </c>
      <c r="M45" s="229" t="s">
        <v>9</v>
      </c>
      <c r="N45" s="229" t="s">
        <v>10</v>
      </c>
      <c r="O45" s="230" t="s">
        <v>94</v>
      </c>
      <c r="P45" s="230" t="s">
        <v>30</v>
      </c>
      <c r="Q45" s="232" t="s">
        <v>950</v>
      </c>
      <c r="R45" s="230" t="s">
        <v>951</v>
      </c>
      <c r="S45" s="233" t="s">
        <v>135</v>
      </c>
      <c r="T45" s="231" t="s">
        <v>136</v>
      </c>
      <c r="U45" s="149"/>
      <c r="V45" s="149"/>
      <c r="W45" s="149"/>
      <c r="X45" s="149"/>
      <c r="Y45" s="149"/>
      <c r="Z45" s="149"/>
      <c r="AA45" s="149"/>
      <c r="AB45" s="149"/>
      <c r="AC45" s="149"/>
      <c r="AD45" s="149"/>
      <c r="AE45" s="149"/>
      <c r="AF45" s="146"/>
      <c r="AG45" s="146"/>
      <c r="AH45" s="146"/>
      <c r="AI45" s="146"/>
      <c r="AJ45" s="146"/>
      <c r="AK45" s="146"/>
      <c r="AL45" s="146"/>
      <c r="AM45" s="146"/>
      <c r="AN45" s="146"/>
      <c r="AO45" s="146"/>
      <c r="AP45" s="146"/>
      <c r="AQ45" s="146"/>
      <c r="AR45" s="146"/>
      <c r="AS45" s="146"/>
      <c r="AT45" s="146"/>
      <c r="AU45" s="146"/>
      <c r="AV45" s="146"/>
      <c r="AW45" s="146"/>
      <c r="AX45" s="146"/>
      <c r="AY45" s="146"/>
      <c r="AZ45" s="146"/>
    </row>
    <row r="46" spans="1:77" ht="14" x14ac:dyDescent="0.15">
      <c r="A46" s="125" t="str">
        <f>'Tariffs July 2016'!K24</f>
        <v>AGL</v>
      </c>
      <c r="B46" s="15" t="str">
        <f>'Tariffs July 2016'!L24</f>
        <v xml:space="preserve">Savers </v>
      </c>
      <c r="C46" s="126">
        <f>91*'Tariffs July 2016'!M24/100</f>
        <v>92.274000000000001</v>
      </c>
      <c r="D46" s="126">
        <f>($C$41*$C$42)*'Tariffs July 2016'!N24/100</f>
        <v>418.37</v>
      </c>
      <c r="E46" s="126">
        <v>0</v>
      </c>
      <c r="F46" s="126">
        <f>($C$41*$C$43)*'Tariffs July 2016'!AE24/100</f>
        <v>56.61</v>
      </c>
      <c r="G46" s="126">
        <f>SUM(C46:F46)</f>
        <v>567.25400000000002</v>
      </c>
      <c r="H46" s="127">
        <f>(G46-C46)*4</f>
        <v>1899.92</v>
      </c>
      <c r="I46" s="128">
        <f>G46*4</f>
        <v>2269.0160000000001</v>
      </c>
      <c r="J46" s="129">
        <f t="shared" ref="J46:J56" si="15">I46*1.1</f>
        <v>2495.9176000000002</v>
      </c>
      <c r="K46" s="15">
        <f>'Tariffs July 2016'!AT24</f>
        <v>0</v>
      </c>
      <c r="L46" s="15">
        <f>'Tariffs July 2016'!AU24</f>
        <v>0</v>
      </c>
      <c r="M46" s="15">
        <f>'Tariffs July 2016'!AV24</f>
        <v>0</v>
      </c>
      <c r="N46" s="15">
        <f>'Tariffs July 2016'!AW24</f>
        <v>12</v>
      </c>
      <c r="O46" s="127">
        <f>I46</f>
        <v>2269.0160000000001</v>
      </c>
      <c r="P46" s="127">
        <f>O46-(H46*N46/100)</f>
        <v>2041.0255999999999</v>
      </c>
      <c r="Q46" s="130">
        <f>O46*1.1</f>
        <v>2495.9176000000002</v>
      </c>
      <c r="R46" s="130">
        <f>P46*1.1</f>
        <v>2245.1281600000002</v>
      </c>
      <c r="S46" s="131">
        <f>'Tariffs July 2016'!BD24</f>
        <v>0</v>
      </c>
      <c r="T46" s="132" t="str">
        <f>'Tariffs July 2016'!BE24</f>
        <v>n</v>
      </c>
      <c r="U46" s="149"/>
      <c r="V46" s="149"/>
      <c r="W46" s="149"/>
      <c r="X46" s="149"/>
      <c r="Y46" s="149"/>
      <c r="Z46" s="149"/>
      <c r="AA46" s="149"/>
      <c r="AB46" s="149"/>
      <c r="AC46" s="149"/>
      <c r="AD46" s="149"/>
      <c r="AE46" s="149"/>
      <c r="AF46" s="146"/>
      <c r="AG46" s="146"/>
      <c r="AH46" s="146"/>
      <c r="AI46" s="146"/>
      <c r="AJ46" s="146"/>
      <c r="AK46" s="146"/>
      <c r="AL46" s="146"/>
      <c r="AM46" s="146"/>
      <c r="AN46" s="146"/>
      <c r="AO46" s="146"/>
      <c r="AP46" s="146"/>
      <c r="AQ46" s="146"/>
      <c r="AR46" s="146"/>
      <c r="AS46" s="146"/>
      <c r="AT46" s="146"/>
      <c r="AU46" s="146"/>
      <c r="AV46" s="146"/>
      <c r="AW46" s="146"/>
      <c r="AX46" s="146"/>
      <c r="AY46" s="146"/>
      <c r="AZ46" s="146"/>
    </row>
    <row r="47" spans="1:77" ht="14" x14ac:dyDescent="0.15">
      <c r="A47" s="125" t="str">
        <f>'Tariffs July 2016'!K25</f>
        <v>Click Energy</v>
      </c>
      <c r="B47" s="15" t="str">
        <f>'Tariffs July 2016'!L25</f>
        <v>People Power</v>
      </c>
      <c r="C47" s="126">
        <f>91*'Tariffs July 2016'!M25/100</f>
        <v>115.01672000000001</v>
      </c>
      <c r="D47" s="126">
        <f>($C$41*$C$42)*'Tariffs July 2016'!N25/100</f>
        <v>433.26200000000006</v>
      </c>
      <c r="E47" s="126">
        <v>0</v>
      </c>
      <c r="F47" s="126">
        <f>($C$41*$C$43)*'Tariffs July 2016'!AE25/100</f>
        <v>69.617999999999995</v>
      </c>
      <c r="G47" s="126">
        <f t="shared" ref="G47:G56" si="16">SUM(C47:F47)</f>
        <v>617.89671999999996</v>
      </c>
      <c r="H47" s="127">
        <f t="shared" ref="H47:H56" si="17">(G47-C47)*4</f>
        <v>2011.5199999999998</v>
      </c>
      <c r="I47" s="128">
        <f t="shared" ref="I47:I56" si="18">G47*4</f>
        <v>2471.5868799999998</v>
      </c>
      <c r="J47" s="129">
        <f t="shared" si="15"/>
        <v>2718.7455679999998</v>
      </c>
      <c r="K47" s="15">
        <f>'Tariffs July 2016'!AT25</f>
        <v>0</v>
      </c>
      <c r="L47" s="15">
        <f>'Tariffs July 2016'!AU25</f>
        <v>0</v>
      </c>
      <c r="M47" s="15">
        <f>'Tariffs July 2016'!AV25</f>
        <v>15</v>
      </c>
      <c r="N47" s="15">
        <f>'Tariffs July 2016'!AW25</f>
        <v>0</v>
      </c>
      <c r="O47" s="127">
        <f t="shared" ref="O47" si="19">I47</f>
        <v>2471.5868799999998</v>
      </c>
      <c r="P47" s="127">
        <f>O47-(O47*M47/100)</f>
        <v>2100.8488479999996</v>
      </c>
      <c r="Q47" s="130">
        <f t="shared" ref="Q47:Q56" si="20">O47*1.1</f>
        <v>2718.7455679999998</v>
      </c>
      <c r="R47" s="130">
        <f t="shared" ref="R47:R56" si="21">P47*1.1</f>
        <v>2310.9337327999997</v>
      </c>
      <c r="S47" s="131">
        <f>'Tariffs July 2016'!BD25</f>
        <v>0</v>
      </c>
      <c r="T47" s="132" t="str">
        <f>'Tariffs July 2016'!BE25</f>
        <v>n</v>
      </c>
      <c r="U47" s="149"/>
      <c r="V47" s="149"/>
      <c r="W47" s="149"/>
      <c r="X47" s="149"/>
      <c r="Y47" s="149"/>
      <c r="Z47" s="149"/>
      <c r="AA47" s="149"/>
      <c r="AB47" s="149"/>
      <c r="AC47" s="149"/>
      <c r="AD47" s="149"/>
      <c r="AE47" s="149"/>
      <c r="AF47" s="146"/>
      <c r="AG47" s="146"/>
      <c r="AH47" s="146"/>
      <c r="AI47" s="146"/>
      <c r="AJ47" s="146"/>
      <c r="AK47" s="146"/>
      <c r="AL47" s="146"/>
      <c r="AM47" s="146"/>
      <c r="AN47" s="146"/>
      <c r="AO47" s="146"/>
      <c r="AP47" s="146"/>
      <c r="AQ47" s="146"/>
      <c r="AR47" s="146"/>
      <c r="AS47" s="146"/>
      <c r="AT47" s="146"/>
      <c r="AU47" s="146"/>
      <c r="AV47" s="146"/>
      <c r="AW47" s="146"/>
      <c r="AX47" s="146"/>
      <c r="AY47" s="146"/>
      <c r="AZ47" s="146"/>
    </row>
    <row r="48" spans="1:77" ht="14" x14ac:dyDescent="0.15">
      <c r="A48" s="125" t="str">
        <f>'Tariffs July 2016'!K26</f>
        <v>Diamond Energy</v>
      </c>
      <c r="B48" s="15" t="str">
        <f>'Tariffs July 2016'!L26</f>
        <v>Pay on time discount</v>
      </c>
      <c r="C48" s="126">
        <f>91*'Tariffs July 2016'!M26/100</f>
        <v>108.55844999999999</v>
      </c>
      <c r="D48" s="126">
        <f>($C$41*$C$42)*'Tariffs July 2016'!N26/100</f>
        <v>378.04599999999999</v>
      </c>
      <c r="E48" s="126">
        <v>0</v>
      </c>
      <c r="F48" s="126">
        <f>($C$41*$C$43)*'Tariffs July 2016'!AE26/100</f>
        <v>56.616000000000007</v>
      </c>
      <c r="G48" s="126">
        <f t="shared" si="16"/>
        <v>543.22045000000003</v>
      </c>
      <c r="H48" s="127">
        <f t="shared" si="17"/>
        <v>1738.6480000000001</v>
      </c>
      <c r="I48" s="128">
        <f t="shared" si="18"/>
        <v>2172.8818000000001</v>
      </c>
      <c r="J48" s="129">
        <f t="shared" si="15"/>
        <v>2390.1699800000001</v>
      </c>
      <c r="K48" s="15">
        <f>'Tariffs July 2016'!AT26</f>
        <v>0</v>
      </c>
      <c r="L48" s="15">
        <f>'Tariffs July 2016'!AU26</f>
        <v>0</v>
      </c>
      <c r="M48" s="15">
        <f>'Tariffs July 2016'!AV26</f>
        <v>3</v>
      </c>
      <c r="N48" s="15">
        <f>'Tariffs July 2016'!AW26</f>
        <v>0</v>
      </c>
      <c r="O48" s="127">
        <f>I48</f>
        <v>2172.8818000000001</v>
      </c>
      <c r="P48" s="127">
        <f>O48-(O48*M48/100)</f>
        <v>2107.695346</v>
      </c>
      <c r="Q48" s="130">
        <f t="shared" si="20"/>
        <v>2390.1699800000001</v>
      </c>
      <c r="R48" s="130">
        <f t="shared" si="21"/>
        <v>2318.4648806</v>
      </c>
      <c r="S48" s="131">
        <f>'Tariffs July 2016'!BD26</f>
        <v>0</v>
      </c>
      <c r="T48" s="132" t="str">
        <f>'Tariffs July 2016'!BE26</f>
        <v>n</v>
      </c>
      <c r="U48" s="149"/>
      <c r="V48" s="149"/>
      <c r="W48" s="149"/>
      <c r="X48" s="149"/>
      <c r="Y48" s="149"/>
      <c r="Z48" s="149"/>
      <c r="AA48" s="149"/>
      <c r="AB48" s="149"/>
      <c r="AC48" s="149"/>
      <c r="AD48" s="149"/>
      <c r="AE48" s="149"/>
      <c r="AF48" s="146"/>
      <c r="AG48" s="146"/>
      <c r="AH48" s="146"/>
      <c r="AI48" s="146"/>
      <c r="AJ48" s="146"/>
      <c r="AK48" s="146"/>
      <c r="AL48" s="146"/>
      <c r="AM48" s="146"/>
      <c r="AN48" s="146"/>
      <c r="AO48" s="146"/>
      <c r="AP48" s="146"/>
      <c r="AQ48" s="146"/>
      <c r="AR48" s="146"/>
      <c r="AS48" s="146"/>
      <c r="AT48" s="146"/>
      <c r="AU48" s="146"/>
      <c r="AV48" s="146"/>
      <c r="AW48" s="146"/>
      <c r="AX48" s="146"/>
      <c r="AY48" s="146"/>
      <c r="AZ48" s="146"/>
    </row>
    <row r="49" spans="1:52" ht="14" x14ac:dyDescent="0.15">
      <c r="A49" s="125" t="str">
        <f>'Tariffs July 2016'!K27</f>
        <v>Dodo Power &amp; Gas</v>
      </c>
      <c r="B49" s="15" t="str">
        <f>'Tariffs July 2016'!L27</f>
        <v>Market offer</v>
      </c>
      <c r="C49" s="126">
        <f>91*'Tariffs July 2016'!M27/100</f>
        <v>107.38</v>
      </c>
      <c r="D49" s="126">
        <f>($C$41*$C$42)*'Tariffs July 2016'!N27/100</f>
        <v>393.55</v>
      </c>
      <c r="E49" s="126">
        <v>0</v>
      </c>
      <c r="F49" s="126">
        <f>($C$41*$C$43)*'Tariffs July 2016'!AE27/100</f>
        <v>59.85</v>
      </c>
      <c r="G49" s="126">
        <f t="shared" si="16"/>
        <v>560.78</v>
      </c>
      <c r="H49" s="127">
        <f t="shared" si="17"/>
        <v>1813.6</v>
      </c>
      <c r="I49" s="128">
        <f t="shared" si="18"/>
        <v>2243.12</v>
      </c>
      <c r="J49" s="129">
        <f t="shared" si="15"/>
        <v>2467.4320000000002</v>
      </c>
      <c r="K49" s="15">
        <f>'Tariffs July 2016'!AT27</f>
        <v>0</v>
      </c>
      <c r="L49" s="15">
        <f>'Tariffs July 2016'!AU27</f>
        <v>0</v>
      </c>
      <c r="M49" s="15">
        <f>'Tariffs July 2016'!AV27</f>
        <v>0</v>
      </c>
      <c r="N49" s="15">
        <f>'Tariffs July 2016'!AW27</f>
        <v>15</v>
      </c>
      <c r="O49" s="127">
        <f>I49</f>
        <v>2243.12</v>
      </c>
      <c r="P49" s="127">
        <f>O49-(H49*N49/100)</f>
        <v>1971.08</v>
      </c>
      <c r="Q49" s="130">
        <f t="shared" si="20"/>
        <v>2467.4320000000002</v>
      </c>
      <c r="R49" s="130">
        <f t="shared" si="21"/>
        <v>2168.1880000000001</v>
      </c>
      <c r="S49" s="131">
        <f>'Tariffs July 2016'!BD27</f>
        <v>0</v>
      </c>
      <c r="T49" s="132" t="str">
        <f>'Tariffs July 2016'!BE27</f>
        <v>n</v>
      </c>
      <c r="U49" s="149"/>
      <c r="V49" s="149"/>
      <c r="W49" s="149"/>
      <c r="X49" s="149"/>
      <c r="Y49" s="149"/>
      <c r="Z49" s="149"/>
      <c r="AA49" s="149"/>
      <c r="AB49" s="149"/>
      <c r="AC49" s="149"/>
      <c r="AD49" s="149"/>
      <c r="AE49" s="149"/>
      <c r="AF49" s="146"/>
      <c r="AG49" s="146"/>
      <c r="AH49" s="146"/>
      <c r="AI49" s="146"/>
      <c r="AJ49" s="146"/>
      <c r="AK49" s="146"/>
      <c r="AL49" s="146"/>
      <c r="AM49" s="146"/>
      <c r="AN49" s="146"/>
      <c r="AO49" s="146"/>
      <c r="AP49" s="146"/>
      <c r="AQ49" s="146"/>
      <c r="AR49" s="146"/>
      <c r="AS49" s="146"/>
      <c r="AT49" s="146"/>
      <c r="AU49" s="146"/>
      <c r="AV49" s="146"/>
      <c r="AW49" s="146"/>
      <c r="AX49" s="146"/>
      <c r="AY49" s="146"/>
      <c r="AZ49" s="146"/>
    </row>
    <row r="50" spans="1:52" ht="14" x14ac:dyDescent="0.15">
      <c r="A50" s="125" t="str">
        <f>'Tariffs July 2016'!K28</f>
        <v>EnergyAustralia</v>
      </c>
      <c r="B50" s="15" t="str">
        <f>'Tariffs July 2016'!L28</f>
        <v xml:space="preserve">Flexi Saver </v>
      </c>
      <c r="C50" s="126">
        <f>91*'Tariffs July 2016'!M28/100</f>
        <v>109.2</v>
      </c>
      <c r="D50" s="126">
        <f>($C$41*$C$42)*'Tariffs July 2016'!N28/100</f>
        <v>401.54</v>
      </c>
      <c r="E50" s="126">
        <v>0</v>
      </c>
      <c r="F50" s="126">
        <f>($C$41*$C$43)*'Tariffs July 2016'!AE28/100</f>
        <v>56.61</v>
      </c>
      <c r="G50" s="126">
        <f t="shared" si="16"/>
        <v>567.35</v>
      </c>
      <c r="H50" s="127">
        <f t="shared" si="17"/>
        <v>1832.6000000000001</v>
      </c>
      <c r="I50" s="128">
        <f t="shared" si="18"/>
        <v>2269.4</v>
      </c>
      <c r="J50" s="129">
        <f t="shared" si="15"/>
        <v>2496.34</v>
      </c>
      <c r="K50" s="15">
        <f>'Tariffs July 2016'!AT28</f>
        <v>0</v>
      </c>
      <c r="L50" s="15">
        <f>'Tariffs July 2016'!AU28</f>
        <v>0</v>
      </c>
      <c r="M50" s="15">
        <f>'Tariffs July 2016'!AV28</f>
        <v>0</v>
      </c>
      <c r="N50" s="15">
        <f>'Tariffs July 2016'!AW28</f>
        <v>10</v>
      </c>
      <c r="O50" s="127">
        <f>I50</f>
        <v>2269.4</v>
      </c>
      <c r="P50" s="127">
        <f>O50-(H50*N50/100)</f>
        <v>2086.1400000000003</v>
      </c>
      <c r="Q50" s="130">
        <f t="shared" si="20"/>
        <v>2496.34</v>
      </c>
      <c r="R50" s="130">
        <f t="shared" si="21"/>
        <v>2294.7540000000004</v>
      </c>
      <c r="S50" s="131">
        <f>'Tariffs July 2016'!BD28</f>
        <v>0</v>
      </c>
      <c r="T50" s="132" t="str">
        <f>'Tariffs July 2016'!BE28</f>
        <v>n</v>
      </c>
      <c r="U50" s="149"/>
      <c r="V50" s="149"/>
      <c r="W50" s="149"/>
      <c r="X50" s="149"/>
      <c r="Y50" s="149"/>
      <c r="Z50" s="149"/>
      <c r="AA50" s="149"/>
      <c r="AB50" s="149"/>
      <c r="AC50" s="149"/>
      <c r="AD50" s="149"/>
      <c r="AE50" s="149"/>
      <c r="AF50" s="146"/>
      <c r="AG50" s="146"/>
      <c r="AH50" s="146"/>
      <c r="AI50" s="146"/>
      <c r="AJ50" s="146"/>
      <c r="AK50" s="146"/>
      <c r="AL50" s="146"/>
      <c r="AM50" s="146"/>
      <c r="AN50" s="146"/>
      <c r="AO50" s="146"/>
      <c r="AP50" s="146"/>
      <c r="AQ50" s="146"/>
      <c r="AR50" s="146"/>
      <c r="AS50" s="146"/>
      <c r="AT50" s="146"/>
      <c r="AU50" s="146"/>
      <c r="AV50" s="146"/>
      <c r="AW50" s="146"/>
      <c r="AX50" s="146"/>
      <c r="AY50" s="146"/>
      <c r="AZ50" s="146"/>
    </row>
    <row r="51" spans="1:52" ht="14" x14ac:dyDescent="0.15">
      <c r="A51" s="125" t="str">
        <f>'Tariffs July 2016'!K29</f>
        <v>Lumo Energy</v>
      </c>
      <c r="B51" s="15" t="str">
        <f>'Tariffs July 2016'!L29</f>
        <v>Advantage</v>
      </c>
      <c r="C51" s="126">
        <f>91*'Tariffs July 2016'!M29/100</f>
        <v>91.609699999999989</v>
      </c>
      <c r="D51" s="126">
        <f>($C$41*$C$42)*'Tariffs July 2016'!N29/100</f>
        <v>411.4</v>
      </c>
      <c r="E51" s="126">
        <v>0</v>
      </c>
      <c r="F51" s="126">
        <f>($C$41*$C$43)*'Tariffs July 2016'!AE29/100</f>
        <v>58.92</v>
      </c>
      <c r="G51" s="126">
        <f t="shared" si="16"/>
        <v>561.92969999999991</v>
      </c>
      <c r="H51" s="127">
        <f t="shared" si="17"/>
        <v>1881.2799999999997</v>
      </c>
      <c r="I51" s="128">
        <f t="shared" si="18"/>
        <v>2247.7187999999996</v>
      </c>
      <c r="J51" s="129">
        <f t="shared" si="15"/>
        <v>2472.4906799999999</v>
      </c>
      <c r="K51" s="15">
        <f>'Tariffs July 2016'!AT29</f>
        <v>0</v>
      </c>
      <c r="L51" s="15">
        <f>'Tariffs July 2016'!AU29</f>
        <v>0</v>
      </c>
      <c r="M51" s="15">
        <f>'Tariffs July 2016'!AV29</f>
        <v>5</v>
      </c>
      <c r="N51" s="15">
        <f>'Tariffs July 2016'!AW29</f>
        <v>0</v>
      </c>
      <c r="O51" s="127">
        <f t="shared" ref="O51:O56" si="22">I51</f>
        <v>2247.7187999999996</v>
      </c>
      <c r="P51" s="127">
        <f>O51-(O51*M51/100)</f>
        <v>2135.3328599999995</v>
      </c>
      <c r="Q51" s="130">
        <f t="shared" si="20"/>
        <v>2472.4906799999999</v>
      </c>
      <c r="R51" s="130">
        <f t="shared" si="21"/>
        <v>2348.8661459999998</v>
      </c>
      <c r="S51" s="131">
        <f>'Tariffs July 2016'!BD29</f>
        <v>0</v>
      </c>
      <c r="T51" s="132" t="str">
        <f>'Tariffs July 2016'!BE29</f>
        <v>n</v>
      </c>
      <c r="U51" s="149"/>
      <c r="V51" s="149"/>
      <c r="W51" s="149"/>
      <c r="X51" s="149"/>
      <c r="Y51" s="149"/>
      <c r="Z51" s="149"/>
      <c r="AA51" s="149"/>
      <c r="AB51" s="149"/>
      <c r="AC51" s="149"/>
      <c r="AD51" s="149"/>
      <c r="AE51" s="149"/>
      <c r="AF51" s="146"/>
      <c r="AG51" s="146"/>
      <c r="AH51" s="146"/>
      <c r="AI51" s="146"/>
      <c r="AJ51" s="146"/>
      <c r="AK51" s="146"/>
      <c r="AL51" s="146"/>
      <c r="AM51" s="146"/>
      <c r="AN51" s="146"/>
      <c r="AO51" s="146"/>
      <c r="AP51" s="146"/>
      <c r="AQ51" s="146"/>
      <c r="AR51" s="146"/>
      <c r="AS51" s="146"/>
      <c r="AT51" s="146"/>
      <c r="AU51" s="146"/>
      <c r="AV51" s="146"/>
      <c r="AW51" s="146"/>
      <c r="AX51" s="146"/>
      <c r="AY51" s="146"/>
      <c r="AZ51" s="146"/>
    </row>
    <row r="52" spans="1:52" ht="14" x14ac:dyDescent="0.15">
      <c r="A52" s="125" t="str">
        <f>'Tariffs July 2016'!K30</f>
        <v>Origin Energy</v>
      </c>
      <c r="B52" s="15" t="str">
        <f>'Tariffs July 2016'!L30</f>
        <v>Saver</v>
      </c>
      <c r="C52" s="126">
        <f>91*'Tariffs July 2016'!M30/100</f>
        <v>108.42649999999999</v>
      </c>
      <c r="D52" s="126">
        <f>($C$41*$C$42)*'Tariffs July 2016'!N30/100</f>
        <v>395.42</v>
      </c>
      <c r="E52" s="126">
        <v>0</v>
      </c>
      <c r="F52" s="126">
        <f>($C$41*$C$43)*'Tariffs July 2016'!AE30/100</f>
        <v>59.88</v>
      </c>
      <c r="G52" s="126">
        <f t="shared" si="16"/>
        <v>563.72649999999999</v>
      </c>
      <c r="H52" s="127">
        <f t="shared" si="17"/>
        <v>1821.2</v>
      </c>
      <c r="I52" s="128">
        <f t="shared" si="18"/>
        <v>2254.9059999999999</v>
      </c>
      <c r="J52" s="129">
        <f t="shared" si="15"/>
        <v>2480.3966</v>
      </c>
      <c r="K52" s="15">
        <f>'Tariffs July 2016'!AT30</f>
        <v>0</v>
      </c>
      <c r="L52" s="15">
        <f>'Tariffs July 2016'!AU30</f>
        <v>0</v>
      </c>
      <c r="M52" s="15">
        <f>'Tariffs July 2016'!AV30</f>
        <v>0</v>
      </c>
      <c r="N52" s="15">
        <f>'Tariffs July 2016'!AW30</f>
        <v>8</v>
      </c>
      <c r="O52" s="127">
        <f t="shared" si="22"/>
        <v>2254.9059999999999</v>
      </c>
      <c r="P52" s="127">
        <f>O52-(H52*N52/100)</f>
        <v>2109.21</v>
      </c>
      <c r="Q52" s="130">
        <f t="shared" si="20"/>
        <v>2480.3966</v>
      </c>
      <c r="R52" s="130">
        <f t="shared" si="21"/>
        <v>2320.1310000000003</v>
      </c>
      <c r="S52" s="131">
        <f>'Tariffs July 2016'!BD30</f>
        <v>0</v>
      </c>
      <c r="T52" s="132" t="str">
        <f>'Tariffs July 2016'!BE30</f>
        <v>n</v>
      </c>
      <c r="U52" s="149"/>
      <c r="V52" s="149"/>
      <c r="W52" s="149"/>
      <c r="X52" s="149"/>
      <c r="Y52" s="149"/>
      <c r="Z52" s="149"/>
      <c r="AA52" s="149"/>
      <c r="AB52" s="149"/>
      <c r="AC52" s="149"/>
      <c r="AD52" s="149"/>
      <c r="AE52" s="149"/>
      <c r="AF52" s="146"/>
      <c r="AG52" s="146"/>
      <c r="AH52" s="146"/>
      <c r="AI52" s="146"/>
      <c r="AJ52" s="146"/>
      <c r="AK52" s="146"/>
      <c r="AL52" s="146"/>
      <c r="AM52" s="146"/>
      <c r="AN52" s="146"/>
      <c r="AO52" s="146"/>
      <c r="AP52" s="146"/>
      <c r="AQ52" s="146"/>
      <c r="AR52" s="146"/>
      <c r="AS52" s="146"/>
      <c r="AT52" s="146"/>
      <c r="AU52" s="146"/>
      <c r="AV52" s="146"/>
      <c r="AW52" s="146"/>
      <c r="AX52" s="146"/>
      <c r="AY52" s="146"/>
      <c r="AZ52" s="146"/>
    </row>
    <row r="53" spans="1:52" ht="14" x14ac:dyDescent="0.15">
      <c r="A53" s="125" t="str">
        <f>'Tariffs July 2016'!K31</f>
        <v>Powerdirect</v>
      </c>
      <c r="B53" s="15" t="str">
        <f>'Tariffs July 2016'!L31</f>
        <v>10 percent</v>
      </c>
      <c r="C53" s="126">
        <f>91*'Tariffs July 2016'!M31/100</f>
        <v>108.53569999999999</v>
      </c>
      <c r="D53" s="126">
        <f>($C$41*$C$42)*'Tariffs July 2016'!N31/100</f>
        <v>377.91</v>
      </c>
      <c r="E53" s="126">
        <v>0</v>
      </c>
      <c r="F53" s="126">
        <f>($C$41*$C$43)*'Tariffs July 2016'!AE31/100</f>
        <v>56.61</v>
      </c>
      <c r="G53" s="126">
        <f t="shared" si="16"/>
        <v>543.0557</v>
      </c>
      <c r="H53" s="127">
        <f t="shared" si="17"/>
        <v>1738.08</v>
      </c>
      <c r="I53" s="128">
        <f t="shared" si="18"/>
        <v>2172.2228</v>
      </c>
      <c r="J53" s="129">
        <f t="shared" si="15"/>
        <v>2389.4450800000004</v>
      </c>
      <c r="K53" s="15">
        <f>'Tariffs July 2016'!AT31</f>
        <v>0</v>
      </c>
      <c r="L53" s="15">
        <f>'Tariffs July 2016'!AU31</f>
        <v>0</v>
      </c>
      <c r="M53" s="15">
        <f>'Tariffs July 2016'!AV31</f>
        <v>0</v>
      </c>
      <c r="N53" s="15">
        <f>'Tariffs July 2016'!AW31</f>
        <v>10</v>
      </c>
      <c r="O53" s="127">
        <f t="shared" si="22"/>
        <v>2172.2228</v>
      </c>
      <c r="P53" s="127">
        <f>O53-(H53*N53/100)</f>
        <v>1998.4148</v>
      </c>
      <c r="Q53" s="130">
        <f t="shared" si="20"/>
        <v>2389.4450800000004</v>
      </c>
      <c r="R53" s="130">
        <f t="shared" si="21"/>
        <v>2198.2562800000001</v>
      </c>
      <c r="S53" s="131">
        <f>'Tariffs July 2016'!BD31</f>
        <v>0</v>
      </c>
      <c r="T53" s="132" t="str">
        <f>'Tariffs July 2016'!BE31</f>
        <v>n</v>
      </c>
      <c r="U53" s="149"/>
      <c r="V53" s="149"/>
      <c r="W53" s="149"/>
      <c r="X53" s="149"/>
      <c r="Y53" s="149"/>
      <c r="Z53" s="149"/>
      <c r="AA53" s="149"/>
      <c r="AB53" s="149"/>
      <c r="AC53" s="149"/>
      <c r="AD53" s="149"/>
      <c r="AE53" s="149"/>
      <c r="AF53" s="146"/>
      <c r="AG53" s="146"/>
      <c r="AH53" s="146"/>
      <c r="AI53" s="146"/>
      <c r="AJ53" s="146"/>
      <c r="AK53" s="146"/>
      <c r="AL53" s="146"/>
      <c r="AM53" s="146"/>
      <c r="AN53" s="146"/>
      <c r="AO53" s="146"/>
      <c r="AP53" s="146"/>
      <c r="AQ53" s="146"/>
      <c r="AR53" s="146"/>
      <c r="AS53" s="146"/>
      <c r="AT53" s="146"/>
      <c r="AU53" s="146"/>
      <c r="AV53" s="146"/>
      <c r="AW53" s="146"/>
      <c r="AX53" s="146"/>
      <c r="AY53" s="146"/>
      <c r="AZ53" s="146"/>
    </row>
    <row r="54" spans="1:52" ht="14" x14ac:dyDescent="0.15">
      <c r="A54" s="125" t="str">
        <f>'Tariffs July 2016'!K32</f>
        <v>Sanctuary Energy</v>
      </c>
      <c r="B54" s="15" t="str">
        <f>'Tariffs July 2016'!L32</f>
        <v>Negotiated offer</v>
      </c>
      <c r="C54" s="126">
        <f>91*'Tariffs July 2016'!M32/100</f>
        <v>105.92399999999999</v>
      </c>
      <c r="D54" s="126">
        <f>($C$41*$C$42)*'Tariffs July 2016'!N32/100</f>
        <v>378.04599999999999</v>
      </c>
      <c r="E54" s="126">
        <v>0</v>
      </c>
      <c r="F54" s="126">
        <f>($C$41*$C$43)*'Tariffs July 2016'!AE32/100</f>
        <v>56.616000000000007</v>
      </c>
      <c r="G54" s="126">
        <f t="shared" si="16"/>
        <v>540.58600000000001</v>
      </c>
      <c r="H54" s="127">
        <f t="shared" si="17"/>
        <v>1738.6480000000001</v>
      </c>
      <c r="I54" s="128">
        <f t="shared" si="18"/>
        <v>2162.3440000000001</v>
      </c>
      <c r="J54" s="129">
        <f t="shared" si="15"/>
        <v>2378.5784000000003</v>
      </c>
      <c r="K54" s="15">
        <f>'Tariffs July 2016'!AT32</f>
        <v>0</v>
      </c>
      <c r="L54" s="15">
        <f>'Tariffs July 2016'!AU32</f>
        <v>0</v>
      </c>
      <c r="M54" s="15">
        <f>'Tariffs July 2016'!AV32</f>
        <v>0</v>
      </c>
      <c r="N54" s="15">
        <f>'Tariffs July 2016'!AW32</f>
        <v>0</v>
      </c>
      <c r="O54" s="127">
        <f t="shared" si="22"/>
        <v>2162.3440000000001</v>
      </c>
      <c r="P54" s="127">
        <f>O54</f>
        <v>2162.3440000000001</v>
      </c>
      <c r="Q54" s="130">
        <f t="shared" si="20"/>
        <v>2378.5784000000003</v>
      </c>
      <c r="R54" s="130">
        <f t="shared" si="21"/>
        <v>2378.5784000000003</v>
      </c>
      <c r="S54" s="131">
        <f>'Tariffs July 2016'!BD32</f>
        <v>0</v>
      </c>
      <c r="T54" s="132" t="str">
        <f>'Tariffs July 2016'!BE32</f>
        <v>n</v>
      </c>
      <c r="U54" s="149"/>
      <c r="V54" s="149"/>
      <c r="W54" s="149"/>
      <c r="X54" s="149"/>
      <c r="Y54" s="149"/>
      <c r="Z54" s="149"/>
      <c r="AA54" s="149"/>
      <c r="AB54" s="149"/>
      <c r="AC54" s="149"/>
      <c r="AD54" s="149"/>
      <c r="AE54" s="149"/>
      <c r="AF54" s="146"/>
      <c r="AG54" s="146"/>
      <c r="AH54" s="146"/>
      <c r="AI54" s="146"/>
      <c r="AJ54" s="146"/>
      <c r="AK54" s="146"/>
      <c r="AL54" s="146"/>
      <c r="AM54" s="146"/>
      <c r="AN54" s="146"/>
      <c r="AO54" s="146"/>
      <c r="AP54" s="146"/>
      <c r="AQ54" s="146"/>
      <c r="AR54" s="146"/>
      <c r="AS54" s="146"/>
      <c r="AT54" s="146"/>
      <c r="AU54" s="146"/>
      <c r="AV54" s="146"/>
      <c r="AW54" s="146"/>
      <c r="AX54" s="146"/>
      <c r="AY54" s="146"/>
      <c r="AZ54" s="146"/>
    </row>
    <row r="55" spans="1:52" ht="14" x14ac:dyDescent="0.15">
      <c r="A55" s="125" t="str">
        <f>'Tariffs July 2016'!K33</f>
        <v>Simply Energy</v>
      </c>
      <c r="B55" s="15" t="str">
        <f>'Tariffs July 2016'!L33</f>
        <v>No term</v>
      </c>
      <c r="C55" s="126">
        <f>91*'Tariffs July 2016'!M33/100</f>
        <v>111.20200000000001</v>
      </c>
      <c r="D55" s="126">
        <f>($C$41*$C$42)*'Tariffs July 2016'!N33/100</f>
        <v>378.08</v>
      </c>
      <c r="E55" s="126">
        <v>0</v>
      </c>
      <c r="F55" s="126">
        <f>($C$41*$C$43)*'Tariffs July 2016'!AE33/100</f>
        <v>56.61</v>
      </c>
      <c r="G55" s="126">
        <f t="shared" si="16"/>
        <v>545.89199999999994</v>
      </c>
      <c r="H55" s="127">
        <f t="shared" si="17"/>
        <v>1738.7599999999998</v>
      </c>
      <c r="I55" s="128">
        <f t="shared" si="18"/>
        <v>2183.5679999999998</v>
      </c>
      <c r="J55" s="129">
        <f t="shared" si="15"/>
        <v>2401.9247999999998</v>
      </c>
      <c r="K55" s="15">
        <f>'Tariffs July 2016'!AT33</f>
        <v>0</v>
      </c>
      <c r="L55" s="15">
        <f>'Tariffs July 2016'!AU33</f>
        <v>0</v>
      </c>
      <c r="M55" s="15">
        <f>'Tariffs July 2016'!AV33</f>
        <v>0</v>
      </c>
      <c r="N55" s="15">
        <f>'Tariffs July 2016'!AW33</f>
        <v>0</v>
      </c>
      <c r="O55" s="127">
        <f t="shared" si="22"/>
        <v>2183.5679999999998</v>
      </c>
      <c r="P55" s="127">
        <f>O55</f>
        <v>2183.5679999999998</v>
      </c>
      <c r="Q55" s="130">
        <f t="shared" si="20"/>
        <v>2401.9247999999998</v>
      </c>
      <c r="R55" s="130">
        <f t="shared" si="21"/>
        <v>2401.9247999999998</v>
      </c>
      <c r="S55" s="131">
        <f>'Tariffs July 2016'!BD33</f>
        <v>0</v>
      </c>
      <c r="T55" s="132" t="str">
        <f>'Tariffs July 2016'!BE33</f>
        <v>n</v>
      </c>
      <c r="U55" s="149"/>
      <c r="V55" s="149"/>
      <c r="W55" s="149"/>
      <c r="X55" s="149"/>
      <c r="Y55" s="149"/>
      <c r="Z55" s="149"/>
      <c r="AA55" s="149"/>
      <c r="AB55" s="149"/>
      <c r="AC55" s="149"/>
      <c r="AD55" s="149"/>
      <c r="AE55" s="149"/>
      <c r="AF55" s="146"/>
      <c r="AG55" s="146"/>
      <c r="AH55" s="146"/>
      <c r="AI55" s="146"/>
      <c r="AJ55" s="146"/>
      <c r="AK55" s="146"/>
      <c r="AL55" s="146"/>
      <c r="AM55" s="146"/>
      <c r="AN55" s="146"/>
      <c r="AO55" s="146"/>
      <c r="AP55" s="146"/>
      <c r="AQ55" s="146"/>
      <c r="AR55" s="146"/>
      <c r="AS55" s="146"/>
      <c r="AT55" s="146"/>
      <c r="AU55" s="146"/>
      <c r="AV55" s="146"/>
      <c r="AW55" s="146"/>
      <c r="AX55" s="146"/>
      <c r="AY55" s="146"/>
      <c r="AZ55" s="146"/>
    </row>
    <row r="56" spans="1:52" ht="15" thickBot="1" x14ac:dyDescent="0.2">
      <c r="A56" s="133" t="str">
        <f>'Tariffs July 2016'!K34</f>
        <v>Urth Energy</v>
      </c>
      <c r="B56" s="134" t="str">
        <f>'Tariffs July 2016'!L34</f>
        <v>Market offer</v>
      </c>
      <c r="C56" s="135">
        <f>91*'Tariffs July 2016'!M34/100</f>
        <v>108.42649999999999</v>
      </c>
      <c r="D56" s="135">
        <f>($C$41*$C$42)*'Tariffs July 2016'!N34/100</f>
        <v>474.3</v>
      </c>
      <c r="E56" s="135">
        <v>0</v>
      </c>
      <c r="F56" s="135">
        <f>($C$41*$C$43)*'Tariffs July 2016'!AE34/100</f>
        <v>59.88</v>
      </c>
      <c r="G56" s="135">
        <f t="shared" si="16"/>
        <v>642.60649999999998</v>
      </c>
      <c r="H56" s="136">
        <f t="shared" si="17"/>
        <v>2136.7199999999998</v>
      </c>
      <c r="I56" s="137">
        <f t="shared" si="18"/>
        <v>2570.4259999999999</v>
      </c>
      <c r="J56" s="138">
        <f t="shared" si="15"/>
        <v>2827.4686000000002</v>
      </c>
      <c r="K56" s="134">
        <f>'Tariffs July 2016'!AT34</f>
        <v>0</v>
      </c>
      <c r="L56" s="134">
        <f>'Tariffs July 2016'!AU34</f>
        <v>0</v>
      </c>
      <c r="M56" s="134">
        <f>'Tariffs July 2016'!AV34</f>
        <v>0</v>
      </c>
      <c r="N56" s="134">
        <f>'Tariffs July 2016'!AW34</f>
        <v>10</v>
      </c>
      <c r="O56" s="127">
        <f t="shared" si="22"/>
        <v>2570.4259999999999</v>
      </c>
      <c r="P56" s="136">
        <f>O56-(H56*N56/100)</f>
        <v>2356.7539999999999</v>
      </c>
      <c r="Q56" s="139">
        <f t="shared" si="20"/>
        <v>2827.4686000000002</v>
      </c>
      <c r="R56" s="139">
        <f t="shared" si="21"/>
        <v>2592.4294</v>
      </c>
      <c r="S56" s="140">
        <f>'Tariffs July 2016'!BD34</f>
        <v>0</v>
      </c>
      <c r="T56" s="141" t="str">
        <f>'Tariffs July 2016'!BE34</f>
        <v>n</v>
      </c>
      <c r="U56" s="149"/>
      <c r="V56" s="149"/>
      <c r="W56" s="149"/>
      <c r="X56" s="149"/>
      <c r="Y56" s="149"/>
      <c r="Z56" s="149"/>
      <c r="AA56" s="149"/>
      <c r="AB56" s="149"/>
      <c r="AC56" s="149"/>
      <c r="AD56" s="149"/>
      <c r="AE56" s="149"/>
      <c r="AF56" s="146"/>
      <c r="AG56" s="146"/>
      <c r="AH56" s="146"/>
      <c r="AI56" s="146"/>
      <c r="AJ56" s="146"/>
      <c r="AK56" s="146"/>
      <c r="AL56" s="146"/>
      <c r="AM56" s="146"/>
      <c r="AN56" s="146"/>
      <c r="AO56" s="146"/>
      <c r="AP56" s="146"/>
      <c r="AQ56" s="146"/>
      <c r="AR56" s="146"/>
      <c r="AS56" s="146"/>
      <c r="AT56" s="146"/>
      <c r="AU56" s="146"/>
      <c r="AV56" s="146"/>
      <c r="AW56" s="146"/>
      <c r="AX56" s="146"/>
      <c r="AY56" s="146"/>
      <c r="AZ56" s="146"/>
    </row>
    <row r="57" spans="1:52" ht="14" x14ac:dyDescent="0.15">
      <c r="A57" s="146"/>
      <c r="B57" s="146"/>
      <c r="C57" s="146"/>
      <c r="D57" s="146"/>
      <c r="E57" s="146"/>
      <c r="F57" s="146"/>
      <c r="G57" s="146"/>
      <c r="H57" s="146"/>
      <c r="I57" s="146"/>
      <c r="J57" s="146"/>
      <c r="K57" s="146"/>
      <c r="L57" s="146"/>
      <c r="M57" s="146"/>
      <c r="N57" s="146"/>
      <c r="O57" s="146"/>
      <c r="P57" s="146"/>
      <c r="Q57" s="146"/>
      <c r="R57" s="146"/>
      <c r="S57" s="146"/>
      <c r="T57" s="146"/>
      <c r="U57" s="149"/>
      <c r="V57" s="149"/>
      <c r="W57" s="149"/>
      <c r="X57" s="149"/>
      <c r="Y57" s="149"/>
      <c r="Z57" s="149"/>
      <c r="AA57" s="149"/>
      <c r="AB57" s="149"/>
      <c r="AC57" s="149"/>
      <c r="AD57" s="149"/>
      <c r="AE57" s="149"/>
      <c r="AF57" s="146"/>
      <c r="AG57" s="146"/>
      <c r="AH57" s="146"/>
      <c r="AI57" s="146"/>
      <c r="AJ57" s="146"/>
      <c r="AK57" s="146"/>
      <c r="AL57" s="146"/>
      <c r="AM57" s="146"/>
      <c r="AN57" s="146"/>
      <c r="AO57" s="146"/>
      <c r="AP57" s="146"/>
      <c r="AQ57" s="146"/>
      <c r="AR57" s="146"/>
      <c r="AS57" s="146"/>
      <c r="AT57" s="146"/>
      <c r="AU57" s="146"/>
      <c r="AV57" s="146"/>
      <c r="AW57" s="146"/>
      <c r="AX57" s="146"/>
      <c r="AY57" s="146"/>
      <c r="AZ57" s="146"/>
    </row>
    <row r="58" spans="1:52" ht="15" thickBot="1" x14ac:dyDescent="0.2">
      <c r="A58" s="146"/>
      <c r="B58" s="146"/>
      <c r="C58" s="146"/>
      <c r="D58" s="146"/>
      <c r="E58" s="146"/>
      <c r="F58" s="146"/>
      <c r="G58" s="146"/>
      <c r="H58" s="146"/>
      <c r="I58" s="146"/>
      <c r="J58" s="146"/>
      <c r="K58" s="146"/>
      <c r="L58" s="146"/>
      <c r="M58" s="146"/>
      <c r="N58" s="146"/>
      <c r="O58" s="146"/>
      <c r="P58" s="146"/>
      <c r="Q58" s="146"/>
      <c r="R58" s="146"/>
      <c r="S58" s="146"/>
      <c r="T58" s="146"/>
      <c r="U58" s="149"/>
      <c r="V58" s="149"/>
      <c r="W58" s="149"/>
      <c r="X58" s="149"/>
      <c r="Y58" s="149"/>
      <c r="Z58" s="149"/>
      <c r="AA58" s="149"/>
      <c r="AB58" s="149"/>
      <c r="AC58" s="149"/>
      <c r="AD58" s="149"/>
      <c r="AE58" s="149"/>
      <c r="AF58" s="146"/>
      <c r="AG58" s="146"/>
      <c r="AH58" s="146"/>
      <c r="AI58" s="146"/>
      <c r="AJ58" s="146"/>
      <c r="AK58" s="146"/>
      <c r="AL58" s="146"/>
      <c r="AM58" s="146"/>
      <c r="AN58" s="146"/>
      <c r="AO58" s="146"/>
      <c r="AP58" s="146"/>
      <c r="AQ58" s="146"/>
      <c r="AR58" s="146"/>
      <c r="AS58" s="146"/>
      <c r="AT58" s="146"/>
      <c r="AU58" s="146"/>
      <c r="AV58" s="146"/>
      <c r="AW58" s="146"/>
      <c r="AX58" s="146"/>
      <c r="AY58" s="146"/>
      <c r="AZ58" s="146"/>
    </row>
    <row r="59" spans="1:52" ht="14" x14ac:dyDescent="0.15">
      <c r="A59" s="120" t="s">
        <v>44</v>
      </c>
      <c r="B59" s="121"/>
      <c r="C59" s="121"/>
      <c r="D59" s="121"/>
      <c r="E59" s="121"/>
      <c r="F59" s="121"/>
      <c r="G59" s="121"/>
      <c r="H59" s="121"/>
      <c r="I59" s="121"/>
      <c r="J59" s="121"/>
      <c r="K59" s="121"/>
      <c r="L59" s="121"/>
      <c r="M59" s="121"/>
      <c r="N59" s="121"/>
      <c r="O59" s="121"/>
      <c r="P59" s="121"/>
      <c r="Q59" s="121"/>
      <c r="R59" s="121"/>
      <c r="S59" s="121"/>
      <c r="T59" s="122"/>
      <c r="U59" s="149"/>
      <c r="V59" s="149"/>
      <c r="W59" s="149"/>
      <c r="X59" s="149"/>
      <c r="Y59" s="149"/>
      <c r="Z59" s="149"/>
      <c r="AA59" s="149"/>
      <c r="AB59" s="149"/>
      <c r="AC59" s="149"/>
      <c r="AD59" s="149"/>
      <c r="AE59" s="149"/>
      <c r="AF59" s="146"/>
      <c r="AG59" s="146"/>
      <c r="AH59" s="146"/>
      <c r="AI59" s="146"/>
      <c r="AJ59" s="146"/>
      <c r="AK59" s="146"/>
      <c r="AL59" s="146"/>
      <c r="AM59" s="146"/>
      <c r="AN59" s="146"/>
      <c r="AO59" s="146"/>
      <c r="AP59" s="146"/>
      <c r="AQ59" s="146"/>
      <c r="AR59" s="146"/>
      <c r="AS59" s="146"/>
      <c r="AT59" s="146"/>
      <c r="AU59" s="146"/>
      <c r="AV59" s="146"/>
      <c r="AW59" s="146"/>
      <c r="AX59" s="146"/>
      <c r="AY59" s="146"/>
      <c r="AZ59" s="146"/>
    </row>
    <row r="60" spans="1:52" ht="14" x14ac:dyDescent="0.15">
      <c r="A60" s="123" t="s">
        <v>121</v>
      </c>
      <c r="B60" s="110"/>
      <c r="C60" s="147">
        <v>2000</v>
      </c>
      <c r="D60" s="110"/>
      <c r="E60" s="110"/>
      <c r="F60" s="110"/>
      <c r="G60" s="110"/>
      <c r="H60" s="110"/>
      <c r="I60" s="110"/>
      <c r="J60" s="110"/>
      <c r="K60" s="110"/>
      <c r="L60" s="110"/>
      <c r="M60" s="110"/>
      <c r="N60" s="110"/>
      <c r="O60" s="110"/>
      <c r="P60" s="110"/>
      <c r="Q60" s="110"/>
      <c r="R60" s="110"/>
      <c r="S60" s="110"/>
      <c r="T60" s="124"/>
      <c r="U60" s="149"/>
      <c r="V60" s="149"/>
      <c r="W60" s="149"/>
      <c r="X60" s="149"/>
      <c r="Y60" s="149"/>
      <c r="Z60" s="149"/>
      <c r="AA60" s="149"/>
      <c r="AB60" s="149"/>
      <c r="AC60" s="149"/>
      <c r="AD60" s="149"/>
      <c r="AE60" s="149"/>
      <c r="AF60" s="146"/>
      <c r="AG60" s="146"/>
      <c r="AH60" s="146"/>
      <c r="AI60" s="146"/>
      <c r="AJ60" s="146"/>
      <c r="AK60" s="146"/>
      <c r="AL60" s="146"/>
      <c r="AM60" s="146"/>
      <c r="AN60" s="146"/>
      <c r="AO60" s="146"/>
      <c r="AP60" s="146"/>
      <c r="AQ60" s="146"/>
      <c r="AR60" s="146"/>
      <c r="AS60" s="146"/>
      <c r="AT60" s="146"/>
      <c r="AU60" s="146"/>
      <c r="AV60" s="146"/>
      <c r="AW60" s="146"/>
      <c r="AX60" s="146"/>
      <c r="AY60" s="146"/>
      <c r="AZ60" s="146"/>
    </row>
    <row r="61" spans="1:52" ht="14" x14ac:dyDescent="0.15">
      <c r="A61" s="123" t="s">
        <v>262</v>
      </c>
      <c r="B61" s="110"/>
      <c r="C61" s="148">
        <v>0.2</v>
      </c>
      <c r="D61" s="110"/>
      <c r="E61" s="110"/>
      <c r="F61" s="110"/>
      <c r="G61" s="110"/>
      <c r="H61" s="110"/>
      <c r="I61" s="110"/>
      <c r="J61" s="110"/>
      <c r="K61" s="110"/>
      <c r="L61" s="110"/>
      <c r="M61" s="110"/>
      <c r="N61" s="110"/>
      <c r="O61" s="110"/>
      <c r="P61" s="110"/>
      <c r="Q61" s="110"/>
      <c r="R61" s="110"/>
      <c r="S61" s="110"/>
      <c r="T61" s="124"/>
      <c r="U61" s="149"/>
      <c r="V61" s="149"/>
      <c r="W61" s="149"/>
      <c r="X61" s="149"/>
      <c r="Y61" s="149"/>
      <c r="Z61" s="149"/>
      <c r="AA61" s="149"/>
      <c r="AB61" s="149"/>
      <c r="AC61" s="149"/>
      <c r="AD61" s="149"/>
      <c r="AE61" s="149"/>
      <c r="AF61" s="146"/>
      <c r="AG61" s="146"/>
      <c r="AH61" s="146"/>
      <c r="AI61" s="146"/>
      <c r="AJ61" s="146"/>
      <c r="AK61" s="146"/>
      <c r="AL61" s="146"/>
      <c r="AM61" s="146"/>
      <c r="AN61" s="146"/>
      <c r="AO61" s="146"/>
      <c r="AP61" s="146"/>
      <c r="AQ61" s="146"/>
      <c r="AR61" s="146"/>
      <c r="AS61" s="146"/>
      <c r="AT61" s="146"/>
      <c r="AU61" s="146"/>
      <c r="AV61" s="146"/>
      <c r="AW61" s="146"/>
      <c r="AX61" s="146"/>
      <c r="AY61" s="146"/>
      <c r="AZ61" s="146"/>
    </row>
    <row r="62" spans="1:52" ht="14" x14ac:dyDescent="0.15">
      <c r="A62" s="123" t="s">
        <v>45</v>
      </c>
      <c r="B62" s="110"/>
      <c r="C62" s="148">
        <v>0.55000000000000004</v>
      </c>
      <c r="D62" s="110"/>
      <c r="E62" s="110"/>
      <c r="F62" s="110"/>
      <c r="G62" s="110"/>
      <c r="H62" s="110"/>
      <c r="I62" s="110"/>
      <c r="J62" s="110"/>
      <c r="K62" s="110"/>
      <c r="L62" s="110"/>
      <c r="M62" s="110"/>
      <c r="N62" s="110"/>
      <c r="O62" s="110"/>
      <c r="P62" s="110"/>
      <c r="Q62" s="110"/>
      <c r="R62" s="110"/>
      <c r="S62" s="110"/>
      <c r="T62" s="124"/>
      <c r="U62" s="149"/>
      <c r="V62" s="149"/>
      <c r="W62" s="149"/>
      <c r="X62" s="149"/>
      <c r="Y62" s="149"/>
      <c r="Z62" s="149"/>
      <c r="AA62" s="149"/>
      <c r="AB62" s="149"/>
      <c r="AC62" s="149"/>
      <c r="AD62" s="149"/>
      <c r="AE62" s="149"/>
      <c r="AF62" s="146"/>
      <c r="AG62" s="146"/>
      <c r="AH62" s="146"/>
      <c r="AI62" s="146"/>
      <c r="AJ62" s="146"/>
      <c r="AK62" s="146"/>
      <c r="AL62" s="146"/>
      <c r="AM62" s="146"/>
      <c r="AN62" s="146"/>
      <c r="AO62" s="146"/>
      <c r="AP62" s="146"/>
      <c r="AQ62" s="146"/>
      <c r="AR62" s="146"/>
      <c r="AS62" s="146"/>
      <c r="AT62" s="146"/>
      <c r="AU62" s="146"/>
      <c r="AV62" s="146"/>
      <c r="AW62" s="146"/>
      <c r="AX62" s="146"/>
      <c r="AY62" s="146"/>
      <c r="AZ62" s="146"/>
    </row>
    <row r="63" spans="1:52" ht="14" x14ac:dyDescent="0.15">
      <c r="A63" s="123" t="s">
        <v>268</v>
      </c>
      <c r="B63" s="110"/>
      <c r="C63" s="148">
        <v>0.25</v>
      </c>
      <c r="D63" s="110"/>
      <c r="E63" s="110"/>
      <c r="F63" s="110"/>
      <c r="G63" s="110"/>
      <c r="H63" s="110"/>
      <c r="I63" s="110"/>
      <c r="J63" s="110"/>
      <c r="K63" s="110"/>
      <c r="L63" s="110"/>
      <c r="M63" s="110"/>
      <c r="N63" s="110"/>
      <c r="O63" s="110"/>
      <c r="P63" s="110"/>
      <c r="Q63" s="110"/>
      <c r="R63" s="110"/>
      <c r="S63" s="110"/>
      <c r="T63" s="124"/>
      <c r="U63" s="149"/>
      <c r="V63" s="149"/>
      <c r="W63" s="149"/>
      <c r="X63" s="149"/>
      <c r="Y63" s="149"/>
      <c r="Z63" s="149"/>
      <c r="AA63" s="149"/>
      <c r="AB63" s="149"/>
      <c r="AC63" s="149"/>
      <c r="AD63" s="149"/>
      <c r="AE63" s="149"/>
      <c r="AF63" s="146"/>
      <c r="AG63" s="146"/>
      <c r="AH63" s="146"/>
      <c r="AI63" s="146"/>
      <c r="AJ63" s="146"/>
      <c r="AK63" s="146"/>
      <c r="AL63" s="146"/>
      <c r="AM63" s="146"/>
      <c r="AN63" s="146"/>
      <c r="AO63" s="146"/>
      <c r="AP63" s="146"/>
      <c r="AQ63" s="146"/>
      <c r="AR63" s="146"/>
      <c r="AS63" s="146"/>
      <c r="AT63" s="146"/>
      <c r="AU63" s="146"/>
      <c r="AV63" s="146"/>
      <c r="AW63" s="146"/>
      <c r="AX63" s="146"/>
      <c r="AY63" s="146"/>
      <c r="AZ63" s="146"/>
    </row>
    <row r="64" spans="1:52" ht="14" x14ac:dyDescent="0.15">
      <c r="A64" s="123"/>
      <c r="B64" s="110"/>
      <c r="C64" s="110"/>
      <c r="D64" s="110"/>
      <c r="E64" s="110"/>
      <c r="F64" s="110"/>
      <c r="G64" s="110"/>
      <c r="H64" s="110"/>
      <c r="I64" s="110"/>
      <c r="J64" s="110"/>
      <c r="K64" s="110"/>
      <c r="L64" s="110"/>
      <c r="M64" s="110"/>
      <c r="N64" s="110"/>
      <c r="O64" s="110"/>
      <c r="P64" s="110"/>
      <c r="Q64" s="110"/>
      <c r="R64" s="110"/>
      <c r="S64" s="110"/>
      <c r="T64" s="124"/>
      <c r="U64" s="149"/>
      <c r="V64" s="149"/>
      <c r="W64" s="149"/>
      <c r="X64" s="149"/>
      <c r="Y64" s="149"/>
      <c r="Z64" s="149"/>
      <c r="AA64" s="149"/>
      <c r="AB64" s="149"/>
      <c r="AC64" s="149"/>
      <c r="AD64" s="149"/>
      <c r="AE64" s="149"/>
      <c r="AF64" s="146"/>
      <c r="AG64" s="146"/>
      <c r="AH64" s="146"/>
      <c r="AI64" s="146"/>
      <c r="AJ64" s="146"/>
      <c r="AK64" s="146"/>
      <c r="AL64" s="146"/>
      <c r="AM64" s="146"/>
      <c r="AN64" s="146"/>
      <c r="AO64" s="146"/>
      <c r="AP64" s="146"/>
      <c r="AQ64" s="146"/>
      <c r="AR64" s="146"/>
      <c r="AS64" s="146"/>
      <c r="AT64" s="146"/>
      <c r="AU64" s="146"/>
      <c r="AV64" s="146"/>
      <c r="AW64" s="146"/>
      <c r="AX64" s="146"/>
      <c r="AY64" s="146"/>
      <c r="AZ64" s="146"/>
    </row>
    <row r="65" spans="1:145" ht="71" customHeight="1" x14ac:dyDescent="0.15">
      <c r="A65" s="225" t="s">
        <v>168</v>
      </c>
      <c r="B65" s="226" t="s">
        <v>122</v>
      </c>
      <c r="C65" s="227" t="s">
        <v>3</v>
      </c>
      <c r="D65" s="227" t="s">
        <v>42</v>
      </c>
      <c r="E65" s="227" t="s">
        <v>60</v>
      </c>
      <c r="F65" s="227" t="s">
        <v>43</v>
      </c>
      <c r="G65" s="227" t="s">
        <v>298</v>
      </c>
      <c r="H65" s="228" t="s">
        <v>31</v>
      </c>
      <c r="I65" s="235" t="s">
        <v>6</v>
      </c>
      <c r="J65" s="228" t="s">
        <v>82</v>
      </c>
      <c r="K65" s="229" t="s">
        <v>7</v>
      </c>
      <c r="L65" s="229" t="s">
        <v>8</v>
      </c>
      <c r="M65" s="229" t="s">
        <v>9</v>
      </c>
      <c r="N65" s="229" t="s">
        <v>10</v>
      </c>
      <c r="O65" s="230" t="s">
        <v>94</v>
      </c>
      <c r="P65" s="230" t="s">
        <v>30</v>
      </c>
      <c r="Q65" s="230" t="s">
        <v>950</v>
      </c>
      <c r="R65" s="230" t="s">
        <v>951</v>
      </c>
      <c r="S65" s="229" t="s">
        <v>135</v>
      </c>
      <c r="T65" s="231" t="s">
        <v>136</v>
      </c>
      <c r="U65" s="149"/>
      <c r="V65" s="149"/>
      <c r="W65" s="149"/>
      <c r="X65" s="149"/>
      <c r="Y65" s="149"/>
      <c r="Z65" s="149"/>
      <c r="AA65" s="149"/>
      <c r="AB65" s="149"/>
      <c r="AC65" s="149"/>
      <c r="AD65" s="149"/>
      <c r="AE65" s="149"/>
      <c r="AF65" s="146"/>
      <c r="AG65" s="146"/>
      <c r="AH65" s="146"/>
      <c r="AI65" s="146"/>
      <c r="AJ65" s="146"/>
      <c r="AK65" s="146"/>
      <c r="AL65" s="146"/>
      <c r="AM65" s="146"/>
      <c r="AN65" s="146"/>
      <c r="AO65" s="146"/>
      <c r="AP65" s="146"/>
      <c r="AQ65" s="146"/>
      <c r="AR65" s="146"/>
      <c r="AS65" s="146"/>
      <c r="AT65" s="146"/>
      <c r="AU65" s="146"/>
      <c r="AV65" s="146"/>
      <c r="AW65" s="146"/>
      <c r="AX65" s="146"/>
      <c r="AY65" s="146"/>
      <c r="AZ65" s="146"/>
    </row>
    <row r="66" spans="1:145" ht="14" x14ac:dyDescent="0.15">
      <c r="A66" s="125" t="str">
        <f>'Tariffs July 2016'!K35</f>
        <v>AGL</v>
      </c>
      <c r="B66" s="15" t="str">
        <f>'Tariffs July 2016'!L35</f>
        <v xml:space="preserve">Savers </v>
      </c>
      <c r="C66" s="126">
        <f>91*'Tariffs July 2016'!M35/100</f>
        <v>89.644099999999995</v>
      </c>
      <c r="D66" s="126">
        <f>($C$60*$C$61)*'Tariffs July 2016'!N35/100</f>
        <v>130.44</v>
      </c>
      <c r="E66" s="126">
        <f>($C$60*$C$62)*'Tariffs July 2016'!AH35/100</f>
        <v>258.5</v>
      </c>
      <c r="F66" s="126">
        <f>($C$60*$C$63)*'Tariffs July 2016'!W35/100</f>
        <v>95.75</v>
      </c>
      <c r="G66" s="126">
        <f>SUM(C66:F66)</f>
        <v>574.33410000000003</v>
      </c>
      <c r="H66" s="127">
        <f>(G66-C66)*4</f>
        <v>1938.7600000000002</v>
      </c>
      <c r="I66" s="128">
        <f>G66*4</f>
        <v>2297.3364000000001</v>
      </c>
      <c r="J66" s="129">
        <f t="shared" ref="J66:J75" si="23">I66*1.1</f>
        <v>2527.0700400000005</v>
      </c>
      <c r="K66" s="15">
        <f>'Tariffs July 2016'!AT35</f>
        <v>0</v>
      </c>
      <c r="L66" s="15">
        <f>'Tariffs July 2016'!AU35</f>
        <v>0</v>
      </c>
      <c r="M66" s="15">
        <f>'Tariffs July 2016'!AV35</f>
        <v>0</v>
      </c>
      <c r="N66" s="15">
        <f>'Tariffs July 2016'!AW35</f>
        <v>12</v>
      </c>
      <c r="O66" s="127">
        <f>I66</f>
        <v>2297.3364000000001</v>
      </c>
      <c r="P66" s="127">
        <f>O66-(H66*N66/100)</f>
        <v>2064.6851999999999</v>
      </c>
      <c r="Q66" s="130">
        <f>O66*1.1</f>
        <v>2527.0700400000005</v>
      </c>
      <c r="R66" s="130">
        <f>P66*1.1</f>
        <v>2271.1537200000002</v>
      </c>
      <c r="S66" s="131">
        <f>'Tariffs July 2016'!BD35</f>
        <v>0</v>
      </c>
      <c r="T66" s="132" t="str">
        <f>'Tariffs July 2016'!BE35</f>
        <v>n</v>
      </c>
      <c r="U66" s="149"/>
      <c r="V66" s="149"/>
      <c r="W66" s="149"/>
      <c r="X66" s="149"/>
      <c r="Y66" s="149"/>
      <c r="Z66" s="149"/>
      <c r="AA66" s="149"/>
      <c r="AB66" s="149"/>
      <c r="AC66" s="149"/>
      <c r="AD66" s="149"/>
      <c r="AE66" s="149"/>
      <c r="AF66" s="146"/>
      <c r="AG66" s="146"/>
      <c r="AH66" s="146"/>
      <c r="AI66" s="146"/>
      <c r="AJ66" s="146"/>
      <c r="AK66" s="146"/>
      <c r="AL66" s="146"/>
      <c r="AM66" s="146"/>
      <c r="AN66" s="146"/>
      <c r="AO66" s="146"/>
      <c r="AP66" s="146"/>
      <c r="AQ66" s="146"/>
      <c r="AR66" s="146"/>
      <c r="AS66" s="146"/>
      <c r="AT66" s="146"/>
      <c r="AU66" s="146"/>
      <c r="AV66" s="146"/>
      <c r="AW66" s="146"/>
      <c r="AX66" s="146"/>
      <c r="AY66" s="146"/>
      <c r="AZ66" s="146"/>
    </row>
    <row r="67" spans="1:145" ht="14" x14ac:dyDescent="0.15">
      <c r="A67" s="125" t="str">
        <f>'Tariffs July 2016'!K36</f>
        <v>Click Energy</v>
      </c>
      <c r="B67" s="15" t="str">
        <f>'Tariffs July 2016'!L36</f>
        <v>People Power</v>
      </c>
      <c r="C67" s="126">
        <f>91*'Tariffs July 2016'!M36/100</f>
        <v>111.24568000000001</v>
      </c>
      <c r="D67" s="126">
        <f>($C$60*$C$61)*'Tariffs July 2016'!N36/100</f>
        <v>132.608</v>
      </c>
      <c r="E67" s="126">
        <f>($C$60*$C$62)*'Tariffs July 2016'!AH36/100</f>
        <v>273.50400000000002</v>
      </c>
      <c r="F67" s="126">
        <f>($C$60*$C$63)*'Tariffs July 2016'!W36/100</f>
        <v>103.6</v>
      </c>
      <c r="G67" s="126">
        <f t="shared" ref="G67:G70" si="24">SUM(C67:F67)</f>
        <v>620.9576800000001</v>
      </c>
      <c r="H67" s="127">
        <f t="shared" ref="H67:H74" si="25">(G67-C67)*4</f>
        <v>2038.8480000000004</v>
      </c>
      <c r="I67" s="128">
        <f t="shared" ref="I67:I75" si="26">G67*4</f>
        <v>2483.8307200000004</v>
      </c>
      <c r="J67" s="129">
        <f t="shared" si="23"/>
        <v>2732.2137920000005</v>
      </c>
      <c r="K67" s="15">
        <f>'Tariffs July 2016'!AT36</f>
        <v>0</v>
      </c>
      <c r="L67" s="15">
        <f>'Tariffs July 2016'!AU36</f>
        <v>0</v>
      </c>
      <c r="M67" s="15">
        <f>'Tariffs July 2016'!AV36</f>
        <v>15</v>
      </c>
      <c r="N67" s="15">
        <f>'Tariffs July 2016'!AW36</f>
        <v>0</v>
      </c>
      <c r="O67" s="127">
        <f t="shared" ref="O67" si="27">I67</f>
        <v>2483.8307200000004</v>
      </c>
      <c r="P67" s="127">
        <f>O67-(O67*M67/100)</f>
        <v>2111.2561120000005</v>
      </c>
      <c r="Q67" s="130">
        <f t="shared" ref="Q67:Q75" si="28">O67*1.1</f>
        <v>2732.2137920000005</v>
      </c>
      <c r="R67" s="130">
        <f t="shared" ref="R67:R75" si="29">P67*1.1</f>
        <v>2322.3817232000006</v>
      </c>
      <c r="S67" s="131">
        <f>'Tariffs July 2016'!BD36</f>
        <v>0</v>
      </c>
      <c r="T67" s="132" t="str">
        <f>'Tariffs July 2016'!BE36</f>
        <v>n</v>
      </c>
      <c r="U67" s="149"/>
      <c r="V67" s="149"/>
      <c r="W67" s="149"/>
      <c r="X67" s="149"/>
      <c r="Y67" s="149"/>
      <c r="Z67" s="149"/>
      <c r="AA67" s="149"/>
      <c r="AB67" s="149"/>
      <c r="AC67" s="149"/>
      <c r="AD67" s="149"/>
      <c r="AE67" s="149"/>
      <c r="AF67" s="146"/>
      <c r="AG67" s="146"/>
      <c r="AH67" s="146"/>
      <c r="AI67" s="146"/>
      <c r="AJ67" s="146"/>
      <c r="AK67" s="146"/>
      <c r="AL67" s="146"/>
      <c r="AM67" s="146"/>
      <c r="AN67" s="146"/>
      <c r="AO67" s="146"/>
      <c r="AP67" s="146"/>
      <c r="AQ67" s="146"/>
      <c r="AR67" s="146"/>
      <c r="AS67" s="146"/>
      <c r="AT67" s="146"/>
      <c r="AU67" s="146"/>
      <c r="AV67" s="146"/>
      <c r="AW67" s="146"/>
      <c r="AX67" s="146"/>
      <c r="AY67" s="146"/>
      <c r="AZ67" s="146"/>
    </row>
    <row r="68" spans="1:145" ht="14" x14ac:dyDescent="0.15">
      <c r="A68" s="125" t="str">
        <f>'Tariffs July 2016'!K37</f>
        <v>Diamond Energy</v>
      </c>
      <c r="B68" s="15" t="str">
        <f>'Tariffs July 2016'!L37</f>
        <v>Pay on time discount</v>
      </c>
      <c r="C68" s="126">
        <f>91*'Tariffs July 2016'!M37/100</f>
        <v>105.92036</v>
      </c>
      <c r="D68" s="126">
        <f>($C$60*$C$61)*'Tariffs July 2016'!N37/100</f>
        <v>119.38</v>
      </c>
      <c r="E68" s="126">
        <f>($C$60*$C$62)*'Tariffs July 2016'!AH37/100</f>
        <v>328.29500000000002</v>
      </c>
      <c r="F68" s="126">
        <f>($C$60*$C$63)*'Tariffs July 2016'!W37/100</f>
        <v>105.625</v>
      </c>
      <c r="G68" s="126">
        <f>SUM(C68:F68)</f>
        <v>659.22036000000003</v>
      </c>
      <c r="H68" s="127">
        <f t="shared" si="25"/>
        <v>2213.2000000000003</v>
      </c>
      <c r="I68" s="128">
        <f t="shared" si="26"/>
        <v>2636.8814400000001</v>
      </c>
      <c r="J68" s="129">
        <f t="shared" si="23"/>
        <v>2900.5695840000003</v>
      </c>
      <c r="K68" s="15">
        <f>'Tariffs July 2016'!AT37</f>
        <v>0</v>
      </c>
      <c r="L68" s="15">
        <f>'Tariffs July 2016'!AU37</f>
        <v>0</v>
      </c>
      <c r="M68" s="15">
        <f>'Tariffs July 2016'!AV37</f>
        <v>3</v>
      </c>
      <c r="N68" s="15">
        <f>'Tariffs July 2016'!AW37</f>
        <v>0</v>
      </c>
      <c r="O68" s="127">
        <f>I68</f>
        <v>2636.8814400000001</v>
      </c>
      <c r="P68" s="127">
        <f>O68-(O68*M68/100)</f>
        <v>2557.7749968000003</v>
      </c>
      <c r="Q68" s="130">
        <f t="shared" si="28"/>
        <v>2900.5695840000003</v>
      </c>
      <c r="R68" s="130">
        <f t="shared" si="29"/>
        <v>2813.5524964800006</v>
      </c>
      <c r="S68" s="131">
        <f>'Tariffs July 2016'!BD37</f>
        <v>0</v>
      </c>
      <c r="T68" s="132" t="str">
        <f>'Tariffs July 2016'!BE37</f>
        <v>n</v>
      </c>
      <c r="U68" s="149"/>
      <c r="V68" s="149"/>
      <c r="W68" s="149"/>
      <c r="X68" s="149"/>
      <c r="Y68" s="149"/>
      <c r="Z68" s="149"/>
      <c r="AA68" s="149"/>
      <c r="AB68" s="149"/>
      <c r="AC68" s="149"/>
      <c r="AD68" s="149"/>
      <c r="AE68" s="149"/>
      <c r="AF68" s="146"/>
      <c r="AG68" s="146"/>
      <c r="AH68" s="146"/>
      <c r="AI68" s="146"/>
      <c r="AJ68" s="146"/>
      <c r="AK68" s="146"/>
      <c r="AL68" s="146"/>
      <c r="AM68" s="146"/>
      <c r="AN68" s="146"/>
      <c r="AO68" s="146"/>
      <c r="AP68" s="146"/>
      <c r="AQ68" s="146"/>
      <c r="AR68" s="146"/>
      <c r="AS68" s="146"/>
      <c r="AT68" s="146"/>
      <c r="AU68" s="146"/>
      <c r="AV68" s="146"/>
      <c r="AW68" s="146"/>
      <c r="AX68" s="146"/>
      <c r="AY68" s="146"/>
      <c r="AZ68" s="146"/>
    </row>
    <row r="69" spans="1:145" ht="14" x14ac:dyDescent="0.15">
      <c r="A69" s="125" t="str">
        <f>'Tariffs July 2016'!K38</f>
        <v>Dodo Power &amp; Gas</v>
      </c>
      <c r="B69" s="15" t="str">
        <f>'Tariffs July 2016'!L38</f>
        <v>Market offer</v>
      </c>
      <c r="C69" s="126">
        <f>91*'Tariffs July 2016'!M38/100</f>
        <v>104.65</v>
      </c>
      <c r="D69" s="126">
        <f>($C$60*$C$61)*'Tariffs July 2016'!N38/100</f>
        <v>125.6</v>
      </c>
      <c r="E69" s="126">
        <f>($C$60*$C$62)*'Tariffs July 2016'!AH38/100</f>
        <v>245.3</v>
      </c>
      <c r="F69" s="126">
        <f>($C$60*$C$63)*'Tariffs July 2016'!W38/100</f>
        <v>85.75</v>
      </c>
      <c r="G69" s="126">
        <f t="shared" si="24"/>
        <v>561.29999999999995</v>
      </c>
      <c r="H69" s="127">
        <f t="shared" si="25"/>
        <v>1826.6</v>
      </c>
      <c r="I69" s="128">
        <f t="shared" si="26"/>
        <v>2245.1999999999998</v>
      </c>
      <c r="J69" s="129">
        <f t="shared" si="23"/>
        <v>2469.7199999999998</v>
      </c>
      <c r="K69" s="15">
        <f>'Tariffs July 2016'!AT38</f>
        <v>0</v>
      </c>
      <c r="L69" s="15">
        <f>'Tariffs July 2016'!AU38</f>
        <v>0</v>
      </c>
      <c r="M69" s="15">
        <f>'Tariffs July 2016'!AV38</f>
        <v>0</v>
      </c>
      <c r="N69" s="15">
        <f>'Tariffs July 2016'!AW38</f>
        <v>15</v>
      </c>
      <c r="O69" s="127">
        <f>I69</f>
        <v>2245.1999999999998</v>
      </c>
      <c r="P69" s="127">
        <f>O69-(H69*N69/100)</f>
        <v>1971.2099999999998</v>
      </c>
      <c r="Q69" s="130">
        <f t="shared" si="28"/>
        <v>2469.7199999999998</v>
      </c>
      <c r="R69" s="130">
        <f t="shared" si="29"/>
        <v>2168.3310000000001</v>
      </c>
      <c r="S69" s="131">
        <f>'Tariffs July 2016'!BD38</f>
        <v>0</v>
      </c>
      <c r="T69" s="132" t="str">
        <f>'Tariffs July 2016'!BE38</f>
        <v>n</v>
      </c>
      <c r="U69" s="149"/>
      <c r="V69" s="149"/>
      <c r="W69" s="149"/>
      <c r="X69" s="149"/>
      <c r="Y69" s="149"/>
      <c r="Z69" s="149"/>
      <c r="AA69" s="149"/>
      <c r="AB69" s="149"/>
      <c r="AC69" s="149"/>
      <c r="AD69" s="149"/>
      <c r="AE69" s="149"/>
      <c r="AF69" s="146"/>
      <c r="AG69" s="146"/>
      <c r="AH69" s="146"/>
      <c r="AI69" s="146"/>
      <c r="AJ69" s="146"/>
      <c r="AK69" s="146"/>
      <c r="AL69" s="146"/>
      <c r="AM69" s="146"/>
      <c r="AN69" s="146"/>
      <c r="AO69" s="146"/>
      <c r="AP69" s="146"/>
      <c r="AQ69" s="146"/>
      <c r="AR69" s="146"/>
      <c r="AS69" s="146"/>
      <c r="AT69" s="146"/>
      <c r="AU69" s="146"/>
      <c r="AV69" s="146"/>
      <c r="AW69" s="146"/>
      <c r="AX69" s="146"/>
      <c r="AY69" s="146"/>
      <c r="AZ69" s="146"/>
    </row>
    <row r="70" spans="1:145" ht="14" x14ac:dyDescent="0.15">
      <c r="A70" s="125" t="str">
        <f>'Tariffs July 2016'!K39</f>
        <v>EnergyAustralia</v>
      </c>
      <c r="B70" s="15" t="str">
        <f>'Tariffs July 2016'!L39</f>
        <v>Flexi Saver</v>
      </c>
      <c r="C70" s="126">
        <f>91*'Tariffs July 2016'!M39/100</f>
        <v>106.47</v>
      </c>
      <c r="D70" s="126">
        <f>($C$60*$C$61)*'Tariffs July 2016'!N39/100</f>
        <v>128</v>
      </c>
      <c r="E70" s="126">
        <f>($C$60*$C$62)*'Tariffs July 2016'!AH39/100</f>
        <v>245.3</v>
      </c>
      <c r="F70" s="126">
        <f>($C$60*$C$63)*'Tariffs July 2016'!W39/100</f>
        <v>81.349999999999994</v>
      </c>
      <c r="G70" s="126">
        <f t="shared" si="24"/>
        <v>561.12</v>
      </c>
      <c r="H70" s="127">
        <f t="shared" si="25"/>
        <v>1818.6</v>
      </c>
      <c r="I70" s="128">
        <f t="shared" si="26"/>
        <v>2244.48</v>
      </c>
      <c r="J70" s="129">
        <f t="shared" si="23"/>
        <v>2468.9280000000003</v>
      </c>
      <c r="K70" s="15">
        <f>'Tariffs July 2016'!AT39</f>
        <v>0</v>
      </c>
      <c r="L70" s="15">
        <f>'Tariffs July 2016'!AU39</f>
        <v>0</v>
      </c>
      <c r="M70" s="15">
        <f>'Tariffs July 2016'!AV39</f>
        <v>0</v>
      </c>
      <c r="N70" s="15">
        <f>'Tariffs July 2016'!AW39</f>
        <v>10</v>
      </c>
      <c r="O70" s="127">
        <f>I70</f>
        <v>2244.48</v>
      </c>
      <c r="P70" s="127">
        <f>O70-(H70*N70/100)</f>
        <v>2062.62</v>
      </c>
      <c r="Q70" s="130">
        <f t="shared" si="28"/>
        <v>2468.9280000000003</v>
      </c>
      <c r="R70" s="130">
        <f t="shared" si="29"/>
        <v>2268.8820000000001</v>
      </c>
      <c r="S70" s="131">
        <f>'Tariffs July 2016'!BD39</f>
        <v>0</v>
      </c>
      <c r="T70" s="132" t="str">
        <f>'Tariffs July 2016'!BE39</f>
        <v>n</v>
      </c>
      <c r="U70" s="149"/>
      <c r="V70" s="149"/>
      <c r="W70" s="149"/>
      <c r="X70" s="149"/>
      <c r="Y70" s="149"/>
      <c r="Z70" s="149"/>
      <c r="AA70" s="149"/>
      <c r="AB70" s="149"/>
      <c r="AC70" s="149"/>
      <c r="AD70" s="149"/>
      <c r="AE70" s="149"/>
      <c r="AF70" s="146"/>
      <c r="AG70" s="146"/>
      <c r="AH70" s="146"/>
      <c r="AI70" s="146"/>
      <c r="AJ70" s="146"/>
      <c r="AK70" s="146"/>
      <c r="AL70" s="146"/>
      <c r="AM70" s="146"/>
      <c r="AN70" s="146"/>
      <c r="AO70" s="146"/>
      <c r="AP70" s="146"/>
      <c r="AQ70" s="146"/>
      <c r="AR70" s="146"/>
      <c r="AS70" s="146"/>
      <c r="AT70" s="146"/>
      <c r="AU70" s="146"/>
      <c r="AV70" s="146"/>
      <c r="AW70" s="146"/>
      <c r="AX70" s="146"/>
      <c r="AY70" s="146"/>
      <c r="AZ70" s="146"/>
    </row>
    <row r="71" spans="1:145" ht="14" x14ac:dyDescent="0.15">
      <c r="A71" s="125" t="str">
        <f>'Tariffs July 2016'!K40</f>
        <v>Lumo Energy</v>
      </c>
      <c r="B71" s="15" t="str">
        <f>'Tariffs July 2016'!L40</f>
        <v>Advantage</v>
      </c>
      <c r="C71" s="126">
        <f>91*'Tariffs July 2016'!M40/100</f>
        <v>118.48199999999999</v>
      </c>
      <c r="D71" s="126">
        <f>($C$60*$C$61)*'Tariffs July 2016'!N40/100</f>
        <v>120.6</v>
      </c>
      <c r="E71" s="126">
        <f>($C$60*$C$62)*'Tariffs July 2016'!AH40/100</f>
        <v>224.51</v>
      </c>
      <c r="F71" s="126">
        <f>($C$60*$C$63)*'Tariffs July 2016'!W40/100</f>
        <v>84.95</v>
      </c>
      <c r="G71" s="126">
        <f t="shared" ref="G71:G75" si="30">SUM(C71:F71)</f>
        <v>548.54200000000003</v>
      </c>
      <c r="H71" s="127">
        <f t="shared" si="25"/>
        <v>1720.2400000000002</v>
      </c>
      <c r="I71" s="128">
        <f t="shared" si="26"/>
        <v>2194.1680000000001</v>
      </c>
      <c r="J71" s="129">
        <f t="shared" si="23"/>
        <v>2413.5848000000005</v>
      </c>
      <c r="K71" s="15">
        <f>'Tariffs July 2016'!AT40</f>
        <v>0</v>
      </c>
      <c r="L71" s="15">
        <f>'Tariffs July 2016'!AU40</f>
        <v>0</v>
      </c>
      <c r="M71" s="15">
        <f>'Tariffs July 2016'!AV40</f>
        <v>5</v>
      </c>
      <c r="N71" s="15">
        <f>'Tariffs July 2016'!AW40</f>
        <v>0</v>
      </c>
      <c r="O71" s="127">
        <f t="shared" ref="O71:O75" si="31">I71</f>
        <v>2194.1680000000001</v>
      </c>
      <c r="P71" s="127">
        <f>O71-(O71*M71/100)</f>
        <v>2084.4596000000001</v>
      </c>
      <c r="Q71" s="130">
        <f t="shared" si="28"/>
        <v>2413.5848000000005</v>
      </c>
      <c r="R71" s="130">
        <f t="shared" si="29"/>
        <v>2292.9055600000002</v>
      </c>
      <c r="S71" s="131">
        <f>'Tariffs July 2016'!BD40</f>
        <v>0</v>
      </c>
      <c r="T71" s="132" t="str">
        <f>'Tariffs July 2016'!BE40</f>
        <v>n</v>
      </c>
      <c r="U71" s="149"/>
      <c r="V71" s="149"/>
      <c r="W71" s="149"/>
      <c r="X71" s="149"/>
      <c r="Y71" s="149"/>
      <c r="Z71" s="149"/>
      <c r="AA71" s="149"/>
      <c r="AB71" s="149"/>
      <c r="AC71" s="149"/>
      <c r="AD71" s="149"/>
      <c r="AE71" s="149"/>
      <c r="AF71" s="146"/>
      <c r="AG71" s="146"/>
      <c r="AH71" s="146"/>
      <c r="AI71" s="146"/>
      <c r="AJ71" s="146"/>
      <c r="AK71" s="146"/>
      <c r="AL71" s="146"/>
      <c r="AM71" s="146"/>
      <c r="AN71" s="146"/>
      <c r="AO71" s="146"/>
      <c r="AP71" s="146"/>
      <c r="AQ71" s="146"/>
      <c r="AR71" s="146"/>
      <c r="AS71" s="146"/>
      <c r="AT71" s="146"/>
      <c r="AU71" s="146"/>
      <c r="AV71" s="146"/>
      <c r="AW71" s="146"/>
      <c r="AX71" s="146"/>
      <c r="AY71" s="146"/>
      <c r="AZ71" s="146"/>
    </row>
    <row r="72" spans="1:145" ht="14" x14ac:dyDescent="0.15">
      <c r="A72" s="125" t="str">
        <f>'Tariffs July 2016'!K41</f>
        <v>Origin Energy</v>
      </c>
      <c r="B72" s="15" t="str">
        <f>'Tariffs July 2016'!L41</f>
        <v>Saver</v>
      </c>
      <c r="C72" s="126">
        <f>91*'Tariffs July 2016'!M41/100</f>
        <v>105.9877</v>
      </c>
      <c r="D72" s="126">
        <f>($C$60*$C$61)*'Tariffs July 2016'!N41/100</f>
        <v>122.92</v>
      </c>
      <c r="E72" s="126">
        <f>($C$60*$C$62)*'Tariffs July 2016'!AH41/100</f>
        <v>243.65</v>
      </c>
      <c r="F72" s="126">
        <f>($C$60*$C$63)*'Tariffs July 2016'!W41/100</f>
        <v>89.85</v>
      </c>
      <c r="G72" s="126">
        <f t="shared" si="30"/>
        <v>562.40769999999998</v>
      </c>
      <c r="H72" s="127">
        <f t="shared" si="25"/>
        <v>1825.6799999999998</v>
      </c>
      <c r="I72" s="128">
        <f t="shared" si="26"/>
        <v>2249.6307999999999</v>
      </c>
      <c r="J72" s="129">
        <f t="shared" si="23"/>
        <v>2474.5938799999999</v>
      </c>
      <c r="K72" s="15">
        <f>'Tariffs July 2016'!AT41</f>
        <v>0</v>
      </c>
      <c r="L72" s="15">
        <f>'Tariffs July 2016'!AU41</f>
        <v>0</v>
      </c>
      <c r="M72" s="15">
        <f>'Tariffs July 2016'!AV41</f>
        <v>0</v>
      </c>
      <c r="N72" s="15">
        <f>'Tariffs July 2016'!AW41</f>
        <v>8</v>
      </c>
      <c r="O72" s="127">
        <f t="shared" si="31"/>
        <v>2249.6307999999999</v>
      </c>
      <c r="P72" s="127">
        <f>O72-(H72*N72/100)</f>
        <v>2103.5763999999999</v>
      </c>
      <c r="Q72" s="130">
        <f t="shared" si="28"/>
        <v>2474.5938799999999</v>
      </c>
      <c r="R72" s="130">
        <f t="shared" si="29"/>
        <v>2313.9340400000001</v>
      </c>
      <c r="S72" s="131">
        <f>'Tariffs July 2016'!BD41</f>
        <v>0</v>
      </c>
      <c r="T72" s="132" t="str">
        <f>'Tariffs July 2016'!BE41</f>
        <v>n</v>
      </c>
      <c r="U72" s="149"/>
      <c r="V72" s="149"/>
      <c r="W72" s="149"/>
      <c r="X72" s="149"/>
      <c r="Y72" s="149"/>
      <c r="Z72" s="149"/>
      <c r="AA72" s="149"/>
      <c r="AB72" s="149"/>
      <c r="AC72" s="149"/>
      <c r="AD72" s="149"/>
      <c r="AE72" s="149"/>
      <c r="AF72" s="146"/>
      <c r="AG72" s="146"/>
      <c r="AH72" s="146"/>
      <c r="AI72" s="146"/>
      <c r="AJ72" s="146"/>
      <c r="AK72" s="146"/>
      <c r="AL72" s="146"/>
      <c r="AM72" s="146"/>
      <c r="AN72" s="146"/>
      <c r="AO72" s="146"/>
      <c r="AP72" s="146"/>
      <c r="AQ72" s="146"/>
      <c r="AR72" s="146"/>
      <c r="AS72" s="146"/>
      <c r="AT72" s="146"/>
      <c r="AU72" s="146"/>
      <c r="AV72" s="146"/>
      <c r="AW72" s="146"/>
      <c r="AX72" s="146"/>
      <c r="AY72" s="146"/>
      <c r="AZ72" s="146"/>
    </row>
    <row r="73" spans="1:145" ht="14" x14ac:dyDescent="0.15">
      <c r="A73" s="125" t="str">
        <f>'Tariffs July 2016'!K42</f>
        <v>Sanctuary Energy</v>
      </c>
      <c r="B73" s="15" t="str">
        <f>'Tariffs July 2016'!L42</f>
        <v>Negotiated offer</v>
      </c>
      <c r="C73" s="126">
        <f>91*'Tariffs July 2016'!M42/100</f>
        <v>105.92399999999999</v>
      </c>
      <c r="D73" s="126">
        <f>($C$60*$C$61)*'Tariffs July 2016'!N42/100</f>
        <v>84.5</v>
      </c>
      <c r="E73" s="126">
        <f>($C$60*$C$62)*'Tariffs July 2016'!AH42/100</f>
        <v>232.375</v>
      </c>
      <c r="F73" s="126">
        <f>($C$60*$C$63)*'Tariffs July 2016'!W42/100</f>
        <v>81.31</v>
      </c>
      <c r="G73" s="126">
        <f t="shared" si="30"/>
        <v>504.10899999999998</v>
      </c>
      <c r="H73" s="127">
        <f t="shared" si="25"/>
        <v>1592.74</v>
      </c>
      <c r="I73" s="128">
        <f t="shared" si="26"/>
        <v>2016.4359999999999</v>
      </c>
      <c r="J73" s="129">
        <f t="shared" si="23"/>
        <v>2218.0796</v>
      </c>
      <c r="K73" s="15">
        <f>'Tariffs July 2016'!AT42</f>
        <v>0</v>
      </c>
      <c r="L73" s="15">
        <f>'Tariffs July 2016'!AU42</f>
        <v>0</v>
      </c>
      <c r="M73" s="15">
        <f>'Tariffs July 2016'!AV42</f>
        <v>0</v>
      </c>
      <c r="N73" s="15">
        <f>'Tariffs July 2016'!AW42</f>
        <v>0</v>
      </c>
      <c r="O73" s="127">
        <f t="shared" si="31"/>
        <v>2016.4359999999999</v>
      </c>
      <c r="P73" s="127">
        <f>O73</f>
        <v>2016.4359999999999</v>
      </c>
      <c r="Q73" s="130">
        <f>O73*1.1</f>
        <v>2218.0796</v>
      </c>
      <c r="R73" s="130">
        <f t="shared" si="29"/>
        <v>2218.0796</v>
      </c>
      <c r="S73" s="131">
        <f>'Tariffs July 2016'!BD42</f>
        <v>0</v>
      </c>
      <c r="T73" s="132" t="str">
        <f>'Tariffs July 2016'!BE42</f>
        <v>n</v>
      </c>
      <c r="U73" s="149"/>
      <c r="V73" s="149"/>
      <c r="W73" s="149"/>
      <c r="X73" s="149"/>
      <c r="Y73" s="149"/>
      <c r="Z73" s="149"/>
      <c r="AA73" s="149"/>
      <c r="AB73" s="149"/>
      <c r="AC73" s="149"/>
      <c r="AD73" s="149"/>
      <c r="AE73" s="149"/>
      <c r="AF73" s="146"/>
      <c r="AG73" s="146"/>
      <c r="AH73" s="146"/>
      <c r="AI73" s="146"/>
      <c r="AJ73" s="146"/>
      <c r="AK73" s="146"/>
      <c r="AL73" s="146"/>
      <c r="AM73" s="146"/>
      <c r="AN73" s="146"/>
      <c r="AO73" s="146"/>
      <c r="AP73" s="146"/>
      <c r="AQ73" s="146"/>
      <c r="AR73" s="146"/>
      <c r="AS73" s="146"/>
      <c r="AT73" s="146"/>
      <c r="AU73" s="146"/>
      <c r="AV73" s="146"/>
      <c r="AW73" s="146"/>
      <c r="AX73" s="146"/>
      <c r="AY73" s="146"/>
      <c r="AZ73" s="146"/>
    </row>
    <row r="74" spans="1:145" ht="14" x14ac:dyDescent="0.15">
      <c r="A74" s="125" t="str">
        <f>'Tariffs July 2016'!K43</f>
        <v>Simply Energy</v>
      </c>
      <c r="B74" s="15" t="str">
        <f>'Tariffs July 2016'!L43</f>
        <v>No term</v>
      </c>
      <c r="C74" s="126">
        <f>91*'Tariffs July 2016'!M43/100</f>
        <v>105.92399999999999</v>
      </c>
      <c r="D74" s="126">
        <f>($C$60*$C$61)*'Tariffs July 2016'!N43/100</f>
        <v>119.4</v>
      </c>
      <c r="E74" s="126">
        <f>($C$60*$C$62)*'Tariffs July 2016'!AH43/100</f>
        <v>232.43</v>
      </c>
      <c r="F74" s="126">
        <f>($C$60*$C$63)*'Tariffs July 2016'!W43/100</f>
        <v>81.300000000000011</v>
      </c>
      <c r="G74" s="126">
        <f t="shared" si="30"/>
        <v>539.05400000000009</v>
      </c>
      <c r="H74" s="127">
        <f t="shared" si="25"/>
        <v>1732.5200000000004</v>
      </c>
      <c r="I74" s="128">
        <f t="shared" si="26"/>
        <v>2156.2160000000003</v>
      </c>
      <c r="J74" s="129">
        <f t="shared" si="23"/>
        <v>2371.8376000000007</v>
      </c>
      <c r="K74" s="15">
        <f>'Tariffs July 2016'!AT43</f>
        <v>0</v>
      </c>
      <c r="L74" s="15">
        <f>'Tariffs July 2016'!AU43</f>
        <v>0</v>
      </c>
      <c r="M74" s="15">
        <f>'Tariffs July 2016'!AV43</f>
        <v>0</v>
      </c>
      <c r="N74" s="15">
        <f>'Tariffs July 2016'!AW43</f>
        <v>0</v>
      </c>
      <c r="O74" s="127">
        <f t="shared" si="31"/>
        <v>2156.2160000000003</v>
      </c>
      <c r="P74" s="127">
        <f>O74</f>
        <v>2156.2160000000003</v>
      </c>
      <c r="Q74" s="130">
        <f t="shared" si="28"/>
        <v>2371.8376000000007</v>
      </c>
      <c r="R74" s="130">
        <f t="shared" si="29"/>
        <v>2371.8376000000007</v>
      </c>
      <c r="S74" s="131">
        <f>'Tariffs July 2016'!BD43</f>
        <v>0</v>
      </c>
      <c r="T74" s="132" t="str">
        <f>'Tariffs July 2016'!BE43</f>
        <v>n</v>
      </c>
      <c r="U74" s="149"/>
      <c r="V74" s="149"/>
      <c r="W74" s="149"/>
      <c r="X74" s="149"/>
      <c r="Y74" s="149"/>
      <c r="Z74" s="149"/>
      <c r="AA74" s="149"/>
      <c r="AB74" s="149"/>
      <c r="AC74" s="149"/>
      <c r="AD74" s="149"/>
      <c r="AE74" s="149"/>
      <c r="AF74" s="146"/>
      <c r="AG74" s="146"/>
      <c r="AH74" s="146"/>
      <c r="AI74" s="146"/>
      <c r="AJ74" s="146"/>
      <c r="AK74" s="146"/>
      <c r="AL74" s="146"/>
      <c r="AM74" s="146"/>
      <c r="AN74" s="146"/>
      <c r="AO74" s="146"/>
      <c r="AP74" s="146"/>
      <c r="AQ74" s="146"/>
      <c r="AR74" s="146"/>
      <c r="AS74" s="146"/>
      <c r="AT74" s="146"/>
      <c r="AU74" s="146"/>
      <c r="AV74" s="146"/>
      <c r="AW74" s="146"/>
      <c r="AX74" s="146"/>
      <c r="AY74" s="146"/>
      <c r="AZ74" s="146"/>
    </row>
    <row r="75" spans="1:145" ht="15" thickBot="1" x14ac:dyDescent="0.2">
      <c r="A75" s="133" t="str">
        <f>'Tariffs July 2016'!K44</f>
        <v>Urth Energy</v>
      </c>
      <c r="B75" s="134" t="str">
        <f>'Tariffs July 2016'!L44</f>
        <v>Market offer</v>
      </c>
      <c r="C75" s="135">
        <f>91*'Tariffs July 2016'!M44/100</f>
        <v>106.015</v>
      </c>
      <c r="D75" s="135">
        <f>($C$60*$C$61)*'Tariffs July 2016'!N44/100</f>
        <v>157.6</v>
      </c>
      <c r="E75" s="135">
        <f>($C$60*$C$62)*'Tariffs July 2016'!AH44/100</f>
        <v>300.3</v>
      </c>
      <c r="F75" s="135">
        <f>($C$60*$C$63)*'Tariffs July 2016'!W44/100</f>
        <v>97.5</v>
      </c>
      <c r="G75" s="135">
        <f t="shared" si="30"/>
        <v>661.41499999999996</v>
      </c>
      <c r="H75" s="136">
        <f>(G75-C75)*4</f>
        <v>2221.6</v>
      </c>
      <c r="I75" s="137">
        <f t="shared" si="26"/>
        <v>2645.66</v>
      </c>
      <c r="J75" s="138">
        <f t="shared" si="23"/>
        <v>2910.2260000000001</v>
      </c>
      <c r="K75" s="134">
        <f>'Tariffs July 2016'!AT44</f>
        <v>0</v>
      </c>
      <c r="L75" s="134">
        <f>'Tariffs July 2016'!AU44</f>
        <v>0</v>
      </c>
      <c r="M75" s="134">
        <f>'Tariffs July 2016'!AV44</f>
        <v>0</v>
      </c>
      <c r="N75" s="134">
        <f>'Tariffs July 2016'!AW44</f>
        <v>10</v>
      </c>
      <c r="O75" s="127">
        <f t="shared" si="31"/>
        <v>2645.66</v>
      </c>
      <c r="P75" s="136">
        <f>O75-(H75*N75/100)</f>
        <v>2423.5</v>
      </c>
      <c r="Q75" s="139">
        <f t="shared" si="28"/>
        <v>2910.2260000000001</v>
      </c>
      <c r="R75" s="139">
        <f t="shared" si="29"/>
        <v>2665.8500000000004</v>
      </c>
      <c r="S75" s="140">
        <f>'Tariffs July 2016'!BD44</f>
        <v>0</v>
      </c>
      <c r="T75" s="141" t="str">
        <f>'Tariffs July 2016'!BE44</f>
        <v>n</v>
      </c>
      <c r="U75" s="149"/>
      <c r="V75" s="149"/>
      <c r="W75" s="149"/>
      <c r="X75" s="149"/>
      <c r="Y75" s="149"/>
      <c r="Z75" s="149"/>
      <c r="AA75" s="149"/>
      <c r="AB75" s="149"/>
      <c r="AC75" s="149"/>
      <c r="AD75" s="149"/>
      <c r="AE75" s="149"/>
      <c r="AF75" s="146"/>
      <c r="AG75" s="146"/>
      <c r="AH75" s="146"/>
      <c r="AI75" s="146"/>
      <c r="AJ75" s="146"/>
      <c r="AK75" s="146"/>
      <c r="AL75" s="146"/>
      <c r="AM75" s="146"/>
      <c r="AN75" s="146"/>
      <c r="AO75" s="146"/>
      <c r="AP75" s="146"/>
      <c r="AQ75" s="146"/>
      <c r="AR75" s="146"/>
      <c r="AS75" s="146"/>
      <c r="AT75" s="146"/>
      <c r="AU75" s="146"/>
      <c r="AV75" s="146"/>
      <c r="AW75" s="146"/>
      <c r="AX75" s="146"/>
      <c r="AY75" s="146"/>
      <c r="AZ75" s="146"/>
    </row>
    <row r="76" spans="1:145" ht="14" x14ac:dyDescent="0.15">
      <c r="A76" s="146"/>
      <c r="B76" s="146"/>
      <c r="C76" s="146"/>
      <c r="D76" s="146"/>
      <c r="E76" s="146"/>
      <c r="F76" s="146"/>
      <c r="G76" s="146"/>
      <c r="H76" s="146"/>
      <c r="I76" s="146"/>
      <c r="J76" s="146"/>
      <c r="K76" s="146"/>
      <c r="L76" s="146"/>
      <c r="M76" s="146"/>
      <c r="N76" s="146"/>
      <c r="O76" s="146"/>
      <c r="P76" s="146"/>
      <c r="Q76" s="146"/>
      <c r="R76" s="146"/>
      <c r="S76" s="146"/>
      <c r="T76" s="146"/>
      <c r="U76" s="149"/>
      <c r="V76" s="149"/>
      <c r="W76" s="149"/>
      <c r="X76" s="149"/>
      <c r="Y76" s="149"/>
      <c r="Z76" s="149"/>
      <c r="AA76" s="149"/>
      <c r="AB76" s="149"/>
      <c r="AC76" s="149"/>
      <c r="AD76" s="149"/>
      <c r="AE76" s="149"/>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c r="BC76" s="146"/>
      <c r="BD76" s="146"/>
      <c r="BE76" s="146"/>
      <c r="BF76" s="146"/>
      <c r="BG76" s="146"/>
      <c r="BH76" s="146"/>
      <c r="BI76" s="146"/>
      <c r="BJ76" s="146"/>
      <c r="BK76" s="146"/>
      <c r="BL76" s="146"/>
      <c r="BM76" s="146"/>
      <c r="BN76" s="146"/>
      <c r="BO76" s="146"/>
      <c r="BP76" s="146"/>
      <c r="BQ76" s="146"/>
      <c r="BR76" s="146"/>
      <c r="BS76" s="146"/>
      <c r="BT76" s="146"/>
      <c r="BU76" s="146"/>
      <c r="BV76" s="146"/>
      <c r="BW76" s="146"/>
      <c r="BX76" s="146"/>
      <c r="BY76" s="146"/>
      <c r="BZ76" s="146"/>
      <c r="CA76" s="146"/>
      <c r="CB76" s="146"/>
      <c r="CC76" s="146"/>
      <c r="CD76" s="146"/>
      <c r="CE76" s="146"/>
      <c r="CF76" s="146"/>
      <c r="CG76" s="146"/>
      <c r="CH76" s="146"/>
      <c r="CI76" s="146"/>
      <c r="CJ76" s="146"/>
      <c r="CK76" s="146"/>
      <c r="CL76" s="146"/>
      <c r="CM76" s="146"/>
      <c r="CN76" s="146"/>
      <c r="CO76" s="146"/>
      <c r="CP76" s="146"/>
      <c r="CQ76" s="146"/>
      <c r="CR76" s="146"/>
      <c r="CS76" s="146"/>
      <c r="CT76" s="146"/>
      <c r="CU76" s="146"/>
      <c r="CV76" s="146"/>
      <c r="CW76" s="146"/>
      <c r="CX76" s="146"/>
      <c r="CY76" s="146"/>
      <c r="CZ76" s="146"/>
      <c r="DA76" s="146"/>
      <c r="DB76" s="146"/>
      <c r="DC76" s="146"/>
      <c r="DD76" s="146"/>
      <c r="DE76" s="146"/>
      <c r="DF76" s="146"/>
      <c r="DG76" s="146"/>
      <c r="DH76" s="146"/>
      <c r="DI76" s="146"/>
      <c r="DJ76" s="146"/>
      <c r="DK76" s="146"/>
      <c r="DL76" s="146"/>
      <c r="DM76" s="146"/>
      <c r="DN76" s="146"/>
      <c r="DO76" s="146"/>
      <c r="DP76" s="146"/>
      <c r="DQ76" s="146"/>
      <c r="DR76" s="146"/>
      <c r="DS76" s="146"/>
      <c r="DT76" s="146"/>
      <c r="DU76" s="146"/>
      <c r="DV76" s="146"/>
      <c r="DW76" s="146"/>
      <c r="DX76" s="146"/>
      <c r="DY76" s="146"/>
      <c r="DZ76" s="146"/>
      <c r="EA76" s="146"/>
      <c r="EB76" s="146"/>
      <c r="EC76" s="146"/>
      <c r="ED76" s="146"/>
      <c r="EE76" s="146"/>
      <c r="EF76" s="146"/>
      <c r="EG76" s="146"/>
      <c r="EH76" s="146"/>
      <c r="EI76" s="146"/>
      <c r="EJ76" s="146"/>
      <c r="EK76" s="146"/>
      <c r="EL76" s="146"/>
      <c r="EM76" s="146"/>
      <c r="EN76" s="146"/>
      <c r="EO76" s="146"/>
    </row>
    <row r="77" spans="1:145" ht="14" x14ac:dyDescent="0.15">
      <c r="A77" s="146"/>
      <c r="B77" s="146"/>
      <c r="C77" s="146"/>
      <c r="D77" s="146"/>
      <c r="E77" s="146"/>
      <c r="F77" s="146"/>
      <c r="G77" s="146"/>
      <c r="H77" s="146"/>
      <c r="I77" s="146"/>
      <c r="J77" s="146"/>
      <c r="K77" s="146"/>
      <c r="L77" s="146"/>
      <c r="M77" s="146"/>
      <c r="N77" s="146"/>
      <c r="O77" s="146"/>
      <c r="P77" s="146"/>
      <c r="Q77" s="146"/>
      <c r="R77" s="146"/>
      <c r="S77" s="146"/>
      <c r="T77" s="146"/>
      <c r="U77" s="149"/>
      <c r="V77" s="149"/>
      <c r="W77" s="149"/>
      <c r="X77" s="149"/>
      <c r="Y77" s="149"/>
      <c r="Z77" s="149"/>
      <c r="AA77" s="149"/>
      <c r="AB77" s="149"/>
      <c r="AC77" s="149"/>
      <c r="AD77" s="149"/>
      <c r="AE77" s="149"/>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c r="BC77" s="146"/>
      <c r="BD77" s="146"/>
      <c r="BE77" s="146"/>
      <c r="BF77" s="146"/>
      <c r="BG77" s="146"/>
      <c r="BH77" s="146"/>
      <c r="BI77" s="146"/>
      <c r="BJ77" s="146"/>
      <c r="BK77" s="146"/>
      <c r="BL77" s="146"/>
      <c r="BM77" s="146"/>
      <c r="BN77" s="146"/>
      <c r="BO77" s="146"/>
      <c r="BP77" s="146"/>
      <c r="BQ77" s="146"/>
      <c r="BR77" s="146"/>
      <c r="BS77" s="146"/>
      <c r="BT77" s="146"/>
      <c r="BU77" s="146"/>
      <c r="BV77" s="146"/>
      <c r="BW77" s="146"/>
      <c r="BX77" s="146"/>
      <c r="BY77" s="146"/>
      <c r="BZ77" s="146"/>
      <c r="CA77" s="146"/>
      <c r="CB77" s="146"/>
      <c r="CC77" s="146"/>
      <c r="CD77" s="146"/>
      <c r="CE77" s="146"/>
      <c r="CF77" s="146"/>
      <c r="CG77" s="146"/>
      <c r="CH77" s="146"/>
      <c r="CI77" s="146"/>
      <c r="CJ77" s="146"/>
      <c r="CK77" s="146"/>
      <c r="CL77" s="146"/>
      <c r="CM77" s="146"/>
      <c r="CN77" s="146"/>
      <c r="CO77" s="146"/>
      <c r="CP77" s="146"/>
      <c r="CQ77" s="146"/>
      <c r="CR77" s="146"/>
      <c r="CS77" s="146"/>
      <c r="CT77" s="146"/>
      <c r="CU77" s="146"/>
      <c r="CV77" s="146"/>
      <c r="CW77" s="146"/>
      <c r="CX77" s="146"/>
      <c r="CY77" s="146"/>
      <c r="CZ77" s="146"/>
      <c r="DA77" s="146"/>
      <c r="DB77" s="146"/>
      <c r="DC77" s="146"/>
      <c r="DD77" s="146"/>
      <c r="DE77" s="146"/>
      <c r="DF77" s="146"/>
      <c r="DG77" s="146"/>
      <c r="DH77" s="146"/>
      <c r="DI77" s="146"/>
      <c r="DJ77" s="146"/>
      <c r="DK77" s="146"/>
      <c r="DL77" s="146"/>
      <c r="DM77" s="146"/>
      <c r="DN77" s="146"/>
      <c r="DO77" s="146"/>
      <c r="DP77" s="146"/>
      <c r="DQ77" s="146"/>
      <c r="DR77" s="146"/>
      <c r="DS77" s="146"/>
      <c r="DT77" s="146"/>
      <c r="DU77" s="146"/>
      <c r="DV77" s="146"/>
      <c r="DW77" s="146"/>
      <c r="DX77" s="146"/>
      <c r="DY77" s="146"/>
      <c r="DZ77" s="146"/>
      <c r="EA77" s="146"/>
      <c r="EB77" s="146"/>
      <c r="EC77" s="146"/>
      <c r="ED77" s="146"/>
      <c r="EE77" s="146"/>
      <c r="EF77" s="146"/>
      <c r="EG77" s="146"/>
      <c r="EH77" s="146"/>
      <c r="EI77" s="146"/>
      <c r="EJ77" s="146"/>
      <c r="EK77" s="146"/>
      <c r="EL77" s="146"/>
      <c r="EM77" s="146"/>
      <c r="EN77" s="146"/>
      <c r="EO77" s="146"/>
    </row>
    <row r="78" spans="1:145" ht="14" x14ac:dyDescent="0.15">
      <c r="A78" s="146"/>
      <c r="B78" s="146"/>
      <c r="C78" s="146"/>
      <c r="D78" s="146"/>
      <c r="E78" s="146"/>
      <c r="F78" s="146"/>
      <c r="G78" s="146"/>
      <c r="H78" s="146"/>
      <c r="I78" s="146"/>
      <c r="J78" s="146"/>
      <c r="K78" s="146"/>
      <c r="L78" s="146"/>
      <c r="M78" s="146"/>
      <c r="N78" s="146"/>
      <c r="O78" s="146"/>
      <c r="P78" s="146"/>
      <c r="Q78" s="146"/>
      <c r="R78" s="146"/>
      <c r="S78" s="146"/>
      <c r="T78" s="146"/>
      <c r="U78" s="149"/>
      <c r="V78" s="149"/>
      <c r="W78" s="149"/>
      <c r="X78" s="149"/>
      <c r="Y78" s="149"/>
      <c r="Z78" s="149"/>
      <c r="AA78" s="149"/>
      <c r="AB78" s="149"/>
      <c r="AC78" s="149"/>
      <c r="AD78" s="149"/>
      <c r="AE78" s="149"/>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c r="BC78" s="146"/>
      <c r="BD78" s="146"/>
      <c r="BE78" s="146"/>
      <c r="BF78" s="146"/>
      <c r="BG78" s="146"/>
      <c r="BH78" s="146"/>
      <c r="BI78" s="146"/>
      <c r="BJ78" s="146"/>
      <c r="BK78" s="146"/>
      <c r="BL78" s="146"/>
      <c r="BM78" s="146"/>
      <c r="BN78" s="146"/>
      <c r="BO78" s="146"/>
      <c r="BP78" s="146"/>
      <c r="BQ78" s="146"/>
      <c r="BR78" s="146"/>
      <c r="BS78" s="146"/>
      <c r="BT78" s="146"/>
      <c r="BU78" s="146"/>
      <c r="BV78" s="146"/>
      <c r="BW78" s="146"/>
      <c r="BX78" s="146"/>
      <c r="BY78" s="146"/>
      <c r="BZ78" s="146"/>
      <c r="CA78" s="146"/>
      <c r="CB78" s="146"/>
      <c r="CC78" s="146"/>
      <c r="CD78" s="146"/>
      <c r="CE78" s="146"/>
      <c r="CF78" s="146"/>
      <c r="CG78" s="146"/>
      <c r="CH78" s="146"/>
      <c r="CI78" s="146"/>
      <c r="CJ78" s="146"/>
      <c r="CK78" s="146"/>
      <c r="CL78" s="146"/>
      <c r="CM78" s="146"/>
      <c r="CN78" s="146"/>
      <c r="CO78" s="146"/>
      <c r="CP78" s="146"/>
      <c r="CQ78" s="146"/>
      <c r="CR78" s="146"/>
      <c r="CS78" s="146"/>
      <c r="CT78" s="146"/>
      <c r="CU78" s="146"/>
      <c r="CV78" s="146"/>
      <c r="CW78" s="146"/>
      <c r="CX78" s="146"/>
      <c r="CY78" s="146"/>
      <c r="CZ78" s="146"/>
      <c r="DA78" s="146"/>
      <c r="DB78" s="146"/>
      <c r="DC78" s="146"/>
      <c r="DD78" s="146"/>
      <c r="DE78" s="146"/>
      <c r="DF78" s="146"/>
      <c r="DG78" s="146"/>
      <c r="DH78" s="146"/>
      <c r="DI78" s="146"/>
      <c r="DJ78" s="146"/>
      <c r="DK78" s="146"/>
      <c r="DL78" s="146"/>
      <c r="DM78" s="146"/>
      <c r="DN78" s="146"/>
      <c r="DO78" s="146"/>
      <c r="DP78" s="146"/>
      <c r="DQ78" s="146"/>
      <c r="DR78" s="146"/>
      <c r="DS78" s="146"/>
      <c r="DT78" s="146"/>
      <c r="DU78" s="146"/>
      <c r="DV78" s="146"/>
      <c r="DW78" s="146"/>
      <c r="DX78" s="146"/>
      <c r="DY78" s="146"/>
      <c r="DZ78" s="146"/>
      <c r="EA78" s="146"/>
      <c r="EB78" s="146"/>
      <c r="EC78" s="146"/>
      <c r="ED78" s="146"/>
      <c r="EE78" s="146"/>
      <c r="EF78" s="146"/>
      <c r="EG78" s="146"/>
      <c r="EH78" s="146"/>
      <c r="EI78" s="146"/>
      <c r="EJ78" s="146"/>
      <c r="EK78" s="146"/>
      <c r="EL78" s="146"/>
      <c r="EM78" s="146"/>
      <c r="EN78" s="146"/>
      <c r="EO78" s="146"/>
    </row>
    <row r="79" spans="1:145" ht="14" x14ac:dyDescent="0.15">
      <c r="A79" s="146"/>
      <c r="B79" s="146"/>
      <c r="C79" s="146"/>
      <c r="D79" s="146"/>
      <c r="E79" s="146"/>
      <c r="F79" s="146"/>
      <c r="G79" s="146"/>
      <c r="H79" s="146"/>
      <c r="I79" s="146"/>
      <c r="J79" s="146"/>
      <c r="K79" s="146"/>
      <c r="L79" s="146"/>
      <c r="M79" s="146"/>
      <c r="N79" s="146"/>
      <c r="O79" s="146"/>
      <c r="P79" s="146"/>
      <c r="Q79" s="146"/>
      <c r="R79" s="146"/>
      <c r="S79" s="146"/>
      <c r="T79" s="146"/>
      <c r="U79" s="149"/>
      <c r="V79" s="149"/>
      <c r="W79" s="149"/>
      <c r="X79" s="149"/>
      <c r="Y79" s="149"/>
      <c r="Z79" s="149"/>
      <c r="AA79" s="149"/>
      <c r="AB79" s="149"/>
      <c r="AC79" s="149"/>
      <c r="AD79" s="149"/>
      <c r="AE79" s="149"/>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c r="BC79" s="146"/>
      <c r="BD79" s="146"/>
      <c r="BE79" s="146"/>
      <c r="BF79" s="146"/>
      <c r="BG79" s="146"/>
      <c r="BH79" s="146"/>
      <c r="BI79" s="146"/>
      <c r="BJ79" s="146"/>
      <c r="BK79" s="146"/>
      <c r="BL79" s="146"/>
      <c r="BM79" s="146"/>
      <c r="BN79" s="146"/>
      <c r="BO79" s="146"/>
      <c r="BP79" s="146"/>
      <c r="BQ79" s="146"/>
      <c r="BR79" s="146"/>
      <c r="BS79" s="146"/>
      <c r="BT79" s="146"/>
      <c r="BU79" s="146"/>
      <c r="BV79" s="146"/>
      <c r="BW79" s="146"/>
      <c r="BX79" s="146"/>
      <c r="BY79" s="146"/>
      <c r="BZ79" s="146"/>
      <c r="CA79" s="146"/>
      <c r="CB79" s="146"/>
      <c r="CC79" s="146"/>
      <c r="CD79" s="146"/>
      <c r="CE79" s="146"/>
      <c r="CF79" s="146"/>
      <c r="CG79" s="146"/>
      <c r="CH79" s="146"/>
      <c r="CI79" s="146"/>
      <c r="CJ79" s="146"/>
      <c r="CK79" s="146"/>
      <c r="CL79" s="146"/>
      <c r="CM79" s="146"/>
      <c r="CN79" s="146"/>
      <c r="CO79" s="146"/>
      <c r="CP79" s="146"/>
      <c r="CQ79" s="146"/>
      <c r="CR79" s="146"/>
      <c r="CS79" s="146"/>
      <c r="CT79" s="146"/>
      <c r="CU79" s="146"/>
      <c r="CV79" s="146"/>
      <c r="CW79" s="146"/>
      <c r="CX79" s="146"/>
      <c r="CY79" s="146"/>
      <c r="CZ79" s="146"/>
      <c r="DA79" s="146"/>
      <c r="DB79" s="146"/>
      <c r="DC79" s="146"/>
      <c r="DD79" s="146"/>
      <c r="DE79" s="146"/>
      <c r="DF79" s="146"/>
      <c r="DG79" s="146"/>
      <c r="DH79" s="146"/>
      <c r="DI79" s="146"/>
      <c r="DJ79" s="146"/>
      <c r="DK79" s="146"/>
      <c r="DL79" s="146"/>
      <c r="DM79" s="146"/>
      <c r="DN79" s="146"/>
      <c r="DO79" s="146"/>
      <c r="DP79" s="146"/>
      <c r="DQ79" s="146"/>
      <c r="DR79" s="146"/>
      <c r="DS79" s="146"/>
      <c r="DT79" s="146"/>
      <c r="DU79" s="146"/>
      <c r="DV79" s="146"/>
      <c r="DW79" s="146"/>
      <c r="DX79" s="146"/>
      <c r="DY79" s="146"/>
      <c r="DZ79" s="146"/>
      <c r="EA79" s="146"/>
      <c r="EB79" s="146"/>
      <c r="EC79" s="146"/>
      <c r="ED79" s="146"/>
      <c r="EE79" s="146"/>
      <c r="EF79" s="146"/>
      <c r="EG79" s="146"/>
      <c r="EH79" s="146"/>
      <c r="EI79" s="146"/>
      <c r="EJ79" s="146"/>
      <c r="EK79" s="146"/>
      <c r="EL79" s="146"/>
      <c r="EM79" s="146"/>
      <c r="EN79" s="146"/>
      <c r="EO79" s="146"/>
    </row>
    <row r="80" spans="1:145" ht="14" x14ac:dyDescent="0.15">
      <c r="A80" s="146"/>
      <c r="B80" s="146"/>
      <c r="C80" s="146"/>
      <c r="D80" s="146"/>
      <c r="E80" s="146"/>
      <c r="F80" s="146"/>
      <c r="G80" s="146"/>
      <c r="H80" s="146"/>
      <c r="I80" s="146"/>
      <c r="J80" s="146"/>
      <c r="K80" s="146"/>
      <c r="L80" s="146"/>
      <c r="M80" s="146"/>
      <c r="N80" s="146"/>
      <c r="O80" s="146"/>
      <c r="P80" s="146"/>
      <c r="Q80" s="146"/>
      <c r="R80" s="146"/>
      <c r="S80" s="146"/>
      <c r="T80" s="146"/>
      <c r="U80" s="149"/>
      <c r="V80" s="149"/>
      <c r="W80" s="149"/>
      <c r="X80" s="149"/>
      <c r="Y80" s="149"/>
      <c r="Z80" s="149"/>
      <c r="AA80" s="149"/>
      <c r="AB80" s="149"/>
      <c r="AC80" s="149"/>
      <c r="AD80" s="149"/>
      <c r="AE80" s="149"/>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c r="BC80" s="146"/>
      <c r="BD80" s="146"/>
      <c r="BE80" s="146"/>
      <c r="BF80" s="146"/>
      <c r="BG80" s="146"/>
      <c r="BH80" s="146"/>
      <c r="BI80" s="146"/>
      <c r="BJ80" s="146"/>
      <c r="BK80" s="146"/>
      <c r="BL80" s="146"/>
      <c r="BM80" s="146"/>
      <c r="BN80" s="146"/>
      <c r="BO80" s="146"/>
      <c r="BP80" s="146"/>
      <c r="BQ80" s="146"/>
      <c r="BR80" s="146"/>
      <c r="BS80" s="146"/>
      <c r="BT80" s="146"/>
      <c r="BU80" s="146"/>
      <c r="BV80" s="146"/>
      <c r="BW80" s="146"/>
      <c r="BX80" s="146"/>
      <c r="BY80" s="146"/>
      <c r="BZ80" s="146"/>
      <c r="CA80" s="146"/>
      <c r="CB80" s="146"/>
      <c r="CC80" s="146"/>
      <c r="CD80" s="146"/>
      <c r="CE80" s="146"/>
      <c r="CF80" s="146"/>
      <c r="CG80" s="146"/>
      <c r="CH80" s="146"/>
      <c r="CI80" s="146"/>
      <c r="CJ80" s="146"/>
      <c r="CK80" s="146"/>
      <c r="CL80" s="146"/>
      <c r="CM80" s="146"/>
      <c r="CN80" s="146"/>
      <c r="CO80" s="146"/>
      <c r="CP80" s="146"/>
      <c r="CQ80" s="146"/>
      <c r="CR80" s="146"/>
      <c r="CS80" s="146"/>
      <c r="CT80" s="146"/>
      <c r="CU80" s="146"/>
      <c r="CV80" s="146"/>
      <c r="CW80" s="146"/>
      <c r="CX80" s="146"/>
      <c r="CY80" s="146"/>
      <c r="CZ80" s="146"/>
      <c r="DA80" s="146"/>
      <c r="DB80" s="146"/>
      <c r="DC80" s="146"/>
      <c r="DD80" s="146"/>
      <c r="DE80" s="146"/>
      <c r="DF80" s="146"/>
      <c r="DG80" s="146"/>
      <c r="DH80" s="146"/>
      <c r="DI80" s="146"/>
      <c r="DJ80" s="146"/>
      <c r="DK80" s="146"/>
      <c r="DL80" s="146"/>
      <c r="DM80" s="146"/>
      <c r="DN80" s="146"/>
      <c r="DO80" s="146"/>
      <c r="DP80" s="146"/>
      <c r="DQ80" s="146"/>
      <c r="DR80" s="146"/>
      <c r="DS80" s="146"/>
      <c r="DT80" s="146"/>
      <c r="DU80" s="146"/>
      <c r="DV80" s="146"/>
      <c r="DW80" s="146"/>
      <c r="DX80" s="146"/>
      <c r="DY80" s="146"/>
      <c r="DZ80" s="146"/>
      <c r="EA80" s="146"/>
      <c r="EB80" s="146"/>
      <c r="EC80" s="146"/>
      <c r="ED80" s="146"/>
      <c r="EE80" s="146"/>
      <c r="EF80" s="146"/>
      <c r="EG80" s="146"/>
      <c r="EH80" s="146"/>
      <c r="EI80" s="146"/>
      <c r="EJ80" s="146"/>
      <c r="EK80" s="146"/>
      <c r="EL80" s="146"/>
      <c r="EM80" s="146"/>
      <c r="EN80" s="146"/>
      <c r="EO80" s="146"/>
    </row>
    <row r="81" spans="1:145" ht="14" x14ac:dyDescent="0.15">
      <c r="A81" s="146"/>
      <c r="B81" s="146"/>
      <c r="C81" s="146"/>
      <c r="D81" s="146"/>
      <c r="E81" s="146"/>
      <c r="F81" s="146"/>
      <c r="G81" s="146"/>
      <c r="H81" s="146"/>
      <c r="I81" s="146"/>
      <c r="J81" s="146"/>
      <c r="K81" s="146"/>
      <c r="L81" s="146"/>
      <c r="M81" s="146"/>
      <c r="N81" s="146"/>
      <c r="O81" s="146"/>
      <c r="P81" s="146"/>
      <c r="Q81" s="146"/>
      <c r="R81" s="146"/>
      <c r="S81" s="146"/>
      <c r="T81" s="146"/>
      <c r="U81" s="149"/>
      <c r="V81" s="149"/>
      <c r="W81" s="149"/>
      <c r="X81" s="149"/>
      <c r="Y81" s="149"/>
      <c r="Z81" s="149"/>
      <c r="AA81" s="149"/>
      <c r="AB81" s="149"/>
      <c r="AC81" s="149"/>
      <c r="AD81" s="149"/>
      <c r="AE81" s="149"/>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c r="BC81" s="146"/>
      <c r="BD81" s="146"/>
      <c r="BE81" s="146"/>
      <c r="BF81" s="146"/>
      <c r="BG81" s="146"/>
      <c r="BH81" s="146"/>
      <c r="BI81" s="146"/>
      <c r="BJ81" s="146"/>
      <c r="BK81" s="146"/>
      <c r="BL81" s="146"/>
      <c r="BM81" s="146"/>
      <c r="BN81" s="146"/>
      <c r="BO81" s="146"/>
      <c r="BP81" s="146"/>
      <c r="BQ81" s="146"/>
      <c r="BR81" s="146"/>
      <c r="BS81" s="146"/>
      <c r="BT81" s="146"/>
      <c r="BU81" s="146"/>
      <c r="BV81" s="146"/>
      <c r="BW81" s="146"/>
      <c r="BX81" s="146"/>
      <c r="BY81" s="146"/>
      <c r="BZ81" s="146"/>
      <c r="CA81" s="146"/>
      <c r="CB81" s="146"/>
      <c r="CC81" s="146"/>
      <c r="CD81" s="146"/>
      <c r="CE81" s="146"/>
      <c r="CF81" s="146"/>
      <c r="CG81" s="146"/>
      <c r="CH81" s="146"/>
      <c r="CI81" s="146"/>
      <c r="CJ81" s="146"/>
      <c r="CK81" s="146"/>
      <c r="CL81" s="146"/>
      <c r="CM81" s="146"/>
      <c r="CN81" s="146"/>
      <c r="CO81" s="146"/>
      <c r="CP81" s="146"/>
      <c r="CQ81" s="146"/>
      <c r="CR81" s="146"/>
      <c r="CS81" s="146"/>
      <c r="CT81" s="146"/>
      <c r="CU81" s="146"/>
      <c r="CV81" s="146"/>
      <c r="CW81" s="146"/>
      <c r="CX81" s="146"/>
      <c r="CY81" s="146"/>
      <c r="CZ81" s="146"/>
      <c r="DA81" s="146"/>
      <c r="DB81" s="146"/>
      <c r="DC81" s="146"/>
      <c r="DD81" s="146"/>
      <c r="DE81" s="146"/>
      <c r="DF81" s="146"/>
      <c r="DG81" s="146"/>
      <c r="DH81" s="146"/>
      <c r="DI81" s="146"/>
      <c r="DJ81" s="146"/>
      <c r="DK81" s="146"/>
      <c r="DL81" s="146"/>
      <c r="DM81" s="146"/>
      <c r="DN81" s="146"/>
      <c r="DO81" s="146"/>
      <c r="DP81" s="146"/>
      <c r="DQ81" s="146"/>
      <c r="DR81" s="146"/>
      <c r="DS81" s="146"/>
      <c r="DT81" s="146"/>
      <c r="DU81" s="146"/>
      <c r="DV81" s="146"/>
      <c r="DW81" s="146"/>
      <c r="DX81" s="146"/>
      <c r="DY81" s="146"/>
      <c r="DZ81" s="146"/>
      <c r="EA81" s="146"/>
      <c r="EB81" s="146"/>
      <c r="EC81" s="146"/>
      <c r="ED81" s="146"/>
      <c r="EE81" s="146"/>
      <c r="EF81" s="146"/>
      <c r="EG81" s="146"/>
      <c r="EH81" s="146"/>
      <c r="EI81" s="146"/>
      <c r="EJ81" s="146"/>
      <c r="EK81" s="146"/>
      <c r="EL81" s="146"/>
      <c r="EM81" s="146"/>
      <c r="EN81" s="146"/>
      <c r="EO81" s="146"/>
    </row>
    <row r="82" spans="1:145" ht="14" x14ac:dyDescent="0.15">
      <c r="A82" s="146"/>
      <c r="B82" s="146"/>
      <c r="C82" s="146"/>
      <c r="D82" s="146"/>
      <c r="E82" s="146"/>
      <c r="F82" s="146"/>
      <c r="G82" s="146"/>
      <c r="H82" s="146"/>
      <c r="I82" s="146"/>
      <c r="J82" s="146"/>
      <c r="K82" s="146"/>
      <c r="L82" s="146"/>
      <c r="M82" s="146"/>
      <c r="N82" s="146"/>
      <c r="O82" s="146"/>
      <c r="P82" s="146"/>
      <c r="Q82" s="146"/>
      <c r="R82" s="146"/>
      <c r="S82" s="146"/>
      <c r="T82" s="146"/>
      <c r="U82" s="149"/>
      <c r="V82" s="149"/>
      <c r="W82" s="149"/>
      <c r="X82" s="149"/>
      <c r="Y82" s="149"/>
      <c r="Z82" s="149"/>
      <c r="AA82" s="149"/>
      <c r="AB82" s="149"/>
      <c r="AC82" s="149"/>
      <c r="AD82" s="149"/>
      <c r="AE82" s="149"/>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c r="BC82" s="146"/>
      <c r="BD82" s="146"/>
      <c r="BE82" s="146"/>
      <c r="BF82" s="146"/>
      <c r="BG82" s="146"/>
      <c r="BH82" s="146"/>
      <c r="BI82" s="146"/>
      <c r="BJ82" s="146"/>
      <c r="BK82" s="146"/>
      <c r="BL82" s="146"/>
      <c r="BM82" s="146"/>
      <c r="BN82" s="146"/>
      <c r="BO82" s="146"/>
      <c r="BP82" s="146"/>
      <c r="BQ82" s="146"/>
      <c r="BR82" s="146"/>
      <c r="BS82" s="146"/>
      <c r="BT82" s="146"/>
      <c r="BU82" s="146"/>
      <c r="BV82" s="146"/>
      <c r="BW82" s="146"/>
      <c r="BX82" s="146"/>
      <c r="BY82" s="146"/>
      <c r="BZ82" s="146"/>
      <c r="CA82" s="146"/>
      <c r="CB82" s="146"/>
      <c r="CC82" s="146"/>
      <c r="CD82" s="146"/>
      <c r="CE82" s="146"/>
      <c r="CF82" s="146"/>
      <c r="CG82" s="146"/>
      <c r="CH82" s="146"/>
      <c r="CI82" s="146"/>
      <c r="CJ82" s="146"/>
      <c r="CK82" s="146"/>
      <c r="CL82" s="146"/>
      <c r="CM82" s="146"/>
      <c r="CN82" s="146"/>
      <c r="CO82" s="146"/>
      <c r="CP82" s="146"/>
      <c r="CQ82" s="146"/>
      <c r="CR82" s="146"/>
      <c r="CS82" s="146"/>
      <c r="CT82" s="146"/>
      <c r="CU82" s="146"/>
      <c r="CV82" s="146"/>
      <c r="CW82" s="146"/>
      <c r="CX82" s="146"/>
      <c r="CY82" s="146"/>
      <c r="CZ82" s="146"/>
      <c r="DA82" s="146"/>
      <c r="DB82" s="146"/>
      <c r="DC82" s="146"/>
      <c r="DD82" s="146"/>
      <c r="DE82" s="146"/>
      <c r="DF82" s="146"/>
      <c r="DG82" s="146"/>
      <c r="DH82" s="146"/>
      <c r="DI82" s="146"/>
      <c r="DJ82" s="146"/>
      <c r="DK82" s="146"/>
      <c r="DL82" s="146"/>
      <c r="DM82" s="146"/>
      <c r="DN82" s="146"/>
      <c r="DO82" s="146"/>
      <c r="DP82" s="146"/>
      <c r="DQ82" s="146"/>
      <c r="DR82" s="146"/>
      <c r="DS82" s="146"/>
      <c r="DT82" s="146"/>
      <c r="DU82" s="146"/>
      <c r="DV82" s="146"/>
      <c r="DW82" s="146"/>
      <c r="DX82" s="146"/>
      <c r="DY82" s="146"/>
      <c r="DZ82" s="146"/>
      <c r="EA82" s="146"/>
      <c r="EB82" s="146"/>
      <c r="EC82" s="146"/>
      <c r="ED82" s="146"/>
      <c r="EE82" s="146"/>
      <c r="EF82" s="146"/>
      <c r="EG82" s="146"/>
      <c r="EH82" s="146"/>
      <c r="EI82" s="146"/>
      <c r="EJ82" s="146"/>
      <c r="EK82" s="146"/>
      <c r="EL82" s="146"/>
      <c r="EM82" s="146"/>
      <c r="EN82" s="146"/>
      <c r="EO82" s="146"/>
    </row>
    <row r="83" spans="1:145" ht="14" x14ac:dyDescent="0.15">
      <c r="A83" s="146"/>
      <c r="B83" s="146"/>
      <c r="C83" s="146"/>
      <c r="D83" s="146"/>
      <c r="E83" s="146"/>
      <c r="F83" s="146"/>
      <c r="G83" s="146"/>
      <c r="H83" s="146"/>
      <c r="I83" s="146"/>
      <c r="J83" s="146"/>
      <c r="K83" s="146"/>
      <c r="L83" s="146"/>
      <c r="M83" s="146"/>
      <c r="N83" s="146"/>
      <c r="O83" s="146"/>
      <c r="P83" s="146"/>
      <c r="Q83" s="146"/>
      <c r="R83" s="146"/>
      <c r="S83" s="146"/>
      <c r="T83" s="146"/>
      <c r="U83" s="149"/>
      <c r="V83" s="149"/>
      <c r="W83" s="149"/>
      <c r="X83" s="149"/>
      <c r="Y83" s="149"/>
      <c r="Z83" s="149"/>
      <c r="AA83" s="149"/>
      <c r="AB83" s="149"/>
      <c r="AC83" s="149"/>
      <c r="AD83" s="149"/>
      <c r="AE83" s="149"/>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c r="BC83" s="146"/>
      <c r="BD83" s="146"/>
      <c r="BE83" s="146"/>
      <c r="BF83" s="146"/>
      <c r="BG83" s="146"/>
      <c r="BH83" s="146"/>
      <c r="BI83" s="146"/>
      <c r="BJ83" s="146"/>
      <c r="BK83" s="146"/>
      <c r="BL83" s="146"/>
      <c r="BM83" s="146"/>
      <c r="BN83" s="146"/>
      <c r="BO83" s="146"/>
      <c r="BP83" s="146"/>
      <c r="BQ83" s="146"/>
      <c r="BR83" s="146"/>
      <c r="BS83" s="146"/>
      <c r="BT83" s="146"/>
      <c r="BU83" s="146"/>
      <c r="BV83" s="146"/>
      <c r="BW83" s="146"/>
      <c r="BX83" s="146"/>
      <c r="BY83" s="146"/>
      <c r="BZ83" s="146"/>
      <c r="CA83" s="146"/>
      <c r="CB83" s="146"/>
      <c r="CC83" s="146"/>
      <c r="CD83" s="146"/>
      <c r="CE83" s="146"/>
      <c r="CF83" s="146"/>
      <c r="CG83" s="146"/>
      <c r="CH83" s="146"/>
      <c r="CI83" s="146"/>
      <c r="CJ83" s="146"/>
      <c r="CK83" s="146"/>
      <c r="CL83" s="146"/>
      <c r="CM83" s="146"/>
      <c r="CN83" s="146"/>
      <c r="CO83" s="146"/>
      <c r="CP83" s="146"/>
      <c r="CQ83" s="146"/>
      <c r="CR83" s="146"/>
      <c r="CS83" s="146"/>
      <c r="CT83" s="146"/>
      <c r="CU83" s="146"/>
      <c r="CV83" s="146"/>
      <c r="CW83" s="146"/>
      <c r="CX83" s="146"/>
      <c r="CY83" s="146"/>
      <c r="CZ83" s="146"/>
      <c r="DA83" s="146"/>
      <c r="DB83" s="146"/>
      <c r="DC83" s="146"/>
      <c r="DD83" s="146"/>
      <c r="DE83" s="146"/>
      <c r="DF83" s="146"/>
      <c r="DG83" s="146"/>
      <c r="DH83" s="146"/>
      <c r="DI83" s="146"/>
      <c r="DJ83" s="146"/>
      <c r="DK83" s="146"/>
      <c r="DL83" s="146"/>
      <c r="DM83" s="146"/>
      <c r="DN83" s="146"/>
      <c r="DO83" s="146"/>
      <c r="DP83" s="146"/>
      <c r="DQ83" s="146"/>
      <c r="DR83" s="146"/>
      <c r="DS83" s="146"/>
      <c r="DT83" s="146"/>
      <c r="DU83" s="146"/>
      <c r="DV83" s="146"/>
      <c r="DW83" s="146"/>
      <c r="DX83" s="146"/>
      <c r="DY83" s="146"/>
      <c r="DZ83" s="146"/>
      <c r="EA83" s="146"/>
      <c r="EB83" s="146"/>
      <c r="EC83" s="146"/>
      <c r="ED83" s="146"/>
      <c r="EE83" s="146"/>
      <c r="EF83" s="146"/>
      <c r="EG83" s="146"/>
      <c r="EH83" s="146"/>
      <c r="EI83" s="146"/>
      <c r="EJ83" s="146"/>
      <c r="EK83" s="146"/>
      <c r="EL83" s="146"/>
      <c r="EM83" s="146"/>
      <c r="EN83" s="146"/>
      <c r="EO83" s="146"/>
    </row>
    <row r="84" spans="1:145" ht="14" x14ac:dyDescent="0.15">
      <c r="A84" s="146"/>
      <c r="B84" s="146"/>
      <c r="C84" s="146"/>
      <c r="D84" s="146"/>
      <c r="E84" s="146"/>
      <c r="F84" s="146"/>
      <c r="G84" s="146"/>
      <c r="H84" s="146"/>
      <c r="I84" s="146"/>
      <c r="J84" s="146"/>
      <c r="K84" s="146"/>
      <c r="L84" s="146"/>
      <c r="M84" s="146"/>
      <c r="N84" s="146"/>
      <c r="O84" s="146"/>
      <c r="P84" s="146"/>
      <c r="Q84" s="146"/>
      <c r="R84" s="146"/>
      <c r="S84" s="146"/>
      <c r="T84" s="146"/>
      <c r="U84" s="149"/>
      <c r="V84" s="149"/>
      <c r="W84" s="149"/>
      <c r="X84" s="149"/>
      <c r="Y84" s="149"/>
      <c r="Z84" s="149"/>
      <c r="AA84" s="149"/>
      <c r="AB84" s="149"/>
      <c r="AC84" s="149"/>
      <c r="AD84" s="149"/>
      <c r="AE84" s="149"/>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c r="BC84" s="146"/>
      <c r="BD84" s="146"/>
      <c r="BE84" s="146"/>
      <c r="BF84" s="146"/>
      <c r="BG84" s="146"/>
      <c r="BH84" s="146"/>
      <c r="BI84" s="146"/>
      <c r="BJ84" s="146"/>
      <c r="BK84" s="146"/>
      <c r="BL84" s="146"/>
      <c r="BM84" s="146"/>
      <c r="BN84" s="146"/>
      <c r="BO84" s="146"/>
      <c r="BP84" s="146"/>
      <c r="BQ84" s="146"/>
      <c r="BR84" s="146"/>
      <c r="BS84" s="146"/>
      <c r="BT84" s="146"/>
      <c r="BU84" s="146"/>
      <c r="BV84" s="146"/>
      <c r="BW84" s="146"/>
      <c r="BX84" s="146"/>
      <c r="BY84" s="146"/>
      <c r="BZ84" s="146"/>
      <c r="CA84" s="146"/>
      <c r="CB84" s="146"/>
      <c r="CC84" s="146"/>
      <c r="CD84" s="146"/>
      <c r="CE84" s="146"/>
      <c r="CF84" s="146"/>
      <c r="CG84" s="146"/>
      <c r="CH84" s="146"/>
      <c r="CI84" s="146"/>
      <c r="CJ84" s="146"/>
      <c r="CK84" s="146"/>
      <c r="CL84" s="146"/>
      <c r="CM84" s="146"/>
      <c r="CN84" s="146"/>
      <c r="CO84" s="146"/>
      <c r="CP84" s="146"/>
      <c r="CQ84" s="146"/>
      <c r="CR84" s="146"/>
      <c r="CS84" s="146"/>
      <c r="CT84" s="146"/>
      <c r="CU84" s="146"/>
      <c r="CV84" s="146"/>
      <c r="CW84" s="146"/>
      <c r="CX84" s="146"/>
      <c r="CY84" s="146"/>
      <c r="CZ84" s="146"/>
      <c r="DA84" s="146"/>
      <c r="DB84" s="146"/>
      <c r="DC84" s="146"/>
      <c r="DD84" s="146"/>
      <c r="DE84" s="146"/>
      <c r="DF84" s="146"/>
      <c r="DG84" s="146"/>
      <c r="DH84" s="146"/>
      <c r="DI84" s="146"/>
      <c r="DJ84" s="146"/>
      <c r="DK84" s="146"/>
      <c r="DL84" s="146"/>
      <c r="DM84" s="146"/>
      <c r="DN84" s="146"/>
      <c r="DO84" s="146"/>
      <c r="DP84" s="146"/>
      <c r="DQ84" s="146"/>
      <c r="DR84" s="146"/>
      <c r="DS84" s="146"/>
      <c r="DT84" s="146"/>
      <c r="DU84" s="146"/>
      <c r="DV84" s="146"/>
      <c r="DW84" s="146"/>
      <c r="DX84" s="146"/>
      <c r="DY84" s="146"/>
      <c r="DZ84" s="146"/>
      <c r="EA84" s="146"/>
      <c r="EB84" s="146"/>
      <c r="EC84" s="146"/>
      <c r="ED84" s="146"/>
      <c r="EE84" s="146"/>
      <c r="EF84" s="146"/>
      <c r="EG84" s="146"/>
      <c r="EH84" s="146"/>
      <c r="EI84" s="146"/>
      <c r="EJ84" s="146"/>
      <c r="EK84" s="146"/>
      <c r="EL84" s="146"/>
      <c r="EM84" s="146"/>
      <c r="EN84" s="146"/>
      <c r="EO84" s="146"/>
    </row>
    <row r="85" spans="1:145" ht="14" x14ac:dyDescent="0.15">
      <c r="A85" s="146"/>
      <c r="B85" s="146"/>
      <c r="C85" s="146"/>
      <c r="D85" s="146"/>
      <c r="E85" s="146"/>
      <c r="F85" s="146"/>
      <c r="G85" s="146"/>
      <c r="H85" s="146"/>
      <c r="I85" s="146"/>
      <c r="J85" s="146"/>
      <c r="K85" s="146"/>
      <c r="L85" s="146"/>
      <c r="M85" s="146"/>
      <c r="N85" s="146"/>
      <c r="O85" s="146"/>
      <c r="P85" s="146"/>
      <c r="Q85" s="146"/>
      <c r="R85" s="146"/>
      <c r="S85" s="146"/>
      <c r="T85" s="146"/>
      <c r="U85" s="149"/>
      <c r="V85" s="149"/>
      <c r="W85" s="149"/>
      <c r="X85" s="149"/>
      <c r="Y85" s="149"/>
      <c r="Z85" s="149"/>
      <c r="AA85" s="149"/>
      <c r="AB85" s="149"/>
      <c r="AC85" s="149"/>
      <c r="AD85" s="149"/>
      <c r="AE85" s="149"/>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c r="BC85" s="146"/>
      <c r="BD85" s="146"/>
      <c r="BE85" s="146"/>
      <c r="BF85" s="146"/>
      <c r="BG85" s="146"/>
      <c r="BH85" s="146"/>
      <c r="BI85" s="146"/>
      <c r="BJ85" s="146"/>
      <c r="BK85" s="146"/>
      <c r="BL85" s="146"/>
      <c r="BM85" s="146"/>
      <c r="BN85" s="146"/>
      <c r="BO85" s="146"/>
      <c r="BP85" s="146"/>
      <c r="BQ85" s="146"/>
      <c r="BR85" s="146"/>
      <c r="BS85" s="146"/>
      <c r="BT85" s="146"/>
      <c r="BU85" s="146"/>
      <c r="BV85" s="146"/>
      <c r="BW85" s="146"/>
      <c r="BX85" s="146"/>
      <c r="BY85" s="146"/>
      <c r="BZ85" s="146"/>
      <c r="CA85" s="146"/>
      <c r="CB85" s="146"/>
      <c r="CC85" s="146"/>
      <c r="CD85" s="146"/>
      <c r="CE85" s="146"/>
      <c r="CF85" s="146"/>
      <c r="CG85" s="146"/>
      <c r="CH85" s="146"/>
      <c r="CI85" s="146"/>
      <c r="CJ85" s="146"/>
      <c r="CK85" s="146"/>
      <c r="CL85" s="146"/>
      <c r="CM85" s="146"/>
      <c r="CN85" s="146"/>
      <c r="CO85" s="146"/>
      <c r="CP85" s="146"/>
      <c r="CQ85" s="146"/>
      <c r="CR85" s="146"/>
      <c r="CS85" s="146"/>
      <c r="CT85" s="146"/>
      <c r="CU85" s="146"/>
      <c r="CV85" s="146"/>
      <c r="CW85" s="146"/>
      <c r="CX85" s="146"/>
      <c r="CY85" s="146"/>
      <c r="CZ85" s="146"/>
      <c r="DA85" s="146"/>
      <c r="DB85" s="146"/>
      <c r="DC85" s="146"/>
      <c r="DD85" s="146"/>
      <c r="DE85" s="146"/>
      <c r="DF85" s="146"/>
      <c r="DG85" s="146"/>
      <c r="DH85" s="146"/>
      <c r="DI85" s="146"/>
      <c r="DJ85" s="146"/>
      <c r="DK85" s="146"/>
      <c r="DL85" s="146"/>
      <c r="DM85" s="146"/>
      <c r="DN85" s="146"/>
      <c r="DO85" s="146"/>
      <c r="DP85" s="146"/>
      <c r="DQ85" s="146"/>
      <c r="DR85" s="146"/>
      <c r="DS85" s="146"/>
      <c r="DT85" s="146"/>
      <c r="DU85" s="146"/>
      <c r="DV85" s="146"/>
      <c r="DW85" s="146"/>
      <c r="DX85" s="146"/>
      <c r="DY85" s="146"/>
      <c r="DZ85" s="146"/>
      <c r="EA85" s="146"/>
      <c r="EB85" s="146"/>
      <c r="EC85" s="146"/>
      <c r="ED85" s="146"/>
      <c r="EE85" s="146"/>
      <c r="EF85" s="146"/>
      <c r="EG85" s="146"/>
      <c r="EH85" s="146"/>
      <c r="EI85" s="146"/>
      <c r="EJ85" s="146"/>
      <c r="EK85" s="146"/>
      <c r="EL85" s="146"/>
      <c r="EM85" s="146"/>
      <c r="EN85" s="146"/>
      <c r="EO85" s="146"/>
    </row>
    <row r="86" spans="1:145" ht="14" x14ac:dyDescent="0.15">
      <c r="A86" s="146"/>
      <c r="B86" s="146"/>
      <c r="C86" s="146"/>
      <c r="D86" s="146"/>
      <c r="E86" s="146"/>
      <c r="F86" s="146"/>
      <c r="G86" s="146"/>
      <c r="H86" s="146"/>
      <c r="I86" s="146"/>
      <c r="J86" s="146"/>
      <c r="K86" s="146"/>
      <c r="L86" s="146"/>
      <c r="M86" s="146"/>
      <c r="N86" s="146"/>
      <c r="O86" s="146"/>
      <c r="P86" s="146"/>
      <c r="Q86" s="146"/>
      <c r="R86" s="146"/>
      <c r="S86" s="146"/>
      <c r="T86" s="146"/>
      <c r="U86" s="149"/>
      <c r="V86" s="149"/>
      <c r="W86" s="149"/>
      <c r="X86" s="149"/>
      <c r="Y86" s="149"/>
      <c r="Z86" s="149"/>
      <c r="AA86" s="149"/>
      <c r="AB86" s="149"/>
      <c r="AC86" s="149"/>
      <c r="AD86" s="149"/>
      <c r="AE86" s="149"/>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c r="BC86" s="146"/>
      <c r="BD86" s="146"/>
      <c r="BE86" s="146"/>
      <c r="BF86" s="146"/>
      <c r="BG86" s="146"/>
      <c r="BH86" s="146"/>
      <c r="BI86" s="146"/>
      <c r="BJ86" s="146"/>
      <c r="BK86" s="146"/>
      <c r="BL86" s="146"/>
      <c r="BM86" s="146"/>
      <c r="BN86" s="146"/>
      <c r="BO86" s="146"/>
      <c r="BP86" s="146"/>
      <c r="BQ86" s="146"/>
      <c r="BR86" s="146"/>
      <c r="BS86" s="146"/>
      <c r="BT86" s="146"/>
      <c r="BU86" s="146"/>
      <c r="BV86" s="146"/>
      <c r="BW86" s="146"/>
      <c r="BX86" s="146"/>
      <c r="BY86" s="146"/>
      <c r="BZ86" s="146"/>
      <c r="CA86" s="146"/>
      <c r="CB86" s="146"/>
      <c r="CC86" s="146"/>
      <c r="CD86" s="146"/>
      <c r="CE86" s="146"/>
      <c r="CF86" s="146"/>
      <c r="CG86" s="146"/>
      <c r="CH86" s="146"/>
      <c r="CI86" s="146"/>
      <c r="CJ86" s="146"/>
      <c r="CK86" s="146"/>
      <c r="CL86" s="146"/>
      <c r="CM86" s="146"/>
      <c r="CN86" s="146"/>
      <c r="CO86" s="146"/>
      <c r="CP86" s="146"/>
      <c r="CQ86" s="146"/>
      <c r="CR86" s="146"/>
      <c r="CS86" s="146"/>
      <c r="CT86" s="146"/>
      <c r="CU86" s="146"/>
      <c r="CV86" s="146"/>
      <c r="CW86" s="146"/>
      <c r="CX86" s="146"/>
      <c r="CY86" s="146"/>
      <c r="CZ86" s="146"/>
      <c r="DA86" s="146"/>
      <c r="DB86" s="146"/>
      <c r="DC86" s="146"/>
      <c r="DD86" s="146"/>
      <c r="DE86" s="146"/>
      <c r="DF86" s="146"/>
      <c r="DG86" s="146"/>
      <c r="DH86" s="146"/>
      <c r="DI86" s="146"/>
      <c r="DJ86" s="146"/>
      <c r="DK86" s="146"/>
      <c r="DL86" s="146"/>
      <c r="DM86" s="146"/>
      <c r="DN86" s="146"/>
      <c r="DO86" s="146"/>
      <c r="DP86" s="146"/>
      <c r="DQ86" s="146"/>
      <c r="DR86" s="146"/>
      <c r="DS86" s="146"/>
      <c r="DT86" s="146"/>
      <c r="DU86" s="146"/>
      <c r="DV86" s="146"/>
      <c r="DW86" s="146"/>
      <c r="DX86" s="146"/>
      <c r="DY86" s="146"/>
      <c r="DZ86" s="146"/>
      <c r="EA86" s="146"/>
      <c r="EB86" s="146"/>
      <c r="EC86" s="146"/>
      <c r="ED86" s="146"/>
      <c r="EE86" s="146"/>
      <c r="EF86" s="146"/>
      <c r="EG86" s="146"/>
      <c r="EH86" s="146"/>
      <c r="EI86" s="146"/>
      <c r="EJ86" s="146"/>
      <c r="EK86" s="146"/>
      <c r="EL86" s="146"/>
      <c r="EM86" s="146"/>
      <c r="EN86" s="146"/>
      <c r="EO86" s="146"/>
    </row>
    <row r="87" spans="1:145" ht="14" x14ac:dyDescent="0.15">
      <c r="A87" s="146"/>
      <c r="B87" s="146"/>
      <c r="C87" s="146"/>
      <c r="D87" s="146"/>
      <c r="E87" s="146"/>
      <c r="F87" s="146"/>
      <c r="G87" s="146"/>
      <c r="H87" s="146"/>
      <c r="I87" s="146"/>
      <c r="J87" s="146"/>
      <c r="K87" s="146"/>
      <c r="L87" s="146"/>
      <c r="M87" s="146"/>
      <c r="N87" s="146"/>
      <c r="O87" s="146"/>
      <c r="P87" s="146"/>
      <c r="Q87" s="146"/>
      <c r="R87" s="146"/>
      <c r="S87" s="146"/>
      <c r="T87" s="146"/>
      <c r="U87" s="149"/>
      <c r="V87" s="149"/>
      <c r="W87" s="149"/>
      <c r="X87" s="149"/>
      <c r="Y87" s="149"/>
      <c r="Z87" s="149"/>
      <c r="AA87" s="149"/>
      <c r="AB87" s="149"/>
      <c r="AC87" s="149"/>
      <c r="AD87" s="149"/>
      <c r="AE87" s="149"/>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c r="BC87" s="146"/>
      <c r="BD87" s="146"/>
      <c r="BE87" s="146"/>
      <c r="BF87" s="146"/>
      <c r="BG87" s="146"/>
      <c r="BH87" s="146"/>
      <c r="BI87" s="146"/>
      <c r="BJ87" s="146"/>
      <c r="BK87" s="146"/>
      <c r="BL87" s="146"/>
      <c r="BM87" s="146"/>
      <c r="BN87" s="146"/>
      <c r="BO87" s="146"/>
      <c r="BP87" s="146"/>
      <c r="BQ87" s="146"/>
      <c r="BR87" s="146"/>
      <c r="BS87" s="146"/>
      <c r="BT87" s="146"/>
      <c r="BU87" s="146"/>
      <c r="BV87" s="146"/>
      <c r="BW87" s="146"/>
      <c r="BX87" s="146"/>
      <c r="BY87" s="146"/>
      <c r="BZ87" s="146"/>
      <c r="CA87" s="146"/>
      <c r="CB87" s="146"/>
      <c r="CC87" s="146"/>
      <c r="CD87" s="146"/>
      <c r="CE87" s="146"/>
      <c r="CF87" s="146"/>
      <c r="CG87" s="146"/>
      <c r="CH87" s="146"/>
      <c r="CI87" s="146"/>
      <c r="CJ87" s="146"/>
      <c r="CK87" s="146"/>
      <c r="CL87" s="146"/>
      <c r="CM87" s="146"/>
      <c r="CN87" s="146"/>
      <c r="CO87" s="146"/>
      <c r="CP87" s="146"/>
      <c r="CQ87" s="146"/>
      <c r="CR87" s="146"/>
      <c r="CS87" s="146"/>
      <c r="CT87" s="146"/>
      <c r="CU87" s="146"/>
      <c r="CV87" s="146"/>
      <c r="CW87" s="146"/>
      <c r="CX87" s="146"/>
      <c r="CY87" s="146"/>
      <c r="CZ87" s="146"/>
      <c r="DA87" s="146"/>
      <c r="DB87" s="146"/>
      <c r="DC87" s="146"/>
      <c r="DD87" s="146"/>
      <c r="DE87" s="146"/>
      <c r="DF87" s="146"/>
      <c r="DG87" s="146"/>
      <c r="DH87" s="146"/>
      <c r="DI87" s="146"/>
      <c r="DJ87" s="146"/>
      <c r="DK87" s="146"/>
      <c r="DL87" s="146"/>
      <c r="DM87" s="146"/>
      <c r="DN87" s="146"/>
      <c r="DO87" s="146"/>
      <c r="DP87" s="146"/>
      <c r="DQ87" s="146"/>
      <c r="DR87" s="146"/>
      <c r="DS87" s="146"/>
      <c r="DT87" s="146"/>
      <c r="DU87" s="146"/>
      <c r="DV87" s="146"/>
      <c r="DW87" s="146"/>
      <c r="DX87" s="146"/>
      <c r="DY87" s="146"/>
      <c r="DZ87" s="146"/>
      <c r="EA87" s="146"/>
      <c r="EB87" s="146"/>
      <c r="EC87" s="146"/>
      <c r="ED87" s="146"/>
      <c r="EE87" s="146"/>
      <c r="EF87" s="146"/>
      <c r="EG87" s="146"/>
      <c r="EH87" s="146"/>
      <c r="EI87" s="146"/>
      <c r="EJ87" s="146"/>
      <c r="EK87" s="146"/>
      <c r="EL87" s="146"/>
      <c r="EM87" s="146"/>
      <c r="EN87" s="146"/>
      <c r="EO87" s="146"/>
    </row>
    <row r="88" spans="1:145" ht="14" x14ac:dyDescent="0.15">
      <c r="A88" s="146"/>
      <c r="B88" s="146"/>
      <c r="C88" s="146"/>
      <c r="D88" s="146"/>
      <c r="E88" s="146"/>
      <c r="F88" s="146"/>
      <c r="G88" s="146"/>
      <c r="H88" s="146"/>
      <c r="I88" s="146"/>
      <c r="J88" s="146"/>
      <c r="K88" s="146"/>
      <c r="L88" s="146"/>
      <c r="M88" s="146"/>
      <c r="N88" s="146"/>
      <c r="O88" s="146"/>
      <c r="P88" s="146"/>
      <c r="Q88" s="146"/>
      <c r="R88" s="146"/>
      <c r="S88" s="146"/>
      <c r="T88" s="146"/>
      <c r="U88" s="149"/>
      <c r="V88" s="149"/>
      <c r="W88" s="149"/>
      <c r="X88" s="149"/>
      <c r="Y88" s="149"/>
      <c r="Z88" s="149"/>
      <c r="AA88" s="149"/>
      <c r="AB88" s="149"/>
      <c r="AC88" s="149"/>
      <c r="AD88" s="149"/>
      <c r="AE88" s="149"/>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c r="BC88" s="146"/>
      <c r="BD88" s="146"/>
      <c r="BE88" s="146"/>
      <c r="BF88" s="146"/>
      <c r="BG88" s="146"/>
      <c r="BH88" s="146"/>
      <c r="BI88" s="146"/>
      <c r="BJ88" s="146"/>
      <c r="BK88" s="146"/>
      <c r="BL88" s="146"/>
      <c r="BM88" s="146"/>
      <c r="BN88" s="146"/>
      <c r="BO88" s="146"/>
      <c r="BP88" s="146"/>
      <c r="BQ88" s="146"/>
      <c r="BR88" s="146"/>
      <c r="BS88" s="146"/>
      <c r="BT88" s="146"/>
      <c r="BU88" s="146"/>
      <c r="BV88" s="146"/>
      <c r="BW88" s="146"/>
      <c r="BX88" s="146"/>
      <c r="BY88" s="146"/>
      <c r="BZ88" s="146"/>
      <c r="CA88" s="146"/>
      <c r="CB88" s="146"/>
      <c r="CC88" s="146"/>
      <c r="CD88" s="146"/>
      <c r="CE88" s="146"/>
      <c r="CF88" s="146"/>
      <c r="CG88" s="146"/>
      <c r="CH88" s="146"/>
      <c r="CI88" s="146"/>
      <c r="CJ88" s="146"/>
      <c r="CK88" s="146"/>
      <c r="CL88" s="146"/>
      <c r="CM88" s="146"/>
      <c r="CN88" s="146"/>
      <c r="CO88" s="146"/>
      <c r="CP88" s="146"/>
      <c r="CQ88" s="146"/>
      <c r="CR88" s="146"/>
      <c r="CS88" s="146"/>
      <c r="CT88" s="146"/>
      <c r="CU88" s="146"/>
      <c r="CV88" s="146"/>
      <c r="CW88" s="146"/>
      <c r="CX88" s="146"/>
      <c r="CY88" s="146"/>
      <c r="CZ88" s="146"/>
      <c r="DA88" s="146"/>
      <c r="DB88" s="146"/>
      <c r="DC88" s="146"/>
      <c r="DD88" s="146"/>
      <c r="DE88" s="146"/>
      <c r="DF88" s="146"/>
      <c r="DG88" s="146"/>
      <c r="DH88" s="146"/>
      <c r="DI88" s="146"/>
      <c r="DJ88" s="146"/>
      <c r="DK88" s="146"/>
      <c r="DL88" s="146"/>
      <c r="DM88" s="146"/>
      <c r="DN88" s="146"/>
      <c r="DO88" s="146"/>
      <c r="DP88" s="146"/>
      <c r="DQ88" s="146"/>
      <c r="DR88" s="146"/>
      <c r="DS88" s="146"/>
      <c r="DT88" s="146"/>
      <c r="DU88" s="146"/>
      <c r="DV88" s="146"/>
      <c r="DW88" s="146"/>
      <c r="DX88" s="146"/>
      <c r="DY88" s="146"/>
      <c r="DZ88" s="146"/>
      <c r="EA88" s="146"/>
      <c r="EB88" s="146"/>
      <c r="EC88" s="146"/>
      <c r="ED88" s="146"/>
      <c r="EE88" s="146"/>
      <c r="EF88" s="146"/>
      <c r="EG88" s="146"/>
      <c r="EH88" s="146"/>
      <c r="EI88" s="146"/>
      <c r="EJ88" s="146"/>
      <c r="EK88" s="146"/>
      <c r="EL88" s="146"/>
      <c r="EM88" s="146"/>
      <c r="EN88" s="146"/>
      <c r="EO88" s="146"/>
    </row>
    <row r="89" spans="1:145" ht="14" x14ac:dyDescent="0.15">
      <c r="A89" s="146"/>
      <c r="B89" s="146"/>
      <c r="C89" s="146"/>
      <c r="D89" s="146"/>
      <c r="E89" s="146"/>
      <c r="F89" s="146"/>
      <c r="G89" s="146"/>
      <c r="H89" s="146"/>
      <c r="I89" s="146"/>
      <c r="J89" s="146"/>
      <c r="K89" s="146"/>
      <c r="L89" s="146"/>
      <c r="M89" s="146"/>
      <c r="N89" s="146"/>
      <c r="O89" s="146"/>
      <c r="P89" s="146"/>
      <c r="Q89" s="146"/>
      <c r="R89" s="146"/>
      <c r="S89" s="146"/>
      <c r="T89" s="146"/>
      <c r="U89" s="149"/>
      <c r="V89" s="149"/>
      <c r="W89" s="149"/>
      <c r="X89" s="149"/>
      <c r="Y89" s="149"/>
      <c r="Z89" s="149"/>
      <c r="AA89" s="149"/>
      <c r="AB89" s="149"/>
      <c r="AC89" s="149"/>
      <c r="AD89" s="149"/>
      <c r="AE89" s="149"/>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c r="BC89" s="146"/>
      <c r="BD89" s="146"/>
      <c r="BE89" s="146"/>
      <c r="BF89" s="146"/>
      <c r="BG89" s="146"/>
      <c r="BH89" s="146"/>
      <c r="BI89" s="146"/>
      <c r="BJ89" s="146"/>
      <c r="BK89" s="146"/>
      <c r="BL89" s="146"/>
      <c r="BM89" s="146"/>
      <c r="BN89" s="146"/>
      <c r="BO89" s="146"/>
      <c r="BP89" s="146"/>
      <c r="BQ89" s="146"/>
      <c r="BR89" s="146"/>
      <c r="BS89" s="146"/>
      <c r="BT89" s="146"/>
      <c r="BU89" s="146"/>
      <c r="BV89" s="146"/>
      <c r="BW89" s="146"/>
      <c r="BX89" s="146"/>
      <c r="BY89" s="146"/>
      <c r="BZ89" s="146"/>
      <c r="CA89" s="146"/>
      <c r="CB89" s="146"/>
      <c r="CC89" s="146"/>
      <c r="CD89" s="146"/>
      <c r="CE89" s="146"/>
      <c r="CF89" s="146"/>
      <c r="CG89" s="146"/>
      <c r="CH89" s="146"/>
      <c r="CI89" s="146"/>
      <c r="CJ89" s="146"/>
      <c r="CK89" s="146"/>
      <c r="CL89" s="146"/>
      <c r="CM89" s="146"/>
      <c r="CN89" s="146"/>
      <c r="CO89" s="146"/>
      <c r="CP89" s="146"/>
      <c r="CQ89" s="146"/>
      <c r="CR89" s="146"/>
      <c r="CS89" s="146"/>
      <c r="CT89" s="146"/>
      <c r="CU89" s="146"/>
      <c r="CV89" s="146"/>
      <c r="CW89" s="146"/>
      <c r="CX89" s="146"/>
      <c r="CY89" s="146"/>
      <c r="CZ89" s="146"/>
      <c r="DA89" s="146"/>
      <c r="DB89" s="146"/>
      <c r="DC89" s="146"/>
      <c r="DD89" s="146"/>
      <c r="DE89" s="146"/>
      <c r="DF89" s="146"/>
      <c r="DG89" s="146"/>
      <c r="DH89" s="146"/>
      <c r="DI89" s="146"/>
      <c r="DJ89" s="146"/>
      <c r="DK89" s="146"/>
      <c r="DL89" s="146"/>
      <c r="DM89" s="146"/>
      <c r="DN89" s="146"/>
      <c r="DO89" s="146"/>
      <c r="DP89" s="146"/>
      <c r="DQ89" s="146"/>
      <c r="DR89" s="146"/>
      <c r="DS89" s="146"/>
      <c r="DT89" s="146"/>
      <c r="DU89" s="146"/>
      <c r="DV89" s="146"/>
      <c r="DW89" s="146"/>
      <c r="DX89" s="146"/>
      <c r="DY89" s="146"/>
      <c r="DZ89" s="146"/>
      <c r="EA89" s="146"/>
      <c r="EB89" s="146"/>
      <c r="EC89" s="146"/>
      <c r="ED89" s="146"/>
      <c r="EE89" s="146"/>
      <c r="EF89" s="146"/>
      <c r="EG89" s="146"/>
      <c r="EH89" s="146"/>
      <c r="EI89" s="146"/>
      <c r="EJ89" s="146"/>
      <c r="EK89" s="146"/>
      <c r="EL89" s="146"/>
      <c r="EM89" s="146"/>
      <c r="EN89" s="146"/>
      <c r="EO89" s="146"/>
    </row>
    <row r="90" spans="1:145" ht="14" x14ac:dyDescent="0.15">
      <c r="A90" s="146"/>
      <c r="B90" s="146"/>
      <c r="C90" s="146"/>
      <c r="D90" s="146"/>
      <c r="E90" s="146"/>
      <c r="F90" s="146"/>
      <c r="G90" s="146"/>
      <c r="H90" s="146"/>
      <c r="I90" s="146"/>
      <c r="J90" s="146"/>
      <c r="K90" s="146"/>
      <c r="L90" s="146"/>
      <c r="M90" s="146"/>
      <c r="N90" s="146"/>
      <c r="O90" s="146"/>
      <c r="P90" s="146"/>
      <c r="Q90" s="146"/>
      <c r="R90" s="146"/>
      <c r="S90" s="146"/>
      <c r="T90" s="146"/>
      <c r="U90" s="149"/>
      <c r="V90" s="149"/>
      <c r="W90" s="149"/>
      <c r="X90" s="149"/>
      <c r="Y90" s="149"/>
      <c r="Z90" s="149"/>
      <c r="AA90" s="149"/>
      <c r="AB90" s="149"/>
      <c r="AC90" s="149"/>
      <c r="AD90" s="149"/>
      <c r="AE90" s="149"/>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146"/>
      <c r="BT90" s="146"/>
      <c r="BU90" s="146"/>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146"/>
      <c r="CX90" s="146"/>
      <c r="CY90" s="146"/>
      <c r="CZ90" s="146"/>
      <c r="DA90" s="146"/>
      <c r="DB90" s="146"/>
      <c r="DC90" s="146"/>
      <c r="DD90" s="146"/>
      <c r="DE90" s="146"/>
      <c r="DF90" s="146"/>
      <c r="DG90" s="146"/>
      <c r="DH90" s="146"/>
      <c r="DI90" s="146"/>
      <c r="DJ90" s="146"/>
      <c r="DK90" s="146"/>
      <c r="DL90" s="146"/>
      <c r="DM90" s="146"/>
      <c r="DN90" s="146"/>
      <c r="DO90" s="146"/>
      <c r="DP90" s="146"/>
      <c r="DQ90" s="146"/>
      <c r="DR90" s="146"/>
      <c r="DS90" s="146"/>
      <c r="DT90" s="146"/>
      <c r="DU90" s="146"/>
      <c r="DV90" s="146"/>
      <c r="DW90" s="146"/>
      <c r="DX90" s="146"/>
      <c r="DY90" s="146"/>
      <c r="DZ90" s="146"/>
      <c r="EA90" s="146"/>
      <c r="EB90" s="146"/>
      <c r="EC90" s="146"/>
      <c r="ED90" s="146"/>
      <c r="EE90" s="146"/>
      <c r="EF90" s="146"/>
      <c r="EG90" s="146"/>
      <c r="EH90" s="146"/>
      <c r="EI90" s="146"/>
      <c r="EJ90" s="146"/>
      <c r="EK90" s="146"/>
      <c r="EL90" s="146"/>
      <c r="EM90" s="146"/>
      <c r="EN90" s="146"/>
      <c r="EO90" s="146"/>
    </row>
    <row r="91" spans="1:145" ht="14" x14ac:dyDescent="0.15">
      <c r="A91" s="146"/>
      <c r="B91" s="146"/>
      <c r="C91" s="146"/>
      <c r="D91" s="146"/>
      <c r="E91" s="146"/>
      <c r="F91" s="146"/>
      <c r="G91" s="146"/>
      <c r="H91" s="146"/>
      <c r="I91" s="146"/>
      <c r="J91" s="146"/>
      <c r="K91" s="146"/>
      <c r="L91" s="146"/>
      <c r="M91" s="146"/>
      <c r="N91" s="146"/>
      <c r="O91" s="146"/>
      <c r="P91" s="146"/>
      <c r="Q91" s="146"/>
      <c r="R91" s="146"/>
      <c r="S91" s="146"/>
      <c r="T91" s="146"/>
      <c r="U91" s="149"/>
      <c r="V91" s="149"/>
      <c r="W91" s="149"/>
      <c r="X91" s="149"/>
      <c r="Y91" s="149"/>
      <c r="Z91" s="149"/>
      <c r="AA91" s="149"/>
      <c r="AB91" s="149"/>
      <c r="AC91" s="149"/>
      <c r="AD91" s="149"/>
      <c r="AE91" s="149"/>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c r="BC91" s="146"/>
      <c r="BD91" s="146"/>
      <c r="BE91" s="146"/>
      <c r="BF91" s="146"/>
      <c r="BG91" s="146"/>
      <c r="BH91" s="146"/>
      <c r="BI91" s="146"/>
      <c r="BJ91" s="146"/>
      <c r="BK91" s="146"/>
      <c r="BL91" s="146"/>
      <c r="BM91" s="146"/>
      <c r="BN91" s="146"/>
      <c r="BO91" s="146"/>
      <c r="BP91" s="146"/>
      <c r="BQ91" s="146"/>
      <c r="BR91" s="146"/>
      <c r="BS91" s="146"/>
      <c r="BT91" s="146"/>
      <c r="BU91" s="146"/>
      <c r="BV91" s="146"/>
      <c r="BW91" s="146"/>
      <c r="BX91" s="146"/>
      <c r="BY91" s="146"/>
      <c r="BZ91" s="146"/>
      <c r="CA91" s="146"/>
      <c r="CB91" s="146"/>
      <c r="CC91" s="146"/>
      <c r="CD91" s="146"/>
      <c r="CE91" s="146"/>
      <c r="CF91" s="146"/>
      <c r="CG91" s="146"/>
      <c r="CH91" s="146"/>
      <c r="CI91" s="146"/>
      <c r="CJ91" s="146"/>
      <c r="CK91" s="146"/>
      <c r="CL91" s="146"/>
      <c r="CM91" s="146"/>
      <c r="CN91" s="146"/>
      <c r="CO91" s="146"/>
      <c r="CP91" s="146"/>
      <c r="CQ91" s="146"/>
      <c r="CR91" s="146"/>
      <c r="CS91" s="146"/>
      <c r="CT91" s="146"/>
      <c r="CU91" s="146"/>
      <c r="CV91" s="146"/>
      <c r="CW91" s="146"/>
      <c r="CX91" s="146"/>
      <c r="CY91" s="146"/>
      <c r="CZ91" s="146"/>
      <c r="DA91" s="146"/>
      <c r="DB91" s="146"/>
      <c r="DC91" s="146"/>
      <c r="DD91" s="146"/>
      <c r="DE91" s="146"/>
      <c r="DF91" s="146"/>
      <c r="DG91" s="146"/>
      <c r="DH91" s="146"/>
      <c r="DI91" s="146"/>
      <c r="DJ91" s="146"/>
      <c r="DK91" s="146"/>
      <c r="DL91" s="146"/>
      <c r="DM91" s="146"/>
      <c r="DN91" s="146"/>
      <c r="DO91" s="146"/>
      <c r="DP91" s="146"/>
      <c r="DQ91" s="146"/>
      <c r="DR91" s="146"/>
      <c r="DS91" s="146"/>
      <c r="DT91" s="146"/>
      <c r="DU91" s="146"/>
      <c r="DV91" s="146"/>
      <c r="DW91" s="146"/>
      <c r="DX91" s="146"/>
      <c r="DY91" s="146"/>
      <c r="DZ91" s="146"/>
      <c r="EA91" s="146"/>
      <c r="EB91" s="146"/>
      <c r="EC91" s="146"/>
      <c r="ED91" s="146"/>
      <c r="EE91" s="146"/>
      <c r="EF91" s="146"/>
      <c r="EG91" s="146"/>
      <c r="EH91" s="146"/>
      <c r="EI91" s="146"/>
      <c r="EJ91" s="146"/>
      <c r="EK91" s="146"/>
      <c r="EL91" s="146"/>
      <c r="EM91" s="146"/>
      <c r="EN91" s="146"/>
      <c r="EO91" s="146"/>
    </row>
    <row r="92" spans="1:145" ht="14" x14ac:dyDescent="0.15">
      <c r="A92" s="146"/>
      <c r="B92" s="146"/>
      <c r="C92" s="146"/>
      <c r="D92" s="146"/>
      <c r="E92" s="146"/>
      <c r="F92" s="146"/>
      <c r="G92" s="146"/>
      <c r="H92" s="146"/>
      <c r="I92" s="146"/>
      <c r="J92" s="146"/>
      <c r="K92" s="146"/>
      <c r="L92" s="146"/>
      <c r="M92" s="146"/>
      <c r="N92" s="146"/>
      <c r="O92" s="146"/>
      <c r="P92" s="146"/>
      <c r="Q92" s="146"/>
      <c r="R92" s="146"/>
      <c r="S92" s="146"/>
      <c r="T92" s="146"/>
      <c r="U92" s="149"/>
      <c r="V92" s="149"/>
      <c r="W92" s="149"/>
      <c r="X92" s="149"/>
      <c r="Y92" s="149"/>
      <c r="Z92" s="149"/>
      <c r="AA92" s="149"/>
      <c r="AB92" s="149"/>
      <c r="AC92" s="149"/>
      <c r="AD92" s="149"/>
      <c r="AE92" s="149"/>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146"/>
      <c r="BT92" s="146"/>
      <c r="BU92" s="146"/>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146"/>
      <c r="CX92" s="146"/>
      <c r="CY92" s="146"/>
      <c r="CZ92" s="146"/>
      <c r="DA92" s="146"/>
      <c r="DB92" s="146"/>
      <c r="DC92" s="146"/>
      <c r="DD92" s="146"/>
      <c r="DE92" s="146"/>
      <c r="DF92" s="146"/>
      <c r="DG92" s="146"/>
      <c r="DH92" s="146"/>
      <c r="DI92" s="146"/>
      <c r="DJ92" s="146"/>
      <c r="DK92" s="146"/>
      <c r="DL92" s="146"/>
      <c r="DM92" s="146"/>
      <c r="DN92" s="146"/>
      <c r="DO92" s="146"/>
      <c r="DP92" s="146"/>
      <c r="DQ92" s="146"/>
      <c r="DR92" s="146"/>
      <c r="DS92" s="146"/>
      <c r="DT92" s="146"/>
      <c r="DU92" s="146"/>
      <c r="DV92" s="146"/>
      <c r="DW92" s="146"/>
      <c r="DX92" s="146"/>
      <c r="DY92" s="146"/>
      <c r="DZ92" s="146"/>
      <c r="EA92" s="146"/>
      <c r="EB92" s="146"/>
      <c r="EC92" s="146"/>
      <c r="ED92" s="146"/>
      <c r="EE92" s="146"/>
      <c r="EF92" s="146"/>
      <c r="EG92" s="146"/>
      <c r="EH92" s="146"/>
      <c r="EI92" s="146"/>
      <c r="EJ92" s="146"/>
      <c r="EK92" s="146"/>
      <c r="EL92" s="146"/>
      <c r="EM92" s="146"/>
      <c r="EN92" s="146"/>
      <c r="EO92" s="146"/>
    </row>
    <row r="93" spans="1:145" ht="14" x14ac:dyDescent="0.15">
      <c r="A93" s="146"/>
      <c r="B93" s="146"/>
      <c r="C93" s="146"/>
      <c r="D93" s="146"/>
      <c r="E93" s="146"/>
      <c r="F93" s="146"/>
      <c r="G93" s="146"/>
      <c r="H93" s="146"/>
      <c r="I93" s="146"/>
      <c r="J93" s="146"/>
      <c r="K93" s="146"/>
      <c r="L93" s="146"/>
      <c r="M93" s="146"/>
      <c r="N93" s="146"/>
      <c r="O93" s="146"/>
      <c r="P93" s="146"/>
      <c r="Q93" s="146"/>
      <c r="R93" s="146"/>
      <c r="S93" s="146"/>
      <c r="T93" s="146"/>
      <c r="U93" s="149"/>
      <c r="V93" s="149"/>
      <c r="W93" s="149"/>
      <c r="X93" s="149"/>
      <c r="Y93" s="149"/>
      <c r="Z93" s="149"/>
      <c r="AA93" s="149"/>
      <c r="AB93" s="149"/>
      <c r="AC93" s="149"/>
      <c r="AD93" s="149"/>
      <c r="AE93" s="149"/>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c r="BC93" s="146"/>
      <c r="BD93" s="146"/>
      <c r="BE93" s="146"/>
      <c r="BF93" s="146"/>
      <c r="BG93" s="146"/>
      <c r="BH93" s="146"/>
      <c r="BI93" s="146"/>
      <c r="BJ93" s="146"/>
      <c r="BK93" s="146"/>
      <c r="BL93" s="146"/>
      <c r="BM93" s="146"/>
      <c r="BN93" s="146"/>
      <c r="BO93" s="146"/>
      <c r="BP93" s="146"/>
      <c r="BQ93" s="146"/>
      <c r="BR93" s="146"/>
      <c r="BS93" s="146"/>
      <c r="BT93" s="146"/>
      <c r="BU93" s="146"/>
      <c r="BV93" s="146"/>
      <c r="BW93" s="146"/>
      <c r="BX93" s="146"/>
      <c r="BY93" s="146"/>
      <c r="BZ93" s="146"/>
      <c r="CA93" s="146"/>
      <c r="CB93" s="146"/>
      <c r="CC93" s="146"/>
      <c r="CD93" s="146"/>
      <c r="CE93" s="146"/>
      <c r="CF93" s="146"/>
      <c r="CG93" s="146"/>
      <c r="CH93" s="146"/>
      <c r="CI93" s="146"/>
      <c r="CJ93" s="146"/>
      <c r="CK93" s="146"/>
      <c r="CL93" s="146"/>
      <c r="CM93" s="146"/>
      <c r="CN93" s="146"/>
      <c r="CO93" s="146"/>
      <c r="CP93" s="146"/>
      <c r="CQ93" s="146"/>
      <c r="CR93" s="146"/>
      <c r="CS93" s="146"/>
      <c r="CT93" s="146"/>
      <c r="CU93" s="146"/>
      <c r="CV93" s="146"/>
      <c r="CW93" s="146"/>
      <c r="CX93" s="146"/>
      <c r="CY93" s="146"/>
      <c r="CZ93" s="146"/>
      <c r="DA93" s="146"/>
      <c r="DB93" s="146"/>
      <c r="DC93" s="146"/>
      <c r="DD93" s="146"/>
      <c r="DE93" s="146"/>
      <c r="DF93" s="146"/>
      <c r="DG93" s="146"/>
      <c r="DH93" s="146"/>
      <c r="DI93" s="146"/>
      <c r="DJ93" s="146"/>
      <c r="DK93" s="146"/>
      <c r="DL93" s="146"/>
      <c r="DM93" s="146"/>
      <c r="DN93" s="146"/>
      <c r="DO93" s="146"/>
      <c r="DP93" s="146"/>
      <c r="DQ93" s="146"/>
      <c r="DR93" s="146"/>
      <c r="DS93" s="146"/>
      <c r="DT93" s="146"/>
      <c r="DU93" s="146"/>
      <c r="DV93" s="146"/>
      <c r="DW93" s="146"/>
      <c r="DX93" s="146"/>
      <c r="DY93" s="146"/>
      <c r="DZ93" s="146"/>
      <c r="EA93" s="146"/>
      <c r="EB93" s="146"/>
      <c r="EC93" s="146"/>
      <c r="ED93" s="146"/>
      <c r="EE93" s="146"/>
      <c r="EF93" s="146"/>
      <c r="EG93" s="146"/>
      <c r="EH93" s="146"/>
      <c r="EI93" s="146"/>
      <c r="EJ93" s="146"/>
      <c r="EK93" s="146"/>
      <c r="EL93" s="146"/>
      <c r="EM93" s="146"/>
      <c r="EN93" s="146"/>
      <c r="EO93" s="146"/>
    </row>
    <row r="94" spans="1:145" ht="14" x14ac:dyDescent="0.15">
      <c r="A94" s="146"/>
      <c r="B94" s="146"/>
      <c r="C94" s="146"/>
      <c r="D94" s="146"/>
      <c r="E94" s="146"/>
      <c r="F94" s="146"/>
      <c r="G94" s="146"/>
      <c r="H94" s="146"/>
      <c r="I94" s="146"/>
      <c r="J94" s="146"/>
      <c r="K94" s="146"/>
      <c r="L94" s="146"/>
      <c r="M94" s="146"/>
      <c r="N94" s="146"/>
      <c r="O94" s="146"/>
      <c r="P94" s="146"/>
      <c r="Q94" s="146"/>
      <c r="R94" s="146"/>
      <c r="S94" s="146"/>
      <c r="T94" s="146"/>
      <c r="U94" s="149"/>
      <c r="V94" s="149"/>
      <c r="W94" s="149"/>
      <c r="X94" s="149"/>
      <c r="Y94" s="149"/>
      <c r="Z94" s="149"/>
      <c r="AA94" s="149"/>
      <c r="AB94" s="149"/>
      <c r="AC94" s="149"/>
      <c r="AD94" s="149"/>
      <c r="AE94" s="149"/>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146"/>
      <c r="BT94" s="146"/>
      <c r="BU94" s="146"/>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146"/>
      <c r="CX94" s="146"/>
      <c r="CY94" s="146"/>
      <c r="CZ94" s="146"/>
      <c r="DA94" s="146"/>
      <c r="DB94" s="146"/>
      <c r="DC94" s="146"/>
      <c r="DD94" s="146"/>
      <c r="DE94" s="146"/>
      <c r="DF94" s="146"/>
      <c r="DG94" s="146"/>
      <c r="DH94" s="146"/>
      <c r="DI94" s="146"/>
      <c r="DJ94" s="146"/>
      <c r="DK94" s="146"/>
      <c r="DL94" s="146"/>
      <c r="DM94" s="146"/>
      <c r="DN94" s="146"/>
      <c r="DO94" s="146"/>
      <c r="DP94" s="146"/>
      <c r="DQ94" s="146"/>
      <c r="DR94" s="146"/>
      <c r="DS94" s="146"/>
      <c r="DT94" s="146"/>
      <c r="DU94" s="146"/>
      <c r="DV94" s="146"/>
      <c r="DW94" s="146"/>
      <c r="DX94" s="146"/>
      <c r="DY94" s="146"/>
      <c r="DZ94" s="146"/>
      <c r="EA94" s="146"/>
      <c r="EB94" s="146"/>
      <c r="EC94" s="146"/>
      <c r="ED94" s="146"/>
      <c r="EE94" s="146"/>
      <c r="EF94" s="146"/>
      <c r="EG94" s="146"/>
      <c r="EH94" s="146"/>
      <c r="EI94" s="146"/>
      <c r="EJ94" s="146"/>
      <c r="EK94" s="146"/>
      <c r="EL94" s="146"/>
      <c r="EM94" s="146"/>
      <c r="EN94" s="146"/>
      <c r="EO94" s="146"/>
    </row>
    <row r="95" spans="1:145" ht="14" x14ac:dyDescent="0.15">
      <c r="A95" s="146"/>
      <c r="B95" s="146"/>
      <c r="C95" s="146"/>
      <c r="D95" s="146"/>
      <c r="E95" s="146"/>
      <c r="F95" s="146"/>
      <c r="G95" s="146"/>
      <c r="H95" s="146"/>
      <c r="I95" s="146"/>
      <c r="J95" s="146"/>
      <c r="K95" s="146"/>
      <c r="L95" s="146"/>
      <c r="M95" s="146"/>
      <c r="N95" s="146"/>
      <c r="O95" s="146"/>
      <c r="P95" s="146"/>
      <c r="Q95" s="146"/>
      <c r="R95" s="146"/>
      <c r="S95" s="146"/>
      <c r="T95" s="146"/>
      <c r="U95" s="149"/>
      <c r="V95" s="149"/>
      <c r="W95" s="149"/>
      <c r="X95" s="149"/>
      <c r="Y95" s="149"/>
      <c r="Z95" s="149"/>
      <c r="AA95" s="149"/>
      <c r="AB95" s="149"/>
      <c r="AC95" s="149"/>
      <c r="AD95" s="149"/>
      <c r="AE95" s="149"/>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c r="BC95" s="146"/>
      <c r="BD95" s="146"/>
      <c r="BE95" s="146"/>
      <c r="BF95" s="146"/>
      <c r="BG95" s="146"/>
      <c r="BH95" s="146"/>
      <c r="BI95" s="146"/>
      <c r="BJ95" s="146"/>
      <c r="BK95" s="146"/>
      <c r="BL95" s="146"/>
      <c r="BM95" s="146"/>
      <c r="BN95" s="146"/>
      <c r="BO95" s="146"/>
      <c r="BP95" s="146"/>
      <c r="BQ95" s="146"/>
      <c r="BR95" s="146"/>
      <c r="BS95" s="146"/>
      <c r="BT95" s="146"/>
      <c r="BU95" s="146"/>
      <c r="BV95" s="146"/>
      <c r="BW95" s="146"/>
      <c r="BX95" s="146"/>
      <c r="BY95" s="146"/>
      <c r="BZ95" s="146"/>
      <c r="CA95" s="146"/>
      <c r="CB95" s="146"/>
      <c r="CC95" s="146"/>
      <c r="CD95" s="146"/>
      <c r="CE95" s="146"/>
      <c r="CF95" s="146"/>
      <c r="CG95" s="146"/>
      <c r="CH95" s="146"/>
      <c r="CI95" s="146"/>
      <c r="CJ95" s="146"/>
      <c r="CK95" s="146"/>
      <c r="CL95" s="146"/>
      <c r="CM95" s="146"/>
      <c r="CN95" s="146"/>
      <c r="CO95" s="146"/>
      <c r="CP95" s="146"/>
      <c r="CQ95" s="146"/>
      <c r="CR95" s="146"/>
      <c r="CS95" s="146"/>
      <c r="CT95" s="146"/>
      <c r="CU95" s="146"/>
      <c r="CV95" s="146"/>
      <c r="CW95" s="146"/>
      <c r="CX95" s="146"/>
      <c r="CY95" s="146"/>
      <c r="CZ95" s="146"/>
      <c r="DA95" s="146"/>
      <c r="DB95" s="146"/>
      <c r="DC95" s="146"/>
      <c r="DD95" s="146"/>
      <c r="DE95" s="146"/>
      <c r="DF95" s="146"/>
      <c r="DG95" s="146"/>
      <c r="DH95" s="146"/>
      <c r="DI95" s="146"/>
      <c r="DJ95" s="146"/>
      <c r="DK95" s="146"/>
      <c r="DL95" s="146"/>
      <c r="DM95" s="146"/>
      <c r="DN95" s="146"/>
      <c r="DO95" s="146"/>
      <c r="DP95" s="146"/>
      <c r="DQ95" s="146"/>
      <c r="DR95" s="146"/>
      <c r="DS95" s="146"/>
      <c r="DT95" s="146"/>
      <c r="DU95" s="146"/>
      <c r="DV95" s="146"/>
      <c r="DW95" s="146"/>
      <c r="DX95" s="146"/>
      <c r="DY95" s="146"/>
      <c r="DZ95" s="146"/>
      <c r="EA95" s="146"/>
      <c r="EB95" s="146"/>
      <c r="EC95" s="146"/>
      <c r="ED95" s="146"/>
      <c r="EE95" s="146"/>
      <c r="EF95" s="146"/>
      <c r="EG95" s="146"/>
      <c r="EH95" s="146"/>
      <c r="EI95" s="146"/>
      <c r="EJ95" s="146"/>
      <c r="EK95" s="146"/>
      <c r="EL95" s="146"/>
      <c r="EM95" s="146"/>
      <c r="EN95" s="146"/>
      <c r="EO95" s="146"/>
    </row>
    <row r="96" spans="1:145" ht="14" x14ac:dyDescent="0.15">
      <c r="A96" s="146"/>
      <c r="B96" s="146"/>
      <c r="C96" s="146"/>
      <c r="D96" s="146"/>
      <c r="E96" s="146"/>
      <c r="F96" s="146"/>
      <c r="G96" s="146"/>
      <c r="H96" s="146"/>
      <c r="I96" s="146"/>
      <c r="J96" s="146"/>
      <c r="K96" s="146"/>
      <c r="L96" s="146"/>
      <c r="M96" s="146"/>
      <c r="N96" s="146"/>
      <c r="O96" s="146"/>
      <c r="P96" s="146"/>
      <c r="Q96" s="146"/>
      <c r="R96" s="146"/>
      <c r="S96" s="146"/>
      <c r="T96" s="146"/>
      <c r="U96" s="149"/>
      <c r="V96" s="149"/>
      <c r="W96" s="149"/>
      <c r="X96" s="149"/>
      <c r="Y96" s="149"/>
      <c r="Z96" s="149"/>
      <c r="AA96" s="149"/>
      <c r="AB96" s="149"/>
      <c r="AC96" s="149"/>
      <c r="AD96" s="149"/>
      <c r="AE96" s="149"/>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c r="BC96" s="146"/>
      <c r="BD96" s="146"/>
      <c r="BE96" s="146"/>
      <c r="BF96" s="146"/>
      <c r="BG96" s="146"/>
      <c r="BH96" s="146"/>
      <c r="BI96" s="146"/>
      <c r="BJ96" s="146"/>
      <c r="BK96" s="146"/>
      <c r="BL96" s="146"/>
      <c r="BM96" s="146"/>
      <c r="BN96" s="146"/>
      <c r="BO96" s="146"/>
      <c r="BP96" s="146"/>
      <c r="BQ96" s="146"/>
      <c r="BR96" s="146"/>
      <c r="BS96" s="146"/>
      <c r="BT96" s="146"/>
      <c r="BU96" s="146"/>
      <c r="BV96" s="146"/>
      <c r="BW96" s="146"/>
      <c r="BX96" s="146"/>
      <c r="BY96" s="146"/>
      <c r="BZ96" s="146"/>
      <c r="CA96" s="146"/>
      <c r="CB96" s="146"/>
      <c r="CC96" s="146"/>
      <c r="CD96" s="146"/>
      <c r="CE96" s="146"/>
      <c r="CF96" s="146"/>
      <c r="CG96" s="146"/>
      <c r="CH96" s="146"/>
      <c r="CI96" s="146"/>
      <c r="CJ96" s="146"/>
      <c r="CK96" s="146"/>
      <c r="CL96" s="146"/>
      <c r="CM96" s="146"/>
      <c r="CN96" s="146"/>
      <c r="CO96" s="146"/>
      <c r="CP96" s="146"/>
      <c r="CQ96" s="146"/>
      <c r="CR96" s="146"/>
      <c r="CS96" s="146"/>
      <c r="CT96" s="146"/>
      <c r="CU96" s="146"/>
      <c r="CV96" s="146"/>
      <c r="CW96" s="146"/>
      <c r="CX96" s="146"/>
      <c r="CY96" s="146"/>
      <c r="CZ96" s="146"/>
      <c r="DA96" s="146"/>
      <c r="DB96" s="146"/>
      <c r="DC96" s="146"/>
      <c r="DD96" s="146"/>
      <c r="DE96" s="146"/>
      <c r="DF96" s="146"/>
      <c r="DG96" s="146"/>
      <c r="DH96" s="146"/>
      <c r="DI96" s="146"/>
      <c r="DJ96" s="146"/>
      <c r="DK96" s="146"/>
      <c r="DL96" s="146"/>
      <c r="DM96" s="146"/>
      <c r="DN96" s="146"/>
      <c r="DO96" s="146"/>
      <c r="DP96" s="146"/>
      <c r="DQ96" s="146"/>
      <c r="DR96" s="146"/>
      <c r="DS96" s="146"/>
      <c r="DT96" s="146"/>
      <c r="DU96" s="146"/>
      <c r="DV96" s="146"/>
      <c r="DW96" s="146"/>
      <c r="DX96" s="146"/>
      <c r="DY96" s="146"/>
      <c r="DZ96" s="146"/>
      <c r="EA96" s="146"/>
      <c r="EB96" s="146"/>
      <c r="EC96" s="146"/>
      <c r="ED96" s="146"/>
      <c r="EE96" s="146"/>
      <c r="EF96" s="146"/>
      <c r="EG96" s="146"/>
      <c r="EH96" s="146"/>
      <c r="EI96" s="146"/>
      <c r="EJ96" s="146"/>
      <c r="EK96" s="146"/>
      <c r="EL96" s="146"/>
      <c r="EM96" s="146"/>
      <c r="EN96" s="146"/>
      <c r="EO96" s="146"/>
    </row>
    <row r="97" spans="1:145" ht="14" x14ac:dyDescent="0.15">
      <c r="A97" s="146"/>
      <c r="B97" s="146"/>
      <c r="C97" s="146"/>
      <c r="D97" s="146"/>
      <c r="E97" s="146"/>
      <c r="F97" s="146"/>
      <c r="G97" s="146"/>
      <c r="H97" s="146"/>
      <c r="I97" s="146"/>
      <c r="J97" s="146"/>
      <c r="K97" s="146"/>
      <c r="L97" s="146"/>
      <c r="M97" s="146"/>
      <c r="N97" s="146"/>
      <c r="O97" s="146"/>
      <c r="P97" s="146"/>
      <c r="Q97" s="146"/>
      <c r="R97" s="146"/>
      <c r="S97" s="146"/>
      <c r="T97" s="146"/>
      <c r="U97" s="149"/>
      <c r="V97" s="149"/>
      <c r="W97" s="149"/>
      <c r="X97" s="149"/>
      <c r="Y97" s="149"/>
      <c r="Z97" s="149"/>
      <c r="AA97" s="149"/>
      <c r="AB97" s="149"/>
      <c r="AC97" s="149"/>
      <c r="AD97" s="149"/>
      <c r="AE97" s="149"/>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c r="BC97" s="146"/>
      <c r="BD97" s="146"/>
      <c r="BE97" s="146"/>
      <c r="BF97" s="146"/>
      <c r="BG97" s="146"/>
      <c r="BH97" s="146"/>
      <c r="BI97" s="146"/>
      <c r="BJ97" s="146"/>
      <c r="BK97" s="146"/>
      <c r="BL97" s="146"/>
      <c r="BM97" s="146"/>
      <c r="BN97" s="146"/>
      <c r="BO97" s="146"/>
      <c r="BP97" s="146"/>
      <c r="BQ97" s="146"/>
      <c r="BR97" s="146"/>
      <c r="BS97" s="146"/>
      <c r="BT97" s="146"/>
      <c r="BU97" s="146"/>
      <c r="BV97" s="146"/>
      <c r="BW97" s="146"/>
      <c r="BX97" s="146"/>
      <c r="BY97" s="146"/>
      <c r="BZ97" s="146"/>
      <c r="CA97" s="146"/>
      <c r="CB97" s="146"/>
      <c r="CC97" s="146"/>
      <c r="CD97" s="146"/>
      <c r="CE97" s="146"/>
      <c r="CF97" s="146"/>
      <c r="CG97" s="146"/>
      <c r="CH97" s="146"/>
      <c r="CI97" s="146"/>
      <c r="CJ97" s="146"/>
      <c r="CK97" s="146"/>
      <c r="CL97" s="146"/>
      <c r="CM97" s="146"/>
      <c r="CN97" s="146"/>
      <c r="CO97" s="146"/>
      <c r="CP97" s="146"/>
      <c r="CQ97" s="146"/>
      <c r="CR97" s="146"/>
      <c r="CS97" s="146"/>
      <c r="CT97" s="146"/>
      <c r="CU97" s="146"/>
      <c r="CV97" s="146"/>
      <c r="CW97" s="146"/>
      <c r="CX97" s="146"/>
      <c r="CY97" s="146"/>
      <c r="CZ97" s="146"/>
      <c r="DA97" s="146"/>
      <c r="DB97" s="146"/>
      <c r="DC97" s="146"/>
      <c r="DD97" s="146"/>
      <c r="DE97" s="146"/>
      <c r="DF97" s="146"/>
      <c r="DG97" s="146"/>
      <c r="DH97" s="146"/>
      <c r="DI97" s="146"/>
      <c r="DJ97" s="146"/>
      <c r="DK97" s="146"/>
      <c r="DL97" s="146"/>
      <c r="DM97" s="146"/>
      <c r="DN97" s="146"/>
      <c r="DO97" s="146"/>
      <c r="DP97" s="146"/>
      <c r="DQ97" s="146"/>
      <c r="DR97" s="146"/>
      <c r="DS97" s="146"/>
      <c r="DT97" s="146"/>
      <c r="DU97" s="146"/>
      <c r="DV97" s="146"/>
      <c r="DW97" s="146"/>
      <c r="DX97" s="146"/>
      <c r="DY97" s="146"/>
      <c r="DZ97" s="146"/>
      <c r="EA97" s="146"/>
      <c r="EB97" s="146"/>
      <c r="EC97" s="146"/>
      <c r="ED97" s="146"/>
      <c r="EE97" s="146"/>
      <c r="EF97" s="146"/>
      <c r="EG97" s="146"/>
      <c r="EH97" s="146"/>
      <c r="EI97" s="146"/>
      <c r="EJ97" s="146"/>
      <c r="EK97" s="146"/>
      <c r="EL97" s="146"/>
      <c r="EM97" s="146"/>
      <c r="EN97" s="146"/>
      <c r="EO97" s="146"/>
    </row>
    <row r="98" spans="1:145" ht="14" x14ac:dyDescent="0.15">
      <c r="A98" s="146"/>
      <c r="B98" s="146"/>
      <c r="C98" s="146"/>
      <c r="D98" s="146"/>
      <c r="E98" s="146"/>
      <c r="F98" s="146"/>
      <c r="G98" s="146"/>
      <c r="H98" s="146"/>
      <c r="I98" s="146"/>
      <c r="J98" s="146"/>
      <c r="K98" s="146"/>
      <c r="L98" s="146"/>
      <c r="M98" s="146"/>
      <c r="N98" s="146"/>
      <c r="O98" s="146"/>
      <c r="P98" s="146"/>
      <c r="Q98" s="146"/>
      <c r="R98" s="146"/>
      <c r="S98" s="146"/>
      <c r="T98" s="146"/>
      <c r="U98" s="149"/>
      <c r="V98" s="149"/>
      <c r="W98" s="149"/>
      <c r="X98" s="149"/>
      <c r="Y98" s="149"/>
      <c r="Z98" s="149"/>
      <c r="AA98" s="149"/>
      <c r="AB98" s="149"/>
      <c r="AC98" s="149"/>
      <c r="AD98" s="149"/>
      <c r="AE98" s="149"/>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c r="BC98" s="146"/>
      <c r="BD98" s="146"/>
      <c r="BE98" s="146"/>
      <c r="BF98" s="146"/>
      <c r="BG98" s="146"/>
      <c r="BH98" s="146"/>
      <c r="BI98" s="146"/>
      <c r="BJ98" s="146"/>
      <c r="BK98" s="146"/>
      <c r="BL98" s="146"/>
      <c r="BM98" s="146"/>
      <c r="BN98" s="146"/>
      <c r="BO98" s="146"/>
      <c r="BP98" s="146"/>
      <c r="BQ98" s="146"/>
      <c r="BR98" s="146"/>
      <c r="BS98" s="146"/>
      <c r="BT98" s="146"/>
      <c r="BU98" s="146"/>
      <c r="BV98" s="146"/>
      <c r="BW98" s="146"/>
      <c r="BX98" s="146"/>
      <c r="BY98" s="146"/>
      <c r="BZ98" s="146"/>
      <c r="CA98" s="146"/>
      <c r="CB98" s="146"/>
      <c r="CC98" s="146"/>
      <c r="CD98" s="146"/>
      <c r="CE98" s="146"/>
      <c r="CF98" s="146"/>
      <c r="CG98" s="146"/>
      <c r="CH98" s="146"/>
      <c r="CI98" s="146"/>
      <c r="CJ98" s="146"/>
      <c r="CK98" s="146"/>
      <c r="CL98" s="146"/>
      <c r="CM98" s="146"/>
      <c r="CN98" s="146"/>
      <c r="CO98" s="146"/>
      <c r="CP98" s="146"/>
      <c r="CQ98" s="146"/>
      <c r="CR98" s="146"/>
      <c r="CS98" s="146"/>
      <c r="CT98" s="146"/>
      <c r="CU98" s="146"/>
      <c r="CV98" s="146"/>
      <c r="CW98" s="146"/>
      <c r="CX98" s="146"/>
      <c r="CY98" s="146"/>
      <c r="CZ98" s="146"/>
      <c r="DA98" s="146"/>
      <c r="DB98" s="146"/>
      <c r="DC98" s="146"/>
      <c r="DD98" s="146"/>
      <c r="DE98" s="146"/>
      <c r="DF98" s="146"/>
      <c r="DG98" s="146"/>
      <c r="DH98" s="146"/>
      <c r="DI98" s="146"/>
      <c r="DJ98" s="146"/>
      <c r="DK98" s="146"/>
      <c r="DL98" s="146"/>
      <c r="DM98" s="146"/>
      <c r="DN98" s="146"/>
      <c r="DO98" s="146"/>
      <c r="DP98" s="146"/>
      <c r="DQ98" s="146"/>
      <c r="DR98" s="146"/>
      <c r="DS98" s="146"/>
      <c r="DT98" s="146"/>
      <c r="DU98" s="146"/>
      <c r="DV98" s="146"/>
      <c r="DW98" s="146"/>
      <c r="DX98" s="146"/>
      <c r="DY98" s="146"/>
      <c r="DZ98" s="146"/>
      <c r="EA98" s="146"/>
      <c r="EB98" s="146"/>
      <c r="EC98" s="146"/>
      <c r="ED98" s="146"/>
      <c r="EE98" s="146"/>
      <c r="EF98" s="146"/>
      <c r="EG98" s="146"/>
      <c r="EH98" s="146"/>
      <c r="EI98" s="146"/>
      <c r="EJ98" s="146"/>
      <c r="EK98" s="146"/>
      <c r="EL98" s="146"/>
      <c r="EM98" s="146"/>
      <c r="EN98" s="146"/>
      <c r="EO98" s="146"/>
    </row>
    <row r="99" spans="1:145" ht="14" x14ac:dyDescent="0.15">
      <c r="A99" s="146"/>
      <c r="B99" s="146"/>
      <c r="C99" s="146"/>
      <c r="D99" s="146"/>
      <c r="E99" s="146"/>
      <c r="F99" s="146"/>
      <c r="G99" s="146"/>
      <c r="H99" s="146"/>
      <c r="I99" s="146"/>
      <c r="J99" s="146"/>
      <c r="K99" s="146"/>
      <c r="L99" s="146"/>
      <c r="M99" s="146"/>
      <c r="N99" s="146"/>
      <c r="O99" s="146"/>
      <c r="P99" s="146"/>
      <c r="Q99" s="146"/>
      <c r="R99" s="146"/>
      <c r="S99" s="146"/>
      <c r="T99" s="146"/>
      <c r="U99" s="149"/>
      <c r="V99" s="149"/>
      <c r="W99" s="149"/>
      <c r="X99" s="149"/>
      <c r="Y99" s="149"/>
      <c r="Z99" s="149"/>
      <c r="AA99" s="149"/>
      <c r="AB99" s="149"/>
      <c r="AC99" s="149"/>
      <c r="AD99" s="149"/>
      <c r="AE99" s="149"/>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c r="BC99" s="146"/>
      <c r="BD99" s="146"/>
      <c r="BE99" s="146"/>
      <c r="BF99" s="146"/>
      <c r="BG99" s="146"/>
      <c r="BH99" s="146"/>
      <c r="BI99" s="146"/>
      <c r="BJ99" s="146"/>
      <c r="BK99" s="146"/>
      <c r="BL99" s="146"/>
      <c r="BM99" s="146"/>
      <c r="BN99" s="146"/>
      <c r="BO99" s="146"/>
      <c r="BP99" s="146"/>
      <c r="BQ99" s="146"/>
      <c r="BR99" s="146"/>
      <c r="BS99" s="146"/>
      <c r="BT99" s="146"/>
      <c r="BU99" s="146"/>
      <c r="BV99" s="146"/>
      <c r="BW99" s="146"/>
      <c r="BX99" s="146"/>
      <c r="BY99" s="146"/>
      <c r="BZ99" s="146"/>
      <c r="CA99" s="146"/>
      <c r="CB99" s="146"/>
      <c r="CC99" s="146"/>
      <c r="CD99" s="146"/>
      <c r="CE99" s="146"/>
      <c r="CF99" s="146"/>
      <c r="CG99" s="146"/>
      <c r="CH99" s="146"/>
      <c r="CI99" s="146"/>
      <c r="CJ99" s="146"/>
      <c r="CK99" s="146"/>
      <c r="CL99" s="146"/>
      <c r="CM99" s="146"/>
      <c r="CN99" s="146"/>
      <c r="CO99" s="146"/>
      <c r="CP99" s="146"/>
      <c r="CQ99" s="146"/>
      <c r="CR99" s="146"/>
      <c r="CS99" s="146"/>
      <c r="CT99" s="146"/>
      <c r="CU99" s="146"/>
      <c r="CV99" s="146"/>
      <c r="CW99" s="146"/>
      <c r="CX99" s="146"/>
      <c r="CY99" s="146"/>
      <c r="CZ99" s="146"/>
      <c r="DA99" s="146"/>
      <c r="DB99" s="146"/>
      <c r="DC99" s="146"/>
      <c r="DD99" s="146"/>
      <c r="DE99" s="146"/>
      <c r="DF99" s="146"/>
      <c r="DG99" s="146"/>
      <c r="DH99" s="146"/>
      <c r="DI99" s="146"/>
      <c r="DJ99" s="146"/>
      <c r="DK99" s="146"/>
      <c r="DL99" s="146"/>
      <c r="DM99" s="146"/>
      <c r="DN99" s="146"/>
      <c r="DO99" s="146"/>
      <c r="DP99" s="146"/>
      <c r="DQ99" s="146"/>
      <c r="DR99" s="146"/>
      <c r="DS99" s="146"/>
      <c r="DT99" s="146"/>
      <c r="DU99" s="146"/>
      <c r="DV99" s="146"/>
      <c r="DW99" s="146"/>
      <c r="DX99" s="146"/>
      <c r="DY99" s="146"/>
      <c r="DZ99" s="146"/>
      <c r="EA99" s="146"/>
      <c r="EB99" s="146"/>
      <c r="EC99" s="146"/>
      <c r="ED99" s="146"/>
      <c r="EE99" s="146"/>
      <c r="EF99" s="146"/>
      <c r="EG99" s="146"/>
      <c r="EH99" s="146"/>
      <c r="EI99" s="146"/>
      <c r="EJ99" s="146"/>
      <c r="EK99" s="146"/>
      <c r="EL99" s="146"/>
      <c r="EM99" s="146"/>
      <c r="EN99" s="146"/>
      <c r="EO99" s="146"/>
    </row>
    <row r="100" spans="1:145" ht="14" x14ac:dyDescent="0.15">
      <c r="A100" s="146"/>
      <c r="B100" s="146"/>
      <c r="C100" s="146"/>
      <c r="D100" s="146"/>
      <c r="E100" s="146"/>
      <c r="F100" s="146"/>
      <c r="G100" s="146"/>
      <c r="H100" s="146"/>
      <c r="I100" s="146"/>
      <c r="J100" s="146"/>
      <c r="K100" s="146"/>
      <c r="L100" s="146"/>
      <c r="M100" s="146"/>
      <c r="N100" s="146"/>
      <c r="O100" s="146"/>
      <c r="P100" s="146"/>
      <c r="Q100" s="146"/>
      <c r="R100" s="146"/>
      <c r="S100" s="146"/>
      <c r="T100" s="146"/>
      <c r="U100" s="149"/>
      <c r="V100" s="149"/>
      <c r="W100" s="149"/>
      <c r="X100" s="149"/>
      <c r="Y100" s="149"/>
      <c r="Z100" s="149"/>
      <c r="AA100" s="149"/>
      <c r="AB100" s="149"/>
      <c r="AC100" s="149"/>
      <c r="AD100" s="149"/>
      <c r="AE100" s="149"/>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c r="BC100" s="146"/>
      <c r="BD100" s="146"/>
      <c r="BE100" s="146"/>
      <c r="BF100" s="146"/>
      <c r="BG100" s="146"/>
      <c r="BH100" s="146"/>
      <c r="BI100" s="146"/>
      <c r="BJ100" s="146"/>
      <c r="BK100" s="146"/>
      <c r="BL100" s="146"/>
      <c r="BM100" s="146"/>
      <c r="BN100" s="146"/>
      <c r="BO100" s="146"/>
      <c r="BP100" s="146"/>
      <c r="BQ100" s="146"/>
      <c r="BR100" s="146"/>
      <c r="BS100" s="146"/>
      <c r="BT100" s="146"/>
      <c r="BU100" s="146"/>
      <c r="BV100" s="146"/>
      <c r="BW100" s="146"/>
      <c r="BX100" s="146"/>
      <c r="BY100" s="146"/>
      <c r="BZ100" s="146"/>
      <c r="CA100" s="146"/>
      <c r="CB100" s="146"/>
      <c r="CC100" s="146"/>
      <c r="CD100" s="146"/>
      <c r="CE100" s="146"/>
      <c r="CF100" s="146"/>
      <c r="CG100" s="146"/>
      <c r="CH100" s="146"/>
      <c r="CI100" s="146"/>
      <c r="CJ100" s="146"/>
      <c r="CK100" s="146"/>
      <c r="CL100" s="146"/>
      <c r="CM100" s="146"/>
      <c r="CN100" s="146"/>
      <c r="CO100" s="146"/>
      <c r="CP100" s="146"/>
      <c r="CQ100" s="146"/>
      <c r="CR100" s="146"/>
      <c r="CS100" s="146"/>
      <c r="CT100" s="146"/>
      <c r="CU100" s="146"/>
      <c r="CV100" s="146"/>
      <c r="CW100" s="146"/>
      <c r="CX100" s="146"/>
      <c r="CY100" s="146"/>
      <c r="CZ100" s="146"/>
      <c r="DA100" s="146"/>
      <c r="DB100" s="146"/>
      <c r="DC100" s="146"/>
      <c r="DD100" s="146"/>
      <c r="DE100" s="146"/>
      <c r="DF100" s="146"/>
      <c r="DG100" s="146"/>
      <c r="DH100" s="146"/>
      <c r="DI100" s="146"/>
      <c r="DJ100" s="146"/>
      <c r="DK100" s="146"/>
      <c r="DL100" s="146"/>
      <c r="DM100" s="146"/>
      <c r="DN100" s="146"/>
      <c r="DO100" s="146"/>
      <c r="DP100" s="146"/>
      <c r="DQ100" s="146"/>
      <c r="DR100" s="146"/>
      <c r="DS100" s="146"/>
      <c r="DT100" s="146"/>
      <c r="DU100" s="146"/>
      <c r="DV100" s="146"/>
      <c r="DW100" s="146"/>
      <c r="DX100" s="146"/>
      <c r="DY100" s="146"/>
      <c r="DZ100" s="146"/>
      <c r="EA100" s="146"/>
      <c r="EB100" s="146"/>
      <c r="EC100" s="146"/>
      <c r="ED100" s="146"/>
      <c r="EE100" s="146"/>
      <c r="EF100" s="146"/>
      <c r="EG100" s="146"/>
      <c r="EH100" s="146"/>
      <c r="EI100" s="146"/>
      <c r="EJ100" s="146"/>
      <c r="EK100" s="146"/>
      <c r="EL100" s="146"/>
      <c r="EM100" s="146"/>
      <c r="EN100" s="146"/>
      <c r="EO100" s="146"/>
    </row>
    <row r="101" spans="1:145" ht="14" x14ac:dyDescent="0.15">
      <c r="A101" s="146"/>
      <c r="B101" s="146"/>
      <c r="C101" s="146"/>
      <c r="D101" s="146"/>
      <c r="E101" s="146"/>
      <c r="F101" s="146"/>
      <c r="G101" s="146"/>
      <c r="H101" s="146"/>
      <c r="I101" s="146"/>
      <c r="J101" s="146"/>
      <c r="K101" s="146"/>
      <c r="L101" s="146"/>
      <c r="M101" s="146"/>
      <c r="N101" s="146"/>
      <c r="O101" s="146"/>
      <c r="P101" s="146"/>
      <c r="Q101" s="146"/>
      <c r="R101" s="146"/>
      <c r="S101" s="146"/>
      <c r="T101" s="146"/>
      <c r="U101" s="149"/>
      <c r="V101" s="149"/>
      <c r="W101" s="149"/>
      <c r="X101" s="149"/>
      <c r="Y101" s="149"/>
      <c r="Z101" s="149"/>
      <c r="AA101" s="149"/>
      <c r="AB101" s="149"/>
      <c r="AC101" s="149"/>
      <c r="AD101" s="149"/>
      <c r="AE101" s="149"/>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c r="BC101" s="146"/>
      <c r="BD101" s="146"/>
      <c r="BE101" s="146"/>
      <c r="BF101" s="146"/>
      <c r="BG101" s="146"/>
      <c r="BH101" s="146"/>
      <c r="BI101" s="146"/>
      <c r="BJ101" s="146"/>
      <c r="BK101" s="146"/>
      <c r="BL101" s="146"/>
      <c r="BM101" s="146"/>
      <c r="BN101" s="146"/>
      <c r="BO101" s="146"/>
      <c r="BP101" s="146"/>
      <c r="BQ101" s="146"/>
      <c r="BR101" s="146"/>
      <c r="BS101" s="146"/>
      <c r="BT101" s="146"/>
      <c r="BU101" s="146"/>
      <c r="BV101" s="146"/>
      <c r="BW101" s="146"/>
      <c r="BX101" s="146"/>
      <c r="BY101" s="146"/>
      <c r="BZ101" s="146"/>
      <c r="CA101" s="146"/>
      <c r="CB101" s="146"/>
      <c r="CC101" s="146"/>
      <c r="CD101" s="146"/>
      <c r="CE101" s="146"/>
      <c r="CF101" s="146"/>
      <c r="CG101" s="146"/>
      <c r="CH101" s="146"/>
      <c r="CI101" s="146"/>
      <c r="CJ101" s="146"/>
      <c r="CK101" s="146"/>
      <c r="CL101" s="146"/>
      <c r="CM101" s="146"/>
      <c r="CN101" s="146"/>
      <c r="CO101" s="146"/>
      <c r="CP101" s="146"/>
      <c r="CQ101" s="146"/>
      <c r="CR101" s="146"/>
      <c r="CS101" s="146"/>
      <c r="CT101" s="146"/>
      <c r="CU101" s="146"/>
      <c r="CV101" s="146"/>
      <c r="CW101" s="146"/>
      <c r="CX101" s="146"/>
      <c r="CY101" s="146"/>
      <c r="CZ101" s="146"/>
      <c r="DA101" s="146"/>
      <c r="DB101" s="146"/>
      <c r="DC101" s="146"/>
      <c r="DD101" s="146"/>
      <c r="DE101" s="146"/>
      <c r="DF101" s="146"/>
      <c r="DG101" s="146"/>
      <c r="DH101" s="146"/>
      <c r="DI101" s="146"/>
      <c r="DJ101" s="146"/>
      <c r="DK101" s="146"/>
      <c r="DL101" s="146"/>
      <c r="DM101" s="146"/>
      <c r="DN101" s="146"/>
      <c r="DO101" s="146"/>
      <c r="DP101" s="146"/>
      <c r="DQ101" s="146"/>
      <c r="DR101" s="146"/>
      <c r="DS101" s="146"/>
      <c r="DT101" s="146"/>
      <c r="DU101" s="146"/>
      <c r="DV101" s="146"/>
      <c r="DW101" s="146"/>
      <c r="DX101" s="146"/>
      <c r="DY101" s="146"/>
      <c r="DZ101" s="146"/>
      <c r="EA101" s="146"/>
      <c r="EB101" s="146"/>
      <c r="EC101" s="146"/>
      <c r="ED101" s="146"/>
      <c r="EE101" s="146"/>
      <c r="EF101" s="146"/>
      <c r="EG101" s="146"/>
      <c r="EH101" s="146"/>
      <c r="EI101" s="146"/>
      <c r="EJ101" s="146"/>
      <c r="EK101" s="146"/>
      <c r="EL101" s="146"/>
      <c r="EM101" s="146"/>
      <c r="EN101" s="146"/>
      <c r="EO101" s="146"/>
    </row>
    <row r="102" spans="1:145" ht="14" x14ac:dyDescent="0.15">
      <c r="A102" s="146"/>
      <c r="B102" s="146"/>
      <c r="C102" s="146"/>
      <c r="D102" s="146"/>
      <c r="E102" s="146"/>
      <c r="F102" s="146"/>
      <c r="G102" s="146"/>
      <c r="H102" s="146"/>
      <c r="I102" s="146"/>
      <c r="J102" s="146"/>
      <c r="K102" s="146"/>
      <c r="L102" s="146"/>
      <c r="M102" s="146"/>
      <c r="N102" s="146"/>
      <c r="O102" s="146"/>
      <c r="P102" s="146"/>
      <c r="Q102" s="146"/>
      <c r="R102" s="146"/>
      <c r="S102" s="146"/>
      <c r="T102" s="146"/>
      <c r="U102" s="149"/>
      <c r="V102" s="149"/>
      <c r="W102" s="149"/>
      <c r="X102" s="149"/>
      <c r="Y102" s="149"/>
      <c r="Z102" s="149"/>
      <c r="AA102" s="149"/>
      <c r="AB102" s="149"/>
      <c r="AC102" s="149"/>
      <c r="AD102" s="149"/>
      <c r="AE102" s="149"/>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6"/>
      <c r="BD102" s="146"/>
      <c r="BE102" s="146"/>
      <c r="BF102" s="146"/>
      <c r="BG102" s="146"/>
      <c r="BH102" s="146"/>
      <c r="BI102" s="146"/>
      <c r="BJ102" s="146"/>
      <c r="BK102" s="146"/>
      <c r="BL102" s="146"/>
      <c r="BM102" s="146"/>
      <c r="BN102" s="146"/>
      <c r="BO102" s="146"/>
      <c r="BP102" s="146"/>
      <c r="BQ102" s="146"/>
      <c r="BR102" s="146"/>
      <c r="BS102" s="146"/>
      <c r="BT102" s="146"/>
      <c r="BU102" s="146"/>
      <c r="BV102" s="146"/>
      <c r="BW102" s="146"/>
      <c r="BX102" s="146"/>
      <c r="BY102" s="146"/>
      <c r="BZ102" s="146"/>
      <c r="CA102" s="146"/>
      <c r="CB102" s="146"/>
      <c r="CC102" s="146"/>
      <c r="CD102" s="146"/>
      <c r="CE102" s="146"/>
      <c r="CF102" s="146"/>
      <c r="CG102" s="146"/>
      <c r="CH102" s="146"/>
      <c r="CI102" s="146"/>
      <c r="CJ102" s="146"/>
      <c r="CK102" s="146"/>
      <c r="CL102" s="146"/>
      <c r="CM102" s="146"/>
      <c r="CN102" s="146"/>
      <c r="CO102" s="146"/>
      <c r="CP102" s="146"/>
      <c r="CQ102" s="146"/>
      <c r="CR102" s="146"/>
      <c r="CS102" s="146"/>
      <c r="CT102" s="146"/>
      <c r="CU102" s="146"/>
      <c r="CV102" s="146"/>
      <c r="CW102" s="146"/>
      <c r="CX102" s="146"/>
      <c r="CY102" s="146"/>
      <c r="CZ102" s="146"/>
      <c r="DA102" s="146"/>
      <c r="DB102" s="146"/>
      <c r="DC102" s="146"/>
      <c r="DD102" s="146"/>
      <c r="DE102" s="146"/>
      <c r="DF102" s="146"/>
      <c r="DG102" s="146"/>
      <c r="DH102" s="146"/>
      <c r="DI102" s="146"/>
      <c r="DJ102" s="146"/>
      <c r="DK102" s="146"/>
      <c r="DL102" s="146"/>
      <c r="DM102" s="146"/>
      <c r="DN102" s="146"/>
      <c r="DO102" s="146"/>
      <c r="DP102" s="146"/>
      <c r="DQ102" s="146"/>
      <c r="DR102" s="146"/>
      <c r="DS102" s="146"/>
      <c r="DT102" s="146"/>
      <c r="DU102" s="146"/>
      <c r="DV102" s="146"/>
      <c r="DW102" s="146"/>
      <c r="DX102" s="146"/>
      <c r="DY102" s="146"/>
      <c r="DZ102" s="146"/>
      <c r="EA102" s="146"/>
      <c r="EB102" s="146"/>
      <c r="EC102" s="146"/>
      <c r="ED102" s="146"/>
      <c r="EE102" s="146"/>
      <c r="EF102" s="146"/>
      <c r="EG102" s="146"/>
      <c r="EH102" s="146"/>
      <c r="EI102" s="146"/>
      <c r="EJ102" s="146"/>
      <c r="EK102" s="146"/>
      <c r="EL102" s="146"/>
      <c r="EM102" s="146"/>
      <c r="EN102" s="146"/>
      <c r="EO102" s="146"/>
    </row>
    <row r="103" spans="1:145" ht="14" x14ac:dyDescent="0.15">
      <c r="A103" s="146"/>
      <c r="B103" s="146"/>
      <c r="C103" s="146"/>
      <c r="D103" s="146"/>
      <c r="E103" s="146"/>
      <c r="F103" s="146"/>
      <c r="G103" s="146"/>
      <c r="H103" s="146"/>
      <c r="I103" s="146"/>
      <c r="J103" s="146"/>
      <c r="K103" s="146"/>
      <c r="L103" s="146"/>
      <c r="M103" s="146"/>
      <c r="N103" s="146"/>
      <c r="O103" s="146"/>
      <c r="P103" s="146"/>
      <c r="Q103" s="146"/>
      <c r="R103" s="146"/>
      <c r="S103" s="146"/>
      <c r="T103" s="146"/>
      <c r="U103" s="149"/>
      <c r="V103" s="149"/>
      <c r="W103" s="149"/>
      <c r="X103" s="149"/>
      <c r="Y103" s="149"/>
      <c r="Z103" s="149"/>
      <c r="AA103" s="149"/>
      <c r="AB103" s="149"/>
      <c r="AC103" s="149"/>
      <c r="AD103" s="149"/>
      <c r="AE103" s="149"/>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c r="BC103" s="146"/>
      <c r="BD103" s="146"/>
      <c r="BE103" s="146"/>
      <c r="BF103" s="146"/>
      <c r="BG103" s="146"/>
      <c r="BH103" s="146"/>
      <c r="BI103" s="146"/>
      <c r="BJ103" s="146"/>
      <c r="BK103" s="146"/>
      <c r="BL103" s="146"/>
      <c r="BM103" s="146"/>
      <c r="BN103" s="146"/>
      <c r="BO103" s="146"/>
      <c r="BP103" s="146"/>
      <c r="BQ103" s="146"/>
      <c r="BR103" s="146"/>
      <c r="BS103" s="146"/>
      <c r="BT103" s="146"/>
      <c r="BU103" s="146"/>
      <c r="BV103" s="146"/>
      <c r="BW103" s="146"/>
      <c r="BX103" s="146"/>
      <c r="BY103" s="146"/>
      <c r="BZ103" s="146"/>
      <c r="CA103" s="146"/>
      <c r="CB103" s="146"/>
      <c r="CC103" s="146"/>
      <c r="CD103" s="146"/>
      <c r="CE103" s="146"/>
      <c r="CF103" s="146"/>
      <c r="CG103" s="146"/>
      <c r="CH103" s="146"/>
      <c r="CI103" s="146"/>
      <c r="CJ103" s="146"/>
      <c r="CK103" s="146"/>
      <c r="CL103" s="146"/>
      <c r="CM103" s="146"/>
      <c r="CN103" s="146"/>
      <c r="CO103" s="146"/>
      <c r="CP103" s="146"/>
      <c r="CQ103" s="146"/>
      <c r="CR103" s="146"/>
      <c r="CS103" s="146"/>
      <c r="CT103" s="146"/>
      <c r="CU103" s="146"/>
      <c r="CV103" s="146"/>
      <c r="CW103" s="146"/>
      <c r="CX103" s="146"/>
      <c r="CY103" s="146"/>
      <c r="CZ103" s="146"/>
      <c r="DA103" s="146"/>
      <c r="DB103" s="146"/>
      <c r="DC103" s="146"/>
      <c r="DD103" s="146"/>
      <c r="DE103" s="146"/>
      <c r="DF103" s="146"/>
      <c r="DG103" s="146"/>
      <c r="DH103" s="146"/>
      <c r="DI103" s="146"/>
      <c r="DJ103" s="146"/>
      <c r="DK103" s="146"/>
      <c r="DL103" s="146"/>
      <c r="DM103" s="146"/>
      <c r="DN103" s="146"/>
      <c r="DO103" s="146"/>
      <c r="DP103" s="146"/>
      <c r="DQ103" s="146"/>
      <c r="DR103" s="146"/>
      <c r="DS103" s="146"/>
      <c r="DT103" s="146"/>
      <c r="DU103" s="146"/>
      <c r="DV103" s="146"/>
      <c r="DW103" s="146"/>
      <c r="DX103" s="146"/>
      <c r="DY103" s="146"/>
      <c r="DZ103" s="146"/>
      <c r="EA103" s="146"/>
      <c r="EB103" s="146"/>
      <c r="EC103" s="146"/>
      <c r="ED103" s="146"/>
      <c r="EE103" s="146"/>
      <c r="EF103" s="146"/>
      <c r="EG103" s="146"/>
      <c r="EH103" s="146"/>
      <c r="EI103" s="146"/>
      <c r="EJ103" s="146"/>
      <c r="EK103" s="146"/>
      <c r="EL103" s="146"/>
      <c r="EM103" s="146"/>
      <c r="EN103" s="146"/>
      <c r="EO103" s="146"/>
    </row>
    <row r="104" spans="1:145" ht="14" x14ac:dyDescent="0.15">
      <c r="A104" s="146"/>
      <c r="B104" s="146"/>
      <c r="C104" s="146"/>
      <c r="D104" s="146"/>
      <c r="E104" s="146"/>
      <c r="F104" s="146"/>
      <c r="G104" s="146"/>
      <c r="H104" s="146"/>
      <c r="I104" s="146"/>
      <c r="J104" s="146"/>
      <c r="K104" s="146"/>
      <c r="L104" s="146"/>
      <c r="M104" s="146"/>
      <c r="N104" s="146"/>
      <c r="O104" s="146"/>
      <c r="P104" s="146"/>
      <c r="Q104" s="146"/>
      <c r="R104" s="146"/>
      <c r="S104" s="146"/>
      <c r="T104" s="146"/>
      <c r="U104" s="149"/>
      <c r="V104" s="149"/>
      <c r="W104" s="149"/>
      <c r="X104" s="149"/>
      <c r="Y104" s="149"/>
      <c r="Z104" s="149"/>
      <c r="AA104" s="149"/>
      <c r="AB104" s="149"/>
      <c r="AC104" s="149"/>
      <c r="AD104" s="149"/>
      <c r="AE104" s="149"/>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c r="BC104" s="146"/>
      <c r="BD104" s="146"/>
      <c r="BE104" s="146"/>
      <c r="BF104" s="146"/>
      <c r="BG104" s="146"/>
      <c r="BH104" s="146"/>
      <c r="BI104" s="146"/>
      <c r="BJ104" s="146"/>
      <c r="BK104" s="146"/>
      <c r="BL104" s="146"/>
      <c r="BM104" s="146"/>
      <c r="BN104" s="146"/>
      <c r="BO104" s="146"/>
      <c r="BP104" s="146"/>
      <c r="BQ104" s="146"/>
      <c r="BR104" s="146"/>
      <c r="BS104" s="146"/>
      <c r="BT104" s="146"/>
      <c r="BU104" s="146"/>
      <c r="BV104" s="146"/>
      <c r="BW104" s="146"/>
      <c r="BX104" s="146"/>
      <c r="BY104" s="146"/>
      <c r="BZ104" s="146"/>
      <c r="CA104" s="146"/>
      <c r="CB104" s="146"/>
      <c r="CC104" s="146"/>
      <c r="CD104" s="146"/>
      <c r="CE104" s="146"/>
      <c r="CF104" s="146"/>
      <c r="CG104" s="146"/>
      <c r="CH104" s="146"/>
      <c r="CI104" s="146"/>
      <c r="CJ104" s="146"/>
      <c r="CK104" s="146"/>
      <c r="CL104" s="146"/>
      <c r="CM104" s="146"/>
      <c r="CN104" s="146"/>
      <c r="CO104" s="146"/>
      <c r="CP104" s="146"/>
      <c r="CQ104" s="146"/>
      <c r="CR104" s="146"/>
      <c r="CS104" s="146"/>
      <c r="CT104" s="146"/>
      <c r="CU104" s="146"/>
      <c r="CV104" s="146"/>
      <c r="CW104" s="146"/>
      <c r="CX104" s="146"/>
      <c r="CY104" s="146"/>
      <c r="CZ104" s="146"/>
      <c r="DA104" s="146"/>
      <c r="DB104" s="146"/>
      <c r="DC104" s="146"/>
      <c r="DD104" s="146"/>
      <c r="DE104" s="146"/>
      <c r="DF104" s="146"/>
      <c r="DG104" s="146"/>
      <c r="DH104" s="146"/>
      <c r="DI104" s="146"/>
      <c r="DJ104" s="146"/>
      <c r="DK104" s="146"/>
      <c r="DL104" s="146"/>
      <c r="DM104" s="146"/>
      <c r="DN104" s="146"/>
      <c r="DO104" s="146"/>
      <c r="DP104" s="146"/>
      <c r="DQ104" s="146"/>
      <c r="DR104" s="146"/>
      <c r="DS104" s="146"/>
      <c r="DT104" s="146"/>
      <c r="DU104" s="146"/>
      <c r="DV104" s="146"/>
      <c r="DW104" s="146"/>
      <c r="DX104" s="146"/>
      <c r="DY104" s="146"/>
      <c r="DZ104" s="146"/>
      <c r="EA104" s="146"/>
      <c r="EB104" s="146"/>
      <c r="EC104" s="146"/>
      <c r="ED104" s="146"/>
      <c r="EE104" s="146"/>
      <c r="EF104" s="146"/>
      <c r="EG104" s="146"/>
      <c r="EH104" s="146"/>
      <c r="EI104" s="146"/>
      <c r="EJ104" s="146"/>
      <c r="EK104" s="146"/>
      <c r="EL104" s="146"/>
      <c r="EM104" s="146"/>
      <c r="EN104" s="146"/>
      <c r="EO104" s="146"/>
    </row>
    <row r="105" spans="1:145" ht="14" x14ac:dyDescent="0.15">
      <c r="A105" s="146"/>
      <c r="B105" s="146"/>
      <c r="C105" s="146"/>
      <c r="D105" s="146"/>
      <c r="E105" s="146"/>
      <c r="F105" s="146"/>
      <c r="G105" s="146"/>
      <c r="H105" s="146"/>
      <c r="I105" s="146"/>
      <c r="J105" s="146"/>
      <c r="K105" s="146"/>
      <c r="L105" s="146"/>
      <c r="M105" s="146"/>
      <c r="N105" s="146"/>
      <c r="O105" s="146"/>
      <c r="P105" s="146"/>
      <c r="Q105" s="146"/>
      <c r="R105" s="146"/>
      <c r="S105" s="146"/>
      <c r="T105" s="146"/>
      <c r="U105" s="149"/>
      <c r="V105" s="149"/>
      <c r="W105" s="149"/>
      <c r="X105" s="149"/>
      <c r="Y105" s="149"/>
      <c r="Z105" s="149"/>
      <c r="AA105" s="149"/>
      <c r="AB105" s="149"/>
      <c r="AC105" s="149"/>
      <c r="AD105" s="149"/>
      <c r="AE105" s="149"/>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146"/>
      <c r="BC105" s="146"/>
      <c r="BD105" s="146"/>
      <c r="BE105" s="146"/>
      <c r="BF105" s="146"/>
      <c r="BG105" s="146"/>
      <c r="BH105" s="146"/>
      <c r="BI105" s="146"/>
      <c r="BJ105" s="146"/>
      <c r="BK105" s="146"/>
      <c r="BL105" s="146"/>
      <c r="BM105" s="146"/>
      <c r="BN105" s="146"/>
      <c r="BO105" s="146"/>
      <c r="BP105" s="146"/>
      <c r="BQ105" s="146"/>
      <c r="BR105" s="146"/>
      <c r="BS105" s="146"/>
      <c r="BT105" s="146"/>
      <c r="BU105" s="146"/>
      <c r="BV105" s="146"/>
      <c r="BW105" s="146"/>
      <c r="BX105" s="146"/>
      <c r="BY105" s="146"/>
      <c r="BZ105" s="146"/>
      <c r="CA105" s="146"/>
      <c r="CB105" s="146"/>
      <c r="CC105" s="146"/>
      <c r="CD105" s="146"/>
      <c r="CE105" s="146"/>
      <c r="CF105" s="146"/>
      <c r="CG105" s="146"/>
      <c r="CH105" s="146"/>
      <c r="CI105" s="146"/>
      <c r="CJ105" s="146"/>
      <c r="CK105" s="146"/>
      <c r="CL105" s="146"/>
      <c r="CM105" s="146"/>
      <c r="CN105" s="146"/>
      <c r="CO105" s="146"/>
      <c r="CP105" s="146"/>
      <c r="CQ105" s="146"/>
      <c r="CR105" s="146"/>
      <c r="CS105" s="146"/>
      <c r="CT105" s="146"/>
      <c r="CU105" s="146"/>
      <c r="CV105" s="146"/>
      <c r="CW105" s="146"/>
      <c r="CX105" s="146"/>
      <c r="CY105" s="146"/>
      <c r="CZ105" s="146"/>
      <c r="DA105" s="146"/>
      <c r="DB105" s="146"/>
      <c r="DC105" s="146"/>
      <c r="DD105" s="146"/>
      <c r="DE105" s="146"/>
      <c r="DF105" s="146"/>
      <c r="DG105" s="146"/>
      <c r="DH105" s="146"/>
      <c r="DI105" s="146"/>
      <c r="DJ105" s="146"/>
      <c r="DK105" s="146"/>
      <c r="DL105" s="146"/>
      <c r="DM105" s="146"/>
      <c r="DN105" s="146"/>
      <c r="DO105" s="146"/>
      <c r="DP105" s="146"/>
      <c r="DQ105" s="146"/>
      <c r="DR105" s="146"/>
      <c r="DS105" s="146"/>
      <c r="DT105" s="146"/>
      <c r="DU105" s="146"/>
      <c r="DV105" s="146"/>
      <c r="DW105" s="146"/>
      <c r="DX105" s="146"/>
      <c r="DY105" s="146"/>
      <c r="DZ105" s="146"/>
      <c r="EA105" s="146"/>
      <c r="EB105" s="146"/>
      <c r="EC105" s="146"/>
      <c r="ED105" s="146"/>
      <c r="EE105" s="146"/>
      <c r="EF105" s="146"/>
      <c r="EG105" s="146"/>
      <c r="EH105" s="146"/>
      <c r="EI105" s="146"/>
      <c r="EJ105" s="146"/>
      <c r="EK105" s="146"/>
      <c r="EL105" s="146"/>
      <c r="EM105" s="146"/>
      <c r="EN105" s="146"/>
      <c r="EO105" s="146"/>
    </row>
    <row r="106" spans="1:145" ht="14" x14ac:dyDescent="0.15">
      <c r="A106" s="146"/>
      <c r="B106" s="146"/>
      <c r="C106" s="146"/>
      <c r="D106" s="146"/>
      <c r="E106" s="146"/>
      <c r="F106" s="146"/>
      <c r="G106" s="146"/>
      <c r="H106" s="146"/>
      <c r="I106" s="146"/>
      <c r="J106" s="146"/>
      <c r="K106" s="146"/>
      <c r="L106" s="146"/>
      <c r="M106" s="146"/>
      <c r="N106" s="146"/>
      <c r="O106" s="146"/>
      <c r="P106" s="146"/>
      <c r="Q106" s="146"/>
      <c r="R106" s="146"/>
      <c r="S106" s="146"/>
      <c r="T106" s="146"/>
      <c r="U106" s="149"/>
      <c r="V106" s="149"/>
      <c r="W106" s="149"/>
      <c r="X106" s="149"/>
      <c r="Y106" s="149"/>
      <c r="Z106" s="149"/>
      <c r="AA106" s="149"/>
      <c r="AB106" s="149"/>
      <c r="AC106" s="149"/>
      <c r="AD106" s="149"/>
      <c r="AE106" s="149"/>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146"/>
      <c r="BC106" s="146"/>
      <c r="BD106" s="146"/>
      <c r="BE106" s="146"/>
      <c r="BF106" s="146"/>
      <c r="BG106" s="146"/>
      <c r="BH106" s="146"/>
      <c r="BI106" s="146"/>
      <c r="BJ106" s="146"/>
      <c r="BK106" s="146"/>
      <c r="BL106" s="146"/>
      <c r="BM106" s="146"/>
      <c r="BN106" s="146"/>
      <c r="BO106" s="146"/>
      <c r="BP106" s="146"/>
      <c r="BQ106" s="146"/>
      <c r="BR106" s="146"/>
      <c r="BS106" s="146"/>
      <c r="BT106" s="146"/>
      <c r="BU106" s="146"/>
      <c r="BV106" s="146"/>
      <c r="BW106" s="146"/>
      <c r="BX106" s="146"/>
      <c r="BY106" s="146"/>
      <c r="BZ106" s="146"/>
      <c r="CA106" s="146"/>
      <c r="CB106" s="146"/>
      <c r="CC106" s="146"/>
      <c r="CD106" s="146"/>
      <c r="CE106" s="146"/>
      <c r="CF106" s="146"/>
      <c r="CG106" s="146"/>
      <c r="CH106" s="146"/>
      <c r="CI106" s="146"/>
      <c r="CJ106" s="146"/>
      <c r="CK106" s="146"/>
      <c r="CL106" s="146"/>
      <c r="CM106" s="146"/>
      <c r="CN106" s="146"/>
      <c r="CO106" s="146"/>
      <c r="CP106" s="146"/>
      <c r="CQ106" s="146"/>
      <c r="CR106" s="146"/>
      <c r="CS106" s="146"/>
      <c r="CT106" s="146"/>
      <c r="CU106" s="146"/>
      <c r="CV106" s="146"/>
      <c r="CW106" s="146"/>
      <c r="CX106" s="146"/>
      <c r="CY106" s="146"/>
      <c r="CZ106" s="146"/>
      <c r="DA106" s="146"/>
      <c r="DB106" s="146"/>
      <c r="DC106" s="146"/>
      <c r="DD106" s="146"/>
      <c r="DE106" s="146"/>
      <c r="DF106" s="146"/>
      <c r="DG106" s="146"/>
      <c r="DH106" s="146"/>
      <c r="DI106" s="146"/>
      <c r="DJ106" s="146"/>
      <c r="DK106" s="146"/>
      <c r="DL106" s="146"/>
      <c r="DM106" s="146"/>
      <c r="DN106" s="146"/>
      <c r="DO106" s="146"/>
      <c r="DP106" s="146"/>
      <c r="DQ106" s="146"/>
      <c r="DR106" s="146"/>
      <c r="DS106" s="146"/>
      <c r="DT106" s="146"/>
      <c r="DU106" s="146"/>
      <c r="DV106" s="146"/>
      <c r="DW106" s="146"/>
      <c r="DX106" s="146"/>
      <c r="DY106" s="146"/>
      <c r="DZ106" s="146"/>
      <c r="EA106" s="146"/>
      <c r="EB106" s="146"/>
      <c r="EC106" s="146"/>
      <c r="ED106" s="146"/>
      <c r="EE106" s="146"/>
      <c r="EF106" s="146"/>
      <c r="EG106" s="146"/>
      <c r="EH106" s="146"/>
      <c r="EI106" s="146"/>
      <c r="EJ106" s="146"/>
      <c r="EK106" s="146"/>
      <c r="EL106" s="146"/>
      <c r="EM106" s="146"/>
      <c r="EN106" s="146"/>
      <c r="EO106" s="146"/>
    </row>
    <row r="107" spans="1:145" ht="14" x14ac:dyDescent="0.15">
      <c r="A107" s="146"/>
      <c r="B107" s="146"/>
      <c r="C107" s="146"/>
      <c r="D107" s="146"/>
      <c r="E107" s="146"/>
      <c r="F107" s="146"/>
      <c r="G107" s="146"/>
      <c r="H107" s="146"/>
      <c r="I107" s="146"/>
      <c r="J107" s="146"/>
      <c r="K107" s="146"/>
      <c r="L107" s="146"/>
      <c r="M107" s="146"/>
      <c r="N107" s="146"/>
      <c r="O107" s="146"/>
      <c r="P107" s="146"/>
      <c r="Q107" s="146"/>
      <c r="R107" s="146"/>
      <c r="S107" s="146"/>
      <c r="T107" s="146"/>
      <c r="U107" s="149"/>
      <c r="V107" s="149"/>
      <c r="W107" s="149"/>
      <c r="X107" s="149"/>
      <c r="Y107" s="149"/>
      <c r="Z107" s="149"/>
      <c r="AA107" s="149"/>
      <c r="AB107" s="149"/>
      <c r="AC107" s="149"/>
      <c r="AD107" s="149"/>
      <c r="AE107" s="149"/>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146"/>
      <c r="BC107" s="146"/>
      <c r="BD107" s="146"/>
      <c r="BE107" s="146"/>
      <c r="BF107" s="146"/>
      <c r="BG107" s="146"/>
      <c r="BH107" s="146"/>
      <c r="BI107" s="146"/>
      <c r="BJ107" s="146"/>
      <c r="BK107" s="146"/>
      <c r="BL107" s="146"/>
      <c r="BM107" s="146"/>
      <c r="BN107" s="146"/>
      <c r="BO107" s="146"/>
      <c r="BP107" s="146"/>
      <c r="BQ107" s="146"/>
      <c r="BR107" s="146"/>
      <c r="BS107" s="146"/>
      <c r="BT107" s="146"/>
      <c r="BU107" s="146"/>
      <c r="BV107" s="146"/>
      <c r="BW107" s="146"/>
      <c r="BX107" s="146"/>
      <c r="BY107" s="146"/>
      <c r="BZ107" s="146"/>
      <c r="CA107" s="146"/>
      <c r="CB107" s="146"/>
      <c r="CC107" s="146"/>
      <c r="CD107" s="146"/>
      <c r="CE107" s="146"/>
      <c r="CF107" s="146"/>
      <c r="CG107" s="146"/>
      <c r="CH107" s="146"/>
      <c r="CI107" s="146"/>
      <c r="CJ107" s="146"/>
      <c r="CK107" s="146"/>
      <c r="CL107" s="146"/>
      <c r="CM107" s="146"/>
      <c r="CN107" s="146"/>
      <c r="CO107" s="146"/>
      <c r="CP107" s="146"/>
      <c r="CQ107" s="146"/>
      <c r="CR107" s="146"/>
      <c r="CS107" s="146"/>
      <c r="CT107" s="146"/>
      <c r="CU107" s="146"/>
      <c r="CV107" s="146"/>
      <c r="CW107" s="146"/>
      <c r="CX107" s="146"/>
      <c r="CY107" s="146"/>
      <c r="CZ107" s="146"/>
      <c r="DA107" s="146"/>
      <c r="DB107" s="146"/>
      <c r="DC107" s="146"/>
      <c r="DD107" s="146"/>
      <c r="DE107" s="146"/>
      <c r="DF107" s="146"/>
      <c r="DG107" s="146"/>
      <c r="DH107" s="146"/>
      <c r="DI107" s="146"/>
      <c r="DJ107" s="146"/>
      <c r="DK107" s="146"/>
      <c r="DL107" s="146"/>
      <c r="DM107" s="146"/>
      <c r="DN107" s="146"/>
      <c r="DO107" s="146"/>
      <c r="DP107" s="146"/>
      <c r="DQ107" s="146"/>
      <c r="DR107" s="146"/>
      <c r="DS107" s="146"/>
      <c r="DT107" s="146"/>
      <c r="DU107" s="146"/>
      <c r="DV107" s="146"/>
      <c r="DW107" s="146"/>
      <c r="DX107" s="146"/>
      <c r="DY107" s="146"/>
      <c r="DZ107" s="146"/>
      <c r="EA107" s="146"/>
      <c r="EB107" s="146"/>
      <c r="EC107" s="146"/>
      <c r="ED107" s="146"/>
      <c r="EE107" s="146"/>
      <c r="EF107" s="146"/>
      <c r="EG107" s="146"/>
      <c r="EH107" s="146"/>
      <c r="EI107" s="146"/>
      <c r="EJ107" s="146"/>
      <c r="EK107" s="146"/>
      <c r="EL107" s="146"/>
      <c r="EM107" s="146"/>
      <c r="EN107" s="146"/>
      <c r="EO107" s="146"/>
    </row>
    <row r="108" spans="1:145" ht="14" x14ac:dyDescent="0.15">
      <c r="A108" s="146"/>
      <c r="B108" s="146"/>
      <c r="C108" s="146"/>
      <c r="D108" s="146"/>
      <c r="E108" s="146"/>
      <c r="F108" s="146"/>
      <c r="G108" s="146"/>
      <c r="H108" s="146"/>
      <c r="I108" s="146"/>
      <c r="J108" s="146"/>
      <c r="K108" s="146"/>
      <c r="L108" s="146"/>
      <c r="M108" s="146"/>
      <c r="N108" s="146"/>
      <c r="O108" s="146"/>
      <c r="P108" s="146"/>
      <c r="Q108" s="146"/>
      <c r="R108" s="146"/>
      <c r="S108" s="146"/>
      <c r="T108" s="146"/>
      <c r="U108" s="149"/>
      <c r="V108" s="149"/>
      <c r="W108" s="149"/>
      <c r="X108" s="149"/>
      <c r="Y108" s="149"/>
      <c r="Z108" s="149"/>
      <c r="AA108" s="149"/>
      <c r="AB108" s="149"/>
      <c r="AC108" s="149"/>
      <c r="AD108" s="149"/>
      <c r="AE108" s="149"/>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146"/>
      <c r="BC108" s="146"/>
      <c r="BD108" s="146"/>
      <c r="BE108" s="146"/>
      <c r="BF108" s="146"/>
      <c r="BG108" s="146"/>
      <c r="BH108" s="146"/>
      <c r="BI108" s="146"/>
      <c r="BJ108" s="146"/>
      <c r="BK108" s="146"/>
      <c r="BL108" s="146"/>
      <c r="BM108" s="146"/>
      <c r="BN108" s="146"/>
      <c r="BO108" s="146"/>
      <c r="BP108" s="146"/>
      <c r="BQ108" s="146"/>
      <c r="BR108" s="146"/>
      <c r="BS108" s="146"/>
      <c r="BT108" s="146"/>
      <c r="BU108" s="146"/>
      <c r="BV108" s="146"/>
      <c r="BW108" s="146"/>
      <c r="BX108" s="146"/>
      <c r="BY108" s="146"/>
      <c r="BZ108" s="146"/>
      <c r="CA108" s="146"/>
      <c r="CB108" s="146"/>
      <c r="CC108" s="146"/>
      <c r="CD108" s="146"/>
      <c r="CE108" s="146"/>
      <c r="CF108" s="146"/>
      <c r="CG108" s="146"/>
      <c r="CH108" s="146"/>
      <c r="CI108" s="146"/>
      <c r="CJ108" s="146"/>
      <c r="CK108" s="146"/>
      <c r="CL108" s="146"/>
      <c r="CM108" s="146"/>
      <c r="CN108" s="146"/>
      <c r="CO108" s="146"/>
      <c r="CP108" s="146"/>
      <c r="CQ108" s="146"/>
      <c r="CR108" s="146"/>
      <c r="CS108" s="146"/>
      <c r="CT108" s="146"/>
      <c r="CU108" s="146"/>
      <c r="CV108" s="146"/>
      <c r="CW108" s="146"/>
      <c r="CX108" s="146"/>
      <c r="CY108" s="146"/>
      <c r="CZ108" s="146"/>
      <c r="DA108" s="146"/>
      <c r="DB108" s="146"/>
      <c r="DC108" s="146"/>
      <c r="DD108" s="146"/>
      <c r="DE108" s="146"/>
      <c r="DF108" s="146"/>
      <c r="DG108" s="146"/>
      <c r="DH108" s="146"/>
      <c r="DI108" s="146"/>
      <c r="DJ108" s="146"/>
      <c r="DK108" s="146"/>
      <c r="DL108" s="146"/>
      <c r="DM108" s="146"/>
      <c r="DN108" s="146"/>
      <c r="DO108" s="146"/>
      <c r="DP108" s="146"/>
      <c r="DQ108" s="146"/>
      <c r="DR108" s="146"/>
      <c r="DS108" s="146"/>
      <c r="DT108" s="146"/>
      <c r="DU108" s="146"/>
      <c r="DV108" s="146"/>
      <c r="DW108" s="146"/>
      <c r="DX108" s="146"/>
      <c r="DY108" s="146"/>
      <c r="DZ108" s="146"/>
      <c r="EA108" s="146"/>
      <c r="EB108" s="146"/>
      <c r="EC108" s="146"/>
      <c r="ED108" s="146"/>
      <c r="EE108" s="146"/>
      <c r="EF108" s="146"/>
      <c r="EG108" s="146"/>
      <c r="EH108" s="146"/>
      <c r="EI108" s="146"/>
      <c r="EJ108" s="146"/>
      <c r="EK108" s="146"/>
      <c r="EL108" s="146"/>
      <c r="EM108" s="146"/>
      <c r="EN108" s="146"/>
      <c r="EO108" s="146"/>
    </row>
    <row r="109" spans="1:145" ht="14" x14ac:dyDescent="0.15">
      <c r="A109" s="146"/>
      <c r="B109" s="146"/>
      <c r="C109" s="146"/>
      <c r="D109" s="146"/>
      <c r="E109" s="146"/>
      <c r="F109" s="146"/>
      <c r="G109" s="146"/>
      <c r="H109" s="146"/>
      <c r="I109" s="146"/>
      <c r="J109" s="146"/>
      <c r="K109" s="146"/>
      <c r="L109" s="146"/>
      <c r="M109" s="146"/>
      <c r="N109" s="146"/>
      <c r="O109" s="146"/>
      <c r="P109" s="146"/>
      <c r="Q109" s="146"/>
      <c r="R109" s="146"/>
      <c r="S109" s="146"/>
      <c r="T109" s="146"/>
      <c r="U109" s="149"/>
      <c r="V109" s="149"/>
      <c r="W109" s="149"/>
      <c r="X109" s="149"/>
      <c r="Y109" s="149"/>
      <c r="Z109" s="149"/>
      <c r="AA109" s="149"/>
      <c r="AB109" s="149"/>
      <c r="AC109" s="149"/>
      <c r="AD109" s="149"/>
      <c r="AE109" s="149"/>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146"/>
      <c r="BC109" s="146"/>
      <c r="BD109" s="146"/>
      <c r="BE109" s="146"/>
      <c r="BF109" s="146"/>
      <c r="BG109" s="146"/>
      <c r="BH109" s="146"/>
      <c r="BI109" s="146"/>
      <c r="BJ109" s="146"/>
      <c r="BK109" s="146"/>
      <c r="BL109" s="146"/>
      <c r="BM109" s="146"/>
      <c r="BN109" s="146"/>
      <c r="BO109" s="146"/>
      <c r="BP109" s="146"/>
      <c r="BQ109" s="146"/>
      <c r="BR109" s="146"/>
      <c r="BS109" s="146"/>
      <c r="BT109" s="146"/>
      <c r="BU109" s="146"/>
      <c r="BV109" s="146"/>
      <c r="BW109" s="146"/>
      <c r="BX109" s="146"/>
      <c r="BY109" s="146"/>
      <c r="BZ109" s="146"/>
      <c r="CA109" s="146"/>
      <c r="CB109" s="146"/>
      <c r="CC109" s="146"/>
      <c r="CD109" s="146"/>
      <c r="CE109" s="146"/>
      <c r="CF109" s="146"/>
      <c r="CG109" s="146"/>
      <c r="CH109" s="146"/>
      <c r="CI109" s="146"/>
      <c r="CJ109" s="146"/>
      <c r="CK109" s="146"/>
      <c r="CL109" s="146"/>
      <c r="CM109" s="146"/>
      <c r="CN109" s="146"/>
      <c r="CO109" s="146"/>
      <c r="CP109" s="146"/>
      <c r="CQ109" s="146"/>
      <c r="CR109" s="146"/>
      <c r="CS109" s="146"/>
      <c r="CT109" s="146"/>
      <c r="CU109" s="146"/>
      <c r="CV109" s="146"/>
      <c r="CW109" s="146"/>
      <c r="CX109" s="146"/>
      <c r="CY109" s="146"/>
      <c r="CZ109" s="146"/>
      <c r="DA109" s="146"/>
      <c r="DB109" s="146"/>
      <c r="DC109" s="146"/>
      <c r="DD109" s="146"/>
      <c r="DE109" s="146"/>
      <c r="DF109" s="146"/>
      <c r="DG109" s="146"/>
      <c r="DH109" s="146"/>
      <c r="DI109" s="146"/>
      <c r="DJ109" s="146"/>
      <c r="DK109" s="146"/>
      <c r="DL109" s="146"/>
      <c r="DM109" s="146"/>
      <c r="DN109" s="146"/>
      <c r="DO109" s="146"/>
      <c r="DP109" s="146"/>
      <c r="DQ109" s="146"/>
      <c r="DR109" s="146"/>
      <c r="DS109" s="146"/>
      <c r="DT109" s="146"/>
      <c r="DU109" s="146"/>
      <c r="DV109" s="146"/>
      <c r="DW109" s="146"/>
      <c r="DX109" s="146"/>
      <c r="DY109" s="146"/>
      <c r="DZ109" s="146"/>
      <c r="EA109" s="146"/>
      <c r="EB109" s="146"/>
      <c r="EC109" s="146"/>
      <c r="ED109" s="146"/>
      <c r="EE109" s="146"/>
      <c r="EF109" s="146"/>
      <c r="EG109" s="146"/>
      <c r="EH109" s="146"/>
      <c r="EI109" s="146"/>
      <c r="EJ109" s="146"/>
      <c r="EK109" s="146"/>
      <c r="EL109" s="146"/>
      <c r="EM109" s="146"/>
      <c r="EN109" s="146"/>
      <c r="EO109" s="146"/>
    </row>
    <row r="110" spans="1:145" ht="14" x14ac:dyDescent="0.15">
      <c r="A110" s="146"/>
      <c r="B110" s="146"/>
      <c r="C110" s="146"/>
      <c r="D110" s="146"/>
      <c r="E110" s="146"/>
      <c r="F110" s="146"/>
      <c r="G110" s="146"/>
      <c r="H110" s="146"/>
      <c r="I110" s="146"/>
      <c r="J110" s="146"/>
      <c r="K110" s="146"/>
      <c r="L110" s="146"/>
      <c r="M110" s="146"/>
      <c r="N110" s="146"/>
      <c r="O110" s="146"/>
      <c r="P110" s="146"/>
      <c r="Q110" s="146"/>
      <c r="R110" s="146"/>
      <c r="S110" s="146"/>
      <c r="T110" s="146"/>
      <c r="U110" s="149"/>
      <c r="V110" s="149"/>
      <c r="W110" s="149"/>
      <c r="X110" s="149"/>
      <c r="Y110" s="149"/>
      <c r="Z110" s="149"/>
      <c r="AA110" s="149"/>
      <c r="AB110" s="149"/>
      <c r="AC110" s="149"/>
      <c r="AD110" s="149"/>
      <c r="AE110" s="149"/>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146"/>
      <c r="BC110" s="146"/>
      <c r="BD110" s="146"/>
      <c r="BE110" s="146"/>
      <c r="BF110" s="146"/>
      <c r="BG110" s="146"/>
      <c r="BH110" s="146"/>
      <c r="BI110" s="146"/>
      <c r="BJ110" s="146"/>
      <c r="BK110" s="146"/>
      <c r="BL110" s="146"/>
      <c r="BM110" s="146"/>
      <c r="BN110" s="146"/>
      <c r="BO110" s="146"/>
      <c r="BP110" s="146"/>
      <c r="BQ110" s="146"/>
      <c r="BR110" s="146"/>
      <c r="BS110" s="146"/>
      <c r="BT110" s="146"/>
      <c r="BU110" s="146"/>
      <c r="BV110" s="146"/>
      <c r="BW110" s="146"/>
      <c r="BX110" s="146"/>
      <c r="BY110" s="146"/>
      <c r="BZ110" s="146"/>
      <c r="CA110" s="146"/>
      <c r="CB110" s="146"/>
      <c r="CC110" s="146"/>
      <c r="CD110" s="146"/>
      <c r="CE110" s="146"/>
      <c r="CF110" s="146"/>
      <c r="CG110" s="146"/>
      <c r="CH110" s="146"/>
      <c r="CI110" s="146"/>
      <c r="CJ110" s="146"/>
      <c r="CK110" s="146"/>
      <c r="CL110" s="146"/>
      <c r="CM110" s="146"/>
      <c r="CN110" s="146"/>
      <c r="CO110" s="146"/>
      <c r="CP110" s="146"/>
      <c r="CQ110" s="146"/>
      <c r="CR110" s="146"/>
      <c r="CS110" s="146"/>
      <c r="CT110" s="146"/>
      <c r="CU110" s="146"/>
      <c r="CV110" s="146"/>
      <c r="CW110" s="146"/>
      <c r="CX110" s="146"/>
      <c r="CY110" s="146"/>
      <c r="CZ110" s="146"/>
      <c r="DA110" s="146"/>
      <c r="DB110" s="146"/>
      <c r="DC110" s="146"/>
      <c r="DD110" s="146"/>
      <c r="DE110" s="146"/>
      <c r="DF110" s="146"/>
      <c r="DG110" s="146"/>
      <c r="DH110" s="146"/>
      <c r="DI110" s="146"/>
      <c r="DJ110" s="146"/>
      <c r="DK110" s="146"/>
      <c r="DL110" s="146"/>
      <c r="DM110" s="146"/>
      <c r="DN110" s="146"/>
      <c r="DO110" s="146"/>
      <c r="DP110" s="146"/>
      <c r="DQ110" s="146"/>
      <c r="DR110" s="146"/>
      <c r="DS110" s="146"/>
      <c r="DT110" s="146"/>
      <c r="DU110" s="146"/>
      <c r="DV110" s="146"/>
      <c r="DW110" s="146"/>
      <c r="DX110" s="146"/>
      <c r="DY110" s="146"/>
      <c r="DZ110" s="146"/>
      <c r="EA110" s="146"/>
      <c r="EB110" s="146"/>
      <c r="EC110" s="146"/>
      <c r="ED110" s="146"/>
      <c r="EE110" s="146"/>
      <c r="EF110" s="146"/>
      <c r="EG110" s="146"/>
      <c r="EH110" s="146"/>
      <c r="EI110" s="146"/>
      <c r="EJ110" s="146"/>
      <c r="EK110" s="146"/>
      <c r="EL110" s="146"/>
      <c r="EM110" s="146"/>
      <c r="EN110" s="146"/>
      <c r="EO110" s="146"/>
    </row>
    <row r="111" spans="1:145" ht="14" x14ac:dyDescent="0.15">
      <c r="A111" s="146"/>
      <c r="B111" s="146"/>
      <c r="C111" s="146"/>
      <c r="D111" s="146"/>
      <c r="E111" s="146"/>
      <c r="F111" s="146"/>
      <c r="G111" s="146"/>
      <c r="H111" s="146"/>
      <c r="I111" s="146"/>
      <c r="J111" s="146"/>
      <c r="K111" s="146"/>
      <c r="L111" s="146"/>
      <c r="M111" s="146"/>
      <c r="N111" s="146"/>
      <c r="O111" s="146"/>
      <c r="P111" s="146"/>
      <c r="Q111" s="146"/>
      <c r="R111" s="146"/>
      <c r="S111" s="146"/>
      <c r="T111" s="146"/>
      <c r="U111" s="149"/>
      <c r="V111" s="149"/>
      <c r="W111" s="149"/>
      <c r="X111" s="149"/>
      <c r="Y111" s="149"/>
      <c r="Z111" s="149"/>
      <c r="AA111" s="149"/>
      <c r="AB111" s="149"/>
      <c r="AC111" s="149"/>
      <c r="AD111" s="149"/>
      <c r="AE111" s="149"/>
      <c r="AF111" s="146"/>
      <c r="AG111" s="146"/>
      <c r="AH111" s="146"/>
      <c r="AI111" s="146"/>
      <c r="AJ111" s="146"/>
      <c r="AK111" s="146"/>
      <c r="AL111" s="146"/>
      <c r="AM111" s="146"/>
      <c r="AN111" s="146"/>
      <c r="AO111" s="146"/>
      <c r="AP111" s="146"/>
      <c r="AQ111" s="146"/>
      <c r="AR111" s="146"/>
      <c r="AS111" s="146"/>
      <c r="AT111" s="146"/>
      <c r="AU111" s="146"/>
      <c r="AV111" s="146"/>
      <c r="AW111" s="146"/>
      <c r="AX111" s="146"/>
      <c r="AY111" s="146"/>
      <c r="AZ111" s="146"/>
      <c r="BA111" s="146"/>
      <c r="BB111" s="146"/>
      <c r="BC111" s="146"/>
      <c r="BD111" s="146"/>
      <c r="BE111" s="146"/>
      <c r="BF111" s="146"/>
      <c r="BG111" s="146"/>
      <c r="BH111" s="146"/>
      <c r="BI111" s="146"/>
      <c r="BJ111" s="146"/>
      <c r="BK111" s="146"/>
      <c r="BL111" s="146"/>
      <c r="BM111" s="146"/>
      <c r="BN111" s="146"/>
      <c r="BO111" s="146"/>
      <c r="BP111" s="146"/>
      <c r="BQ111" s="146"/>
      <c r="BR111" s="146"/>
      <c r="BS111" s="146"/>
      <c r="BT111" s="146"/>
      <c r="BU111" s="146"/>
      <c r="BV111" s="146"/>
      <c r="BW111" s="146"/>
      <c r="BX111" s="146"/>
      <c r="BY111" s="146"/>
      <c r="BZ111" s="146"/>
      <c r="CA111" s="146"/>
      <c r="CB111" s="146"/>
      <c r="CC111" s="146"/>
      <c r="CD111" s="146"/>
      <c r="CE111" s="146"/>
      <c r="CF111" s="146"/>
      <c r="CG111" s="146"/>
      <c r="CH111" s="146"/>
      <c r="CI111" s="146"/>
      <c r="CJ111" s="146"/>
      <c r="CK111" s="146"/>
      <c r="CL111" s="146"/>
      <c r="CM111" s="146"/>
      <c r="CN111" s="146"/>
      <c r="CO111" s="146"/>
      <c r="CP111" s="146"/>
      <c r="CQ111" s="146"/>
      <c r="CR111" s="146"/>
      <c r="CS111" s="146"/>
      <c r="CT111" s="146"/>
      <c r="CU111" s="146"/>
      <c r="CV111" s="146"/>
      <c r="CW111" s="146"/>
      <c r="CX111" s="146"/>
      <c r="CY111" s="146"/>
      <c r="CZ111" s="146"/>
      <c r="DA111" s="146"/>
      <c r="DB111" s="146"/>
      <c r="DC111" s="146"/>
      <c r="DD111" s="146"/>
      <c r="DE111" s="146"/>
      <c r="DF111" s="146"/>
      <c r="DG111" s="146"/>
      <c r="DH111" s="146"/>
      <c r="DI111" s="146"/>
      <c r="DJ111" s="146"/>
      <c r="DK111" s="146"/>
      <c r="DL111" s="146"/>
      <c r="DM111" s="146"/>
      <c r="DN111" s="146"/>
      <c r="DO111" s="146"/>
      <c r="DP111" s="146"/>
      <c r="DQ111" s="146"/>
      <c r="DR111" s="146"/>
      <c r="DS111" s="146"/>
      <c r="DT111" s="146"/>
      <c r="DU111" s="146"/>
      <c r="DV111" s="146"/>
      <c r="DW111" s="146"/>
      <c r="DX111" s="146"/>
      <c r="DY111" s="146"/>
      <c r="DZ111" s="146"/>
      <c r="EA111" s="146"/>
      <c r="EB111" s="146"/>
      <c r="EC111" s="146"/>
      <c r="ED111" s="146"/>
      <c r="EE111" s="146"/>
      <c r="EF111" s="146"/>
      <c r="EG111" s="146"/>
      <c r="EH111" s="146"/>
      <c r="EI111" s="146"/>
      <c r="EJ111" s="146"/>
      <c r="EK111" s="146"/>
      <c r="EL111" s="146"/>
      <c r="EM111" s="146"/>
      <c r="EN111" s="146"/>
      <c r="EO111" s="146"/>
    </row>
    <row r="112" spans="1:145" ht="14" x14ac:dyDescent="0.15">
      <c r="A112" s="146"/>
      <c r="B112" s="146"/>
      <c r="C112" s="146"/>
      <c r="D112" s="146"/>
      <c r="E112" s="146"/>
      <c r="F112" s="146"/>
      <c r="G112" s="146"/>
      <c r="H112" s="146"/>
      <c r="I112" s="146"/>
      <c r="J112" s="146"/>
      <c r="K112" s="146"/>
      <c r="L112" s="146"/>
      <c r="M112" s="146"/>
      <c r="N112" s="146"/>
      <c r="O112" s="146"/>
      <c r="P112" s="146"/>
      <c r="Q112" s="146"/>
      <c r="R112" s="146"/>
      <c r="S112" s="146"/>
      <c r="T112" s="146"/>
      <c r="U112" s="149"/>
      <c r="V112" s="149"/>
      <c r="W112" s="149"/>
      <c r="X112" s="149"/>
      <c r="Y112" s="149"/>
      <c r="Z112" s="149"/>
      <c r="AA112" s="149"/>
      <c r="AB112" s="149"/>
      <c r="AC112" s="149"/>
      <c r="AD112" s="149"/>
      <c r="AE112" s="149"/>
      <c r="AF112" s="146"/>
      <c r="AG112" s="146"/>
      <c r="AH112" s="146"/>
      <c r="AI112" s="146"/>
      <c r="AJ112" s="146"/>
      <c r="AK112" s="146"/>
      <c r="AL112" s="146"/>
      <c r="AM112" s="146"/>
      <c r="AN112" s="146"/>
      <c r="AO112" s="146"/>
      <c r="AP112" s="146"/>
      <c r="AQ112" s="146"/>
      <c r="AR112" s="146"/>
      <c r="AS112" s="146"/>
      <c r="AT112" s="146"/>
      <c r="AU112" s="146"/>
      <c r="AV112" s="146"/>
      <c r="AW112" s="146"/>
      <c r="AX112" s="146"/>
      <c r="AY112" s="146"/>
      <c r="AZ112" s="146"/>
      <c r="BA112" s="146"/>
      <c r="BB112" s="146"/>
      <c r="BC112" s="146"/>
      <c r="BD112" s="146"/>
      <c r="BE112" s="146"/>
      <c r="BF112" s="146"/>
      <c r="BG112" s="146"/>
      <c r="BH112" s="146"/>
      <c r="BI112" s="146"/>
      <c r="BJ112" s="146"/>
      <c r="BK112" s="146"/>
      <c r="BL112" s="146"/>
      <c r="BM112" s="146"/>
      <c r="BN112" s="146"/>
      <c r="BO112" s="146"/>
      <c r="BP112" s="146"/>
      <c r="BQ112" s="146"/>
      <c r="BR112" s="146"/>
      <c r="BS112" s="146"/>
      <c r="BT112" s="146"/>
      <c r="BU112" s="146"/>
      <c r="BV112" s="146"/>
      <c r="BW112" s="146"/>
      <c r="BX112" s="146"/>
      <c r="BY112" s="146"/>
      <c r="BZ112" s="146"/>
      <c r="CA112" s="146"/>
      <c r="CB112" s="146"/>
      <c r="CC112" s="146"/>
      <c r="CD112" s="146"/>
      <c r="CE112" s="146"/>
      <c r="CF112" s="146"/>
      <c r="CG112" s="146"/>
      <c r="CH112" s="146"/>
      <c r="CI112" s="146"/>
      <c r="CJ112" s="146"/>
      <c r="CK112" s="146"/>
      <c r="CL112" s="146"/>
      <c r="CM112" s="146"/>
      <c r="CN112" s="146"/>
      <c r="CO112" s="146"/>
      <c r="CP112" s="146"/>
      <c r="CQ112" s="146"/>
      <c r="CR112" s="146"/>
      <c r="CS112" s="146"/>
      <c r="CT112" s="146"/>
      <c r="CU112" s="146"/>
      <c r="CV112" s="146"/>
      <c r="CW112" s="146"/>
      <c r="CX112" s="146"/>
      <c r="CY112" s="146"/>
      <c r="CZ112" s="146"/>
      <c r="DA112" s="146"/>
      <c r="DB112" s="146"/>
      <c r="DC112" s="146"/>
      <c r="DD112" s="146"/>
      <c r="DE112" s="146"/>
      <c r="DF112" s="146"/>
      <c r="DG112" s="146"/>
      <c r="DH112" s="146"/>
      <c r="DI112" s="146"/>
      <c r="DJ112" s="146"/>
      <c r="DK112" s="146"/>
      <c r="DL112" s="146"/>
      <c r="DM112" s="146"/>
      <c r="DN112" s="146"/>
      <c r="DO112" s="146"/>
      <c r="DP112" s="146"/>
      <c r="DQ112" s="146"/>
      <c r="DR112" s="146"/>
      <c r="DS112" s="146"/>
      <c r="DT112" s="146"/>
      <c r="DU112" s="146"/>
      <c r="DV112" s="146"/>
      <c r="DW112" s="146"/>
      <c r="DX112" s="146"/>
      <c r="DY112" s="146"/>
      <c r="DZ112" s="146"/>
      <c r="EA112" s="146"/>
      <c r="EB112" s="146"/>
      <c r="EC112" s="146"/>
      <c r="ED112" s="146"/>
      <c r="EE112" s="146"/>
      <c r="EF112" s="146"/>
      <c r="EG112" s="146"/>
      <c r="EH112" s="146"/>
      <c r="EI112" s="146"/>
      <c r="EJ112" s="146"/>
      <c r="EK112" s="146"/>
      <c r="EL112" s="146"/>
      <c r="EM112" s="146"/>
      <c r="EN112" s="146"/>
      <c r="EO112" s="146"/>
    </row>
    <row r="113" spans="1:145" ht="14" x14ac:dyDescent="0.15">
      <c r="A113" s="146"/>
      <c r="B113" s="146"/>
      <c r="C113" s="146"/>
      <c r="D113" s="146"/>
      <c r="E113" s="146"/>
      <c r="F113" s="146"/>
      <c r="G113" s="146"/>
      <c r="H113" s="146"/>
      <c r="I113" s="146"/>
      <c r="J113" s="146"/>
      <c r="K113" s="146"/>
      <c r="L113" s="146"/>
      <c r="M113" s="146"/>
      <c r="N113" s="146"/>
      <c r="O113" s="146"/>
      <c r="P113" s="146"/>
      <c r="Q113" s="146"/>
      <c r="R113" s="146"/>
      <c r="S113" s="146"/>
      <c r="T113" s="146"/>
      <c r="U113" s="149"/>
      <c r="V113" s="149"/>
      <c r="W113" s="149"/>
      <c r="X113" s="149"/>
      <c r="Y113" s="149"/>
      <c r="Z113" s="149"/>
      <c r="AA113" s="149"/>
      <c r="AB113" s="149"/>
      <c r="AC113" s="149"/>
      <c r="AD113" s="149"/>
      <c r="AE113" s="149"/>
      <c r="AF113" s="146"/>
      <c r="AG113" s="146"/>
      <c r="AH113" s="146"/>
      <c r="AI113" s="146"/>
      <c r="AJ113" s="146"/>
      <c r="AK113" s="146"/>
      <c r="AL113" s="146"/>
      <c r="AM113" s="146"/>
      <c r="AN113" s="146"/>
      <c r="AO113" s="146"/>
      <c r="AP113" s="146"/>
      <c r="AQ113" s="146"/>
      <c r="AR113" s="146"/>
      <c r="AS113" s="146"/>
      <c r="AT113" s="146"/>
      <c r="AU113" s="146"/>
      <c r="AV113" s="146"/>
      <c r="AW113" s="146"/>
      <c r="AX113" s="146"/>
      <c r="AY113" s="146"/>
      <c r="AZ113" s="146"/>
      <c r="BA113" s="146"/>
      <c r="BB113" s="146"/>
      <c r="BC113" s="146"/>
      <c r="BD113" s="146"/>
      <c r="BE113" s="146"/>
      <c r="BF113" s="146"/>
      <c r="BG113" s="146"/>
      <c r="BH113" s="146"/>
      <c r="BI113" s="146"/>
      <c r="BJ113" s="146"/>
      <c r="BK113" s="146"/>
      <c r="BL113" s="146"/>
      <c r="BM113" s="146"/>
      <c r="BN113" s="146"/>
      <c r="BO113" s="146"/>
      <c r="BP113" s="146"/>
      <c r="BQ113" s="146"/>
      <c r="BR113" s="146"/>
      <c r="BS113" s="146"/>
      <c r="BT113" s="146"/>
      <c r="BU113" s="146"/>
      <c r="BV113" s="146"/>
      <c r="BW113" s="146"/>
      <c r="BX113" s="146"/>
      <c r="BY113" s="146"/>
      <c r="BZ113" s="146"/>
      <c r="CA113" s="146"/>
      <c r="CB113" s="146"/>
      <c r="CC113" s="146"/>
      <c r="CD113" s="146"/>
      <c r="CE113" s="146"/>
      <c r="CF113" s="146"/>
      <c r="CG113" s="146"/>
      <c r="CH113" s="146"/>
      <c r="CI113" s="146"/>
      <c r="CJ113" s="146"/>
      <c r="CK113" s="146"/>
      <c r="CL113" s="146"/>
      <c r="CM113" s="146"/>
      <c r="CN113" s="146"/>
      <c r="CO113" s="146"/>
      <c r="CP113" s="146"/>
      <c r="CQ113" s="146"/>
      <c r="CR113" s="146"/>
      <c r="CS113" s="146"/>
      <c r="CT113" s="146"/>
      <c r="CU113" s="146"/>
      <c r="CV113" s="146"/>
      <c r="CW113" s="146"/>
      <c r="CX113" s="146"/>
      <c r="CY113" s="146"/>
      <c r="CZ113" s="146"/>
      <c r="DA113" s="146"/>
      <c r="DB113" s="146"/>
      <c r="DC113" s="146"/>
      <c r="DD113" s="146"/>
      <c r="DE113" s="146"/>
      <c r="DF113" s="146"/>
      <c r="DG113" s="146"/>
      <c r="DH113" s="146"/>
      <c r="DI113" s="146"/>
      <c r="DJ113" s="146"/>
      <c r="DK113" s="146"/>
      <c r="DL113" s="146"/>
      <c r="DM113" s="146"/>
      <c r="DN113" s="146"/>
      <c r="DO113" s="146"/>
      <c r="DP113" s="146"/>
      <c r="DQ113" s="146"/>
      <c r="DR113" s="146"/>
      <c r="DS113" s="146"/>
      <c r="DT113" s="146"/>
      <c r="DU113" s="146"/>
      <c r="DV113" s="146"/>
      <c r="DW113" s="146"/>
      <c r="DX113" s="146"/>
      <c r="DY113" s="146"/>
      <c r="DZ113" s="146"/>
      <c r="EA113" s="146"/>
      <c r="EB113" s="146"/>
      <c r="EC113" s="146"/>
      <c r="ED113" s="146"/>
      <c r="EE113" s="146"/>
      <c r="EF113" s="146"/>
      <c r="EG113" s="146"/>
      <c r="EH113" s="146"/>
      <c r="EI113" s="146"/>
      <c r="EJ113" s="146"/>
      <c r="EK113" s="146"/>
      <c r="EL113" s="146"/>
      <c r="EM113" s="146"/>
      <c r="EN113" s="146"/>
      <c r="EO113" s="146"/>
    </row>
    <row r="114" spans="1:145" ht="14" x14ac:dyDescent="0.15">
      <c r="A114" s="146"/>
      <c r="B114" s="146"/>
      <c r="C114" s="146"/>
      <c r="D114" s="146"/>
      <c r="E114" s="146"/>
      <c r="F114" s="146"/>
      <c r="G114" s="146"/>
      <c r="H114" s="146"/>
      <c r="I114" s="146"/>
      <c r="J114" s="146"/>
      <c r="K114" s="146"/>
      <c r="L114" s="146"/>
      <c r="M114" s="146"/>
      <c r="N114" s="146"/>
      <c r="O114" s="146"/>
      <c r="P114" s="146"/>
      <c r="Q114" s="146"/>
      <c r="R114" s="146"/>
      <c r="S114" s="146"/>
      <c r="T114" s="146"/>
      <c r="U114" s="149"/>
      <c r="V114" s="149"/>
      <c r="W114" s="149"/>
      <c r="X114" s="149"/>
      <c r="Y114" s="149"/>
      <c r="Z114" s="149"/>
      <c r="AA114" s="149"/>
      <c r="AB114" s="149"/>
      <c r="AC114" s="149"/>
      <c r="AD114" s="149"/>
      <c r="AE114" s="149"/>
      <c r="AF114" s="146"/>
      <c r="AG114" s="146"/>
      <c r="AH114" s="146"/>
      <c r="AI114" s="146"/>
      <c r="AJ114" s="146"/>
      <c r="AK114" s="146"/>
      <c r="AL114" s="146"/>
      <c r="AM114" s="146"/>
      <c r="AN114" s="146"/>
      <c r="AO114" s="146"/>
      <c r="AP114" s="146"/>
      <c r="AQ114" s="146"/>
      <c r="AR114" s="146"/>
      <c r="AS114" s="146"/>
      <c r="AT114" s="146"/>
      <c r="AU114" s="146"/>
      <c r="AV114" s="146"/>
      <c r="AW114" s="146"/>
      <c r="AX114" s="146"/>
      <c r="AY114" s="146"/>
      <c r="AZ114" s="146"/>
      <c r="BA114" s="146"/>
      <c r="BB114" s="146"/>
      <c r="BC114" s="146"/>
      <c r="BD114" s="146"/>
      <c r="BE114" s="146"/>
      <c r="BF114" s="146"/>
      <c r="BG114" s="146"/>
      <c r="BH114" s="146"/>
      <c r="BI114" s="146"/>
      <c r="BJ114" s="146"/>
      <c r="BK114" s="146"/>
      <c r="BL114" s="146"/>
      <c r="BM114" s="146"/>
      <c r="BN114" s="146"/>
      <c r="BO114" s="146"/>
      <c r="BP114" s="146"/>
      <c r="BQ114" s="146"/>
      <c r="BR114" s="146"/>
      <c r="BS114" s="146"/>
      <c r="BT114" s="146"/>
      <c r="BU114" s="146"/>
      <c r="BV114" s="146"/>
      <c r="BW114" s="146"/>
      <c r="BX114" s="146"/>
      <c r="BY114" s="146"/>
      <c r="BZ114" s="146"/>
      <c r="CA114" s="146"/>
      <c r="CB114" s="146"/>
      <c r="CC114" s="146"/>
      <c r="CD114" s="146"/>
      <c r="CE114" s="146"/>
      <c r="CF114" s="146"/>
      <c r="CG114" s="146"/>
      <c r="CH114" s="146"/>
      <c r="CI114" s="146"/>
      <c r="CJ114" s="146"/>
      <c r="CK114" s="146"/>
      <c r="CL114" s="146"/>
      <c r="CM114" s="146"/>
      <c r="CN114" s="146"/>
      <c r="CO114" s="146"/>
      <c r="CP114" s="146"/>
      <c r="CQ114" s="146"/>
      <c r="CR114" s="146"/>
      <c r="CS114" s="146"/>
      <c r="CT114" s="146"/>
      <c r="CU114" s="146"/>
      <c r="CV114" s="146"/>
      <c r="CW114" s="146"/>
      <c r="CX114" s="146"/>
      <c r="CY114" s="146"/>
      <c r="CZ114" s="146"/>
      <c r="DA114" s="146"/>
      <c r="DB114" s="146"/>
      <c r="DC114" s="146"/>
      <c r="DD114" s="146"/>
      <c r="DE114" s="146"/>
      <c r="DF114" s="146"/>
      <c r="DG114" s="146"/>
      <c r="DH114" s="146"/>
      <c r="DI114" s="146"/>
      <c r="DJ114" s="146"/>
      <c r="DK114" s="146"/>
      <c r="DL114" s="146"/>
      <c r="DM114" s="146"/>
      <c r="DN114" s="146"/>
      <c r="DO114" s="146"/>
      <c r="DP114" s="146"/>
      <c r="DQ114" s="146"/>
      <c r="DR114" s="146"/>
      <c r="DS114" s="146"/>
      <c r="DT114" s="146"/>
      <c r="DU114" s="146"/>
      <c r="DV114" s="146"/>
      <c r="DW114" s="146"/>
      <c r="DX114" s="146"/>
      <c r="DY114" s="146"/>
      <c r="DZ114" s="146"/>
      <c r="EA114" s="146"/>
      <c r="EB114" s="146"/>
      <c r="EC114" s="146"/>
      <c r="ED114" s="146"/>
      <c r="EE114" s="146"/>
      <c r="EF114" s="146"/>
      <c r="EG114" s="146"/>
      <c r="EH114" s="146"/>
      <c r="EI114" s="146"/>
      <c r="EJ114" s="146"/>
      <c r="EK114" s="146"/>
      <c r="EL114" s="146"/>
      <c r="EM114" s="146"/>
      <c r="EN114" s="146"/>
      <c r="EO114" s="146"/>
    </row>
    <row r="115" spans="1:145" ht="14" x14ac:dyDescent="0.15">
      <c r="A115" s="146"/>
      <c r="B115" s="146"/>
      <c r="C115" s="146"/>
      <c r="D115" s="146"/>
      <c r="E115" s="146"/>
      <c r="F115" s="146"/>
      <c r="G115" s="146"/>
      <c r="H115" s="146"/>
      <c r="I115" s="146"/>
      <c r="J115" s="146"/>
      <c r="K115" s="146"/>
      <c r="L115" s="146"/>
      <c r="M115" s="146"/>
      <c r="N115" s="146"/>
      <c r="O115" s="146"/>
      <c r="P115" s="146"/>
      <c r="Q115" s="146"/>
      <c r="R115" s="146"/>
      <c r="S115" s="146"/>
      <c r="T115" s="146"/>
      <c r="U115" s="149"/>
      <c r="V115" s="149"/>
      <c r="W115" s="149"/>
      <c r="X115" s="149"/>
      <c r="Y115" s="149"/>
      <c r="Z115" s="149"/>
      <c r="AA115" s="149"/>
      <c r="AB115" s="149"/>
      <c r="AC115" s="149"/>
      <c r="AD115" s="149"/>
      <c r="AE115" s="149"/>
      <c r="AF115" s="146"/>
      <c r="AG115" s="146"/>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6"/>
      <c r="BG115" s="146"/>
      <c r="BH115" s="146"/>
      <c r="BI115" s="146"/>
      <c r="BJ115" s="146"/>
      <c r="BK115" s="146"/>
      <c r="BL115" s="146"/>
      <c r="BM115" s="146"/>
      <c r="BN115" s="146"/>
      <c r="BO115" s="146"/>
      <c r="BP115" s="146"/>
      <c r="BQ115" s="146"/>
      <c r="BR115" s="146"/>
      <c r="BS115" s="146"/>
      <c r="BT115" s="146"/>
      <c r="BU115" s="146"/>
      <c r="BV115" s="146"/>
      <c r="BW115" s="146"/>
      <c r="BX115" s="146"/>
      <c r="BY115" s="146"/>
      <c r="BZ115" s="146"/>
      <c r="CA115" s="146"/>
      <c r="CB115" s="146"/>
      <c r="CC115" s="146"/>
      <c r="CD115" s="146"/>
      <c r="CE115" s="146"/>
      <c r="CF115" s="146"/>
      <c r="CG115" s="146"/>
      <c r="CH115" s="146"/>
      <c r="CI115" s="146"/>
      <c r="CJ115" s="146"/>
      <c r="CK115" s="146"/>
      <c r="CL115" s="146"/>
      <c r="CM115" s="146"/>
      <c r="CN115" s="146"/>
      <c r="CO115" s="146"/>
      <c r="CP115" s="146"/>
      <c r="CQ115" s="146"/>
      <c r="CR115" s="146"/>
      <c r="CS115" s="146"/>
      <c r="CT115" s="146"/>
      <c r="CU115" s="146"/>
      <c r="CV115" s="146"/>
      <c r="CW115" s="146"/>
      <c r="CX115" s="146"/>
      <c r="CY115" s="146"/>
      <c r="CZ115" s="146"/>
      <c r="DA115" s="146"/>
      <c r="DB115" s="146"/>
      <c r="DC115" s="146"/>
      <c r="DD115" s="146"/>
      <c r="DE115" s="146"/>
      <c r="DF115" s="146"/>
      <c r="DG115" s="146"/>
      <c r="DH115" s="146"/>
      <c r="DI115" s="146"/>
      <c r="DJ115" s="146"/>
      <c r="DK115" s="146"/>
      <c r="DL115" s="146"/>
      <c r="DM115" s="146"/>
      <c r="DN115" s="146"/>
      <c r="DO115" s="146"/>
      <c r="DP115" s="146"/>
      <c r="DQ115" s="146"/>
      <c r="DR115" s="146"/>
      <c r="DS115" s="146"/>
      <c r="DT115" s="146"/>
      <c r="DU115" s="146"/>
      <c r="DV115" s="146"/>
      <c r="DW115" s="146"/>
      <c r="DX115" s="146"/>
      <c r="DY115" s="146"/>
      <c r="DZ115" s="146"/>
      <c r="EA115" s="146"/>
      <c r="EB115" s="146"/>
      <c r="EC115" s="146"/>
      <c r="ED115" s="146"/>
      <c r="EE115" s="146"/>
      <c r="EF115" s="146"/>
      <c r="EG115" s="146"/>
      <c r="EH115" s="146"/>
      <c r="EI115" s="146"/>
      <c r="EJ115" s="146"/>
      <c r="EK115" s="146"/>
      <c r="EL115" s="146"/>
      <c r="EM115" s="146"/>
      <c r="EN115" s="146"/>
      <c r="EO115" s="146"/>
    </row>
    <row r="116" spans="1:145" ht="14" x14ac:dyDescent="0.15">
      <c r="A116" s="146"/>
      <c r="B116" s="146"/>
      <c r="C116" s="146"/>
      <c r="D116" s="146"/>
      <c r="E116" s="146"/>
      <c r="F116" s="146"/>
      <c r="G116" s="146"/>
      <c r="H116" s="146"/>
      <c r="I116" s="146"/>
      <c r="J116" s="146"/>
      <c r="K116" s="146"/>
      <c r="L116" s="146"/>
      <c r="M116" s="146"/>
      <c r="N116" s="146"/>
      <c r="O116" s="146"/>
      <c r="P116" s="146"/>
      <c r="Q116" s="146"/>
      <c r="R116" s="146"/>
      <c r="S116" s="146"/>
      <c r="T116" s="146"/>
      <c r="U116" s="149"/>
      <c r="V116" s="149"/>
      <c r="W116" s="149"/>
      <c r="X116" s="149"/>
      <c r="Y116" s="149"/>
      <c r="Z116" s="149"/>
      <c r="AA116" s="149"/>
      <c r="AB116" s="149"/>
      <c r="AC116" s="149"/>
      <c r="AD116" s="149"/>
      <c r="AE116" s="149"/>
      <c r="AF116" s="146"/>
      <c r="AG116" s="146"/>
      <c r="AH116" s="146"/>
      <c r="AI116" s="146"/>
      <c r="AJ116" s="146"/>
      <c r="AK116" s="146"/>
      <c r="AL116" s="146"/>
      <c r="AM116" s="146"/>
      <c r="AN116" s="146"/>
      <c r="AO116" s="146"/>
      <c r="AP116" s="146"/>
      <c r="AQ116" s="146"/>
      <c r="AR116" s="146"/>
      <c r="AS116" s="146"/>
      <c r="AT116" s="146"/>
      <c r="AU116" s="146"/>
      <c r="AV116" s="146"/>
      <c r="AW116" s="146"/>
      <c r="AX116" s="146"/>
      <c r="AY116" s="146"/>
      <c r="AZ116" s="146"/>
      <c r="BA116" s="146"/>
      <c r="BB116" s="146"/>
      <c r="BC116" s="146"/>
      <c r="BD116" s="146"/>
      <c r="BE116" s="146"/>
      <c r="BF116" s="146"/>
      <c r="BG116" s="146"/>
      <c r="BH116" s="146"/>
      <c r="BI116" s="146"/>
      <c r="BJ116" s="146"/>
      <c r="BK116" s="146"/>
      <c r="BL116" s="146"/>
      <c r="BM116" s="146"/>
      <c r="BN116" s="146"/>
      <c r="BO116" s="146"/>
      <c r="BP116" s="146"/>
      <c r="BQ116" s="146"/>
      <c r="BR116" s="146"/>
      <c r="BS116" s="146"/>
      <c r="BT116" s="146"/>
      <c r="BU116" s="146"/>
      <c r="BV116" s="146"/>
      <c r="BW116" s="146"/>
      <c r="BX116" s="146"/>
      <c r="BY116" s="146"/>
      <c r="BZ116" s="146"/>
      <c r="CA116" s="146"/>
      <c r="CB116" s="146"/>
      <c r="CC116" s="146"/>
      <c r="CD116" s="146"/>
      <c r="CE116" s="146"/>
      <c r="CF116" s="146"/>
      <c r="CG116" s="146"/>
      <c r="CH116" s="146"/>
      <c r="CI116" s="146"/>
      <c r="CJ116" s="146"/>
      <c r="CK116" s="146"/>
      <c r="CL116" s="146"/>
      <c r="CM116" s="146"/>
      <c r="CN116" s="146"/>
      <c r="CO116" s="146"/>
      <c r="CP116" s="146"/>
      <c r="CQ116" s="146"/>
      <c r="CR116" s="146"/>
      <c r="CS116" s="146"/>
      <c r="CT116" s="146"/>
      <c r="CU116" s="146"/>
      <c r="CV116" s="146"/>
      <c r="CW116" s="146"/>
      <c r="CX116" s="146"/>
      <c r="CY116" s="146"/>
      <c r="CZ116" s="146"/>
      <c r="DA116" s="146"/>
      <c r="DB116" s="146"/>
      <c r="DC116" s="146"/>
      <c r="DD116" s="146"/>
      <c r="DE116" s="146"/>
      <c r="DF116" s="146"/>
      <c r="DG116" s="146"/>
      <c r="DH116" s="146"/>
      <c r="DI116" s="146"/>
      <c r="DJ116" s="146"/>
      <c r="DK116" s="146"/>
      <c r="DL116" s="146"/>
      <c r="DM116" s="146"/>
      <c r="DN116" s="146"/>
      <c r="DO116" s="146"/>
      <c r="DP116" s="146"/>
      <c r="DQ116" s="146"/>
      <c r="DR116" s="146"/>
      <c r="DS116" s="146"/>
      <c r="DT116" s="146"/>
      <c r="DU116" s="146"/>
      <c r="DV116" s="146"/>
      <c r="DW116" s="146"/>
      <c r="DX116" s="146"/>
      <c r="DY116" s="146"/>
      <c r="DZ116" s="146"/>
      <c r="EA116" s="146"/>
      <c r="EB116" s="146"/>
      <c r="EC116" s="146"/>
      <c r="ED116" s="146"/>
      <c r="EE116" s="146"/>
      <c r="EF116" s="146"/>
      <c r="EG116" s="146"/>
      <c r="EH116" s="146"/>
      <c r="EI116" s="146"/>
      <c r="EJ116" s="146"/>
      <c r="EK116" s="146"/>
      <c r="EL116" s="146"/>
      <c r="EM116" s="146"/>
      <c r="EN116" s="146"/>
      <c r="EO116" s="146"/>
    </row>
    <row r="117" spans="1:145" ht="14" x14ac:dyDescent="0.15">
      <c r="A117" s="146"/>
      <c r="B117" s="146"/>
      <c r="C117" s="146"/>
      <c r="D117" s="146"/>
      <c r="E117" s="146"/>
      <c r="F117" s="146"/>
      <c r="G117" s="146"/>
      <c r="H117" s="146"/>
      <c r="I117" s="146"/>
      <c r="J117" s="146"/>
      <c r="K117" s="146"/>
      <c r="L117" s="146"/>
      <c r="M117" s="146"/>
      <c r="N117" s="146"/>
      <c r="O117" s="146"/>
      <c r="P117" s="146"/>
      <c r="Q117" s="146"/>
      <c r="R117" s="146"/>
      <c r="S117" s="146"/>
      <c r="T117" s="146"/>
      <c r="U117" s="149"/>
      <c r="V117" s="149"/>
      <c r="W117" s="149"/>
      <c r="X117" s="149"/>
      <c r="Y117" s="149"/>
      <c r="Z117" s="149"/>
      <c r="AA117" s="149"/>
      <c r="AB117" s="149"/>
      <c r="AC117" s="149"/>
      <c r="AD117" s="149"/>
      <c r="AE117" s="149"/>
      <c r="AF117" s="146"/>
      <c r="AG117" s="146"/>
      <c r="AH117" s="146"/>
      <c r="AI117" s="146"/>
      <c r="AJ117" s="146"/>
      <c r="AK117" s="146"/>
      <c r="AL117" s="146"/>
      <c r="AM117" s="146"/>
      <c r="AN117" s="146"/>
      <c r="AO117" s="146"/>
      <c r="AP117" s="146"/>
      <c r="AQ117" s="146"/>
      <c r="AR117" s="146"/>
      <c r="AS117" s="146"/>
      <c r="AT117" s="146"/>
      <c r="AU117" s="146"/>
      <c r="AV117" s="146"/>
      <c r="AW117" s="146"/>
      <c r="AX117" s="146"/>
      <c r="AY117" s="146"/>
      <c r="AZ117" s="146"/>
      <c r="BA117" s="146"/>
      <c r="BB117" s="146"/>
      <c r="BC117" s="146"/>
      <c r="BD117" s="146"/>
      <c r="BE117" s="146"/>
      <c r="BF117" s="146"/>
      <c r="BG117" s="146"/>
      <c r="BH117" s="146"/>
      <c r="BI117" s="146"/>
      <c r="BJ117" s="146"/>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146"/>
      <c r="CH117" s="146"/>
      <c r="CI117" s="146"/>
      <c r="CJ117" s="146"/>
      <c r="CK117" s="146"/>
      <c r="CL117" s="146"/>
      <c r="CM117" s="146"/>
      <c r="CN117" s="146"/>
      <c r="CO117" s="146"/>
      <c r="CP117" s="146"/>
      <c r="CQ117" s="146"/>
      <c r="CR117" s="146"/>
      <c r="CS117" s="146"/>
      <c r="CT117" s="146"/>
      <c r="CU117" s="146"/>
      <c r="CV117" s="146"/>
      <c r="CW117" s="146"/>
      <c r="CX117" s="146"/>
      <c r="CY117" s="146"/>
      <c r="CZ117" s="146"/>
      <c r="DA117" s="146"/>
      <c r="DB117" s="146"/>
      <c r="DC117" s="146"/>
      <c r="DD117" s="146"/>
      <c r="DE117" s="146"/>
      <c r="DF117" s="146"/>
      <c r="DG117" s="146"/>
      <c r="DH117" s="146"/>
      <c r="DI117" s="146"/>
      <c r="DJ117" s="146"/>
      <c r="DK117" s="146"/>
      <c r="DL117" s="146"/>
      <c r="DM117" s="146"/>
      <c r="DN117" s="146"/>
      <c r="DO117" s="146"/>
      <c r="DP117" s="146"/>
      <c r="DQ117" s="146"/>
      <c r="DR117" s="146"/>
      <c r="DS117" s="146"/>
      <c r="DT117" s="146"/>
      <c r="DU117" s="146"/>
      <c r="DV117" s="146"/>
      <c r="DW117" s="146"/>
      <c r="DX117" s="146"/>
      <c r="DY117" s="146"/>
      <c r="DZ117" s="146"/>
      <c r="EA117" s="146"/>
      <c r="EB117" s="146"/>
      <c r="EC117" s="146"/>
      <c r="ED117" s="146"/>
      <c r="EE117" s="146"/>
      <c r="EF117" s="146"/>
      <c r="EG117" s="146"/>
      <c r="EH117" s="146"/>
      <c r="EI117" s="146"/>
      <c r="EJ117" s="146"/>
      <c r="EK117" s="146"/>
      <c r="EL117" s="146"/>
      <c r="EM117" s="146"/>
      <c r="EN117" s="146"/>
      <c r="EO117" s="146"/>
    </row>
    <row r="118" spans="1:145" ht="14" x14ac:dyDescent="0.15">
      <c r="A118" s="146"/>
      <c r="B118" s="146"/>
      <c r="C118" s="146"/>
      <c r="D118" s="146"/>
      <c r="E118" s="146"/>
      <c r="F118" s="146"/>
      <c r="G118" s="146"/>
      <c r="H118" s="146"/>
      <c r="I118" s="146"/>
      <c r="J118" s="146"/>
      <c r="K118" s="146"/>
      <c r="L118" s="146"/>
      <c r="M118" s="146"/>
      <c r="N118" s="146"/>
      <c r="O118" s="146"/>
      <c r="P118" s="146"/>
      <c r="Q118" s="146"/>
      <c r="R118" s="146"/>
      <c r="S118" s="146"/>
      <c r="T118" s="146"/>
      <c r="U118" s="149"/>
      <c r="V118" s="149"/>
      <c r="W118" s="149"/>
      <c r="X118" s="149"/>
      <c r="Y118" s="149"/>
      <c r="Z118" s="149"/>
      <c r="AA118" s="149"/>
      <c r="AB118" s="149"/>
      <c r="AC118" s="149"/>
      <c r="AD118" s="149"/>
      <c r="AE118" s="149"/>
      <c r="AF118" s="146"/>
      <c r="AG118" s="146"/>
      <c r="AH118" s="146"/>
      <c r="AI118" s="146"/>
      <c r="AJ118" s="146"/>
      <c r="AK118" s="146"/>
      <c r="AL118" s="146"/>
      <c r="AM118" s="146"/>
      <c r="AN118" s="146"/>
      <c r="AO118" s="146"/>
      <c r="AP118" s="146"/>
      <c r="AQ118" s="146"/>
      <c r="AR118" s="146"/>
      <c r="AS118" s="146"/>
      <c r="AT118" s="146"/>
      <c r="AU118" s="146"/>
      <c r="AV118" s="146"/>
      <c r="AW118" s="146"/>
      <c r="AX118" s="146"/>
      <c r="AY118" s="146"/>
      <c r="AZ118" s="146"/>
      <c r="BA118" s="146"/>
      <c r="BB118" s="146"/>
      <c r="BC118" s="146"/>
      <c r="BD118" s="146"/>
      <c r="BE118" s="146"/>
      <c r="BF118" s="146"/>
      <c r="BG118" s="146"/>
      <c r="BH118" s="146"/>
      <c r="BI118" s="146"/>
      <c r="BJ118" s="146"/>
      <c r="BK118" s="146"/>
      <c r="BL118" s="146"/>
      <c r="BM118" s="146"/>
      <c r="BN118" s="146"/>
      <c r="BO118" s="146"/>
      <c r="BP118" s="146"/>
      <c r="BQ118" s="146"/>
      <c r="BR118" s="146"/>
      <c r="BS118" s="146"/>
      <c r="BT118" s="146"/>
      <c r="BU118" s="146"/>
      <c r="BV118" s="146"/>
      <c r="BW118" s="146"/>
      <c r="BX118" s="146"/>
      <c r="BY118" s="146"/>
      <c r="BZ118" s="146"/>
      <c r="CA118" s="146"/>
      <c r="CB118" s="146"/>
      <c r="CC118" s="146"/>
      <c r="CD118" s="146"/>
      <c r="CE118" s="146"/>
      <c r="CF118" s="146"/>
      <c r="CG118" s="146"/>
      <c r="CH118" s="146"/>
      <c r="CI118" s="146"/>
      <c r="CJ118" s="146"/>
      <c r="CK118" s="146"/>
      <c r="CL118" s="146"/>
      <c r="CM118" s="146"/>
      <c r="CN118" s="146"/>
      <c r="CO118" s="146"/>
      <c r="CP118" s="146"/>
      <c r="CQ118" s="146"/>
      <c r="CR118" s="146"/>
      <c r="CS118" s="146"/>
      <c r="CT118" s="146"/>
      <c r="CU118" s="146"/>
      <c r="CV118" s="146"/>
      <c r="CW118" s="146"/>
      <c r="CX118" s="146"/>
      <c r="CY118" s="146"/>
      <c r="CZ118" s="146"/>
      <c r="DA118" s="146"/>
      <c r="DB118" s="146"/>
      <c r="DC118" s="146"/>
      <c r="DD118" s="146"/>
      <c r="DE118" s="146"/>
      <c r="DF118" s="146"/>
      <c r="DG118" s="146"/>
      <c r="DH118" s="146"/>
      <c r="DI118" s="146"/>
      <c r="DJ118" s="146"/>
      <c r="DK118" s="146"/>
      <c r="DL118" s="146"/>
      <c r="DM118" s="146"/>
      <c r="DN118" s="146"/>
      <c r="DO118" s="146"/>
      <c r="DP118" s="146"/>
      <c r="DQ118" s="146"/>
      <c r="DR118" s="146"/>
      <c r="DS118" s="146"/>
      <c r="DT118" s="146"/>
      <c r="DU118" s="146"/>
      <c r="DV118" s="146"/>
      <c r="DW118" s="146"/>
      <c r="DX118" s="146"/>
      <c r="DY118" s="146"/>
      <c r="DZ118" s="146"/>
      <c r="EA118" s="146"/>
      <c r="EB118" s="146"/>
      <c r="EC118" s="146"/>
      <c r="ED118" s="146"/>
      <c r="EE118" s="146"/>
      <c r="EF118" s="146"/>
      <c r="EG118" s="146"/>
      <c r="EH118" s="146"/>
      <c r="EI118" s="146"/>
      <c r="EJ118" s="146"/>
      <c r="EK118" s="146"/>
      <c r="EL118" s="146"/>
      <c r="EM118" s="146"/>
      <c r="EN118" s="146"/>
      <c r="EO118" s="146"/>
    </row>
    <row r="119" spans="1:145" ht="14" x14ac:dyDescent="0.15">
      <c r="A119" s="146"/>
      <c r="B119" s="146"/>
      <c r="C119" s="146"/>
      <c r="D119" s="146"/>
      <c r="E119" s="146"/>
      <c r="F119" s="146"/>
      <c r="G119" s="146"/>
      <c r="H119" s="146"/>
      <c r="I119" s="146"/>
      <c r="J119" s="146"/>
      <c r="K119" s="146"/>
      <c r="L119" s="146"/>
      <c r="M119" s="146"/>
      <c r="N119" s="146"/>
      <c r="O119" s="146"/>
      <c r="P119" s="146"/>
      <c r="Q119" s="146"/>
      <c r="R119" s="146"/>
      <c r="S119" s="146"/>
      <c r="T119" s="146"/>
      <c r="U119" s="149"/>
      <c r="V119" s="149"/>
      <c r="W119" s="149"/>
      <c r="X119" s="149"/>
      <c r="Y119" s="149"/>
      <c r="Z119" s="149"/>
      <c r="AA119" s="149"/>
      <c r="AB119" s="149"/>
      <c r="AC119" s="149"/>
      <c r="AD119" s="149"/>
      <c r="AE119" s="149"/>
      <c r="AF119" s="146"/>
      <c r="AG119" s="146"/>
      <c r="AH119" s="146"/>
      <c r="AI119" s="146"/>
      <c r="AJ119" s="146"/>
      <c r="AK119" s="146"/>
      <c r="AL119" s="146"/>
      <c r="AM119" s="146"/>
      <c r="AN119" s="146"/>
      <c r="AO119" s="146"/>
      <c r="AP119" s="146"/>
      <c r="AQ119" s="146"/>
      <c r="AR119" s="146"/>
      <c r="AS119" s="146"/>
      <c r="AT119" s="146"/>
      <c r="AU119" s="146"/>
      <c r="AV119" s="146"/>
      <c r="AW119" s="146"/>
      <c r="AX119" s="146"/>
      <c r="AY119" s="146"/>
      <c r="AZ119" s="146"/>
      <c r="BA119" s="146"/>
      <c r="BB119" s="146"/>
      <c r="BC119" s="146"/>
      <c r="BD119" s="146"/>
      <c r="BE119" s="146"/>
      <c r="BF119" s="146"/>
      <c r="BG119" s="146"/>
      <c r="BH119" s="146"/>
      <c r="BI119" s="146"/>
      <c r="BJ119" s="146"/>
      <c r="BK119" s="146"/>
      <c r="BL119" s="146"/>
      <c r="BM119" s="146"/>
      <c r="BN119" s="146"/>
      <c r="BO119" s="146"/>
      <c r="BP119" s="146"/>
      <c r="BQ119" s="146"/>
      <c r="BR119" s="146"/>
      <c r="BS119" s="146"/>
      <c r="BT119" s="146"/>
      <c r="BU119" s="146"/>
      <c r="BV119" s="146"/>
      <c r="BW119" s="146"/>
      <c r="BX119" s="146"/>
      <c r="BY119" s="146"/>
      <c r="BZ119" s="146"/>
      <c r="CA119" s="146"/>
      <c r="CB119" s="146"/>
      <c r="CC119" s="146"/>
      <c r="CD119" s="146"/>
      <c r="CE119" s="146"/>
      <c r="CF119" s="146"/>
      <c r="CG119" s="146"/>
      <c r="CH119" s="146"/>
      <c r="CI119" s="146"/>
      <c r="CJ119" s="146"/>
      <c r="CK119" s="146"/>
      <c r="CL119" s="146"/>
      <c r="CM119" s="146"/>
      <c r="CN119" s="146"/>
      <c r="CO119" s="146"/>
      <c r="CP119" s="146"/>
      <c r="CQ119" s="146"/>
      <c r="CR119" s="146"/>
      <c r="CS119" s="146"/>
      <c r="CT119" s="146"/>
      <c r="CU119" s="146"/>
      <c r="CV119" s="146"/>
      <c r="CW119" s="146"/>
      <c r="CX119" s="146"/>
      <c r="CY119" s="146"/>
      <c r="CZ119" s="146"/>
      <c r="DA119" s="146"/>
      <c r="DB119" s="146"/>
      <c r="DC119" s="146"/>
      <c r="DD119" s="146"/>
      <c r="DE119" s="146"/>
      <c r="DF119" s="146"/>
      <c r="DG119" s="146"/>
      <c r="DH119" s="146"/>
      <c r="DI119" s="146"/>
      <c r="DJ119" s="146"/>
      <c r="DK119" s="146"/>
      <c r="DL119" s="146"/>
      <c r="DM119" s="146"/>
      <c r="DN119" s="146"/>
      <c r="DO119" s="146"/>
      <c r="DP119" s="146"/>
      <c r="DQ119" s="146"/>
      <c r="DR119" s="146"/>
      <c r="DS119" s="146"/>
      <c r="DT119" s="146"/>
      <c r="DU119" s="146"/>
      <c r="DV119" s="146"/>
      <c r="DW119" s="146"/>
      <c r="DX119" s="146"/>
      <c r="DY119" s="146"/>
      <c r="DZ119" s="146"/>
      <c r="EA119" s="146"/>
      <c r="EB119" s="146"/>
      <c r="EC119" s="146"/>
      <c r="ED119" s="146"/>
      <c r="EE119" s="146"/>
      <c r="EF119" s="146"/>
      <c r="EG119" s="146"/>
      <c r="EH119" s="146"/>
      <c r="EI119" s="146"/>
      <c r="EJ119" s="146"/>
      <c r="EK119" s="146"/>
      <c r="EL119" s="146"/>
      <c r="EM119" s="146"/>
      <c r="EN119" s="146"/>
      <c r="EO119" s="146"/>
    </row>
    <row r="120" spans="1:145" ht="14" x14ac:dyDescent="0.15">
      <c r="A120" s="146"/>
      <c r="B120" s="146"/>
      <c r="C120" s="146"/>
      <c r="D120" s="146"/>
      <c r="E120" s="146"/>
      <c r="F120" s="146"/>
      <c r="G120" s="146"/>
      <c r="H120" s="146"/>
      <c r="I120" s="146"/>
      <c r="J120" s="146"/>
      <c r="K120" s="146"/>
      <c r="L120" s="146"/>
      <c r="M120" s="146"/>
      <c r="N120" s="146"/>
      <c r="O120" s="146"/>
      <c r="P120" s="146"/>
      <c r="Q120" s="146"/>
      <c r="R120" s="146"/>
      <c r="S120" s="146"/>
      <c r="T120" s="146"/>
      <c r="U120" s="149"/>
      <c r="V120" s="149"/>
      <c r="W120" s="149"/>
      <c r="X120" s="149"/>
      <c r="Y120" s="149"/>
      <c r="Z120" s="149"/>
      <c r="AA120" s="149"/>
      <c r="AB120" s="149"/>
      <c r="AC120" s="149"/>
      <c r="AD120" s="149"/>
      <c r="AE120" s="149"/>
      <c r="AF120" s="146"/>
      <c r="AG120" s="146"/>
      <c r="AH120" s="146"/>
      <c r="AI120" s="146"/>
      <c r="AJ120" s="146"/>
      <c r="AK120" s="146"/>
      <c r="AL120" s="146"/>
      <c r="AM120" s="146"/>
      <c r="AN120" s="146"/>
      <c r="AO120" s="146"/>
      <c r="AP120" s="146"/>
      <c r="AQ120" s="146"/>
      <c r="AR120" s="146"/>
      <c r="AS120" s="146"/>
      <c r="AT120" s="146"/>
      <c r="AU120" s="146"/>
      <c r="AV120" s="146"/>
      <c r="AW120" s="146"/>
      <c r="AX120" s="146"/>
      <c r="AY120" s="146"/>
      <c r="AZ120" s="146"/>
      <c r="BA120" s="146"/>
      <c r="BB120" s="146"/>
      <c r="BC120" s="146"/>
      <c r="BD120" s="146"/>
      <c r="BE120" s="146"/>
      <c r="BF120" s="146"/>
      <c r="BG120" s="146"/>
      <c r="BH120" s="146"/>
      <c r="BI120" s="146"/>
      <c r="BJ120" s="146"/>
      <c r="BK120" s="146"/>
      <c r="BL120" s="146"/>
      <c r="BM120" s="146"/>
      <c r="BN120" s="146"/>
      <c r="BO120" s="146"/>
      <c r="BP120" s="146"/>
      <c r="BQ120" s="146"/>
      <c r="BR120" s="146"/>
      <c r="BS120" s="146"/>
      <c r="BT120" s="146"/>
      <c r="BU120" s="146"/>
      <c r="BV120" s="146"/>
      <c r="BW120" s="146"/>
      <c r="BX120" s="146"/>
      <c r="BY120" s="146"/>
      <c r="BZ120" s="146"/>
      <c r="CA120" s="146"/>
      <c r="CB120" s="146"/>
      <c r="CC120" s="146"/>
      <c r="CD120" s="146"/>
      <c r="CE120" s="146"/>
      <c r="CF120" s="146"/>
      <c r="CG120" s="146"/>
      <c r="CH120" s="146"/>
      <c r="CI120" s="146"/>
      <c r="CJ120" s="146"/>
      <c r="CK120" s="146"/>
      <c r="CL120" s="146"/>
      <c r="CM120" s="146"/>
      <c r="CN120" s="146"/>
      <c r="CO120" s="146"/>
      <c r="CP120" s="146"/>
      <c r="CQ120" s="146"/>
      <c r="CR120" s="146"/>
      <c r="CS120" s="146"/>
      <c r="CT120" s="146"/>
      <c r="CU120" s="146"/>
      <c r="CV120" s="146"/>
      <c r="CW120" s="146"/>
      <c r="CX120" s="146"/>
      <c r="CY120" s="146"/>
      <c r="CZ120" s="146"/>
      <c r="DA120" s="146"/>
      <c r="DB120" s="146"/>
      <c r="DC120" s="146"/>
      <c r="DD120" s="146"/>
      <c r="DE120" s="146"/>
      <c r="DF120" s="146"/>
      <c r="DG120" s="146"/>
      <c r="DH120" s="146"/>
      <c r="DI120" s="146"/>
      <c r="DJ120" s="146"/>
      <c r="DK120" s="146"/>
      <c r="DL120" s="146"/>
      <c r="DM120" s="146"/>
      <c r="DN120" s="146"/>
      <c r="DO120" s="146"/>
      <c r="DP120" s="146"/>
      <c r="DQ120" s="146"/>
      <c r="DR120" s="146"/>
      <c r="DS120" s="146"/>
      <c r="DT120" s="146"/>
      <c r="DU120" s="146"/>
      <c r="DV120" s="146"/>
      <c r="DW120" s="146"/>
      <c r="DX120" s="146"/>
      <c r="DY120" s="146"/>
      <c r="DZ120" s="146"/>
      <c r="EA120" s="146"/>
      <c r="EB120" s="146"/>
      <c r="EC120" s="146"/>
      <c r="ED120" s="146"/>
      <c r="EE120" s="146"/>
      <c r="EF120" s="146"/>
      <c r="EG120" s="146"/>
      <c r="EH120" s="146"/>
      <c r="EI120" s="146"/>
      <c r="EJ120" s="146"/>
      <c r="EK120" s="146"/>
      <c r="EL120" s="146"/>
      <c r="EM120" s="146"/>
      <c r="EN120" s="146"/>
      <c r="EO120" s="146"/>
    </row>
    <row r="121" spans="1:145" ht="14" x14ac:dyDescent="0.15">
      <c r="A121" s="146"/>
      <c r="B121" s="146"/>
      <c r="C121" s="146"/>
      <c r="D121" s="146"/>
      <c r="E121" s="146"/>
      <c r="F121" s="146"/>
      <c r="G121" s="146"/>
      <c r="H121" s="146"/>
      <c r="I121" s="146"/>
      <c r="J121" s="146"/>
      <c r="K121" s="146"/>
      <c r="L121" s="146"/>
      <c r="M121" s="146"/>
      <c r="N121" s="146"/>
      <c r="O121" s="146"/>
      <c r="P121" s="146"/>
      <c r="Q121" s="146"/>
      <c r="R121" s="146"/>
      <c r="S121" s="146"/>
      <c r="T121" s="146"/>
      <c r="U121" s="149"/>
      <c r="V121" s="149"/>
      <c r="W121" s="149"/>
      <c r="X121" s="149"/>
      <c r="Y121" s="149"/>
      <c r="Z121" s="149"/>
      <c r="AA121" s="149"/>
      <c r="AB121" s="149"/>
      <c r="AC121" s="149"/>
      <c r="AD121" s="149"/>
      <c r="AE121" s="149"/>
      <c r="AF121" s="146"/>
      <c r="AG121" s="146"/>
      <c r="AH121" s="146"/>
      <c r="AI121" s="146"/>
      <c r="AJ121" s="146"/>
      <c r="AK121" s="146"/>
      <c r="AL121" s="146"/>
      <c r="AM121" s="146"/>
      <c r="AN121" s="146"/>
      <c r="AO121" s="146"/>
      <c r="AP121" s="146"/>
      <c r="AQ121" s="146"/>
      <c r="AR121" s="146"/>
      <c r="AS121" s="146"/>
      <c r="AT121" s="146"/>
      <c r="AU121" s="146"/>
      <c r="AV121" s="146"/>
      <c r="AW121" s="146"/>
      <c r="AX121" s="146"/>
      <c r="AY121" s="146"/>
      <c r="AZ121" s="146"/>
      <c r="BA121" s="146"/>
      <c r="BB121" s="146"/>
      <c r="BC121" s="146"/>
      <c r="BD121" s="146"/>
      <c r="BE121" s="146"/>
      <c r="BF121" s="146"/>
      <c r="BG121" s="146"/>
      <c r="BH121" s="146"/>
      <c r="BI121" s="146"/>
      <c r="BJ121" s="146"/>
      <c r="BK121" s="146"/>
      <c r="BL121" s="146"/>
      <c r="BM121" s="146"/>
      <c r="BN121" s="146"/>
      <c r="BO121" s="146"/>
      <c r="BP121" s="146"/>
      <c r="BQ121" s="146"/>
      <c r="BR121" s="146"/>
      <c r="BS121" s="146"/>
      <c r="BT121" s="146"/>
      <c r="BU121" s="146"/>
      <c r="BV121" s="146"/>
      <c r="BW121" s="146"/>
      <c r="BX121" s="146"/>
      <c r="BY121" s="146"/>
      <c r="BZ121" s="146"/>
      <c r="CA121" s="146"/>
      <c r="CB121" s="146"/>
      <c r="CC121" s="146"/>
      <c r="CD121" s="146"/>
      <c r="CE121" s="146"/>
      <c r="CF121" s="146"/>
      <c r="CG121" s="146"/>
      <c r="CH121" s="146"/>
      <c r="CI121" s="146"/>
      <c r="CJ121" s="146"/>
      <c r="CK121" s="146"/>
      <c r="CL121" s="146"/>
      <c r="CM121" s="146"/>
      <c r="CN121" s="146"/>
      <c r="CO121" s="146"/>
      <c r="CP121" s="146"/>
      <c r="CQ121" s="146"/>
      <c r="CR121" s="146"/>
      <c r="CS121" s="146"/>
      <c r="CT121" s="146"/>
      <c r="CU121" s="146"/>
      <c r="CV121" s="146"/>
      <c r="CW121" s="146"/>
      <c r="CX121" s="146"/>
      <c r="CY121" s="146"/>
      <c r="CZ121" s="146"/>
      <c r="DA121" s="146"/>
      <c r="DB121" s="146"/>
      <c r="DC121" s="146"/>
      <c r="DD121" s="146"/>
      <c r="DE121" s="146"/>
      <c r="DF121" s="146"/>
      <c r="DG121" s="146"/>
      <c r="DH121" s="146"/>
      <c r="DI121" s="146"/>
      <c r="DJ121" s="146"/>
      <c r="DK121" s="146"/>
      <c r="DL121" s="146"/>
      <c r="DM121" s="146"/>
      <c r="DN121" s="146"/>
      <c r="DO121" s="146"/>
      <c r="DP121" s="146"/>
      <c r="DQ121" s="146"/>
      <c r="DR121" s="146"/>
      <c r="DS121" s="146"/>
      <c r="DT121" s="146"/>
      <c r="DU121" s="146"/>
      <c r="DV121" s="146"/>
      <c r="DW121" s="146"/>
      <c r="DX121" s="146"/>
      <c r="DY121" s="146"/>
      <c r="DZ121" s="146"/>
      <c r="EA121" s="146"/>
      <c r="EB121" s="146"/>
      <c r="EC121" s="146"/>
      <c r="ED121" s="146"/>
      <c r="EE121" s="146"/>
      <c r="EF121" s="146"/>
      <c r="EG121" s="146"/>
      <c r="EH121" s="146"/>
      <c r="EI121" s="146"/>
      <c r="EJ121" s="146"/>
      <c r="EK121" s="146"/>
      <c r="EL121" s="146"/>
      <c r="EM121" s="146"/>
      <c r="EN121" s="146"/>
      <c r="EO121" s="146"/>
    </row>
    <row r="122" spans="1:145" ht="14" x14ac:dyDescent="0.15">
      <c r="A122" s="146"/>
      <c r="B122" s="146"/>
      <c r="C122" s="146"/>
      <c r="D122" s="146"/>
      <c r="E122" s="146"/>
      <c r="F122" s="146"/>
      <c r="G122" s="146"/>
      <c r="H122" s="146"/>
      <c r="I122" s="146"/>
      <c r="J122" s="146"/>
      <c r="K122" s="146"/>
      <c r="L122" s="146"/>
      <c r="M122" s="146"/>
      <c r="N122" s="146"/>
      <c r="O122" s="146"/>
      <c r="P122" s="146"/>
      <c r="Q122" s="146"/>
      <c r="R122" s="146"/>
      <c r="S122" s="146"/>
      <c r="T122" s="146"/>
      <c r="U122" s="149"/>
      <c r="V122" s="149"/>
      <c r="W122" s="149"/>
      <c r="X122" s="149"/>
      <c r="Y122" s="149"/>
      <c r="Z122" s="149"/>
      <c r="AA122" s="149"/>
      <c r="AB122" s="149"/>
      <c r="AC122" s="149"/>
      <c r="AD122" s="149"/>
      <c r="AE122" s="149"/>
      <c r="AF122" s="146"/>
      <c r="AG122" s="146"/>
      <c r="AH122" s="146"/>
      <c r="AI122" s="146"/>
      <c r="AJ122" s="146"/>
      <c r="AK122" s="146"/>
      <c r="AL122" s="146"/>
      <c r="AM122" s="146"/>
      <c r="AN122" s="146"/>
      <c r="AO122" s="146"/>
      <c r="AP122" s="146"/>
      <c r="AQ122" s="146"/>
      <c r="AR122" s="146"/>
      <c r="AS122" s="146"/>
      <c r="AT122" s="146"/>
      <c r="AU122" s="146"/>
      <c r="AV122" s="146"/>
      <c r="AW122" s="146"/>
      <c r="AX122" s="146"/>
      <c r="AY122" s="146"/>
      <c r="AZ122" s="146"/>
      <c r="BA122" s="146"/>
      <c r="BB122" s="146"/>
      <c r="BC122" s="146"/>
      <c r="BD122" s="146"/>
      <c r="BE122" s="146"/>
      <c r="BF122" s="146"/>
      <c r="BG122" s="146"/>
      <c r="BH122" s="146"/>
      <c r="BI122" s="146"/>
      <c r="BJ122" s="146"/>
      <c r="BK122" s="146"/>
      <c r="BL122" s="146"/>
      <c r="BM122" s="146"/>
      <c r="BN122" s="146"/>
      <c r="BO122" s="146"/>
      <c r="BP122" s="146"/>
      <c r="BQ122" s="146"/>
      <c r="BR122" s="146"/>
      <c r="BS122" s="146"/>
      <c r="BT122" s="146"/>
      <c r="BU122" s="146"/>
      <c r="BV122" s="146"/>
      <c r="BW122" s="146"/>
      <c r="BX122" s="146"/>
      <c r="BY122" s="146"/>
      <c r="BZ122" s="146"/>
      <c r="CA122" s="146"/>
      <c r="CB122" s="146"/>
      <c r="CC122" s="146"/>
      <c r="CD122" s="146"/>
      <c r="CE122" s="146"/>
      <c r="CF122" s="146"/>
      <c r="CG122" s="146"/>
      <c r="CH122" s="146"/>
      <c r="CI122" s="146"/>
      <c r="CJ122" s="146"/>
      <c r="CK122" s="146"/>
      <c r="CL122" s="146"/>
      <c r="CM122" s="146"/>
      <c r="CN122" s="146"/>
      <c r="CO122" s="146"/>
      <c r="CP122" s="146"/>
      <c r="CQ122" s="146"/>
      <c r="CR122" s="146"/>
      <c r="CS122" s="146"/>
      <c r="CT122" s="146"/>
      <c r="CU122" s="146"/>
      <c r="CV122" s="146"/>
      <c r="CW122" s="146"/>
      <c r="CX122" s="146"/>
      <c r="CY122" s="146"/>
      <c r="CZ122" s="146"/>
      <c r="DA122" s="146"/>
      <c r="DB122" s="146"/>
      <c r="DC122" s="146"/>
      <c r="DD122" s="146"/>
      <c r="DE122" s="146"/>
      <c r="DF122" s="146"/>
      <c r="DG122" s="146"/>
      <c r="DH122" s="146"/>
      <c r="DI122" s="146"/>
      <c r="DJ122" s="146"/>
      <c r="DK122" s="146"/>
      <c r="DL122" s="146"/>
      <c r="DM122" s="146"/>
      <c r="DN122" s="146"/>
      <c r="DO122" s="146"/>
      <c r="DP122" s="146"/>
      <c r="DQ122" s="146"/>
      <c r="DR122" s="146"/>
      <c r="DS122" s="146"/>
      <c r="DT122" s="146"/>
      <c r="DU122" s="146"/>
      <c r="DV122" s="146"/>
      <c r="DW122" s="146"/>
      <c r="DX122" s="146"/>
      <c r="DY122" s="146"/>
      <c r="DZ122" s="146"/>
      <c r="EA122" s="146"/>
      <c r="EB122" s="146"/>
      <c r="EC122" s="146"/>
      <c r="ED122" s="146"/>
      <c r="EE122" s="146"/>
      <c r="EF122" s="146"/>
      <c r="EG122" s="146"/>
      <c r="EH122" s="146"/>
      <c r="EI122" s="146"/>
      <c r="EJ122" s="146"/>
      <c r="EK122" s="146"/>
      <c r="EL122" s="146"/>
      <c r="EM122" s="146"/>
      <c r="EN122" s="146"/>
      <c r="EO122" s="146"/>
    </row>
    <row r="123" spans="1:145" ht="14" x14ac:dyDescent="0.15">
      <c r="A123" s="146"/>
      <c r="B123" s="146"/>
      <c r="C123" s="146"/>
      <c r="D123" s="146"/>
      <c r="E123" s="146"/>
      <c r="F123" s="146"/>
      <c r="G123" s="146"/>
      <c r="H123" s="146"/>
      <c r="I123" s="146"/>
      <c r="J123" s="146"/>
      <c r="K123" s="146"/>
      <c r="L123" s="146"/>
      <c r="M123" s="146"/>
      <c r="N123" s="146"/>
      <c r="O123" s="146"/>
      <c r="P123" s="146"/>
      <c r="Q123" s="146"/>
      <c r="R123" s="146"/>
      <c r="S123" s="146"/>
      <c r="T123" s="146"/>
      <c r="U123" s="149"/>
      <c r="V123" s="149"/>
      <c r="W123" s="149"/>
      <c r="X123" s="149"/>
      <c r="Y123" s="149"/>
      <c r="Z123" s="149"/>
      <c r="AA123" s="149"/>
      <c r="AB123" s="149"/>
      <c r="AC123" s="149"/>
      <c r="AD123" s="149"/>
      <c r="AE123" s="149"/>
      <c r="AF123" s="146"/>
      <c r="AG123" s="146"/>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c r="BI123" s="146"/>
      <c r="BJ123" s="146"/>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146"/>
      <c r="CH123" s="146"/>
      <c r="CI123" s="146"/>
      <c r="CJ123" s="146"/>
      <c r="CK123" s="146"/>
      <c r="CL123" s="146"/>
      <c r="CM123" s="146"/>
      <c r="CN123" s="146"/>
      <c r="CO123" s="146"/>
      <c r="CP123" s="146"/>
      <c r="CQ123" s="146"/>
      <c r="CR123" s="146"/>
      <c r="CS123" s="146"/>
      <c r="CT123" s="146"/>
      <c r="CU123" s="146"/>
      <c r="CV123" s="146"/>
      <c r="CW123" s="146"/>
      <c r="CX123" s="146"/>
      <c r="CY123" s="146"/>
      <c r="CZ123" s="146"/>
      <c r="DA123" s="146"/>
      <c r="DB123" s="146"/>
      <c r="DC123" s="146"/>
      <c r="DD123" s="146"/>
      <c r="DE123" s="146"/>
      <c r="DF123" s="146"/>
      <c r="DG123" s="146"/>
      <c r="DH123" s="146"/>
      <c r="DI123" s="146"/>
      <c r="DJ123" s="146"/>
      <c r="DK123" s="146"/>
      <c r="DL123" s="146"/>
      <c r="DM123" s="146"/>
      <c r="DN123" s="146"/>
      <c r="DO123" s="146"/>
      <c r="DP123" s="146"/>
      <c r="DQ123" s="146"/>
      <c r="DR123" s="146"/>
      <c r="DS123" s="146"/>
      <c r="DT123" s="146"/>
      <c r="DU123" s="146"/>
      <c r="DV123" s="146"/>
      <c r="DW123" s="146"/>
      <c r="DX123" s="146"/>
      <c r="DY123" s="146"/>
      <c r="DZ123" s="146"/>
      <c r="EA123" s="146"/>
      <c r="EB123" s="146"/>
      <c r="EC123" s="146"/>
      <c r="ED123" s="146"/>
      <c r="EE123" s="146"/>
      <c r="EF123" s="146"/>
      <c r="EG123" s="146"/>
      <c r="EH123" s="146"/>
      <c r="EI123" s="146"/>
      <c r="EJ123" s="146"/>
      <c r="EK123" s="146"/>
      <c r="EL123" s="146"/>
      <c r="EM123" s="146"/>
      <c r="EN123" s="146"/>
      <c r="EO123" s="146"/>
    </row>
    <row r="124" spans="1:145" ht="14" x14ac:dyDescent="0.15">
      <c r="A124" s="146"/>
      <c r="B124" s="146"/>
      <c r="C124" s="146"/>
      <c r="D124" s="146"/>
      <c r="E124" s="146"/>
      <c r="F124" s="146"/>
      <c r="G124" s="146"/>
      <c r="H124" s="146"/>
      <c r="I124" s="146"/>
      <c r="J124" s="146"/>
      <c r="K124" s="146"/>
      <c r="L124" s="146"/>
      <c r="M124" s="146"/>
      <c r="N124" s="146"/>
      <c r="O124" s="146"/>
      <c r="P124" s="146"/>
      <c r="Q124" s="146"/>
      <c r="R124" s="146"/>
      <c r="S124" s="146"/>
      <c r="T124" s="146"/>
      <c r="U124" s="149"/>
      <c r="V124" s="149"/>
      <c r="W124" s="149"/>
      <c r="X124" s="149"/>
      <c r="Y124" s="149"/>
      <c r="Z124" s="149"/>
      <c r="AA124" s="149"/>
      <c r="AB124" s="149"/>
      <c r="AC124" s="149"/>
      <c r="AD124" s="149"/>
      <c r="AE124" s="149"/>
      <c r="AF124" s="146"/>
      <c r="AG124" s="146"/>
      <c r="AH124" s="146"/>
      <c r="AI124" s="146"/>
      <c r="AJ124" s="146"/>
      <c r="AK124" s="146"/>
      <c r="AL124" s="146"/>
      <c r="AM124" s="146"/>
      <c r="AN124" s="146"/>
      <c r="AO124" s="146"/>
      <c r="AP124" s="146"/>
      <c r="AQ124" s="146"/>
      <c r="AR124" s="146"/>
      <c r="AS124" s="146"/>
      <c r="AT124" s="146"/>
      <c r="AU124" s="146"/>
      <c r="AV124" s="146"/>
      <c r="AW124" s="146"/>
      <c r="AX124" s="146"/>
      <c r="AY124" s="146"/>
      <c r="AZ124" s="146"/>
      <c r="BA124" s="146"/>
      <c r="BB124" s="146"/>
      <c r="BC124" s="146"/>
      <c r="BD124" s="146"/>
      <c r="BE124" s="146"/>
      <c r="BF124" s="146"/>
      <c r="BG124" s="146"/>
      <c r="BH124" s="146"/>
      <c r="BI124" s="146"/>
      <c r="BJ124" s="146"/>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c r="CF124" s="146"/>
      <c r="CG124" s="146"/>
      <c r="CH124" s="146"/>
      <c r="CI124" s="146"/>
      <c r="CJ124" s="146"/>
      <c r="CK124" s="146"/>
      <c r="CL124" s="146"/>
      <c r="CM124" s="146"/>
      <c r="CN124" s="146"/>
      <c r="CO124" s="146"/>
      <c r="CP124" s="146"/>
      <c r="CQ124" s="146"/>
      <c r="CR124" s="146"/>
      <c r="CS124" s="146"/>
      <c r="CT124" s="146"/>
      <c r="CU124" s="146"/>
      <c r="CV124" s="146"/>
      <c r="CW124" s="146"/>
      <c r="CX124" s="146"/>
      <c r="CY124" s="146"/>
      <c r="CZ124" s="146"/>
      <c r="DA124" s="146"/>
      <c r="DB124" s="146"/>
      <c r="DC124" s="146"/>
      <c r="DD124" s="146"/>
      <c r="DE124" s="146"/>
      <c r="DF124" s="146"/>
      <c r="DG124" s="146"/>
      <c r="DH124" s="146"/>
      <c r="DI124" s="146"/>
      <c r="DJ124" s="146"/>
      <c r="DK124" s="146"/>
      <c r="DL124" s="146"/>
      <c r="DM124" s="146"/>
      <c r="DN124" s="146"/>
      <c r="DO124" s="146"/>
      <c r="DP124" s="146"/>
      <c r="DQ124" s="146"/>
      <c r="DR124" s="146"/>
      <c r="DS124" s="146"/>
      <c r="DT124" s="146"/>
      <c r="DU124" s="146"/>
      <c r="DV124" s="146"/>
      <c r="DW124" s="146"/>
      <c r="DX124" s="146"/>
      <c r="DY124" s="146"/>
      <c r="DZ124" s="146"/>
      <c r="EA124" s="146"/>
      <c r="EB124" s="146"/>
      <c r="EC124" s="146"/>
      <c r="ED124" s="146"/>
      <c r="EE124" s="146"/>
      <c r="EF124" s="146"/>
      <c r="EG124" s="146"/>
      <c r="EH124" s="146"/>
      <c r="EI124" s="146"/>
      <c r="EJ124" s="146"/>
      <c r="EK124" s="146"/>
      <c r="EL124" s="146"/>
      <c r="EM124" s="146"/>
      <c r="EN124" s="146"/>
      <c r="EO124" s="146"/>
    </row>
    <row r="125" spans="1:145" ht="14" x14ac:dyDescent="0.15">
      <c r="A125" s="146"/>
      <c r="B125" s="146"/>
      <c r="C125" s="146"/>
      <c r="D125" s="146"/>
      <c r="E125" s="146"/>
      <c r="F125" s="146"/>
      <c r="G125" s="146"/>
      <c r="H125" s="146"/>
      <c r="I125" s="146"/>
      <c r="J125" s="146"/>
      <c r="K125" s="146"/>
      <c r="L125" s="146"/>
      <c r="M125" s="146"/>
      <c r="N125" s="146"/>
      <c r="O125" s="146"/>
      <c r="P125" s="146"/>
      <c r="Q125" s="146"/>
      <c r="R125" s="146"/>
      <c r="S125" s="146"/>
      <c r="T125" s="146"/>
      <c r="U125" s="149"/>
      <c r="V125" s="149"/>
      <c r="W125" s="149"/>
      <c r="X125" s="149"/>
      <c r="Y125" s="149"/>
      <c r="Z125" s="149"/>
      <c r="AA125" s="149"/>
      <c r="AB125" s="149"/>
      <c r="AC125" s="149"/>
      <c r="AD125" s="149"/>
      <c r="AE125" s="149"/>
      <c r="AF125" s="146"/>
      <c r="AG125" s="146"/>
      <c r="AH125" s="146"/>
      <c r="AI125" s="146"/>
      <c r="AJ125" s="146"/>
      <c r="AK125" s="146"/>
      <c r="AL125" s="146"/>
      <c r="AM125" s="146"/>
      <c r="AN125" s="146"/>
      <c r="AO125" s="146"/>
      <c r="AP125" s="146"/>
      <c r="AQ125" s="146"/>
      <c r="AR125" s="146"/>
      <c r="AS125" s="146"/>
      <c r="AT125" s="146"/>
      <c r="AU125" s="146"/>
      <c r="AV125" s="146"/>
      <c r="AW125" s="146"/>
      <c r="AX125" s="146"/>
      <c r="AY125" s="146"/>
      <c r="AZ125" s="146"/>
      <c r="BA125" s="146"/>
      <c r="BB125" s="146"/>
      <c r="BC125" s="146"/>
      <c r="BD125" s="146"/>
      <c r="BE125" s="146"/>
      <c r="BF125" s="146"/>
      <c r="BG125" s="146"/>
      <c r="BH125" s="146"/>
      <c r="BI125" s="146"/>
      <c r="BJ125" s="146"/>
      <c r="BK125" s="146"/>
      <c r="BL125" s="146"/>
      <c r="BM125" s="146"/>
      <c r="BN125" s="146"/>
      <c r="BO125" s="146"/>
      <c r="BP125" s="146"/>
      <c r="BQ125" s="146"/>
      <c r="BR125" s="146"/>
      <c r="BS125" s="146"/>
      <c r="BT125" s="146"/>
      <c r="BU125" s="146"/>
      <c r="BV125" s="146"/>
      <c r="BW125" s="146"/>
      <c r="BX125" s="146"/>
      <c r="BY125" s="146"/>
      <c r="BZ125" s="146"/>
      <c r="CA125" s="146"/>
      <c r="CB125" s="146"/>
      <c r="CC125" s="146"/>
      <c r="CD125" s="146"/>
      <c r="CE125" s="146"/>
      <c r="CF125" s="146"/>
      <c r="CG125" s="146"/>
      <c r="CH125" s="146"/>
      <c r="CI125" s="146"/>
      <c r="CJ125" s="146"/>
      <c r="CK125" s="146"/>
      <c r="CL125" s="146"/>
      <c r="CM125" s="146"/>
      <c r="CN125" s="146"/>
      <c r="CO125" s="146"/>
      <c r="CP125" s="146"/>
      <c r="CQ125" s="146"/>
      <c r="CR125" s="146"/>
      <c r="CS125" s="146"/>
      <c r="CT125" s="146"/>
      <c r="CU125" s="146"/>
      <c r="CV125" s="146"/>
      <c r="CW125" s="146"/>
      <c r="CX125" s="146"/>
      <c r="CY125" s="146"/>
      <c r="CZ125" s="146"/>
      <c r="DA125" s="146"/>
      <c r="DB125" s="146"/>
      <c r="DC125" s="146"/>
      <c r="DD125" s="146"/>
      <c r="DE125" s="146"/>
      <c r="DF125" s="146"/>
      <c r="DG125" s="146"/>
      <c r="DH125" s="146"/>
      <c r="DI125" s="146"/>
      <c r="DJ125" s="146"/>
      <c r="DK125" s="146"/>
      <c r="DL125" s="146"/>
      <c r="DM125" s="146"/>
      <c r="DN125" s="146"/>
      <c r="DO125" s="146"/>
      <c r="DP125" s="146"/>
      <c r="DQ125" s="146"/>
      <c r="DR125" s="146"/>
      <c r="DS125" s="146"/>
      <c r="DT125" s="146"/>
      <c r="DU125" s="146"/>
      <c r="DV125" s="146"/>
      <c r="DW125" s="146"/>
      <c r="DX125" s="146"/>
      <c r="DY125" s="146"/>
      <c r="DZ125" s="146"/>
      <c r="EA125" s="146"/>
      <c r="EB125" s="146"/>
      <c r="EC125" s="146"/>
      <c r="ED125" s="146"/>
      <c r="EE125" s="146"/>
      <c r="EF125" s="146"/>
      <c r="EG125" s="146"/>
      <c r="EH125" s="146"/>
      <c r="EI125" s="146"/>
      <c r="EJ125" s="146"/>
      <c r="EK125" s="146"/>
      <c r="EL125" s="146"/>
      <c r="EM125" s="146"/>
      <c r="EN125" s="146"/>
      <c r="EO125" s="146"/>
    </row>
    <row r="126" spans="1:145" ht="14" x14ac:dyDescent="0.15">
      <c r="A126" s="146"/>
      <c r="B126" s="146"/>
      <c r="C126" s="146"/>
      <c r="D126" s="146"/>
      <c r="E126" s="146"/>
      <c r="F126" s="146"/>
      <c r="G126" s="146"/>
      <c r="H126" s="146"/>
      <c r="I126" s="146"/>
      <c r="J126" s="146"/>
      <c r="K126" s="146"/>
      <c r="L126" s="146"/>
      <c r="M126" s="146"/>
      <c r="N126" s="146"/>
      <c r="O126" s="146"/>
      <c r="P126" s="146"/>
      <c r="Q126" s="146"/>
      <c r="R126" s="146"/>
      <c r="S126" s="146"/>
      <c r="T126" s="146"/>
      <c r="U126" s="149"/>
      <c r="V126" s="149"/>
      <c r="W126" s="149"/>
      <c r="X126" s="149"/>
      <c r="Y126" s="149"/>
      <c r="Z126" s="149"/>
      <c r="AA126" s="149"/>
      <c r="AB126" s="149"/>
      <c r="AC126" s="149"/>
      <c r="AD126" s="149"/>
      <c r="AE126" s="149"/>
      <c r="AF126" s="146"/>
      <c r="AG126" s="146"/>
      <c r="AH126" s="146"/>
      <c r="AI126" s="146"/>
      <c r="AJ126" s="146"/>
      <c r="AK126" s="146"/>
      <c r="AL126" s="146"/>
      <c r="AM126" s="146"/>
      <c r="AN126" s="146"/>
      <c r="AO126" s="146"/>
      <c r="AP126" s="146"/>
      <c r="AQ126" s="146"/>
      <c r="AR126" s="146"/>
      <c r="AS126" s="146"/>
      <c r="AT126" s="146"/>
      <c r="AU126" s="146"/>
      <c r="AV126" s="146"/>
      <c r="AW126" s="146"/>
      <c r="AX126" s="146"/>
      <c r="AY126" s="146"/>
      <c r="AZ126" s="146"/>
      <c r="BA126" s="146"/>
      <c r="BB126" s="146"/>
      <c r="BC126" s="146"/>
      <c r="BD126" s="146"/>
      <c r="BE126" s="146"/>
      <c r="BF126" s="146"/>
      <c r="BG126" s="146"/>
      <c r="BH126" s="146"/>
      <c r="BI126" s="146"/>
      <c r="BJ126" s="146"/>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c r="CF126" s="146"/>
      <c r="CG126" s="146"/>
      <c r="CH126" s="146"/>
      <c r="CI126" s="146"/>
      <c r="CJ126" s="146"/>
      <c r="CK126" s="146"/>
      <c r="CL126" s="146"/>
      <c r="CM126" s="146"/>
      <c r="CN126" s="146"/>
      <c r="CO126" s="146"/>
      <c r="CP126" s="146"/>
      <c r="CQ126" s="146"/>
      <c r="CR126" s="146"/>
      <c r="CS126" s="146"/>
      <c r="CT126" s="146"/>
      <c r="CU126" s="146"/>
      <c r="CV126" s="146"/>
      <c r="CW126" s="146"/>
      <c r="CX126" s="146"/>
      <c r="CY126" s="146"/>
      <c r="CZ126" s="146"/>
      <c r="DA126" s="146"/>
      <c r="DB126" s="146"/>
      <c r="DC126" s="146"/>
      <c r="DD126" s="146"/>
      <c r="DE126" s="146"/>
      <c r="DF126" s="146"/>
      <c r="DG126" s="146"/>
      <c r="DH126" s="146"/>
      <c r="DI126" s="146"/>
      <c r="DJ126" s="146"/>
      <c r="DK126" s="146"/>
      <c r="DL126" s="146"/>
      <c r="DM126" s="146"/>
      <c r="DN126" s="146"/>
      <c r="DO126" s="146"/>
      <c r="DP126" s="146"/>
      <c r="DQ126" s="146"/>
      <c r="DR126" s="146"/>
      <c r="DS126" s="146"/>
      <c r="DT126" s="146"/>
      <c r="DU126" s="146"/>
      <c r="DV126" s="146"/>
      <c r="DW126" s="146"/>
      <c r="DX126" s="146"/>
      <c r="DY126" s="146"/>
      <c r="DZ126" s="146"/>
      <c r="EA126" s="146"/>
      <c r="EB126" s="146"/>
      <c r="EC126" s="146"/>
      <c r="ED126" s="146"/>
      <c r="EE126" s="146"/>
      <c r="EF126" s="146"/>
      <c r="EG126" s="146"/>
      <c r="EH126" s="146"/>
      <c r="EI126" s="146"/>
      <c r="EJ126" s="146"/>
      <c r="EK126" s="146"/>
      <c r="EL126" s="146"/>
      <c r="EM126" s="146"/>
      <c r="EN126" s="146"/>
      <c r="EO126" s="146"/>
    </row>
    <row r="127" spans="1:145" ht="14" x14ac:dyDescent="0.15">
      <c r="A127" s="146"/>
      <c r="B127" s="146"/>
      <c r="C127" s="146"/>
      <c r="D127" s="146"/>
      <c r="E127" s="146"/>
      <c r="F127" s="146"/>
      <c r="G127" s="146"/>
      <c r="H127" s="146"/>
      <c r="I127" s="146"/>
      <c r="J127" s="146"/>
      <c r="K127" s="146"/>
      <c r="L127" s="146"/>
      <c r="M127" s="146"/>
      <c r="N127" s="146"/>
      <c r="O127" s="146"/>
      <c r="P127" s="146"/>
      <c r="Q127" s="146"/>
      <c r="R127" s="146"/>
      <c r="S127" s="146"/>
      <c r="T127" s="146"/>
      <c r="U127" s="149"/>
      <c r="V127" s="149"/>
      <c r="W127" s="149"/>
      <c r="X127" s="149"/>
      <c r="Y127" s="149"/>
      <c r="Z127" s="149"/>
      <c r="AA127" s="149"/>
      <c r="AB127" s="149"/>
      <c r="AC127" s="149"/>
      <c r="AD127" s="149"/>
      <c r="AE127" s="149"/>
      <c r="AF127" s="146"/>
      <c r="AG127" s="146"/>
      <c r="AH127" s="146"/>
      <c r="AI127" s="146"/>
      <c r="AJ127" s="146"/>
      <c r="AK127" s="146"/>
      <c r="AL127" s="146"/>
      <c r="AM127" s="146"/>
      <c r="AN127" s="146"/>
      <c r="AO127" s="146"/>
      <c r="AP127" s="146"/>
      <c r="AQ127" s="146"/>
      <c r="AR127" s="146"/>
      <c r="AS127" s="146"/>
      <c r="AT127" s="146"/>
      <c r="AU127" s="146"/>
      <c r="AV127" s="146"/>
      <c r="AW127" s="146"/>
      <c r="AX127" s="146"/>
      <c r="AY127" s="146"/>
      <c r="AZ127" s="146"/>
      <c r="BA127" s="146"/>
      <c r="BB127" s="146"/>
      <c r="BC127" s="146"/>
      <c r="BD127" s="146"/>
      <c r="BE127" s="146"/>
      <c r="BF127" s="146"/>
      <c r="BG127" s="146"/>
      <c r="BH127" s="146"/>
      <c r="BI127" s="146"/>
      <c r="BJ127" s="146"/>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146"/>
      <c r="CH127" s="146"/>
      <c r="CI127" s="146"/>
      <c r="CJ127" s="146"/>
      <c r="CK127" s="146"/>
      <c r="CL127" s="146"/>
      <c r="CM127" s="146"/>
      <c r="CN127" s="146"/>
      <c r="CO127" s="146"/>
      <c r="CP127" s="146"/>
      <c r="CQ127" s="146"/>
      <c r="CR127" s="146"/>
      <c r="CS127" s="146"/>
      <c r="CT127" s="146"/>
      <c r="CU127" s="146"/>
      <c r="CV127" s="146"/>
      <c r="CW127" s="146"/>
      <c r="CX127" s="146"/>
      <c r="CY127" s="146"/>
      <c r="CZ127" s="146"/>
      <c r="DA127" s="146"/>
      <c r="DB127" s="146"/>
      <c r="DC127" s="146"/>
      <c r="DD127" s="146"/>
      <c r="DE127" s="146"/>
      <c r="DF127" s="146"/>
      <c r="DG127" s="146"/>
      <c r="DH127" s="146"/>
      <c r="DI127" s="146"/>
      <c r="DJ127" s="146"/>
      <c r="DK127" s="146"/>
      <c r="DL127" s="146"/>
      <c r="DM127" s="146"/>
      <c r="DN127" s="146"/>
      <c r="DO127" s="146"/>
      <c r="DP127" s="146"/>
      <c r="DQ127" s="146"/>
      <c r="DR127" s="146"/>
      <c r="DS127" s="146"/>
      <c r="DT127" s="146"/>
      <c r="DU127" s="146"/>
      <c r="DV127" s="146"/>
      <c r="DW127" s="146"/>
      <c r="DX127" s="146"/>
      <c r="DY127" s="146"/>
      <c r="DZ127" s="146"/>
      <c r="EA127" s="146"/>
      <c r="EB127" s="146"/>
      <c r="EC127" s="146"/>
      <c r="ED127" s="146"/>
      <c r="EE127" s="146"/>
      <c r="EF127" s="146"/>
      <c r="EG127" s="146"/>
      <c r="EH127" s="146"/>
      <c r="EI127" s="146"/>
      <c r="EJ127" s="146"/>
      <c r="EK127" s="146"/>
      <c r="EL127" s="146"/>
      <c r="EM127" s="146"/>
      <c r="EN127" s="146"/>
      <c r="EO127" s="146"/>
    </row>
    <row r="128" spans="1:145" ht="14" x14ac:dyDescent="0.15">
      <c r="A128" s="146"/>
      <c r="B128" s="146"/>
      <c r="C128" s="146"/>
      <c r="D128" s="146"/>
      <c r="E128" s="146"/>
      <c r="F128" s="146"/>
      <c r="G128" s="146"/>
      <c r="H128" s="146"/>
      <c r="I128" s="146"/>
      <c r="J128" s="146"/>
      <c r="K128" s="146"/>
      <c r="L128" s="146"/>
      <c r="M128" s="146"/>
      <c r="N128" s="146"/>
      <c r="O128" s="146"/>
      <c r="P128" s="146"/>
      <c r="Q128" s="146"/>
      <c r="R128" s="146"/>
      <c r="S128" s="146"/>
      <c r="T128" s="146"/>
      <c r="U128" s="149"/>
      <c r="V128" s="149"/>
      <c r="W128" s="149"/>
      <c r="X128" s="149"/>
      <c r="Y128" s="149"/>
      <c r="Z128" s="149"/>
      <c r="AA128" s="149"/>
      <c r="AB128" s="149"/>
      <c r="AC128" s="149"/>
      <c r="AD128" s="149"/>
      <c r="AE128" s="149"/>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c r="BI128" s="146"/>
      <c r="BJ128" s="146"/>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c r="CF128" s="146"/>
      <c r="CG128" s="146"/>
      <c r="CH128" s="146"/>
      <c r="CI128" s="146"/>
      <c r="CJ128" s="146"/>
      <c r="CK128" s="146"/>
      <c r="CL128" s="146"/>
      <c r="CM128" s="146"/>
      <c r="CN128" s="146"/>
      <c r="CO128" s="146"/>
      <c r="CP128" s="146"/>
      <c r="CQ128" s="146"/>
      <c r="CR128" s="146"/>
      <c r="CS128" s="146"/>
      <c r="CT128" s="146"/>
      <c r="CU128" s="146"/>
      <c r="CV128" s="146"/>
      <c r="CW128" s="146"/>
      <c r="CX128" s="146"/>
      <c r="CY128" s="146"/>
      <c r="CZ128" s="146"/>
      <c r="DA128" s="146"/>
      <c r="DB128" s="146"/>
      <c r="DC128" s="146"/>
      <c r="DD128" s="146"/>
      <c r="DE128" s="146"/>
      <c r="DF128" s="146"/>
      <c r="DG128" s="146"/>
      <c r="DH128" s="146"/>
      <c r="DI128" s="146"/>
      <c r="DJ128" s="146"/>
      <c r="DK128" s="146"/>
      <c r="DL128" s="146"/>
      <c r="DM128" s="146"/>
      <c r="DN128" s="146"/>
      <c r="DO128" s="146"/>
      <c r="DP128" s="146"/>
      <c r="DQ128" s="146"/>
      <c r="DR128" s="146"/>
      <c r="DS128" s="146"/>
      <c r="DT128" s="146"/>
      <c r="DU128" s="146"/>
      <c r="DV128" s="146"/>
      <c r="DW128" s="146"/>
      <c r="DX128" s="146"/>
      <c r="DY128" s="146"/>
      <c r="DZ128" s="146"/>
      <c r="EA128" s="146"/>
      <c r="EB128" s="146"/>
      <c r="EC128" s="146"/>
      <c r="ED128" s="146"/>
      <c r="EE128" s="146"/>
      <c r="EF128" s="146"/>
      <c r="EG128" s="146"/>
      <c r="EH128" s="146"/>
      <c r="EI128" s="146"/>
      <c r="EJ128" s="146"/>
      <c r="EK128" s="146"/>
      <c r="EL128" s="146"/>
      <c r="EM128" s="146"/>
      <c r="EN128" s="146"/>
      <c r="EO128" s="146"/>
    </row>
    <row r="129" spans="1:145" ht="14" x14ac:dyDescent="0.15">
      <c r="A129" s="146"/>
      <c r="B129" s="146"/>
      <c r="C129" s="146"/>
      <c r="D129" s="146"/>
      <c r="E129" s="146"/>
      <c r="F129" s="146"/>
      <c r="G129" s="146"/>
      <c r="H129" s="146"/>
      <c r="I129" s="146"/>
      <c r="J129" s="146"/>
      <c r="K129" s="146"/>
      <c r="L129" s="146"/>
      <c r="M129" s="146"/>
      <c r="N129" s="146"/>
      <c r="O129" s="146"/>
      <c r="P129" s="146"/>
      <c r="Q129" s="146"/>
      <c r="R129" s="146"/>
      <c r="S129" s="146"/>
      <c r="T129" s="146"/>
      <c r="U129" s="149"/>
      <c r="V129" s="149"/>
      <c r="W129" s="149"/>
      <c r="X129" s="149"/>
      <c r="Y129" s="149"/>
      <c r="Z129" s="149"/>
      <c r="AA129" s="149"/>
      <c r="AB129" s="149"/>
      <c r="AC129" s="149"/>
      <c r="AD129" s="149"/>
      <c r="AE129" s="149"/>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c r="BI129" s="146"/>
      <c r="BJ129" s="146"/>
      <c r="BK129" s="146"/>
      <c r="BL129" s="146"/>
      <c r="BM129" s="146"/>
      <c r="BN129" s="146"/>
      <c r="BO129" s="146"/>
      <c r="BP129" s="146"/>
      <c r="BQ129" s="146"/>
      <c r="BR129" s="146"/>
      <c r="BS129" s="146"/>
      <c r="BT129" s="146"/>
      <c r="BU129" s="146"/>
      <c r="BV129" s="146"/>
      <c r="BW129" s="146"/>
      <c r="BX129" s="146"/>
      <c r="BY129" s="146"/>
      <c r="BZ129" s="146"/>
      <c r="CA129" s="146"/>
      <c r="CB129" s="146"/>
      <c r="CC129" s="146"/>
      <c r="CD129" s="146"/>
      <c r="CE129" s="146"/>
      <c r="CF129" s="146"/>
      <c r="CG129" s="146"/>
      <c r="CH129" s="146"/>
      <c r="CI129" s="146"/>
      <c r="CJ129" s="146"/>
      <c r="CK129" s="146"/>
      <c r="CL129" s="146"/>
      <c r="CM129" s="146"/>
      <c r="CN129" s="146"/>
      <c r="CO129" s="146"/>
      <c r="CP129" s="146"/>
      <c r="CQ129" s="146"/>
      <c r="CR129" s="146"/>
      <c r="CS129" s="146"/>
      <c r="CT129" s="146"/>
      <c r="CU129" s="146"/>
      <c r="CV129" s="146"/>
      <c r="CW129" s="146"/>
      <c r="CX129" s="146"/>
      <c r="CY129" s="146"/>
      <c r="CZ129" s="146"/>
      <c r="DA129" s="146"/>
      <c r="DB129" s="146"/>
      <c r="DC129" s="146"/>
      <c r="DD129" s="146"/>
      <c r="DE129" s="146"/>
      <c r="DF129" s="146"/>
      <c r="DG129" s="146"/>
      <c r="DH129" s="146"/>
      <c r="DI129" s="146"/>
      <c r="DJ129" s="146"/>
      <c r="DK129" s="146"/>
      <c r="DL129" s="146"/>
      <c r="DM129" s="146"/>
      <c r="DN129" s="146"/>
      <c r="DO129" s="146"/>
      <c r="DP129" s="146"/>
      <c r="DQ129" s="146"/>
      <c r="DR129" s="146"/>
      <c r="DS129" s="146"/>
      <c r="DT129" s="146"/>
      <c r="DU129" s="146"/>
      <c r="DV129" s="146"/>
      <c r="DW129" s="146"/>
      <c r="DX129" s="146"/>
      <c r="DY129" s="146"/>
      <c r="DZ129" s="146"/>
      <c r="EA129" s="146"/>
      <c r="EB129" s="146"/>
      <c r="EC129" s="146"/>
      <c r="ED129" s="146"/>
      <c r="EE129" s="146"/>
      <c r="EF129" s="146"/>
      <c r="EG129" s="146"/>
      <c r="EH129" s="146"/>
      <c r="EI129" s="146"/>
      <c r="EJ129" s="146"/>
      <c r="EK129" s="146"/>
      <c r="EL129" s="146"/>
      <c r="EM129" s="146"/>
      <c r="EN129" s="146"/>
      <c r="EO129" s="146"/>
    </row>
    <row r="130" spans="1:145" ht="14" x14ac:dyDescent="0.15">
      <c r="A130" s="146"/>
      <c r="B130" s="146"/>
      <c r="C130" s="146"/>
      <c r="D130" s="146"/>
      <c r="E130" s="146"/>
      <c r="F130" s="146"/>
      <c r="G130" s="146"/>
      <c r="H130" s="146"/>
      <c r="I130" s="146"/>
      <c r="J130" s="146"/>
      <c r="K130" s="146"/>
      <c r="L130" s="146"/>
      <c r="M130" s="146"/>
      <c r="N130" s="146"/>
      <c r="O130" s="146"/>
      <c r="P130" s="146"/>
      <c r="Q130" s="146"/>
      <c r="R130" s="146"/>
      <c r="S130" s="146"/>
      <c r="T130" s="146"/>
      <c r="U130" s="149"/>
      <c r="V130" s="149"/>
      <c r="W130" s="149"/>
      <c r="X130" s="149"/>
      <c r="Y130" s="149"/>
      <c r="Z130" s="149"/>
      <c r="AA130" s="149"/>
      <c r="AB130" s="149"/>
      <c r="AC130" s="149"/>
      <c r="AD130" s="149"/>
      <c r="AE130" s="149"/>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c r="BI130" s="146"/>
      <c r="BJ130" s="146"/>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E130" s="146"/>
      <c r="CF130" s="146"/>
      <c r="CG130" s="146"/>
      <c r="CH130" s="146"/>
      <c r="CI130" s="146"/>
      <c r="CJ130" s="146"/>
      <c r="CK130" s="146"/>
      <c r="CL130" s="146"/>
      <c r="CM130" s="146"/>
      <c r="CN130" s="146"/>
      <c r="CO130" s="146"/>
      <c r="CP130" s="146"/>
      <c r="CQ130" s="146"/>
      <c r="CR130" s="146"/>
      <c r="CS130" s="146"/>
      <c r="CT130" s="146"/>
      <c r="CU130" s="146"/>
      <c r="CV130" s="146"/>
      <c r="CW130" s="146"/>
      <c r="CX130" s="146"/>
      <c r="CY130" s="146"/>
      <c r="CZ130" s="146"/>
      <c r="DA130" s="146"/>
      <c r="DB130" s="146"/>
      <c r="DC130" s="146"/>
      <c r="DD130" s="146"/>
      <c r="DE130" s="146"/>
      <c r="DF130" s="146"/>
      <c r="DG130" s="146"/>
      <c r="DH130" s="146"/>
      <c r="DI130" s="146"/>
      <c r="DJ130" s="146"/>
      <c r="DK130" s="146"/>
      <c r="DL130" s="146"/>
      <c r="DM130" s="146"/>
      <c r="DN130" s="146"/>
      <c r="DO130" s="146"/>
      <c r="DP130" s="146"/>
      <c r="DQ130" s="146"/>
      <c r="DR130" s="146"/>
      <c r="DS130" s="146"/>
      <c r="DT130" s="146"/>
      <c r="DU130" s="146"/>
      <c r="DV130" s="146"/>
      <c r="DW130" s="146"/>
      <c r="DX130" s="146"/>
      <c r="DY130" s="146"/>
      <c r="DZ130" s="146"/>
      <c r="EA130" s="146"/>
      <c r="EB130" s="146"/>
      <c r="EC130" s="146"/>
      <c r="ED130" s="146"/>
      <c r="EE130" s="146"/>
      <c r="EF130" s="146"/>
      <c r="EG130" s="146"/>
      <c r="EH130" s="146"/>
      <c r="EI130" s="146"/>
      <c r="EJ130" s="146"/>
      <c r="EK130" s="146"/>
      <c r="EL130" s="146"/>
      <c r="EM130" s="146"/>
      <c r="EN130" s="146"/>
      <c r="EO130" s="146"/>
    </row>
    <row r="131" spans="1:145" ht="14" x14ac:dyDescent="0.15">
      <c r="A131" s="146"/>
      <c r="B131" s="146"/>
      <c r="C131" s="146"/>
      <c r="D131" s="146"/>
      <c r="E131" s="146"/>
      <c r="F131" s="146"/>
      <c r="G131" s="146"/>
      <c r="H131" s="146"/>
      <c r="I131" s="146"/>
      <c r="J131" s="146"/>
      <c r="K131" s="146"/>
      <c r="L131" s="146"/>
      <c r="M131" s="146"/>
      <c r="N131" s="146"/>
      <c r="O131" s="146"/>
      <c r="P131" s="146"/>
      <c r="Q131" s="146"/>
      <c r="R131" s="146"/>
      <c r="S131" s="146"/>
      <c r="T131" s="146"/>
      <c r="U131" s="149"/>
      <c r="V131" s="149"/>
      <c r="W131" s="149"/>
      <c r="X131" s="149"/>
      <c r="Y131" s="149"/>
      <c r="Z131" s="149"/>
      <c r="AA131" s="149"/>
      <c r="AB131" s="149"/>
      <c r="AC131" s="149"/>
      <c r="AD131" s="149"/>
      <c r="AE131" s="149"/>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c r="BI131" s="146"/>
      <c r="BJ131" s="146"/>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E131" s="146"/>
      <c r="CF131" s="146"/>
      <c r="CG131" s="146"/>
      <c r="CH131" s="146"/>
      <c r="CI131" s="146"/>
      <c r="CJ131" s="146"/>
      <c r="CK131" s="146"/>
      <c r="CL131" s="146"/>
      <c r="CM131" s="146"/>
      <c r="CN131" s="146"/>
      <c r="CO131" s="146"/>
      <c r="CP131" s="146"/>
      <c r="CQ131" s="146"/>
      <c r="CR131" s="146"/>
      <c r="CS131" s="146"/>
      <c r="CT131" s="146"/>
      <c r="CU131" s="146"/>
      <c r="CV131" s="146"/>
      <c r="CW131" s="146"/>
      <c r="CX131" s="146"/>
      <c r="CY131" s="146"/>
      <c r="CZ131" s="146"/>
      <c r="DA131" s="146"/>
      <c r="DB131" s="146"/>
      <c r="DC131" s="146"/>
      <c r="DD131" s="146"/>
      <c r="DE131" s="146"/>
      <c r="DF131" s="146"/>
      <c r="DG131" s="146"/>
      <c r="DH131" s="146"/>
      <c r="DI131" s="146"/>
      <c r="DJ131" s="146"/>
      <c r="DK131" s="146"/>
      <c r="DL131" s="146"/>
      <c r="DM131" s="146"/>
      <c r="DN131" s="146"/>
      <c r="DO131" s="146"/>
      <c r="DP131" s="146"/>
      <c r="DQ131" s="146"/>
      <c r="DR131" s="146"/>
      <c r="DS131" s="146"/>
      <c r="DT131" s="146"/>
      <c r="DU131" s="146"/>
      <c r="DV131" s="146"/>
      <c r="DW131" s="146"/>
      <c r="DX131" s="146"/>
      <c r="DY131" s="146"/>
      <c r="DZ131" s="146"/>
      <c r="EA131" s="146"/>
      <c r="EB131" s="146"/>
      <c r="EC131" s="146"/>
      <c r="ED131" s="146"/>
      <c r="EE131" s="146"/>
      <c r="EF131" s="146"/>
      <c r="EG131" s="146"/>
      <c r="EH131" s="146"/>
      <c r="EI131" s="146"/>
      <c r="EJ131" s="146"/>
      <c r="EK131" s="146"/>
      <c r="EL131" s="146"/>
      <c r="EM131" s="146"/>
      <c r="EN131" s="146"/>
      <c r="EO131" s="146"/>
    </row>
    <row r="132" spans="1:145" ht="14" x14ac:dyDescent="0.15">
      <c r="A132" s="146"/>
      <c r="B132" s="146"/>
      <c r="C132" s="146"/>
      <c r="D132" s="146"/>
      <c r="E132" s="146"/>
      <c r="F132" s="146"/>
      <c r="G132" s="146"/>
      <c r="H132" s="146"/>
      <c r="I132" s="146"/>
      <c r="J132" s="146"/>
      <c r="K132" s="146"/>
      <c r="L132" s="146"/>
      <c r="M132" s="146"/>
      <c r="N132" s="146"/>
      <c r="O132" s="146"/>
      <c r="P132" s="146"/>
      <c r="Q132" s="146"/>
      <c r="R132" s="146"/>
      <c r="S132" s="146"/>
      <c r="T132" s="146"/>
      <c r="U132" s="149"/>
      <c r="V132" s="149"/>
      <c r="W132" s="149"/>
      <c r="X132" s="149"/>
      <c r="Y132" s="149"/>
      <c r="Z132" s="149"/>
      <c r="AA132" s="149"/>
      <c r="AB132" s="149"/>
      <c r="AC132" s="149"/>
      <c r="AD132" s="149"/>
      <c r="AE132" s="149"/>
      <c r="AF132" s="146"/>
      <c r="AG132" s="146"/>
      <c r="AH132" s="146"/>
      <c r="AI132" s="146"/>
      <c r="AJ132" s="146"/>
      <c r="AK132" s="146"/>
      <c r="AL132" s="146"/>
      <c r="AM132" s="146"/>
      <c r="AN132" s="146"/>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c r="BI132" s="146"/>
      <c r="BJ132" s="146"/>
      <c r="BK132" s="146"/>
      <c r="BL132" s="146"/>
      <c r="BM132" s="146"/>
      <c r="BN132" s="146"/>
      <c r="BO132" s="146"/>
      <c r="BP132" s="146"/>
      <c r="BQ132" s="146"/>
      <c r="BR132" s="146"/>
      <c r="BS132" s="146"/>
      <c r="BT132" s="146"/>
      <c r="BU132" s="146"/>
      <c r="BV132" s="146"/>
      <c r="BW132" s="146"/>
      <c r="BX132" s="146"/>
      <c r="BY132" s="146"/>
      <c r="BZ132" s="146"/>
      <c r="CA132" s="146"/>
      <c r="CB132" s="146"/>
      <c r="CC132" s="146"/>
      <c r="CD132" s="146"/>
      <c r="CE132" s="146"/>
      <c r="CF132" s="146"/>
      <c r="CG132" s="146"/>
      <c r="CH132" s="146"/>
      <c r="CI132" s="146"/>
      <c r="CJ132" s="146"/>
      <c r="CK132" s="146"/>
      <c r="CL132" s="146"/>
      <c r="CM132" s="146"/>
      <c r="CN132" s="146"/>
      <c r="CO132" s="146"/>
      <c r="CP132" s="146"/>
      <c r="CQ132" s="146"/>
      <c r="CR132" s="146"/>
      <c r="CS132" s="146"/>
      <c r="CT132" s="146"/>
      <c r="CU132" s="146"/>
      <c r="CV132" s="146"/>
      <c r="CW132" s="146"/>
      <c r="CX132" s="146"/>
      <c r="CY132" s="146"/>
      <c r="CZ132" s="146"/>
      <c r="DA132" s="146"/>
      <c r="DB132" s="146"/>
      <c r="DC132" s="146"/>
      <c r="DD132" s="146"/>
      <c r="DE132" s="146"/>
      <c r="DF132" s="146"/>
      <c r="DG132" s="146"/>
      <c r="DH132" s="146"/>
      <c r="DI132" s="146"/>
      <c r="DJ132" s="146"/>
      <c r="DK132" s="146"/>
      <c r="DL132" s="146"/>
      <c r="DM132" s="146"/>
      <c r="DN132" s="146"/>
      <c r="DO132" s="146"/>
      <c r="DP132" s="146"/>
      <c r="DQ132" s="146"/>
      <c r="DR132" s="146"/>
      <c r="DS132" s="146"/>
      <c r="DT132" s="146"/>
      <c r="DU132" s="146"/>
      <c r="DV132" s="146"/>
      <c r="DW132" s="146"/>
      <c r="DX132" s="146"/>
      <c r="DY132" s="146"/>
      <c r="DZ132" s="146"/>
      <c r="EA132" s="146"/>
      <c r="EB132" s="146"/>
      <c r="EC132" s="146"/>
      <c r="ED132" s="146"/>
      <c r="EE132" s="146"/>
      <c r="EF132" s="146"/>
      <c r="EG132" s="146"/>
      <c r="EH132" s="146"/>
      <c r="EI132" s="146"/>
      <c r="EJ132" s="146"/>
      <c r="EK132" s="146"/>
      <c r="EL132" s="146"/>
      <c r="EM132" s="146"/>
      <c r="EN132" s="146"/>
      <c r="EO132" s="146"/>
    </row>
    <row r="133" spans="1:145" ht="14" x14ac:dyDescent="0.15">
      <c r="A133" s="146"/>
      <c r="B133" s="146"/>
      <c r="C133" s="146"/>
      <c r="D133" s="146"/>
      <c r="E133" s="146"/>
      <c r="F133" s="146"/>
      <c r="G133" s="146"/>
      <c r="H133" s="146"/>
      <c r="I133" s="146"/>
      <c r="J133" s="146"/>
      <c r="K133" s="146"/>
      <c r="L133" s="146"/>
      <c r="M133" s="146"/>
      <c r="N133" s="146"/>
      <c r="O133" s="146"/>
      <c r="P133" s="146"/>
      <c r="Q133" s="146"/>
      <c r="R133" s="146"/>
      <c r="S133" s="146"/>
      <c r="T133" s="146"/>
      <c r="U133" s="149"/>
      <c r="V133" s="149"/>
      <c r="W133" s="149"/>
      <c r="X133" s="149"/>
      <c r="Y133" s="149"/>
      <c r="Z133" s="149"/>
      <c r="AA133" s="149"/>
      <c r="AB133" s="149"/>
      <c r="AC133" s="149"/>
      <c r="AD133" s="149"/>
      <c r="AE133" s="149"/>
      <c r="AF133" s="146"/>
      <c r="AG133" s="146"/>
      <c r="AH133" s="146"/>
      <c r="AI133" s="146"/>
      <c r="AJ133" s="146"/>
      <c r="AK133" s="146"/>
      <c r="AL133" s="146"/>
      <c r="AM133" s="146"/>
      <c r="AN133" s="146"/>
      <c r="AO133" s="146"/>
      <c r="AP133" s="146"/>
      <c r="AQ133" s="146"/>
      <c r="AR133" s="146"/>
      <c r="AS133" s="146"/>
      <c r="AT133" s="146"/>
      <c r="AU133" s="146"/>
      <c r="AV133" s="146"/>
      <c r="AW133" s="146"/>
      <c r="AX133" s="146"/>
      <c r="AY133" s="146"/>
      <c r="AZ133" s="146"/>
      <c r="BA133" s="146"/>
      <c r="BB133" s="146"/>
      <c r="BC133" s="146"/>
      <c r="BD133" s="146"/>
      <c r="BE133" s="146"/>
      <c r="BF133" s="146"/>
      <c r="BG133" s="146"/>
      <c r="BH133" s="146"/>
      <c r="BI133" s="146"/>
      <c r="BJ133" s="146"/>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c r="CL133" s="146"/>
      <c r="CM133" s="146"/>
      <c r="CN133" s="146"/>
      <c r="CO133" s="146"/>
      <c r="CP133" s="146"/>
      <c r="CQ133" s="146"/>
      <c r="CR133" s="146"/>
      <c r="CS133" s="146"/>
      <c r="CT133" s="146"/>
      <c r="CU133" s="146"/>
      <c r="CV133" s="146"/>
      <c r="CW133" s="146"/>
      <c r="CX133" s="146"/>
      <c r="CY133" s="146"/>
      <c r="CZ133" s="146"/>
      <c r="DA133" s="146"/>
      <c r="DB133" s="146"/>
      <c r="DC133" s="146"/>
      <c r="DD133" s="146"/>
      <c r="DE133" s="146"/>
      <c r="DF133" s="146"/>
      <c r="DG133" s="146"/>
      <c r="DH133" s="146"/>
      <c r="DI133" s="146"/>
      <c r="DJ133" s="146"/>
      <c r="DK133" s="146"/>
      <c r="DL133" s="146"/>
      <c r="DM133" s="146"/>
      <c r="DN133" s="146"/>
      <c r="DO133" s="146"/>
      <c r="DP133" s="146"/>
      <c r="DQ133" s="146"/>
      <c r="DR133" s="146"/>
      <c r="DS133" s="146"/>
      <c r="DT133" s="146"/>
      <c r="DU133" s="146"/>
      <c r="DV133" s="146"/>
      <c r="DW133" s="146"/>
      <c r="DX133" s="146"/>
      <c r="DY133" s="146"/>
      <c r="DZ133" s="146"/>
      <c r="EA133" s="146"/>
      <c r="EB133" s="146"/>
      <c r="EC133" s="146"/>
      <c r="ED133" s="146"/>
      <c r="EE133" s="146"/>
      <c r="EF133" s="146"/>
      <c r="EG133" s="146"/>
      <c r="EH133" s="146"/>
      <c r="EI133" s="146"/>
      <c r="EJ133" s="146"/>
      <c r="EK133" s="146"/>
      <c r="EL133" s="146"/>
      <c r="EM133" s="146"/>
      <c r="EN133" s="146"/>
      <c r="EO133" s="146"/>
    </row>
    <row r="134" spans="1:145" ht="14" x14ac:dyDescent="0.15">
      <c r="A134" s="146"/>
      <c r="B134" s="146"/>
      <c r="C134" s="146"/>
      <c r="D134" s="146"/>
      <c r="E134" s="146"/>
      <c r="F134" s="146"/>
      <c r="G134" s="146"/>
      <c r="H134" s="146"/>
      <c r="I134" s="146"/>
      <c r="J134" s="146"/>
      <c r="K134" s="146"/>
      <c r="L134" s="146"/>
      <c r="M134" s="146"/>
      <c r="N134" s="146"/>
      <c r="O134" s="146"/>
      <c r="P134" s="146"/>
      <c r="Q134" s="146"/>
      <c r="R134" s="146"/>
      <c r="S134" s="146"/>
      <c r="T134" s="146"/>
      <c r="U134" s="149"/>
      <c r="V134" s="149"/>
      <c r="W134" s="149"/>
      <c r="X134" s="149"/>
      <c r="Y134" s="149"/>
      <c r="Z134" s="149"/>
      <c r="AA134" s="149"/>
      <c r="AB134" s="149"/>
      <c r="AC134" s="149"/>
      <c r="AD134" s="149"/>
      <c r="AE134" s="149"/>
      <c r="AF134" s="146"/>
      <c r="AG134" s="146"/>
      <c r="AH134" s="146"/>
      <c r="AI134" s="146"/>
      <c r="AJ134" s="146"/>
      <c r="AK134" s="146"/>
      <c r="AL134" s="146"/>
      <c r="AM134" s="146"/>
      <c r="AN134" s="146"/>
      <c r="AO134" s="146"/>
      <c r="AP134" s="146"/>
      <c r="AQ134" s="146"/>
      <c r="AR134" s="146"/>
      <c r="AS134" s="146"/>
      <c r="AT134" s="146"/>
      <c r="AU134" s="146"/>
      <c r="AV134" s="146"/>
      <c r="AW134" s="146"/>
      <c r="AX134" s="146"/>
      <c r="AY134" s="146"/>
      <c r="AZ134" s="146"/>
      <c r="BA134" s="146"/>
      <c r="BB134" s="146"/>
      <c r="BC134" s="146"/>
      <c r="BD134" s="146"/>
      <c r="BE134" s="146"/>
      <c r="BF134" s="146"/>
      <c r="BG134" s="146"/>
      <c r="BH134" s="146"/>
      <c r="BI134" s="146"/>
      <c r="BJ134" s="146"/>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c r="CF134" s="146"/>
      <c r="CG134" s="146"/>
      <c r="CH134" s="146"/>
      <c r="CI134" s="146"/>
      <c r="CJ134" s="146"/>
      <c r="CK134" s="146"/>
      <c r="CL134" s="146"/>
      <c r="CM134" s="146"/>
      <c r="CN134" s="146"/>
      <c r="CO134" s="146"/>
      <c r="CP134" s="146"/>
      <c r="CQ134" s="146"/>
      <c r="CR134" s="146"/>
      <c r="CS134" s="146"/>
      <c r="CT134" s="146"/>
      <c r="CU134" s="146"/>
      <c r="CV134" s="146"/>
      <c r="CW134" s="146"/>
      <c r="CX134" s="146"/>
      <c r="CY134" s="146"/>
      <c r="CZ134" s="146"/>
      <c r="DA134" s="146"/>
      <c r="DB134" s="146"/>
      <c r="DC134" s="146"/>
      <c r="DD134" s="146"/>
      <c r="DE134" s="146"/>
      <c r="DF134" s="146"/>
      <c r="DG134" s="146"/>
      <c r="DH134" s="146"/>
      <c r="DI134" s="146"/>
      <c r="DJ134" s="146"/>
      <c r="DK134" s="146"/>
      <c r="DL134" s="146"/>
      <c r="DM134" s="146"/>
      <c r="DN134" s="146"/>
      <c r="DO134" s="146"/>
      <c r="DP134" s="146"/>
      <c r="DQ134" s="146"/>
      <c r="DR134" s="146"/>
      <c r="DS134" s="146"/>
      <c r="DT134" s="146"/>
      <c r="DU134" s="146"/>
      <c r="DV134" s="146"/>
      <c r="DW134" s="146"/>
      <c r="DX134" s="146"/>
      <c r="DY134" s="146"/>
      <c r="DZ134" s="146"/>
      <c r="EA134" s="146"/>
      <c r="EB134" s="146"/>
      <c r="EC134" s="146"/>
      <c r="ED134" s="146"/>
      <c r="EE134" s="146"/>
      <c r="EF134" s="146"/>
      <c r="EG134" s="146"/>
      <c r="EH134" s="146"/>
      <c r="EI134" s="146"/>
      <c r="EJ134" s="146"/>
      <c r="EK134" s="146"/>
      <c r="EL134" s="146"/>
      <c r="EM134" s="146"/>
      <c r="EN134" s="146"/>
      <c r="EO134" s="146"/>
    </row>
    <row r="135" spans="1:145" ht="14" x14ac:dyDescent="0.15">
      <c r="A135" s="146"/>
      <c r="B135" s="146"/>
      <c r="C135" s="146"/>
      <c r="D135" s="146"/>
      <c r="E135" s="146"/>
      <c r="F135" s="146"/>
      <c r="G135" s="146"/>
      <c r="H135" s="146"/>
      <c r="I135" s="146"/>
      <c r="J135" s="146"/>
      <c r="K135" s="146"/>
      <c r="L135" s="146"/>
      <c r="M135" s="146"/>
      <c r="N135" s="146"/>
      <c r="O135" s="146"/>
      <c r="P135" s="146"/>
      <c r="Q135" s="146"/>
      <c r="R135" s="146"/>
      <c r="S135" s="146"/>
      <c r="T135" s="146"/>
      <c r="U135" s="149"/>
      <c r="V135" s="149"/>
      <c r="W135" s="149"/>
      <c r="X135" s="149"/>
      <c r="Y135" s="149"/>
      <c r="Z135" s="149"/>
      <c r="AA135" s="149"/>
      <c r="AB135" s="149"/>
      <c r="AC135" s="149"/>
      <c r="AD135" s="149"/>
      <c r="AE135" s="149"/>
      <c r="AF135" s="146"/>
      <c r="AG135" s="146"/>
      <c r="AH135" s="146"/>
      <c r="AI135" s="146"/>
      <c r="AJ135" s="146"/>
      <c r="AK135" s="146"/>
      <c r="AL135" s="146"/>
      <c r="AM135" s="146"/>
      <c r="AN135" s="146"/>
      <c r="AO135" s="146"/>
      <c r="AP135" s="146"/>
      <c r="AQ135" s="146"/>
      <c r="AR135" s="146"/>
      <c r="AS135" s="146"/>
      <c r="AT135" s="146"/>
      <c r="AU135" s="146"/>
      <c r="AV135" s="146"/>
      <c r="AW135" s="146"/>
      <c r="AX135" s="146"/>
      <c r="AY135" s="146"/>
      <c r="AZ135" s="146"/>
      <c r="BA135" s="146"/>
      <c r="BB135" s="146"/>
      <c r="BC135" s="146"/>
      <c r="BD135" s="146"/>
      <c r="BE135" s="146"/>
      <c r="BF135" s="146"/>
      <c r="BG135" s="146"/>
      <c r="BH135" s="146"/>
      <c r="BI135" s="146"/>
      <c r="BJ135" s="146"/>
      <c r="BK135" s="146"/>
      <c r="BL135" s="146"/>
      <c r="BM135" s="146"/>
      <c r="BN135" s="146"/>
      <c r="BO135" s="146"/>
      <c r="BP135" s="146"/>
      <c r="BQ135" s="146"/>
      <c r="BR135" s="146"/>
      <c r="BS135" s="146"/>
      <c r="BT135" s="146"/>
      <c r="BU135" s="146"/>
      <c r="BV135" s="146"/>
      <c r="BW135" s="146"/>
      <c r="BX135" s="146"/>
      <c r="BY135" s="146"/>
      <c r="BZ135" s="146"/>
      <c r="CA135" s="146"/>
      <c r="CB135" s="146"/>
      <c r="CC135" s="146"/>
      <c r="CD135" s="146"/>
      <c r="CE135" s="146"/>
      <c r="CF135" s="146"/>
      <c r="CG135" s="146"/>
      <c r="CH135" s="146"/>
      <c r="CI135" s="146"/>
      <c r="CJ135" s="146"/>
      <c r="CK135" s="146"/>
      <c r="CL135" s="146"/>
      <c r="CM135" s="146"/>
      <c r="CN135" s="146"/>
      <c r="CO135" s="146"/>
      <c r="CP135" s="146"/>
      <c r="CQ135" s="146"/>
      <c r="CR135" s="146"/>
      <c r="CS135" s="146"/>
      <c r="CT135" s="146"/>
      <c r="CU135" s="146"/>
      <c r="CV135" s="146"/>
      <c r="CW135" s="146"/>
      <c r="CX135" s="146"/>
      <c r="CY135" s="146"/>
      <c r="CZ135" s="146"/>
      <c r="DA135" s="146"/>
      <c r="DB135" s="146"/>
      <c r="DC135" s="146"/>
      <c r="DD135" s="146"/>
      <c r="DE135" s="146"/>
      <c r="DF135" s="146"/>
      <c r="DG135" s="146"/>
      <c r="DH135" s="146"/>
      <c r="DI135" s="146"/>
      <c r="DJ135" s="146"/>
      <c r="DK135" s="146"/>
      <c r="DL135" s="146"/>
      <c r="DM135" s="146"/>
      <c r="DN135" s="146"/>
      <c r="DO135" s="146"/>
      <c r="DP135" s="146"/>
      <c r="DQ135" s="146"/>
      <c r="DR135" s="146"/>
      <c r="DS135" s="146"/>
      <c r="DT135" s="146"/>
      <c r="DU135" s="146"/>
      <c r="DV135" s="146"/>
      <c r="DW135" s="146"/>
      <c r="DX135" s="146"/>
      <c r="DY135" s="146"/>
      <c r="DZ135" s="146"/>
      <c r="EA135" s="146"/>
      <c r="EB135" s="146"/>
      <c r="EC135" s="146"/>
      <c r="ED135" s="146"/>
      <c r="EE135" s="146"/>
      <c r="EF135" s="146"/>
      <c r="EG135" s="146"/>
      <c r="EH135" s="146"/>
      <c r="EI135" s="146"/>
      <c r="EJ135" s="146"/>
      <c r="EK135" s="146"/>
      <c r="EL135" s="146"/>
      <c r="EM135" s="146"/>
      <c r="EN135" s="146"/>
      <c r="EO135" s="146"/>
    </row>
    <row r="136" spans="1:145" ht="14" x14ac:dyDescent="0.15">
      <c r="A136" s="146"/>
      <c r="B136" s="146"/>
      <c r="C136" s="146"/>
      <c r="D136" s="146"/>
      <c r="E136" s="146"/>
      <c r="F136" s="146"/>
      <c r="G136" s="146"/>
      <c r="H136" s="146"/>
      <c r="I136" s="146"/>
      <c r="J136" s="146"/>
      <c r="K136" s="146"/>
      <c r="L136" s="146"/>
      <c r="M136" s="146"/>
      <c r="N136" s="146"/>
      <c r="O136" s="146"/>
      <c r="P136" s="146"/>
      <c r="Q136" s="146"/>
      <c r="R136" s="146"/>
      <c r="S136" s="146"/>
      <c r="T136" s="146"/>
      <c r="U136" s="149"/>
      <c r="V136" s="149"/>
      <c r="W136" s="149"/>
      <c r="X136" s="149"/>
      <c r="Y136" s="149"/>
      <c r="Z136" s="149"/>
      <c r="AA136" s="149"/>
      <c r="AB136" s="149"/>
      <c r="AC136" s="149"/>
      <c r="AD136" s="149"/>
      <c r="AE136" s="149"/>
      <c r="AF136" s="146"/>
      <c r="AG136" s="146"/>
      <c r="AH136" s="146"/>
      <c r="AI136" s="146"/>
      <c r="AJ136" s="146"/>
      <c r="AK136" s="146"/>
      <c r="AL136" s="146"/>
      <c r="AM136" s="146"/>
      <c r="AN136" s="146"/>
      <c r="AO136" s="146"/>
      <c r="AP136" s="146"/>
      <c r="AQ136" s="146"/>
      <c r="AR136" s="146"/>
      <c r="AS136" s="146"/>
      <c r="AT136" s="146"/>
      <c r="AU136" s="146"/>
      <c r="AV136" s="146"/>
      <c r="AW136" s="146"/>
      <c r="AX136" s="146"/>
      <c r="AY136" s="146"/>
      <c r="AZ136" s="146"/>
      <c r="BA136" s="146"/>
      <c r="BB136" s="146"/>
      <c r="BC136" s="146"/>
      <c r="BD136" s="146"/>
      <c r="BE136" s="146"/>
      <c r="BF136" s="146"/>
      <c r="BG136" s="146"/>
      <c r="BH136" s="146"/>
      <c r="BI136" s="146"/>
      <c r="BJ136" s="146"/>
      <c r="BK136" s="146"/>
      <c r="BL136" s="146"/>
      <c r="BM136" s="146"/>
      <c r="BN136" s="146"/>
      <c r="BO136" s="146"/>
      <c r="BP136" s="146"/>
      <c r="BQ136" s="146"/>
      <c r="BR136" s="146"/>
      <c r="BS136" s="146"/>
      <c r="BT136" s="146"/>
      <c r="BU136" s="146"/>
      <c r="BV136" s="146"/>
      <c r="BW136" s="146"/>
      <c r="BX136" s="146"/>
      <c r="BY136" s="146"/>
      <c r="BZ136" s="146"/>
      <c r="CA136" s="146"/>
      <c r="CB136" s="146"/>
      <c r="CC136" s="146"/>
      <c r="CD136" s="146"/>
      <c r="CE136" s="146"/>
      <c r="CF136" s="146"/>
      <c r="CG136" s="146"/>
      <c r="CH136" s="146"/>
      <c r="CI136" s="146"/>
      <c r="CJ136" s="146"/>
      <c r="CK136" s="146"/>
      <c r="CL136" s="146"/>
      <c r="CM136" s="146"/>
      <c r="CN136" s="146"/>
      <c r="CO136" s="146"/>
      <c r="CP136" s="146"/>
      <c r="CQ136" s="146"/>
      <c r="CR136" s="146"/>
      <c r="CS136" s="146"/>
      <c r="CT136" s="146"/>
      <c r="CU136" s="146"/>
      <c r="CV136" s="146"/>
      <c r="CW136" s="146"/>
      <c r="CX136" s="146"/>
      <c r="CY136" s="146"/>
      <c r="CZ136" s="146"/>
      <c r="DA136" s="146"/>
      <c r="DB136" s="146"/>
      <c r="DC136" s="146"/>
      <c r="DD136" s="146"/>
      <c r="DE136" s="146"/>
      <c r="DF136" s="146"/>
      <c r="DG136" s="146"/>
      <c r="DH136" s="146"/>
      <c r="DI136" s="146"/>
      <c r="DJ136" s="146"/>
      <c r="DK136" s="146"/>
      <c r="DL136" s="146"/>
      <c r="DM136" s="146"/>
      <c r="DN136" s="146"/>
      <c r="DO136" s="146"/>
      <c r="DP136" s="146"/>
      <c r="DQ136" s="146"/>
      <c r="DR136" s="146"/>
      <c r="DS136" s="146"/>
      <c r="DT136" s="146"/>
      <c r="DU136" s="146"/>
      <c r="DV136" s="146"/>
      <c r="DW136" s="146"/>
      <c r="DX136" s="146"/>
      <c r="DY136" s="146"/>
      <c r="DZ136" s="146"/>
      <c r="EA136" s="146"/>
      <c r="EB136" s="146"/>
      <c r="EC136" s="146"/>
      <c r="ED136" s="146"/>
      <c r="EE136" s="146"/>
      <c r="EF136" s="146"/>
      <c r="EG136" s="146"/>
      <c r="EH136" s="146"/>
      <c r="EI136" s="146"/>
      <c r="EJ136" s="146"/>
      <c r="EK136" s="146"/>
      <c r="EL136" s="146"/>
      <c r="EM136" s="146"/>
      <c r="EN136" s="146"/>
      <c r="EO136" s="146"/>
    </row>
    <row r="137" spans="1:145" ht="14" x14ac:dyDescent="0.15">
      <c r="A137" s="146"/>
      <c r="B137" s="146"/>
      <c r="C137" s="146"/>
      <c r="D137" s="146"/>
      <c r="E137" s="146"/>
      <c r="F137" s="146"/>
      <c r="G137" s="146"/>
      <c r="H137" s="146"/>
      <c r="I137" s="146"/>
      <c r="J137" s="146"/>
      <c r="K137" s="146"/>
      <c r="L137" s="146"/>
      <c r="M137" s="146"/>
      <c r="N137" s="146"/>
      <c r="O137" s="146"/>
      <c r="P137" s="146"/>
      <c r="Q137" s="146"/>
      <c r="R137" s="146"/>
      <c r="S137" s="146"/>
      <c r="T137" s="146"/>
      <c r="U137" s="149"/>
      <c r="V137" s="149"/>
      <c r="W137" s="149"/>
      <c r="X137" s="149"/>
      <c r="Y137" s="149"/>
      <c r="Z137" s="149"/>
      <c r="AA137" s="149"/>
      <c r="AB137" s="149"/>
      <c r="AC137" s="149"/>
      <c r="AD137" s="149"/>
      <c r="AE137" s="149"/>
      <c r="AF137" s="146"/>
      <c r="AG137" s="146"/>
      <c r="AH137" s="146"/>
      <c r="AI137" s="146"/>
      <c r="AJ137" s="146"/>
      <c r="AK137" s="146"/>
      <c r="AL137" s="146"/>
      <c r="AM137" s="146"/>
      <c r="AN137" s="146"/>
      <c r="AO137" s="146"/>
      <c r="AP137" s="146"/>
      <c r="AQ137" s="146"/>
      <c r="AR137" s="146"/>
      <c r="AS137" s="146"/>
      <c r="AT137" s="146"/>
      <c r="AU137" s="146"/>
      <c r="AV137" s="146"/>
      <c r="AW137" s="146"/>
      <c r="AX137" s="146"/>
      <c r="AY137" s="146"/>
      <c r="AZ137" s="146"/>
      <c r="BA137" s="146"/>
      <c r="BB137" s="146"/>
      <c r="BC137" s="146"/>
      <c r="BD137" s="146"/>
      <c r="BE137" s="146"/>
      <c r="BF137" s="146"/>
      <c r="BG137" s="146"/>
      <c r="BH137" s="146"/>
      <c r="BI137" s="146"/>
      <c r="BJ137" s="146"/>
      <c r="BK137" s="146"/>
      <c r="BL137" s="146"/>
      <c r="BM137" s="146"/>
      <c r="BN137" s="146"/>
      <c r="BO137" s="146"/>
      <c r="BP137" s="146"/>
      <c r="BQ137" s="146"/>
      <c r="BR137" s="146"/>
      <c r="BS137" s="146"/>
      <c r="BT137" s="146"/>
      <c r="BU137" s="146"/>
      <c r="BV137" s="146"/>
      <c r="BW137" s="146"/>
      <c r="BX137" s="146"/>
      <c r="BY137" s="146"/>
      <c r="BZ137" s="146"/>
      <c r="CA137" s="146"/>
      <c r="CB137" s="146"/>
      <c r="CC137" s="146"/>
      <c r="CD137" s="146"/>
      <c r="CE137" s="146"/>
      <c r="CF137" s="146"/>
      <c r="CG137" s="146"/>
      <c r="CH137" s="146"/>
      <c r="CI137" s="146"/>
      <c r="CJ137" s="146"/>
      <c r="CK137" s="146"/>
      <c r="CL137" s="146"/>
      <c r="CM137" s="146"/>
      <c r="CN137" s="146"/>
      <c r="CO137" s="146"/>
      <c r="CP137" s="146"/>
      <c r="CQ137" s="146"/>
      <c r="CR137" s="146"/>
      <c r="CS137" s="146"/>
      <c r="CT137" s="146"/>
      <c r="CU137" s="146"/>
      <c r="CV137" s="146"/>
      <c r="CW137" s="146"/>
      <c r="CX137" s="146"/>
      <c r="CY137" s="146"/>
      <c r="CZ137" s="146"/>
      <c r="DA137" s="146"/>
      <c r="DB137" s="146"/>
      <c r="DC137" s="146"/>
      <c r="DD137" s="146"/>
      <c r="DE137" s="146"/>
      <c r="DF137" s="146"/>
      <c r="DG137" s="146"/>
      <c r="DH137" s="146"/>
      <c r="DI137" s="146"/>
      <c r="DJ137" s="146"/>
      <c r="DK137" s="146"/>
      <c r="DL137" s="146"/>
      <c r="DM137" s="146"/>
      <c r="DN137" s="146"/>
      <c r="DO137" s="146"/>
      <c r="DP137" s="146"/>
      <c r="DQ137" s="146"/>
      <c r="DR137" s="146"/>
      <c r="DS137" s="146"/>
      <c r="DT137" s="146"/>
      <c r="DU137" s="146"/>
      <c r="DV137" s="146"/>
      <c r="DW137" s="146"/>
      <c r="DX137" s="146"/>
      <c r="DY137" s="146"/>
      <c r="DZ137" s="146"/>
      <c r="EA137" s="146"/>
      <c r="EB137" s="146"/>
      <c r="EC137" s="146"/>
      <c r="ED137" s="146"/>
      <c r="EE137" s="146"/>
      <c r="EF137" s="146"/>
      <c r="EG137" s="146"/>
      <c r="EH137" s="146"/>
      <c r="EI137" s="146"/>
      <c r="EJ137" s="146"/>
      <c r="EK137" s="146"/>
      <c r="EL137" s="146"/>
      <c r="EM137" s="146"/>
      <c r="EN137" s="146"/>
      <c r="EO137" s="146"/>
    </row>
    <row r="138" spans="1:145" ht="14" x14ac:dyDescent="0.15">
      <c r="A138" s="146"/>
      <c r="B138" s="146"/>
      <c r="C138" s="146"/>
      <c r="D138" s="146"/>
      <c r="E138" s="146"/>
      <c r="F138" s="146"/>
      <c r="G138" s="146"/>
      <c r="H138" s="146"/>
      <c r="I138" s="146"/>
      <c r="J138" s="146"/>
      <c r="K138" s="146"/>
      <c r="L138" s="146"/>
      <c r="M138" s="146"/>
      <c r="N138" s="146"/>
      <c r="O138" s="146"/>
      <c r="P138" s="146"/>
      <c r="Q138" s="146"/>
      <c r="R138" s="146"/>
      <c r="S138" s="146"/>
      <c r="T138" s="146"/>
      <c r="U138" s="149"/>
      <c r="V138" s="149"/>
      <c r="W138" s="149"/>
      <c r="X138" s="149"/>
      <c r="Y138" s="149"/>
      <c r="Z138" s="149"/>
      <c r="AA138" s="149"/>
      <c r="AB138" s="149"/>
      <c r="AC138" s="149"/>
      <c r="AD138" s="149"/>
      <c r="AE138" s="149"/>
      <c r="AF138" s="146"/>
      <c r="AG138" s="146"/>
      <c r="AH138" s="146"/>
      <c r="AI138" s="146"/>
      <c r="AJ138" s="146"/>
      <c r="AK138" s="146"/>
      <c r="AL138" s="146"/>
      <c r="AM138" s="146"/>
      <c r="AN138" s="146"/>
      <c r="AO138" s="146"/>
      <c r="AP138" s="146"/>
      <c r="AQ138" s="146"/>
      <c r="AR138" s="146"/>
      <c r="AS138" s="146"/>
      <c r="AT138" s="146"/>
      <c r="AU138" s="146"/>
      <c r="AV138" s="146"/>
      <c r="AW138" s="146"/>
      <c r="AX138" s="146"/>
      <c r="AY138" s="146"/>
      <c r="AZ138" s="146"/>
      <c r="BA138" s="146"/>
      <c r="BB138" s="146"/>
      <c r="BC138" s="146"/>
      <c r="BD138" s="146"/>
      <c r="BE138" s="146"/>
      <c r="BF138" s="146"/>
      <c r="BG138" s="146"/>
      <c r="BH138" s="146"/>
      <c r="BI138" s="146"/>
      <c r="BJ138" s="146"/>
      <c r="BK138" s="146"/>
      <c r="BL138" s="146"/>
      <c r="BM138" s="146"/>
      <c r="BN138" s="146"/>
      <c r="BO138" s="146"/>
      <c r="BP138" s="146"/>
      <c r="BQ138" s="146"/>
      <c r="BR138" s="146"/>
      <c r="BS138" s="146"/>
      <c r="BT138" s="146"/>
      <c r="BU138" s="146"/>
      <c r="BV138" s="146"/>
      <c r="BW138" s="146"/>
      <c r="BX138" s="146"/>
      <c r="BY138" s="146"/>
      <c r="BZ138" s="146"/>
      <c r="CA138" s="146"/>
      <c r="CB138" s="146"/>
      <c r="CC138" s="146"/>
      <c r="CD138" s="146"/>
      <c r="CE138" s="146"/>
      <c r="CF138" s="146"/>
      <c r="CG138" s="146"/>
      <c r="CH138" s="146"/>
      <c r="CI138" s="146"/>
      <c r="CJ138" s="146"/>
      <c r="CK138" s="146"/>
      <c r="CL138" s="146"/>
      <c r="CM138" s="146"/>
      <c r="CN138" s="146"/>
      <c r="CO138" s="146"/>
      <c r="CP138" s="146"/>
      <c r="CQ138" s="146"/>
      <c r="CR138" s="146"/>
      <c r="CS138" s="146"/>
      <c r="CT138" s="146"/>
      <c r="CU138" s="146"/>
      <c r="CV138" s="146"/>
      <c r="CW138" s="146"/>
      <c r="CX138" s="146"/>
      <c r="CY138" s="146"/>
      <c r="CZ138" s="146"/>
      <c r="DA138" s="146"/>
      <c r="DB138" s="146"/>
      <c r="DC138" s="146"/>
      <c r="DD138" s="146"/>
      <c r="DE138" s="146"/>
      <c r="DF138" s="146"/>
      <c r="DG138" s="146"/>
      <c r="DH138" s="146"/>
      <c r="DI138" s="146"/>
      <c r="DJ138" s="146"/>
      <c r="DK138" s="146"/>
      <c r="DL138" s="146"/>
      <c r="DM138" s="146"/>
      <c r="DN138" s="146"/>
      <c r="DO138" s="146"/>
      <c r="DP138" s="146"/>
      <c r="DQ138" s="146"/>
      <c r="DR138" s="146"/>
      <c r="DS138" s="146"/>
      <c r="DT138" s="146"/>
      <c r="DU138" s="146"/>
      <c r="DV138" s="146"/>
      <c r="DW138" s="146"/>
      <c r="DX138" s="146"/>
      <c r="DY138" s="146"/>
      <c r="DZ138" s="146"/>
      <c r="EA138" s="146"/>
      <c r="EB138" s="146"/>
      <c r="EC138" s="146"/>
      <c r="ED138" s="146"/>
      <c r="EE138" s="146"/>
      <c r="EF138" s="146"/>
      <c r="EG138" s="146"/>
      <c r="EH138" s="146"/>
      <c r="EI138" s="146"/>
      <c r="EJ138" s="146"/>
      <c r="EK138" s="146"/>
      <c r="EL138" s="146"/>
      <c r="EM138" s="146"/>
      <c r="EN138" s="146"/>
      <c r="EO138" s="146"/>
    </row>
    <row r="139" spans="1:145" ht="14" x14ac:dyDescent="0.15">
      <c r="A139" s="146"/>
      <c r="B139" s="146"/>
      <c r="C139" s="146"/>
      <c r="D139" s="146"/>
      <c r="E139" s="146"/>
      <c r="F139" s="146"/>
      <c r="G139" s="146"/>
      <c r="H139" s="146"/>
      <c r="I139" s="146"/>
      <c r="J139" s="146"/>
      <c r="K139" s="146"/>
      <c r="L139" s="146"/>
      <c r="M139" s="146"/>
      <c r="N139" s="146"/>
      <c r="O139" s="146"/>
      <c r="P139" s="146"/>
      <c r="Q139" s="146"/>
      <c r="R139" s="146"/>
      <c r="S139" s="146"/>
      <c r="T139" s="146"/>
      <c r="U139" s="149"/>
      <c r="V139" s="149"/>
      <c r="W139" s="149"/>
      <c r="X139" s="149"/>
      <c r="Y139" s="149"/>
      <c r="Z139" s="149"/>
      <c r="AA139" s="149"/>
      <c r="AB139" s="149"/>
      <c r="AC139" s="149"/>
      <c r="AD139" s="149"/>
      <c r="AE139" s="149"/>
      <c r="AF139" s="146"/>
      <c r="AG139" s="146"/>
      <c r="AH139" s="146"/>
      <c r="AI139" s="146"/>
      <c r="AJ139" s="146"/>
      <c r="AK139" s="146"/>
      <c r="AL139" s="146"/>
      <c r="AM139" s="146"/>
      <c r="AN139" s="146"/>
      <c r="AO139" s="146"/>
      <c r="AP139" s="146"/>
      <c r="AQ139" s="146"/>
      <c r="AR139" s="146"/>
      <c r="AS139" s="146"/>
      <c r="AT139" s="146"/>
      <c r="AU139" s="146"/>
      <c r="AV139" s="146"/>
      <c r="AW139" s="146"/>
      <c r="AX139" s="146"/>
      <c r="AY139" s="146"/>
      <c r="AZ139" s="146"/>
      <c r="BA139" s="146"/>
      <c r="BB139" s="146"/>
      <c r="BC139" s="146"/>
      <c r="BD139" s="146"/>
      <c r="BE139" s="146"/>
      <c r="BF139" s="146"/>
      <c r="BG139" s="146"/>
      <c r="BH139" s="146"/>
      <c r="BI139" s="146"/>
      <c r="BJ139" s="146"/>
      <c r="BK139" s="146"/>
      <c r="BL139" s="146"/>
      <c r="BM139" s="146"/>
      <c r="BN139" s="146"/>
      <c r="BO139" s="146"/>
      <c r="BP139" s="146"/>
      <c r="BQ139" s="146"/>
      <c r="BR139" s="146"/>
      <c r="BS139" s="146"/>
      <c r="BT139" s="146"/>
      <c r="BU139" s="146"/>
      <c r="BV139" s="146"/>
      <c r="BW139" s="146"/>
      <c r="BX139" s="146"/>
      <c r="BY139" s="146"/>
      <c r="BZ139" s="146"/>
      <c r="CA139" s="146"/>
      <c r="CB139" s="146"/>
      <c r="CC139" s="146"/>
      <c r="CD139" s="146"/>
      <c r="CE139" s="146"/>
      <c r="CF139" s="146"/>
      <c r="CG139" s="146"/>
      <c r="CH139" s="146"/>
      <c r="CI139" s="146"/>
      <c r="CJ139" s="146"/>
      <c r="CK139" s="146"/>
      <c r="CL139" s="146"/>
      <c r="CM139" s="146"/>
      <c r="CN139" s="146"/>
      <c r="CO139" s="146"/>
      <c r="CP139" s="146"/>
      <c r="CQ139" s="146"/>
      <c r="CR139" s="146"/>
      <c r="CS139" s="146"/>
      <c r="CT139" s="146"/>
      <c r="CU139" s="146"/>
      <c r="CV139" s="146"/>
      <c r="CW139" s="146"/>
      <c r="CX139" s="146"/>
      <c r="CY139" s="146"/>
      <c r="CZ139" s="146"/>
      <c r="DA139" s="146"/>
      <c r="DB139" s="146"/>
      <c r="DC139" s="146"/>
      <c r="DD139" s="146"/>
      <c r="DE139" s="146"/>
      <c r="DF139" s="146"/>
      <c r="DG139" s="146"/>
      <c r="DH139" s="146"/>
      <c r="DI139" s="146"/>
      <c r="DJ139" s="146"/>
      <c r="DK139" s="146"/>
      <c r="DL139" s="146"/>
      <c r="DM139" s="146"/>
      <c r="DN139" s="146"/>
      <c r="DO139" s="146"/>
      <c r="DP139" s="146"/>
      <c r="DQ139" s="146"/>
      <c r="DR139" s="146"/>
      <c r="DS139" s="146"/>
      <c r="DT139" s="146"/>
      <c r="DU139" s="146"/>
      <c r="DV139" s="146"/>
      <c r="DW139" s="146"/>
      <c r="DX139" s="146"/>
      <c r="DY139" s="146"/>
      <c r="DZ139" s="146"/>
      <c r="EA139" s="146"/>
      <c r="EB139" s="146"/>
      <c r="EC139" s="146"/>
      <c r="ED139" s="146"/>
      <c r="EE139" s="146"/>
      <c r="EF139" s="146"/>
      <c r="EG139" s="146"/>
      <c r="EH139" s="146"/>
      <c r="EI139" s="146"/>
      <c r="EJ139" s="146"/>
      <c r="EK139" s="146"/>
      <c r="EL139" s="146"/>
      <c r="EM139" s="146"/>
      <c r="EN139" s="146"/>
      <c r="EO139" s="146"/>
    </row>
    <row r="140" spans="1:145" ht="14" x14ac:dyDescent="0.15">
      <c r="A140" s="146"/>
      <c r="B140" s="146"/>
      <c r="C140" s="146"/>
      <c r="D140" s="146"/>
      <c r="E140" s="146"/>
      <c r="F140" s="146"/>
      <c r="G140" s="146"/>
      <c r="H140" s="146"/>
      <c r="I140" s="146"/>
      <c r="J140" s="146"/>
      <c r="K140" s="146"/>
      <c r="L140" s="146"/>
      <c r="M140" s="146"/>
      <c r="N140" s="146"/>
      <c r="O140" s="146"/>
      <c r="P140" s="146"/>
      <c r="Q140" s="146"/>
      <c r="R140" s="146"/>
      <c r="S140" s="146"/>
      <c r="T140" s="146"/>
      <c r="U140" s="149"/>
      <c r="V140" s="149"/>
      <c r="W140" s="149"/>
      <c r="X140" s="149"/>
      <c r="Y140" s="149"/>
      <c r="Z140" s="149"/>
      <c r="AA140" s="149"/>
      <c r="AB140" s="149"/>
      <c r="AC140" s="149"/>
      <c r="AD140" s="149"/>
      <c r="AE140" s="149"/>
      <c r="AF140" s="146"/>
      <c r="AG140" s="146"/>
      <c r="AH140" s="146"/>
      <c r="AI140" s="146"/>
      <c r="AJ140" s="146"/>
      <c r="AK140" s="146"/>
      <c r="AL140" s="146"/>
      <c r="AM140" s="146"/>
      <c r="AN140" s="146"/>
      <c r="AO140" s="146"/>
      <c r="AP140" s="146"/>
      <c r="AQ140" s="146"/>
      <c r="AR140" s="146"/>
      <c r="AS140" s="146"/>
      <c r="AT140" s="146"/>
      <c r="AU140" s="146"/>
      <c r="AV140" s="146"/>
      <c r="AW140" s="146"/>
      <c r="AX140" s="146"/>
      <c r="AY140" s="146"/>
      <c r="AZ140" s="146"/>
      <c r="BA140" s="146"/>
      <c r="BB140" s="146"/>
      <c r="BC140" s="146"/>
      <c r="BD140" s="146"/>
      <c r="BE140" s="146"/>
      <c r="BF140" s="146"/>
      <c r="BG140" s="146"/>
      <c r="BH140" s="146"/>
      <c r="BI140" s="146"/>
      <c r="BJ140" s="146"/>
      <c r="BK140" s="146"/>
      <c r="BL140" s="146"/>
      <c r="BM140" s="146"/>
      <c r="BN140" s="146"/>
      <c r="BO140" s="146"/>
      <c r="BP140" s="146"/>
      <c r="BQ140" s="146"/>
      <c r="BR140" s="146"/>
      <c r="BS140" s="146"/>
      <c r="BT140" s="146"/>
      <c r="BU140" s="146"/>
      <c r="BV140" s="146"/>
      <c r="BW140" s="146"/>
      <c r="BX140" s="146"/>
      <c r="BY140" s="146"/>
      <c r="BZ140" s="146"/>
      <c r="CA140" s="146"/>
      <c r="CB140" s="146"/>
      <c r="CC140" s="146"/>
      <c r="CD140" s="146"/>
      <c r="CE140" s="146"/>
      <c r="CF140" s="146"/>
      <c r="CG140" s="146"/>
      <c r="CH140" s="146"/>
      <c r="CI140" s="146"/>
      <c r="CJ140" s="146"/>
      <c r="CK140" s="146"/>
      <c r="CL140" s="146"/>
      <c r="CM140" s="146"/>
      <c r="CN140" s="146"/>
      <c r="CO140" s="146"/>
      <c r="CP140" s="146"/>
      <c r="CQ140" s="146"/>
      <c r="CR140" s="146"/>
      <c r="CS140" s="146"/>
      <c r="CT140" s="146"/>
      <c r="CU140" s="146"/>
      <c r="CV140" s="146"/>
      <c r="CW140" s="146"/>
      <c r="CX140" s="146"/>
      <c r="CY140" s="146"/>
      <c r="CZ140" s="146"/>
      <c r="DA140" s="146"/>
      <c r="DB140" s="146"/>
      <c r="DC140" s="146"/>
      <c r="DD140" s="146"/>
      <c r="DE140" s="146"/>
      <c r="DF140" s="146"/>
      <c r="DG140" s="146"/>
      <c r="DH140" s="146"/>
      <c r="DI140" s="146"/>
      <c r="DJ140" s="146"/>
      <c r="DK140" s="146"/>
      <c r="DL140" s="146"/>
      <c r="DM140" s="146"/>
      <c r="DN140" s="146"/>
      <c r="DO140" s="146"/>
      <c r="DP140" s="146"/>
      <c r="DQ140" s="146"/>
      <c r="DR140" s="146"/>
      <c r="DS140" s="146"/>
      <c r="DT140" s="146"/>
      <c r="DU140" s="146"/>
      <c r="DV140" s="146"/>
      <c r="DW140" s="146"/>
      <c r="DX140" s="146"/>
      <c r="DY140" s="146"/>
      <c r="DZ140" s="146"/>
      <c r="EA140" s="146"/>
      <c r="EB140" s="146"/>
      <c r="EC140" s="146"/>
      <c r="ED140" s="146"/>
      <c r="EE140" s="146"/>
      <c r="EF140" s="146"/>
      <c r="EG140" s="146"/>
      <c r="EH140" s="146"/>
      <c r="EI140" s="146"/>
      <c r="EJ140" s="146"/>
      <c r="EK140" s="146"/>
      <c r="EL140" s="146"/>
      <c r="EM140" s="146"/>
      <c r="EN140" s="146"/>
      <c r="EO140" s="146"/>
    </row>
    <row r="141" spans="1:145" ht="14" x14ac:dyDescent="0.15">
      <c r="A141" s="146"/>
      <c r="B141" s="146"/>
      <c r="C141" s="146"/>
      <c r="D141" s="146"/>
      <c r="E141" s="146"/>
      <c r="F141" s="146"/>
      <c r="G141" s="146"/>
      <c r="H141" s="146"/>
      <c r="I141" s="146"/>
      <c r="J141" s="146"/>
      <c r="K141" s="146"/>
      <c r="L141" s="146"/>
      <c r="M141" s="146"/>
      <c r="N141" s="146"/>
      <c r="O141" s="146"/>
      <c r="P141" s="146"/>
      <c r="Q141" s="146"/>
      <c r="R141" s="146"/>
      <c r="S141" s="146"/>
      <c r="T141" s="146"/>
      <c r="U141" s="149"/>
      <c r="V141" s="149"/>
      <c r="W141" s="149"/>
      <c r="X141" s="149"/>
      <c r="Y141" s="149"/>
      <c r="Z141" s="149"/>
      <c r="AA141" s="149"/>
      <c r="AB141" s="149"/>
      <c r="AC141" s="149"/>
      <c r="AD141" s="149"/>
      <c r="AE141" s="149"/>
      <c r="AF141" s="146"/>
      <c r="AG141" s="146"/>
      <c r="AH141" s="146"/>
      <c r="AI141" s="146"/>
      <c r="AJ141" s="146"/>
      <c r="AK141" s="146"/>
      <c r="AL141" s="146"/>
      <c r="AM141" s="146"/>
      <c r="AN141" s="146"/>
      <c r="AO141" s="146"/>
      <c r="AP141" s="146"/>
      <c r="AQ141" s="146"/>
      <c r="AR141" s="146"/>
      <c r="AS141" s="146"/>
      <c r="AT141" s="146"/>
      <c r="AU141" s="146"/>
      <c r="AV141" s="146"/>
      <c r="AW141" s="146"/>
      <c r="AX141" s="146"/>
      <c r="AY141" s="146"/>
      <c r="AZ141" s="146"/>
      <c r="BA141" s="146"/>
      <c r="BB141" s="146"/>
      <c r="BC141" s="146"/>
      <c r="BD141" s="146"/>
      <c r="BE141" s="146"/>
      <c r="BF141" s="146"/>
      <c r="BG141" s="146"/>
      <c r="BH141" s="146"/>
      <c r="BI141" s="146"/>
      <c r="BJ141" s="146"/>
      <c r="BK141" s="146"/>
      <c r="BL141" s="146"/>
      <c r="BM141" s="146"/>
      <c r="BN141" s="146"/>
      <c r="BO141" s="146"/>
      <c r="BP141" s="146"/>
      <c r="BQ141" s="146"/>
      <c r="BR141" s="146"/>
      <c r="BS141" s="146"/>
      <c r="BT141" s="146"/>
      <c r="BU141" s="146"/>
      <c r="BV141" s="146"/>
      <c r="BW141" s="146"/>
      <c r="BX141" s="146"/>
      <c r="BY141" s="146"/>
      <c r="BZ141" s="146"/>
      <c r="CA141" s="146"/>
      <c r="CB141" s="146"/>
      <c r="CC141" s="146"/>
      <c r="CD141" s="146"/>
      <c r="CE141" s="146"/>
      <c r="CF141" s="146"/>
      <c r="CG141" s="146"/>
      <c r="CH141" s="146"/>
      <c r="CI141" s="146"/>
      <c r="CJ141" s="146"/>
      <c r="CK141" s="146"/>
      <c r="CL141" s="146"/>
      <c r="CM141" s="146"/>
      <c r="CN141" s="146"/>
      <c r="CO141" s="146"/>
      <c r="CP141" s="146"/>
      <c r="CQ141" s="146"/>
      <c r="CR141" s="146"/>
      <c r="CS141" s="146"/>
      <c r="CT141" s="146"/>
      <c r="CU141" s="146"/>
      <c r="CV141" s="146"/>
      <c r="CW141" s="146"/>
      <c r="CX141" s="146"/>
      <c r="CY141" s="146"/>
      <c r="CZ141" s="146"/>
      <c r="DA141" s="146"/>
      <c r="DB141" s="146"/>
      <c r="DC141" s="146"/>
      <c r="DD141" s="146"/>
      <c r="DE141" s="146"/>
      <c r="DF141" s="146"/>
      <c r="DG141" s="146"/>
      <c r="DH141" s="146"/>
      <c r="DI141" s="146"/>
      <c r="DJ141" s="146"/>
      <c r="DK141" s="146"/>
      <c r="DL141" s="146"/>
      <c r="DM141" s="146"/>
      <c r="DN141" s="146"/>
      <c r="DO141" s="146"/>
      <c r="DP141" s="146"/>
      <c r="DQ141" s="146"/>
      <c r="DR141" s="146"/>
      <c r="DS141" s="146"/>
      <c r="DT141" s="146"/>
      <c r="DU141" s="146"/>
      <c r="DV141" s="146"/>
      <c r="DW141" s="146"/>
      <c r="DX141" s="146"/>
      <c r="DY141" s="146"/>
      <c r="DZ141" s="146"/>
      <c r="EA141" s="146"/>
      <c r="EB141" s="146"/>
      <c r="EC141" s="146"/>
      <c r="ED141" s="146"/>
      <c r="EE141" s="146"/>
      <c r="EF141" s="146"/>
      <c r="EG141" s="146"/>
      <c r="EH141" s="146"/>
      <c r="EI141" s="146"/>
      <c r="EJ141" s="146"/>
      <c r="EK141" s="146"/>
      <c r="EL141" s="146"/>
      <c r="EM141" s="146"/>
      <c r="EN141" s="146"/>
      <c r="EO141" s="146"/>
    </row>
    <row r="142" spans="1:145" ht="14" x14ac:dyDescent="0.15">
      <c r="A142" s="146"/>
      <c r="B142" s="146"/>
      <c r="C142" s="146"/>
      <c r="D142" s="146"/>
      <c r="E142" s="146"/>
      <c r="F142" s="146"/>
      <c r="G142" s="146"/>
      <c r="H142" s="146"/>
      <c r="I142" s="146"/>
      <c r="J142" s="146"/>
      <c r="K142" s="146"/>
      <c r="L142" s="146"/>
      <c r="M142" s="146"/>
      <c r="N142" s="146"/>
      <c r="O142" s="146"/>
      <c r="P142" s="146"/>
      <c r="Q142" s="146"/>
      <c r="R142" s="146"/>
      <c r="S142" s="146"/>
      <c r="T142" s="146"/>
      <c r="U142" s="149"/>
      <c r="V142" s="149"/>
      <c r="W142" s="149"/>
      <c r="X142" s="149"/>
      <c r="Y142" s="149"/>
      <c r="Z142" s="149"/>
      <c r="AA142" s="149"/>
      <c r="AB142" s="149"/>
      <c r="AC142" s="149"/>
      <c r="AD142" s="149"/>
      <c r="AE142" s="149"/>
      <c r="AF142" s="146"/>
      <c r="AG142" s="146"/>
      <c r="AH142" s="146"/>
      <c r="AI142" s="146"/>
      <c r="AJ142" s="146"/>
      <c r="AK142" s="146"/>
      <c r="AL142" s="146"/>
      <c r="AM142" s="146"/>
      <c r="AN142" s="146"/>
      <c r="AO142" s="146"/>
      <c r="AP142" s="146"/>
      <c r="AQ142" s="146"/>
      <c r="AR142" s="146"/>
      <c r="AS142" s="146"/>
      <c r="AT142" s="146"/>
      <c r="AU142" s="146"/>
      <c r="AV142" s="146"/>
      <c r="AW142" s="146"/>
      <c r="AX142" s="146"/>
      <c r="AY142" s="146"/>
      <c r="AZ142" s="146"/>
      <c r="BA142" s="146"/>
      <c r="BB142" s="146"/>
      <c r="BC142" s="146"/>
      <c r="BD142" s="146"/>
      <c r="BE142" s="146"/>
      <c r="BF142" s="146"/>
      <c r="BG142" s="146"/>
      <c r="BH142" s="146"/>
      <c r="BI142" s="146"/>
      <c r="BJ142" s="146"/>
      <c r="BK142" s="146"/>
      <c r="BL142" s="146"/>
      <c r="BM142" s="146"/>
      <c r="BN142" s="146"/>
      <c r="BO142" s="146"/>
      <c r="BP142" s="146"/>
      <c r="BQ142" s="146"/>
      <c r="BR142" s="146"/>
      <c r="BS142" s="146"/>
      <c r="BT142" s="146"/>
      <c r="BU142" s="146"/>
      <c r="BV142" s="146"/>
      <c r="BW142" s="146"/>
      <c r="BX142" s="146"/>
      <c r="BY142" s="146"/>
      <c r="BZ142" s="146"/>
      <c r="CA142" s="146"/>
      <c r="CB142" s="146"/>
      <c r="CC142" s="146"/>
      <c r="CD142" s="146"/>
      <c r="CE142" s="146"/>
      <c r="CF142" s="146"/>
      <c r="CG142" s="146"/>
      <c r="CH142" s="146"/>
      <c r="CI142" s="146"/>
      <c r="CJ142" s="146"/>
      <c r="CK142" s="146"/>
      <c r="CL142" s="146"/>
      <c r="CM142" s="146"/>
      <c r="CN142" s="146"/>
      <c r="CO142" s="146"/>
      <c r="CP142" s="146"/>
      <c r="CQ142" s="146"/>
      <c r="CR142" s="146"/>
      <c r="CS142" s="146"/>
      <c r="CT142" s="146"/>
      <c r="CU142" s="146"/>
      <c r="CV142" s="146"/>
      <c r="CW142" s="146"/>
      <c r="CX142" s="146"/>
      <c r="CY142" s="146"/>
      <c r="CZ142" s="146"/>
      <c r="DA142" s="146"/>
      <c r="DB142" s="146"/>
      <c r="DC142" s="146"/>
      <c r="DD142" s="146"/>
      <c r="DE142" s="146"/>
      <c r="DF142" s="146"/>
      <c r="DG142" s="146"/>
      <c r="DH142" s="146"/>
      <c r="DI142" s="146"/>
      <c r="DJ142" s="146"/>
      <c r="DK142" s="146"/>
      <c r="DL142" s="146"/>
      <c r="DM142" s="146"/>
      <c r="DN142" s="146"/>
      <c r="DO142" s="146"/>
      <c r="DP142" s="146"/>
      <c r="DQ142" s="146"/>
      <c r="DR142" s="146"/>
      <c r="DS142" s="146"/>
      <c r="DT142" s="146"/>
      <c r="DU142" s="146"/>
      <c r="DV142" s="146"/>
      <c r="DW142" s="146"/>
      <c r="DX142" s="146"/>
      <c r="DY142" s="146"/>
      <c r="DZ142" s="146"/>
      <c r="EA142" s="146"/>
      <c r="EB142" s="146"/>
      <c r="EC142" s="146"/>
      <c r="ED142" s="146"/>
      <c r="EE142" s="146"/>
      <c r="EF142" s="146"/>
      <c r="EG142" s="146"/>
      <c r="EH142" s="146"/>
      <c r="EI142" s="146"/>
      <c r="EJ142" s="146"/>
      <c r="EK142" s="146"/>
      <c r="EL142" s="146"/>
      <c r="EM142" s="146"/>
      <c r="EN142" s="146"/>
      <c r="EO142" s="146"/>
    </row>
    <row r="143" spans="1:145" ht="14" x14ac:dyDescent="0.15">
      <c r="A143" s="146"/>
      <c r="B143" s="146"/>
      <c r="C143" s="146"/>
      <c r="D143" s="146"/>
      <c r="E143" s="146"/>
      <c r="F143" s="146"/>
      <c r="G143" s="146"/>
      <c r="H143" s="146"/>
      <c r="I143" s="146"/>
      <c r="J143" s="146"/>
      <c r="K143" s="146"/>
      <c r="L143" s="146"/>
      <c r="M143" s="146"/>
      <c r="N143" s="146"/>
      <c r="O143" s="146"/>
      <c r="P143" s="146"/>
      <c r="Q143" s="146"/>
      <c r="R143" s="146"/>
      <c r="S143" s="146"/>
      <c r="T143" s="146"/>
      <c r="U143" s="149"/>
      <c r="V143" s="149"/>
      <c r="W143" s="149"/>
      <c r="X143" s="149"/>
      <c r="Y143" s="149"/>
      <c r="Z143" s="149"/>
      <c r="AA143" s="149"/>
      <c r="AB143" s="149"/>
      <c r="AC143" s="149"/>
      <c r="AD143" s="149"/>
      <c r="AE143" s="149"/>
      <c r="AF143" s="146"/>
      <c r="AG143" s="146"/>
      <c r="AH143" s="146"/>
      <c r="AI143" s="146"/>
      <c r="AJ143" s="146"/>
      <c r="AK143" s="146"/>
      <c r="AL143" s="146"/>
      <c r="AM143" s="146"/>
      <c r="AN143" s="146"/>
      <c r="AO143" s="146"/>
      <c r="AP143" s="146"/>
      <c r="AQ143" s="146"/>
      <c r="AR143" s="146"/>
      <c r="AS143" s="146"/>
      <c r="AT143" s="146"/>
      <c r="AU143" s="146"/>
      <c r="AV143" s="146"/>
      <c r="AW143" s="146"/>
      <c r="AX143" s="146"/>
      <c r="AY143" s="146"/>
      <c r="AZ143" s="146"/>
      <c r="BA143" s="146"/>
      <c r="BB143" s="146"/>
      <c r="BC143" s="146"/>
      <c r="BD143" s="146"/>
      <c r="BE143" s="146"/>
      <c r="BF143" s="146"/>
      <c r="BG143" s="146"/>
      <c r="BH143" s="146"/>
      <c r="BI143" s="146"/>
      <c r="BJ143" s="146"/>
      <c r="BK143" s="146"/>
      <c r="BL143" s="146"/>
      <c r="BM143" s="146"/>
      <c r="BN143" s="146"/>
      <c r="BO143" s="146"/>
      <c r="BP143" s="146"/>
      <c r="BQ143" s="146"/>
      <c r="BR143" s="146"/>
      <c r="BS143" s="146"/>
      <c r="BT143" s="146"/>
      <c r="BU143" s="146"/>
      <c r="BV143" s="146"/>
      <c r="BW143" s="146"/>
      <c r="BX143" s="146"/>
      <c r="BY143" s="146"/>
      <c r="BZ143" s="146"/>
      <c r="CA143" s="146"/>
      <c r="CB143" s="146"/>
      <c r="CC143" s="146"/>
      <c r="CD143" s="146"/>
      <c r="CE143" s="146"/>
      <c r="CF143" s="146"/>
      <c r="CG143" s="146"/>
      <c r="CH143" s="146"/>
      <c r="CI143" s="146"/>
      <c r="CJ143" s="146"/>
      <c r="CK143" s="146"/>
      <c r="CL143" s="146"/>
      <c r="CM143" s="146"/>
      <c r="CN143" s="146"/>
      <c r="CO143" s="146"/>
      <c r="CP143" s="146"/>
      <c r="CQ143" s="146"/>
      <c r="CR143" s="146"/>
      <c r="CS143" s="146"/>
      <c r="CT143" s="146"/>
      <c r="CU143" s="146"/>
      <c r="CV143" s="146"/>
      <c r="CW143" s="146"/>
      <c r="CX143" s="146"/>
      <c r="CY143" s="146"/>
      <c r="CZ143" s="146"/>
      <c r="DA143" s="146"/>
      <c r="DB143" s="146"/>
      <c r="DC143" s="146"/>
      <c r="DD143" s="146"/>
      <c r="DE143" s="146"/>
      <c r="DF143" s="146"/>
      <c r="DG143" s="146"/>
      <c r="DH143" s="146"/>
      <c r="DI143" s="146"/>
      <c r="DJ143" s="146"/>
      <c r="DK143" s="146"/>
      <c r="DL143" s="146"/>
      <c r="DM143" s="146"/>
      <c r="DN143" s="146"/>
      <c r="DO143" s="146"/>
      <c r="DP143" s="146"/>
      <c r="DQ143" s="146"/>
      <c r="DR143" s="146"/>
      <c r="DS143" s="146"/>
      <c r="DT143" s="146"/>
      <c r="DU143" s="146"/>
      <c r="DV143" s="146"/>
      <c r="DW143" s="146"/>
      <c r="DX143" s="146"/>
      <c r="DY143" s="146"/>
      <c r="DZ143" s="146"/>
      <c r="EA143" s="146"/>
      <c r="EB143" s="146"/>
      <c r="EC143" s="146"/>
      <c r="ED143" s="146"/>
      <c r="EE143" s="146"/>
      <c r="EF143" s="146"/>
      <c r="EG143" s="146"/>
      <c r="EH143" s="146"/>
      <c r="EI143" s="146"/>
      <c r="EJ143" s="146"/>
      <c r="EK143" s="146"/>
      <c r="EL143" s="146"/>
      <c r="EM143" s="146"/>
      <c r="EN143" s="146"/>
      <c r="EO143" s="146"/>
    </row>
    <row r="144" spans="1:145" ht="14" x14ac:dyDescent="0.15">
      <c r="A144" s="146"/>
      <c r="B144" s="146"/>
      <c r="C144" s="146"/>
      <c r="D144" s="146"/>
      <c r="E144" s="146"/>
      <c r="F144" s="146"/>
      <c r="G144" s="146"/>
      <c r="H144" s="146"/>
      <c r="I144" s="146"/>
      <c r="J144" s="146"/>
      <c r="K144" s="146"/>
      <c r="L144" s="146"/>
      <c r="M144" s="146"/>
      <c r="N144" s="146"/>
      <c r="O144" s="146"/>
      <c r="P144" s="146"/>
      <c r="Q144" s="146"/>
      <c r="R144" s="146"/>
      <c r="S144" s="146"/>
      <c r="T144" s="146"/>
      <c r="U144" s="149"/>
      <c r="V144" s="149"/>
      <c r="W144" s="149"/>
      <c r="X144" s="149"/>
      <c r="Y144" s="149"/>
      <c r="Z144" s="149"/>
      <c r="AA144" s="149"/>
      <c r="AB144" s="149"/>
      <c r="AC144" s="149"/>
      <c r="AD144" s="149"/>
      <c r="AE144" s="149"/>
      <c r="AF144" s="146"/>
      <c r="AG144" s="146"/>
      <c r="AH144" s="146"/>
      <c r="AI144" s="146"/>
      <c r="AJ144" s="146"/>
      <c r="AK144" s="146"/>
      <c r="AL144" s="146"/>
      <c r="AM144" s="146"/>
      <c r="AN144" s="146"/>
      <c r="AO144" s="146"/>
      <c r="AP144" s="146"/>
      <c r="AQ144" s="146"/>
      <c r="AR144" s="146"/>
      <c r="AS144" s="146"/>
      <c r="AT144" s="146"/>
      <c r="AU144" s="146"/>
      <c r="AV144" s="146"/>
      <c r="AW144" s="146"/>
      <c r="AX144" s="146"/>
      <c r="AY144" s="146"/>
      <c r="AZ144" s="146"/>
      <c r="BA144" s="146"/>
      <c r="BB144" s="146"/>
      <c r="BC144" s="146"/>
      <c r="BD144" s="146"/>
      <c r="BE144" s="146"/>
      <c r="BF144" s="146"/>
      <c r="BG144" s="146"/>
      <c r="BH144" s="146"/>
      <c r="BI144" s="146"/>
      <c r="BJ144" s="146"/>
      <c r="BK144" s="146"/>
      <c r="BL144" s="146"/>
      <c r="BM144" s="146"/>
      <c r="BN144" s="146"/>
      <c r="BO144" s="146"/>
      <c r="BP144" s="146"/>
      <c r="BQ144" s="146"/>
      <c r="BR144" s="146"/>
      <c r="BS144" s="146"/>
      <c r="BT144" s="146"/>
      <c r="BU144" s="146"/>
      <c r="BV144" s="146"/>
      <c r="BW144" s="146"/>
      <c r="BX144" s="146"/>
      <c r="BY144" s="146"/>
      <c r="BZ144" s="146"/>
      <c r="CA144" s="146"/>
      <c r="CB144" s="146"/>
      <c r="CC144" s="146"/>
      <c r="CD144" s="146"/>
      <c r="CE144" s="146"/>
      <c r="CF144" s="146"/>
      <c r="CG144" s="146"/>
      <c r="CH144" s="146"/>
      <c r="CI144" s="146"/>
      <c r="CJ144" s="146"/>
      <c r="CK144" s="146"/>
      <c r="CL144" s="146"/>
      <c r="CM144" s="146"/>
      <c r="CN144" s="146"/>
      <c r="CO144" s="146"/>
      <c r="CP144" s="146"/>
      <c r="CQ144" s="146"/>
      <c r="CR144" s="146"/>
      <c r="CS144" s="146"/>
      <c r="CT144" s="146"/>
      <c r="CU144" s="146"/>
      <c r="CV144" s="146"/>
      <c r="CW144" s="146"/>
      <c r="CX144" s="146"/>
      <c r="CY144" s="146"/>
      <c r="CZ144" s="146"/>
      <c r="DA144" s="146"/>
      <c r="DB144" s="146"/>
      <c r="DC144" s="146"/>
      <c r="DD144" s="146"/>
      <c r="DE144" s="146"/>
      <c r="DF144" s="146"/>
      <c r="DG144" s="146"/>
      <c r="DH144" s="146"/>
      <c r="DI144" s="146"/>
      <c r="DJ144" s="146"/>
      <c r="DK144" s="146"/>
      <c r="DL144" s="146"/>
      <c r="DM144" s="146"/>
      <c r="DN144" s="146"/>
      <c r="DO144" s="146"/>
      <c r="DP144" s="146"/>
      <c r="DQ144" s="146"/>
      <c r="DR144" s="146"/>
      <c r="DS144" s="146"/>
      <c r="DT144" s="146"/>
      <c r="DU144" s="146"/>
      <c r="DV144" s="146"/>
      <c r="DW144" s="146"/>
      <c r="DX144" s="146"/>
      <c r="DY144" s="146"/>
      <c r="DZ144" s="146"/>
      <c r="EA144" s="146"/>
      <c r="EB144" s="146"/>
      <c r="EC144" s="146"/>
      <c r="ED144" s="146"/>
      <c r="EE144" s="146"/>
      <c r="EF144" s="146"/>
      <c r="EG144" s="146"/>
      <c r="EH144" s="146"/>
      <c r="EI144" s="146"/>
      <c r="EJ144" s="146"/>
      <c r="EK144" s="146"/>
      <c r="EL144" s="146"/>
      <c r="EM144" s="146"/>
      <c r="EN144" s="146"/>
      <c r="EO144" s="146"/>
    </row>
    <row r="145" spans="1:145" ht="14" x14ac:dyDescent="0.15">
      <c r="A145" s="146"/>
      <c r="B145" s="146"/>
      <c r="C145" s="146"/>
      <c r="D145" s="146"/>
      <c r="E145" s="146"/>
      <c r="F145" s="146"/>
      <c r="G145" s="146"/>
      <c r="H145" s="146"/>
      <c r="I145" s="146"/>
      <c r="J145" s="146"/>
      <c r="K145" s="146"/>
      <c r="L145" s="146"/>
      <c r="M145" s="146"/>
      <c r="N145" s="146"/>
      <c r="O145" s="146"/>
      <c r="P145" s="146"/>
      <c r="Q145" s="146"/>
      <c r="R145" s="146"/>
      <c r="S145" s="146"/>
      <c r="T145" s="146"/>
      <c r="U145" s="149"/>
      <c r="V145" s="149"/>
      <c r="W145" s="149"/>
      <c r="X145" s="149"/>
      <c r="Y145" s="149"/>
      <c r="Z145" s="149"/>
      <c r="AA145" s="149"/>
      <c r="AB145" s="149"/>
      <c r="AC145" s="149"/>
      <c r="AD145" s="149"/>
      <c r="AE145" s="149"/>
      <c r="AF145" s="146"/>
      <c r="AG145" s="146"/>
      <c r="AH145" s="146"/>
      <c r="AI145" s="146"/>
      <c r="AJ145" s="146"/>
      <c r="AK145" s="146"/>
      <c r="AL145" s="146"/>
      <c r="AM145" s="146"/>
      <c r="AN145" s="146"/>
      <c r="AO145" s="146"/>
      <c r="AP145" s="146"/>
      <c r="AQ145" s="146"/>
      <c r="AR145" s="146"/>
      <c r="AS145" s="146"/>
      <c r="AT145" s="146"/>
      <c r="AU145" s="146"/>
      <c r="AV145" s="146"/>
      <c r="AW145" s="146"/>
      <c r="AX145" s="146"/>
      <c r="AY145" s="146"/>
      <c r="AZ145" s="146"/>
      <c r="BA145" s="146"/>
      <c r="BB145" s="146"/>
      <c r="BC145" s="146"/>
      <c r="BD145" s="146"/>
      <c r="BE145" s="146"/>
      <c r="BF145" s="146"/>
      <c r="BG145" s="146"/>
      <c r="BH145" s="146"/>
      <c r="BI145" s="146"/>
      <c r="BJ145" s="146"/>
      <c r="BK145" s="146"/>
      <c r="BL145" s="146"/>
      <c r="BM145" s="146"/>
      <c r="BN145" s="146"/>
      <c r="BO145" s="146"/>
      <c r="BP145" s="146"/>
      <c r="BQ145" s="146"/>
      <c r="BR145" s="146"/>
      <c r="BS145" s="146"/>
      <c r="BT145" s="146"/>
      <c r="BU145" s="146"/>
      <c r="BV145" s="146"/>
      <c r="BW145" s="146"/>
      <c r="BX145" s="146"/>
      <c r="BY145" s="146"/>
      <c r="BZ145" s="146"/>
      <c r="CA145" s="146"/>
      <c r="CB145" s="146"/>
      <c r="CC145" s="146"/>
      <c r="CD145" s="146"/>
      <c r="CE145" s="146"/>
      <c r="CF145" s="146"/>
      <c r="CG145" s="146"/>
      <c r="CH145" s="146"/>
      <c r="CI145" s="146"/>
      <c r="CJ145" s="146"/>
      <c r="CK145" s="146"/>
      <c r="CL145" s="146"/>
      <c r="CM145" s="146"/>
      <c r="CN145" s="146"/>
      <c r="CO145" s="146"/>
      <c r="CP145" s="146"/>
      <c r="CQ145" s="146"/>
      <c r="CR145" s="146"/>
      <c r="CS145" s="146"/>
      <c r="CT145" s="146"/>
      <c r="CU145" s="146"/>
      <c r="CV145" s="146"/>
      <c r="CW145" s="146"/>
      <c r="CX145" s="146"/>
      <c r="CY145" s="146"/>
      <c r="CZ145" s="146"/>
      <c r="DA145" s="146"/>
      <c r="DB145" s="146"/>
      <c r="DC145" s="146"/>
      <c r="DD145" s="146"/>
      <c r="DE145" s="146"/>
      <c r="DF145" s="146"/>
      <c r="DG145" s="146"/>
      <c r="DH145" s="146"/>
      <c r="DI145" s="146"/>
      <c r="DJ145" s="146"/>
      <c r="DK145" s="146"/>
      <c r="DL145" s="146"/>
      <c r="DM145" s="146"/>
      <c r="DN145" s="146"/>
      <c r="DO145" s="146"/>
      <c r="DP145" s="146"/>
      <c r="DQ145" s="146"/>
      <c r="DR145" s="146"/>
      <c r="DS145" s="146"/>
      <c r="DT145" s="146"/>
      <c r="DU145" s="146"/>
      <c r="DV145" s="146"/>
      <c r="DW145" s="146"/>
      <c r="DX145" s="146"/>
      <c r="DY145" s="146"/>
      <c r="DZ145" s="146"/>
      <c r="EA145" s="146"/>
      <c r="EB145" s="146"/>
      <c r="EC145" s="146"/>
      <c r="ED145" s="146"/>
      <c r="EE145" s="146"/>
      <c r="EF145" s="146"/>
      <c r="EG145" s="146"/>
      <c r="EH145" s="146"/>
      <c r="EI145" s="146"/>
      <c r="EJ145" s="146"/>
      <c r="EK145" s="146"/>
      <c r="EL145" s="146"/>
      <c r="EM145" s="146"/>
      <c r="EN145" s="146"/>
      <c r="EO145" s="146"/>
    </row>
    <row r="146" spans="1:145" ht="14" x14ac:dyDescent="0.15">
      <c r="A146" s="146"/>
      <c r="B146" s="146"/>
      <c r="C146" s="146"/>
      <c r="D146" s="146"/>
      <c r="E146" s="146"/>
      <c r="F146" s="146"/>
      <c r="G146" s="146"/>
      <c r="H146" s="146"/>
      <c r="I146" s="146"/>
      <c r="J146" s="146"/>
      <c r="K146" s="146"/>
      <c r="L146" s="146"/>
      <c r="M146" s="146"/>
      <c r="N146" s="146"/>
      <c r="O146" s="146"/>
      <c r="P146" s="146"/>
      <c r="Q146" s="146"/>
      <c r="R146" s="146"/>
      <c r="S146" s="146"/>
      <c r="T146" s="146"/>
      <c r="U146" s="149"/>
      <c r="V146" s="149"/>
      <c r="W146" s="149"/>
      <c r="X146" s="149"/>
      <c r="Y146" s="149"/>
      <c r="Z146" s="149"/>
      <c r="AA146" s="149"/>
      <c r="AB146" s="149"/>
      <c r="AC146" s="149"/>
      <c r="AD146" s="149"/>
      <c r="AE146" s="149"/>
      <c r="AF146" s="146"/>
      <c r="AG146" s="146"/>
      <c r="AH146" s="146"/>
      <c r="AI146" s="146"/>
      <c r="AJ146" s="146"/>
      <c r="AK146" s="146"/>
      <c r="AL146" s="146"/>
      <c r="AM146" s="146"/>
      <c r="AN146" s="146"/>
      <c r="AO146" s="146"/>
      <c r="AP146" s="146"/>
      <c r="AQ146" s="146"/>
      <c r="AR146" s="146"/>
      <c r="AS146" s="146"/>
      <c r="AT146" s="146"/>
      <c r="AU146" s="146"/>
      <c r="AV146" s="146"/>
      <c r="AW146" s="146"/>
      <c r="AX146" s="146"/>
      <c r="AY146" s="146"/>
      <c r="AZ146" s="146"/>
      <c r="BA146" s="146"/>
      <c r="BB146" s="146"/>
      <c r="BC146" s="146"/>
      <c r="BD146" s="146"/>
      <c r="BE146" s="146"/>
      <c r="BF146" s="146"/>
      <c r="BG146" s="146"/>
      <c r="BH146" s="146"/>
      <c r="BI146" s="146"/>
      <c r="BJ146" s="146"/>
      <c r="BK146" s="146"/>
      <c r="BL146" s="146"/>
      <c r="BM146" s="146"/>
      <c r="BN146" s="146"/>
      <c r="BO146" s="146"/>
      <c r="BP146" s="146"/>
      <c r="BQ146" s="146"/>
      <c r="BR146" s="146"/>
      <c r="BS146" s="146"/>
      <c r="BT146" s="146"/>
      <c r="BU146" s="146"/>
      <c r="BV146" s="146"/>
      <c r="BW146" s="146"/>
      <c r="BX146" s="146"/>
      <c r="BY146" s="146"/>
      <c r="BZ146" s="146"/>
      <c r="CA146" s="146"/>
      <c r="CB146" s="146"/>
      <c r="CC146" s="146"/>
      <c r="CD146" s="146"/>
      <c r="CE146" s="146"/>
      <c r="CF146" s="146"/>
      <c r="CG146" s="146"/>
      <c r="CH146" s="146"/>
      <c r="CI146" s="146"/>
      <c r="CJ146" s="146"/>
      <c r="CK146" s="146"/>
      <c r="CL146" s="146"/>
      <c r="CM146" s="146"/>
      <c r="CN146" s="146"/>
      <c r="CO146" s="146"/>
      <c r="CP146" s="146"/>
      <c r="CQ146" s="146"/>
      <c r="CR146" s="146"/>
      <c r="CS146" s="146"/>
      <c r="CT146" s="146"/>
      <c r="CU146" s="146"/>
      <c r="CV146" s="146"/>
      <c r="CW146" s="146"/>
      <c r="CX146" s="146"/>
      <c r="CY146" s="146"/>
      <c r="CZ146" s="146"/>
      <c r="DA146" s="146"/>
      <c r="DB146" s="146"/>
      <c r="DC146" s="146"/>
      <c r="DD146" s="146"/>
      <c r="DE146" s="146"/>
      <c r="DF146" s="146"/>
      <c r="DG146" s="146"/>
      <c r="DH146" s="146"/>
      <c r="DI146" s="146"/>
      <c r="DJ146" s="146"/>
      <c r="DK146" s="146"/>
      <c r="DL146" s="146"/>
      <c r="DM146" s="146"/>
      <c r="DN146" s="146"/>
      <c r="DO146" s="146"/>
      <c r="DP146" s="146"/>
      <c r="DQ146" s="146"/>
      <c r="DR146" s="146"/>
      <c r="DS146" s="146"/>
      <c r="DT146" s="146"/>
      <c r="DU146" s="146"/>
      <c r="DV146" s="146"/>
      <c r="DW146" s="146"/>
      <c r="DX146" s="146"/>
      <c r="DY146" s="146"/>
      <c r="DZ146" s="146"/>
      <c r="EA146" s="146"/>
      <c r="EB146" s="146"/>
      <c r="EC146" s="146"/>
      <c r="ED146" s="146"/>
      <c r="EE146" s="146"/>
      <c r="EF146" s="146"/>
      <c r="EG146" s="146"/>
      <c r="EH146" s="146"/>
      <c r="EI146" s="146"/>
      <c r="EJ146" s="146"/>
      <c r="EK146" s="146"/>
      <c r="EL146" s="146"/>
      <c r="EM146" s="146"/>
      <c r="EN146" s="146"/>
      <c r="EO146" s="146"/>
    </row>
    <row r="147" spans="1:145" ht="14" x14ac:dyDescent="0.15">
      <c r="A147" s="146"/>
      <c r="B147" s="146"/>
      <c r="C147" s="146"/>
      <c r="D147" s="146"/>
      <c r="E147" s="146"/>
      <c r="F147" s="146"/>
      <c r="G147" s="146"/>
      <c r="H147" s="146"/>
      <c r="I147" s="146"/>
      <c r="J147" s="146"/>
      <c r="K147" s="146"/>
      <c r="L147" s="146"/>
      <c r="M147" s="146"/>
      <c r="N147" s="146"/>
      <c r="O147" s="146"/>
      <c r="P147" s="146"/>
      <c r="Q147" s="146"/>
      <c r="R147" s="146"/>
      <c r="S147" s="146"/>
      <c r="T147" s="146"/>
      <c r="U147" s="149"/>
      <c r="V147" s="149"/>
      <c r="W147" s="149"/>
      <c r="X147" s="149"/>
      <c r="Y147" s="149"/>
      <c r="Z147" s="149"/>
      <c r="AA147" s="149"/>
      <c r="AB147" s="149"/>
      <c r="AC147" s="149"/>
      <c r="AD147" s="149"/>
      <c r="AE147" s="149"/>
      <c r="AF147" s="146"/>
      <c r="AG147" s="146"/>
      <c r="AH147" s="146"/>
      <c r="AI147" s="146"/>
      <c r="AJ147" s="146"/>
      <c r="AK147" s="146"/>
      <c r="AL147" s="146"/>
      <c r="AM147" s="146"/>
      <c r="AN147" s="146"/>
      <c r="AO147" s="146"/>
      <c r="AP147" s="146"/>
      <c r="AQ147" s="146"/>
      <c r="AR147" s="146"/>
      <c r="AS147" s="146"/>
      <c r="AT147" s="146"/>
      <c r="AU147" s="146"/>
      <c r="AV147" s="146"/>
      <c r="AW147" s="146"/>
      <c r="AX147" s="146"/>
      <c r="AY147" s="146"/>
      <c r="AZ147" s="146"/>
      <c r="BA147" s="146"/>
      <c r="BB147" s="146"/>
      <c r="BC147" s="146"/>
      <c r="BD147" s="146"/>
      <c r="BE147" s="146"/>
      <c r="BF147" s="146"/>
      <c r="BG147" s="146"/>
      <c r="BH147" s="146"/>
      <c r="BI147" s="146"/>
      <c r="BJ147" s="146"/>
      <c r="BK147" s="146"/>
      <c r="BL147" s="146"/>
      <c r="BM147" s="146"/>
      <c r="BN147" s="146"/>
      <c r="BO147" s="146"/>
      <c r="BP147" s="146"/>
      <c r="BQ147" s="146"/>
      <c r="BR147" s="146"/>
      <c r="BS147" s="146"/>
      <c r="BT147" s="146"/>
      <c r="BU147" s="146"/>
      <c r="BV147" s="146"/>
      <c r="BW147" s="146"/>
      <c r="BX147" s="146"/>
      <c r="BY147" s="146"/>
      <c r="BZ147" s="146"/>
      <c r="CA147" s="146"/>
      <c r="CB147" s="146"/>
      <c r="CC147" s="146"/>
      <c r="CD147" s="146"/>
      <c r="CE147" s="146"/>
      <c r="CF147" s="146"/>
      <c r="CG147" s="146"/>
      <c r="CH147" s="146"/>
      <c r="CI147" s="146"/>
      <c r="CJ147" s="146"/>
      <c r="CK147" s="146"/>
      <c r="CL147" s="146"/>
      <c r="CM147" s="146"/>
      <c r="CN147" s="146"/>
      <c r="CO147" s="146"/>
      <c r="CP147" s="146"/>
      <c r="CQ147" s="146"/>
      <c r="CR147" s="146"/>
      <c r="CS147" s="146"/>
      <c r="CT147" s="146"/>
      <c r="CU147" s="146"/>
      <c r="CV147" s="146"/>
      <c r="CW147" s="146"/>
      <c r="CX147" s="146"/>
      <c r="CY147" s="146"/>
      <c r="CZ147" s="146"/>
      <c r="DA147" s="146"/>
      <c r="DB147" s="146"/>
      <c r="DC147" s="146"/>
      <c r="DD147" s="146"/>
      <c r="DE147" s="146"/>
      <c r="DF147" s="146"/>
      <c r="DG147" s="146"/>
      <c r="DH147" s="146"/>
      <c r="DI147" s="146"/>
      <c r="DJ147" s="146"/>
      <c r="DK147" s="146"/>
      <c r="DL147" s="146"/>
      <c r="DM147" s="146"/>
      <c r="DN147" s="146"/>
      <c r="DO147" s="146"/>
      <c r="DP147" s="146"/>
      <c r="DQ147" s="146"/>
      <c r="DR147" s="146"/>
      <c r="DS147" s="146"/>
      <c r="DT147" s="146"/>
      <c r="DU147" s="146"/>
      <c r="DV147" s="146"/>
      <c r="DW147" s="146"/>
      <c r="DX147" s="146"/>
      <c r="DY147" s="146"/>
      <c r="DZ147" s="146"/>
      <c r="EA147" s="146"/>
      <c r="EB147" s="146"/>
      <c r="EC147" s="146"/>
      <c r="ED147" s="146"/>
      <c r="EE147" s="146"/>
      <c r="EF147" s="146"/>
      <c r="EG147" s="146"/>
      <c r="EH147" s="146"/>
      <c r="EI147" s="146"/>
      <c r="EJ147" s="146"/>
      <c r="EK147" s="146"/>
      <c r="EL147" s="146"/>
      <c r="EM147" s="146"/>
      <c r="EN147" s="146"/>
      <c r="EO147" s="146"/>
    </row>
    <row r="148" spans="1:145" ht="14" x14ac:dyDescent="0.15">
      <c r="A148" s="146"/>
      <c r="B148" s="146"/>
      <c r="C148" s="146"/>
      <c r="D148" s="146"/>
      <c r="E148" s="146"/>
      <c r="F148" s="146"/>
      <c r="G148" s="146"/>
      <c r="H148" s="146"/>
      <c r="I148" s="146"/>
      <c r="J148" s="146"/>
      <c r="K148" s="146"/>
      <c r="L148" s="146"/>
      <c r="M148" s="146"/>
      <c r="N148" s="146"/>
      <c r="O148" s="146"/>
      <c r="P148" s="146"/>
      <c r="Q148" s="146"/>
      <c r="R148" s="146"/>
      <c r="S148" s="146"/>
      <c r="T148" s="146"/>
      <c r="U148" s="149"/>
      <c r="V148" s="149"/>
      <c r="W148" s="149"/>
      <c r="X148" s="149"/>
      <c r="Y148" s="149"/>
      <c r="Z148" s="149"/>
      <c r="AA148" s="149"/>
      <c r="AB148" s="149"/>
      <c r="AC148" s="149"/>
      <c r="AD148" s="149"/>
      <c r="AE148" s="149"/>
      <c r="AF148" s="146"/>
      <c r="AG148" s="146"/>
      <c r="AH148" s="146"/>
      <c r="AI148" s="146"/>
      <c r="AJ148" s="146"/>
      <c r="AK148" s="146"/>
      <c r="AL148" s="146"/>
      <c r="AM148" s="146"/>
      <c r="AN148" s="146"/>
      <c r="AO148" s="146"/>
      <c r="AP148" s="146"/>
      <c r="AQ148" s="146"/>
      <c r="AR148" s="146"/>
      <c r="AS148" s="146"/>
      <c r="AT148" s="146"/>
      <c r="AU148" s="146"/>
      <c r="AV148" s="146"/>
      <c r="AW148" s="146"/>
      <c r="AX148" s="146"/>
      <c r="AY148" s="146"/>
      <c r="AZ148" s="146"/>
      <c r="BA148" s="146"/>
      <c r="BB148" s="146"/>
      <c r="BC148" s="146"/>
      <c r="BD148" s="146"/>
      <c r="BE148" s="146"/>
      <c r="BF148" s="146"/>
      <c r="BG148" s="146"/>
      <c r="BH148" s="146"/>
      <c r="BI148" s="146"/>
      <c r="BJ148" s="146"/>
      <c r="BK148" s="146"/>
      <c r="BL148" s="146"/>
      <c r="BM148" s="146"/>
      <c r="BN148" s="146"/>
      <c r="BO148" s="146"/>
      <c r="BP148" s="146"/>
      <c r="BQ148" s="146"/>
      <c r="BR148" s="146"/>
      <c r="BS148" s="146"/>
      <c r="BT148" s="146"/>
      <c r="BU148" s="146"/>
      <c r="BV148" s="146"/>
      <c r="BW148" s="146"/>
      <c r="BX148" s="146"/>
      <c r="BY148" s="146"/>
      <c r="BZ148" s="146"/>
      <c r="CA148" s="146"/>
      <c r="CB148" s="146"/>
      <c r="CC148" s="146"/>
      <c r="CD148" s="146"/>
      <c r="CE148" s="146"/>
      <c r="CF148" s="146"/>
      <c r="CG148" s="146"/>
      <c r="CH148" s="146"/>
      <c r="CI148" s="146"/>
      <c r="CJ148" s="146"/>
      <c r="CK148" s="146"/>
      <c r="CL148" s="146"/>
      <c r="CM148" s="146"/>
      <c r="CN148" s="146"/>
      <c r="CO148" s="146"/>
      <c r="CP148" s="146"/>
      <c r="CQ148" s="146"/>
      <c r="CR148" s="146"/>
      <c r="CS148" s="146"/>
      <c r="CT148" s="146"/>
      <c r="CU148" s="146"/>
      <c r="CV148" s="146"/>
      <c r="CW148" s="146"/>
      <c r="CX148" s="146"/>
      <c r="CY148" s="146"/>
      <c r="CZ148" s="146"/>
      <c r="DA148" s="146"/>
      <c r="DB148" s="146"/>
      <c r="DC148" s="146"/>
      <c r="DD148" s="146"/>
      <c r="DE148" s="146"/>
      <c r="DF148" s="146"/>
      <c r="DG148" s="146"/>
      <c r="DH148" s="146"/>
      <c r="DI148" s="146"/>
      <c r="DJ148" s="146"/>
      <c r="DK148" s="146"/>
      <c r="DL148" s="146"/>
      <c r="DM148" s="146"/>
      <c r="DN148" s="146"/>
      <c r="DO148" s="146"/>
      <c r="DP148" s="146"/>
      <c r="DQ148" s="146"/>
      <c r="DR148" s="146"/>
      <c r="DS148" s="146"/>
      <c r="DT148" s="146"/>
      <c r="DU148" s="146"/>
      <c r="DV148" s="146"/>
      <c r="DW148" s="146"/>
      <c r="DX148" s="146"/>
      <c r="DY148" s="146"/>
      <c r="DZ148" s="146"/>
      <c r="EA148" s="146"/>
      <c r="EB148" s="146"/>
      <c r="EC148" s="146"/>
      <c r="ED148" s="146"/>
      <c r="EE148" s="146"/>
      <c r="EF148" s="146"/>
      <c r="EG148" s="146"/>
      <c r="EH148" s="146"/>
      <c r="EI148" s="146"/>
      <c r="EJ148" s="146"/>
      <c r="EK148" s="146"/>
      <c r="EL148" s="146"/>
      <c r="EM148" s="146"/>
      <c r="EN148" s="146"/>
      <c r="EO148" s="146"/>
    </row>
    <row r="149" spans="1:145" ht="14" x14ac:dyDescent="0.15">
      <c r="A149" s="146"/>
      <c r="B149" s="146"/>
      <c r="C149" s="146"/>
      <c r="D149" s="146"/>
      <c r="E149" s="146"/>
      <c r="F149" s="146"/>
      <c r="G149" s="146"/>
      <c r="H149" s="146"/>
      <c r="I149" s="146"/>
      <c r="J149" s="146"/>
      <c r="K149" s="146"/>
      <c r="L149" s="146"/>
      <c r="M149" s="146"/>
      <c r="N149" s="146"/>
      <c r="O149" s="146"/>
      <c r="P149" s="146"/>
      <c r="Q149" s="146"/>
      <c r="R149" s="146"/>
      <c r="S149" s="146"/>
      <c r="T149" s="146"/>
      <c r="U149" s="149"/>
      <c r="V149" s="149"/>
      <c r="W149" s="149"/>
      <c r="X149" s="149"/>
      <c r="Y149" s="149"/>
      <c r="Z149" s="149"/>
      <c r="AA149" s="149"/>
      <c r="AB149" s="149"/>
      <c r="AC149" s="149"/>
      <c r="AD149" s="149"/>
      <c r="AE149" s="149"/>
      <c r="AF149" s="146"/>
      <c r="AG149" s="146"/>
      <c r="AH149" s="146"/>
      <c r="AI149" s="146"/>
      <c r="AJ149" s="146"/>
      <c r="AK149" s="146"/>
      <c r="AL149" s="146"/>
      <c r="AM149" s="146"/>
      <c r="AN149" s="146"/>
      <c r="AO149" s="146"/>
      <c r="AP149" s="146"/>
      <c r="AQ149" s="146"/>
      <c r="AR149" s="146"/>
      <c r="AS149" s="146"/>
      <c r="AT149" s="146"/>
      <c r="AU149" s="146"/>
      <c r="AV149" s="146"/>
      <c r="AW149" s="146"/>
      <c r="AX149" s="146"/>
      <c r="AY149" s="146"/>
      <c r="AZ149" s="146"/>
      <c r="BA149" s="146"/>
      <c r="BB149" s="146"/>
      <c r="BC149" s="146"/>
      <c r="BD149" s="146"/>
      <c r="BE149" s="146"/>
      <c r="BF149" s="146"/>
      <c r="BG149" s="146"/>
      <c r="BH149" s="146"/>
      <c r="BI149" s="146"/>
      <c r="BJ149" s="146"/>
      <c r="BK149" s="146"/>
      <c r="BL149" s="146"/>
      <c r="BM149" s="146"/>
      <c r="BN149" s="146"/>
      <c r="BO149" s="146"/>
      <c r="BP149" s="146"/>
      <c r="BQ149" s="146"/>
      <c r="BR149" s="146"/>
      <c r="BS149" s="146"/>
      <c r="BT149" s="146"/>
      <c r="BU149" s="146"/>
      <c r="BV149" s="146"/>
      <c r="BW149" s="146"/>
      <c r="BX149" s="146"/>
      <c r="BY149" s="146"/>
      <c r="BZ149" s="146"/>
      <c r="CA149" s="146"/>
      <c r="CB149" s="146"/>
      <c r="CC149" s="146"/>
      <c r="CD149" s="146"/>
      <c r="CE149" s="146"/>
      <c r="CF149" s="146"/>
      <c r="CG149" s="146"/>
      <c r="CH149" s="146"/>
      <c r="CI149" s="146"/>
      <c r="CJ149" s="146"/>
      <c r="CK149" s="146"/>
      <c r="CL149" s="146"/>
      <c r="CM149" s="146"/>
      <c r="CN149" s="146"/>
      <c r="CO149" s="146"/>
      <c r="CP149" s="146"/>
      <c r="CQ149" s="146"/>
      <c r="CR149" s="146"/>
      <c r="CS149" s="146"/>
      <c r="CT149" s="146"/>
      <c r="CU149" s="146"/>
      <c r="CV149" s="146"/>
      <c r="CW149" s="146"/>
      <c r="CX149" s="146"/>
      <c r="CY149" s="146"/>
      <c r="CZ149" s="146"/>
      <c r="DA149" s="146"/>
      <c r="DB149" s="146"/>
      <c r="DC149" s="146"/>
      <c r="DD149" s="146"/>
      <c r="DE149" s="146"/>
      <c r="DF149" s="146"/>
      <c r="DG149" s="146"/>
      <c r="DH149" s="146"/>
      <c r="DI149" s="146"/>
      <c r="DJ149" s="146"/>
      <c r="DK149" s="146"/>
      <c r="DL149" s="146"/>
      <c r="DM149" s="146"/>
      <c r="DN149" s="146"/>
      <c r="DO149" s="146"/>
      <c r="DP149" s="146"/>
      <c r="DQ149" s="146"/>
      <c r="DR149" s="146"/>
      <c r="DS149" s="146"/>
      <c r="DT149" s="146"/>
      <c r="DU149" s="146"/>
      <c r="DV149" s="146"/>
      <c r="DW149" s="146"/>
      <c r="DX149" s="146"/>
      <c r="DY149" s="146"/>
      <c r="DZ149" s="146"/>
      <c r="EA149" s="146"/>
      <c r="EB149" s="146"/>
      <c r="EC149" s="146"/>
      <c r="ED149" s="146"/>
      <c r="EE149" s="146"/>
      <c r="EF149" s="146"/>
      <c r="EG149" s="146"/>
      <c r="EH149" s="146"/>
      <c r="EI149" s="146"/>
      <c r="EJ149" s="146"/>
      <c r="EK149" s="146"/>
      <c r="EL149" s="146"/>
      <c r="EM149" s="146"/>
      <c r="EN149" s="146"/>
      <c r="EO149" s="146"/>
    </row>
    <row r="150" spans="1:145" ht="14" x14ac:dyDescent="0.15">
      <c r="A150" s="146"/>
      <c r="B150" s="146"/>
      <c r="C150" s="146"/>
      <c r="D150" s="146"/>
      <c r="E150" s="146"/>
      <c r="F150" s="146"/>
      <c r="G150" s="146"/>
      <c r="H150" s="146"/>
      <c r="I150" s="146"/>
      <c r="J150" s="146"/>
      <c r="K150" s="146"/>
      <c r="L150" s="146"/>
      <c r="M150" s="146"/>
      <c r="N150" s="146"/>
      <c r="O150" s="146"/>
      <c r="P150" s="146"/>
      <c r="Q150" s="146"/>
      <c r="R150" s="146"/>
      <c r="S150" s="146"/>
      <c r="T150" s="146"/>
      <c r="U150" s="149"/>
      <c r="V150" s="149"/>
      <c r="W150" s="149"/>
      <c r="X150" s="149"/>
      <c r="Y150" s="149"/>
      <c r="Z150" s="149"/>
      <c r="AA150" s="149"/>
      <c r="AB150" s="149"/>
      <c r="AC150" s="149"/>
      <c r="AD150" s="149"/>
      <c r="AE150" s="149"/>
      <c r="AF150" s="146"/>
      <c r="AG150" s="146"/>
      <c r="AH150" s="146"/>
      <c r="AI150" s="146"/>
      <c r="AJ150" s="146"/>
      <c r="AK150" s="146"/>
      <c r="AL150" s="146"/>
      <c r="AM150" s="146"/>
      <c r="AN150" s="146"/>
      <c r="AO150" s="146"/>
      <c r="AP150" s="146"/>
      <c r="AQ150" s="146"/>
      <c r="AR150" s="146"/>
      <c r="AS150" s="146"/>
      <c r="AT150" s="146"/>
      <c r="AU150" s="146"/>
      <c r="AV150" s="146"/>
      <c r="AW150" s="146"/>
      <c r="AX150" s="146"/>
      <c r="AY150" s="146"/>
      <c r="AZ150" s="146"/>
      <c r="BA150" s="146"/>
      <c r="BB150" s="146"/>
      <c r="BC150" s="146"/>
      <c r="BD150" s="146"/>
      <c r="BE150" s="146"/>
      <c r="BF150" s="146"/>
      <c r="BG150" s="146"/>
      <c r="BH150" s="146"/>
      <c r="BI150" s="146"/>
      <c r="BJ150" s="146"/>
      <c r="BK150" s="146"/>
      <c r="BL150" s="146"/>
      <c r="BM150" s="146"/>
      <c r="BN150" s="146"/>
      <c r="BO150" s="146"/>
      <c r="BP150" s="146"/>
      <c r="BQ150" s="146"/>
      <c r="BR150" s="146"/>
      <c r="BS150" s="146"/>
      <c r="BT150" s="146"/>
      <c r="BU150" s="146"/>
      <c r="BV150" s="146"/>
      <c r="BW150" s="146"/>
      <c r="BX150" s="146"/>
      <c r="BY150" s="146"/>
      <c r="BZ150" s="146"/>
      <c r="CA150" s="146"/>
      <c r="CB150" s="146"/>
      <c r="CC150" s="146"/>
      <c r="CD150" s="146"/>
      <c r="CE150" s="146"/>
      <c r="CF150" s="146"/>
      <c r="CG150" s="146"/>
      <c r="CH150" s="146"/>
      <c r="CI150" s="146"/>
      <c r="CJ150" s="146"/>
      <c r="CK150" s="146"/>
      <c r="CL150" s="146"/>
      <c r="CM150" s="146"/>
      <c r="CN150" s="146"/>
      <c r="CO150" s="146"/>
      <c r="CP150" s="146"/>
      <c r="CQ150" s="146"/>
      <c r="CR150" s="146"/>
      <c r="CS150" s="146"/>
      <c r="CT150" s="146"/>
      <c r="CU150" s="146"/>
      <c r="CV150" s="146"/>
      <c r="CW150" s="146"/>
      <c r="CX150" s="146"/>
      <c r="CY150" s="146"/>
      <c r="CZ150" s="146"/>
      <c r="DA150" s="146"/>
      <c r="DB150" s="146"/>
      <c r="DC150" s="146"/>
      <c r="DD150" s="146"/>
      <c r="DE150" s="146"/>
      <c r="DF150" s="146"/>
      <c r="DG150" s="146"/>
      <c r="DH150" s="146"/>
      <c r="DI150" s="146"/>
      <c r="DJ150" s="146"/>
      <c r="DK150" s="146"/>
      <c r="DL150" s="146"/>
      <c r="DM150" s="146"/>
      <c r="DN150" s="146"/>
      <c r="DO150" s="146"/>
      <c r="DP150" s="146"/>
      <c r="DQ150" s="146"/>
      <c r="DR150" s="146"/>
      <c r="DS150" s="146"/>
      <c r="DT150" s="146"/>
      <c r="DU150" s="146"/>
      <c r="DV150" s="146"/>
      <c r="DW150" s="146"/>
      <c r="DX150" s="146"/>
      <c r="DY150" s="146"/>
      <c r="DZ150" s="146"/>
      <c r="EA150" s="146"/>
      <c r="EB150" s="146"/>
      <c r="EC150" s="146"/>
      <c r="ED150" s="146"/>
      <c r="EE150" s="146"/>
      <c r="EF150" s="146"/>
      <c r="EG150" s="146"/>
      <c r="EH150" s="146"/>
      <c r="EI150" s="146"/>
      <c r="EJ150" s="146"/>
      <c r="EK150" s="146"/>
      <c r="EL150" s="146"/>
      <c r="EM150" s="146"/>
      <c r="EN150" s="146"/>
      <c r="EO150" s="146"/>
    </row>
    <row r="151" spans="1:145" ht="14" x14ac:dyDescent="0.15">
      <c r="A151" s="146"/>
      <c r="B151" s="146"/>
      <c r="C151" s="146"/>
      <c r="D151" s="146"/>
      <c r="E151" s="146"/>
      <c r="F151" s="146"/>
      <c r="G151" s="146"/>
      <c r="H151" s="146"/>
      <c r="I151" s="146"/>
      <c r="J151" s="146"/>
      <c r="K151" s="146"/>
      <c r="L151" s="146"/>
      <c r="M151" s="146"/>
      <c r="N151" s="146"/>
      <c r="O151" s="146"/>
      <c r="P151" s="146"/>
      <c r="Q151" s="146"/>
      <c r="R151" s="146"/>
      <c r="S151" s="146"/>
      <c r="T151" s="146"/>
      <c r="U151" s="149"/>
      <c r="V151" s="149"/>
      <c r="W151" s="149"/>
      <c r="X151" s="149"/>
      <c r="Y151" s="149"/>
      <c r="Z151" s="149"/>
      <c r="AA151" s="149"/>
      <c r="AB151" s="149"/>
      <c r="AC151" s="149"/>
      <c r="AD151" s="149"/>
      <c r="AE151" s="149"/>
      <c r="AF151" s="146"/>
      <c r="AG151" s="146"/>
      <c r="AH151" s="146"/>
      <c r="AI151" s="146"/>
      <c r="AJ151" s="146"/>
      <c r="AK151" s="146"/>
      <c r="AL151" s="146"/>
      <c r="AM151" s="146"/>
      <c r="AN151" s="146"/>
      <c r="AO151" s="146"/>
      <c r="AP151" s="146"/>
      <c r="AQ151" s="146"/>
      <c r="AR151" s="146"/>
      <c r="AS151" s="146"/>
      <c r="AT151" s="146"/>
      <c r="AU151" s="146"/>
      <c r="AV151" s="146"/>
      <c r="AW151" s="146"/>
      <c r="AX151" s="146"/>
      <c r="AY151" s="146"/>
      <c r="AZ151" s="146"/>
      <c r="BA151" s="146"/>
      <c r="BB151" s="146"/>
      <c r="BC151" s="146"/>
      <c r="BD151" s="146"/>
      <c r="BE151" s="146"/>
      <c r="BF151" s="146"/>
      <c r="BG151" s="146"/>
      <c r="BH151" s="146"/>
      <c r="BI151" s="146"/>
      <c r="BJ151" s="146"/>
      <c r="BK151" s="146"/>
      <c r="BL151" s="146"/>
      <c r="BM151" s="146"/>
      <c r="BN151" s="146"/>
      <c r="BO151" s="146"/>
      <c r="BP151" s="146"/>
      <c r="BQ151" s="146"/>
      <c r="BR151" s="146"/>
      <c r="BS151" s="146"/>
      <c r="BT151" s="146"/>
      <c r="BU151" s="146"/>
      <c r="BV151" s="146"/>
      <c r="BW151" s="146"/>
      <c r="BX151" s="146"/>
      <c r="BY151" s="146"/>
      <c r="BZ151" s="146"/>
      <c r="CA151" s="146"/>
      <c r="CB151" s="146"/>
      <c r="CC151" s="146"/>
      <c r="CD151" s="146"/>
      <c r="CE151" s="146"/>
      <c r="CF151" s="146"/>
      <c r="CG151" s="146"/>
      <c r="CH151" s="146"/>
      <c r="CI151" s="146"/>
      <c r="CJ151" s="146"/>
      <c r="CK151" s="146"/>
      <c r="CL151" s="146"/>
      <c r="CM151" s="146"/>
      <c r="CN151" s="146"/>
      <c r="CO151" s="146"/>
      <c r="CP151" s="146"/>
      <c r="CQ151" s="146"/>
      <c r="CR151" s="146"/>
      <c r="CS151" s="146"/>
      <c r="CT151" s="146"/>
      <c r="CU151" s="146"/>
      <c r="CV151" s="146"/>
      <c r="CW151" s="146"/>
      <c r="CX151" s="146"/>
      <c r="CY151" s="146"/>
      <c r="CZ151" s="146"/>
      <c r="DA151" s="146"/>
      <c r="DB151" s="146"/>
      <c r="DC151" s="146"/>
      <c r="DD151" s="146"/>
      <c r="DE151" s="146"/>
      <c r="DF151" s="146"/>
      <c r="DG151" s="146"/>
      <c r="DH151" s="146"/>
      <c r="DI151" s="146"/>
      <c r="DJ151" s="146"/>
      <c r="DK151" s="146"/>
      <c r="DL151" s="146"/>
      <c r="DM151" s="146"/>
      <c r="DN151" s="146"/>
      <c r="DO151" s="146"/>
      <c r="DP151" s="146"/>
      <c r="DQ151" s="146"/>
      <c r="DR151" s="146"/>
      <c r="DS151" s="146"/>
      <c r="DT151" s="146"/>
      <c r="DU151" s="146"/>
      <c r="DV151" s="146"/>
      <c r="DW151" s="146"/>
      <c r="DX151" s="146"/>
      <c r="DY151" s="146"/>
      <c r="DZ151" s="146"/>
      <c r="EA151" s="146"/>
      <c r="EB151" s="146"/>
      <c r="EC151" s="146"/>
      <c r="ED151" s="146"/>
      <c r="EE151" s="146"/>
      <c r="EF151" s="146"/>
      <c r="EG151" s="146"/>
      <c r="EH151" s="146"/>
      <c r="EI151" s="146"/>
      <c r="EJ151" s="146"/>
      <c r="EK151" s="146"/>
      <c r="EL151" s="146"/>
      <c r="EM151" s="146"/>
      <c r="EN151" s="146"/>
      <c r="EO151" s="146"/>
    </row>
    <row r="152" spans="1:145" ht="14" x14ac:dyDescent="0.15">
      <c r="A152" s="146"/>
      <c r="B152" s="146"/>
      <c r="C152" s="146"/>
      <c r="D152" s="146"/>
      <c r="E152" s="146"/>
      <c r="F152" s="146"/>
      <c r="G152" s="146"/>
      <c r="H152" s="146"/>
      <c r="I152" s="146"/>
      <c r="J152" s="146"/>
      <c r="K152" s="146"/>
      <c r="L152" s="146"/>
      <c r="M152" s="146"/>
      <c r="N152" s="146"/>
      <c r="O152" s="146"/>
      <c r="P152" s="146"/>
      <c r="Q152" s="146"/>
      <c r="R152" s="146"/>
      <c r="S152" s="146"/>
      <c r="T152" s="146"/>
      <c r="U152" s="149"/>
      <c r="V152" s="149"/>
      <c r="W152" s="149"/>
      <c r="X152" s="149"/>
      <c r="Y152" s="149"/>
      <c r="Z152" s="149"/>
      <c r="AA152" s="149"/>
      <c r="AB152" s="149"/>
      <c r="AC152" s="149"/>
      <c r="AD152" s="149"/>
      <c r="AE152" s="149"/>
      <c r="AF152" s="146"/>
      <c r="AG152" s="146"/>
      <c r="AH152" s="146"/>
      <c r="AI152" s="146"/>
      <c r="AJ152" s="146"/>
      <c r="AK152" s="146"/>
      <c r="AL152" s="146"/>
      <c r="AM152" s="146"/>
      <c r="AN152" s="146"/>
      <c r="AO152" s="146"/>
      <c r="AP152" s="146"/>
      <c r="AQ152" s="146"/>
      <c r="AR152" s="146"/>
      <c r="AS152" s="146"/>
      <c r="AT152" s="146"/>
      <c r="AU152" s="146"/>
      <c r="AV152" s="146"/>
      <c r="AW152" s="146"/>
      <c r="AX152" s="146"/>
      <c r="AY152" s="146"/>
      <c r="AZ152" s="146"/>
      <c r="BA152" s="146"/>
      <c r="BB152" s="146"/>
      <c r="BC152" s="146"/>
      <c r="BD152" s="146"/>
      <c r="BE152" s="146"/>
      <c r="BF152" s="146"/>
      <c r="BG152" s="146"/>
      <c r="BH152" s="146"/>
      <c r="BI152" s="146"/>
      <c r="BJ152" s="146"/>
      <c r="BK152" s="146"/>
      <c r="BL152" s="146"/>
      <c r="BM152" s="146"/>
      <c r="BN152" s="146"/>
      <c r="BO152" s="146"/>
      <c r="BP152" s="146"/>
      <c r="BQ152" s="146"/>
      <c r="BR152" s="146"/>
      <c r="BS152" s="146"/>
      <c r="BT152" s="146"/>
      <c r="BU152" s="146"/>
      <c r="BV152" s="146"/>
      <c r="BW152" s="146"/>
      <c r="BX152" s="146"/>
      <c r="BY152" s="146"/>
      <c r="BZ152" s="146"/>
      <c r="CA152" s="146"/>
      <c r="CB152" s="146"/>
      <c r="CC152" s="146"/>
      <c r="CD152" s="146"/>
      <c r="CE152" s="146"/>
      <c r="CF152" s="146"/>
      <c r="CG152" s="146"/>
      <c r="CH152" s="146"/>
      <c r="CI152" s="146"/>
      <c r="CJ152" s="146"/>
      <c r="CK152" s="146"/>
      <c r="CL152" s="146"/>
      <c r="CM152" s="146"/>
      <c r="CN152" s="146"/>
      <c r="CO152" s="146"/>
      <c r="CP152" s="146"/>
      <c r="CQ152" s="146"/>
      <c r="CR152" s="146"/>
      <c r="CS152" s="146"/>
      <c r="CT152" s="146"/>
      <c r="CU152" s="146"/>
      <c r="CV152" s="146"/>
      <c r="CW152" s="146"/>
      <c r="CX152" s="146"/>
      <c r="CY152" s="146"/>
      <c r="CZ152" s="146"/>
      <c r="DA152" s="146"/>
      <c r="DB152" s="146"/>
      <c r="DC152" s="146"/>
      <c r="DD152" s="146"/>
      <c r="DE152" s="146"/>
      <c r="DF152" s="146"/>
      <c r="DG152" s="146"/>
      <c r="DH152" s="146"/>
      <c r="DI152" s="146"/>
      <c r="DJ152" s="146"/>
      <c r="DK152" s="146"/>
      <c r="DL152" s="146"/>
      <c r="DM152" s="146"/>
      <c r="DN152" s="146"/>
      <c r="DO152" s="146"/>
      <c r="DP152" s="146"/>
      <c r="DQ152" s="146"/>
      <c r="DR152" s="146"/>
      <c r="DS152" s="146"/>
      <c r="DT152" s="146"/>
      <c r="DU152" s="146"/>
      <c r="DV152" s="146"/>
      <c r="DW152" s="146"/>
      <c r="DX152" s="146"/>
      <c r="DY152" s="146"/>
      <c r="DZ152" s="146"/>
      <c r="EA152" s="146"/>
      <c r="EB152" s="146"/>
      <c r="EC152" s="146"/>
      <c r="ED152" s="146"/>
      <c r="EE152" s="146"/>
      <c r="EF152" s="146"/>
      <c r="EG152" s="146"/>
      <c r="EH152" s="146"/>
      <c r="EI152" s="146"/>
      <c r="EJ152" s="146"/>
      <c r="EK152" s="146"/>
      <c r="EL152" s="146"/>
      <c r="EM152" s="146"/>
      <c r="EN152" s="146"/>
      <c r="EO152" s="146"/>
    </row>
    <row r="153" spans="1:145" ht="14" x14ac:dyDescent="0.15">
      <c r="A153" s="146"/>
      <c r="B153" s="146"/>
      <c r="C153" s="146"/>
      <c r="D153" s="146"/>
      <c r="E153" s="146"/>
      <c r="F153" s="146"/>
      <c r="G153" s="146"/>
      <c r="H153" s="146"/>
      <c r="I153" s="146"/>
      <c r="J153" s="146"/>
      <c r="K153" s="146"/>
      <c r="L153" s="146"/>
      <c r="M153" s="146"/>
      <c r="N153" s="146"/>
      <c r="O153" s="146"/>
      <c r="P153" s="146"/>
      <c r="Q153" s="146"/>
      <c r="R153" s="146"/>
      <c r="S153" s="146"/>
      <c r="T153" s="146"/>
      <c r="U153" s="149"/>
      <c r="V153" s="149"/>
      <c r="W153" s="149"/>
      <c r="X153" s="149"/>
      <c r="Y153" s="149"/>
      <c r="Z153" s="149"/>
      <c r="AA153" s="149"/>
      <c r="AB153" s="149"/>
      <c r="AC153" s="149"/>
      <c r="AD153" s="149"/>
      <c r="AE153" s="149"/>
      <c r="AF153" s="146"/>
      <c r="AG153" s="146"/>
      <c r="AH153" s="146"/>
      <c r="AI153" s="146"/>
      <c r="AJ153" s="146"/>
      <c r="AK153" s="146"/>
      <c r="AL153" s="146"/>
      <c r="AM153" s="146"/>
      <c r="AN153" s="146"/>
      <c r="AO153" s="146"/>
      <c r="AP153" s="146"/>
      <c r="AQ153" s="146"/>
      <c r="AR153" s="146"/>
      <c r="AS153" s="146"/>
      <c r="AT153" s="146"/>
      <c r="AU153" s="146"/>
      <c r="AV153" s="146"/>
      <c r="AW153" s="146"/>
      <c r="AX153" s="146"/>
      <c r="AY153" s="146"/>
      <c r="AZ153" s="146"/>
      <c r="BA153" s="146"/>
      <c r="BB153" s="146"/>
      <c r="BC153" s="146"/>
      <c r="BD153" s="146"/>
      <c r="BE153" s="146"/>
      <c r="BF153" s="146"/>
      <c r="BG153" s="146"/>
      <c r="BH153" s="146"/>
      <c r="BI153" s="146"/>
      <c r="BJ153" s="146"/>
      <c r="BK153" s="146"/>
      <c r="BL153" s="146"/>
      <c r="BM153" s="146"/>
      <c r="BN153" s="146"/>
      <c r="BO153" s="146"/>
      <c r="BP153" s="146"/>
      <c r="BQ153" s="146"/>
      <c r="BR153" s="146"/>
      <c r="BS153" s="146"/>
      <c r="BT153" s="146"/>
      <c r="BU153" s="146"/>
      <c r="BV153" s="146"/>
      <c r="BW153" s="146"/>
      <c r="BX153" s="146"/>
      <c r="BY153" s="146"/>
      <c r="BZ153" s="146"/>
      <c r="CA153" s="146"/>
      <c r="CB153" s="146"/>
      <c r="CC153" s="146"/>
      <c r="CD153" s="146"/>
      <c r="CE153" s="146"/>
      <c r="CF153" s="146"/>
      <c r="CG153" s="146"/>
      <c r="CH153" s="146"/>
      <c r="CI153" s="146"/>
      <c r="CJ153" s="146"/>
      <c r="CK153" s="146"/>
      <c r="CL153" s="146"/>
      <c r="CM153" s="146"/>
      <c r="CN153" s="146"/>
      <c r="CO153" s="146"/>
      <c r="CP153" s="146"/>
      <c r="CQ153" s="146"/>
      <c r="CR153" s="146"/>
      <c r="CS153" s="146"/>
      <c r="CT153" s="146"/>
      <c r="CU153" s="146"/>
      <c r="CV153" s="146"/>
      <c r="CW153" s="146"/>
      <c r="CX153" s="146"/>
      <c r="CY153" s="146"/>
      <c r="CZ153" s="146"/>
      <c r="DA153" s="146"/>
      <c r="DB153" s="146"/>
      <c r="DC153" s="146"/>
      <c r="DD153" s="146"/>
      <c r="DE153" s="146"/>
      <c r="DF153" s="146"/>
      <c r="DG153" s="146"/>
      <c r="DH153" s="146"/>
      <c r="DI153" s="146"/>
      <c r="DJ153" s="146"/>
      <c r="DK153" s="146"/>
      <c r="DL153" s="146"/>
      <c r="DM153" s="146"/>
      <c r="DN153" s="146"/>
      <c r="DO153" s="146"/>
      <c r="DP153" s="146"/>
      <c r="DQ153" s="146"/>
      <c r="DR153" s="146"/>
      <c r="DS153" s="146"/>
      <c r="DT153" s="146"/>
      <c r="DU153" s="146"/>
      <c r="DV153" s="146"/>
      <c r="DW153" s="146"/>
      <c r="DX153" s="146"/>
      <c r="DY153" s="146"/>
      <c r="DZ153" s="146"/>
      <c r="EA153" s="146"/>
      <c r="EB153" s="146"/>
      <c r="EC153" s="146"/>
      <c r="ED153" s="146"/>
      <c r="EE153" s="146"/>
      <c r="EF153" s="146"/>
      <c r="EG153" s="146"/>
      <c r="EH153" s="146"/>
      <c r="EI153" s="146"/>
      <c r="EJ153" s="146"/>
      <c r="EK153" s="146"/>
      <c r="EL153" s="146"/>
      <c r="EM153" s="146"/>
      <c r="EN153" s="146"/>
      <c r="EO153" s="146"/>
    </row>
    <row r="154" spans="1:145" ht="14" x14ac:dyDescent="0.15">
      <c r="A154" s="146"/>
      <c r="B154" s="146"/>
      <c r="C154" s="146"/>
      <c r="D154" s="146"/>
      <c r="E154" s="146"/>
      <c r="F154" s="146"/>
      <c r="G154" s="146"/>
      <c r="H154" s="146"/>
      <c r="I154" s="146"/>
      <c r="J154" s="146"/>
      <c r="K154" s="146"/>
      <c r="L154" s="146"/>
      <c r="M154" s="146"/>
      <c r="N154" s="146"/>
      <c r="O154" s="146"/>
      <c r="P154" s="146"/>
      <c r="Q154" s="146"/>
      <c r="R154" s="146"/>
      <c r="S154" s="146"/>
      <c r="T154" s="146"/>
      <c r="U154" s="149"/>
      <c r="V154" s="149"/>
      <c r="W154" s="149"/>
      <c r="X154" s="149"/>
      <c r="Y154" s="149"/>
      <c r="Z154" s="149"/>
      <c r="AA154" s="149"/>
      <c r="AB154" s="149"/>
      <c r="AC154" s="149"/>
      <c r="AD154" s="149"/>
      <c r="AE154" s="149"/>
      <c r="AF154" s="146"/>
      <c r="AG154" s="146"/>
      <c r="AH154" s="146"/>
      <c r="AI154" s="146"/>
      <c r="AJ154" s="146"/>
      <c r="AK154" s="146"/>
      <c r="AL154" s="146"/>
      <c r="AM154" s="146"/>
      <c r="AN154" s="146"/>
      <c r="AO154" s="146"/>
      <c r="AP154" s="146"/>
      <c r="AQ154" s="146"/>
      <c r="AR154" s="146"/>
      <c r="AS154" s="146"/>
      <c r="AT154" s="146"/>
      <c r="AU154" s="146"/>
      <c r="AV154" s="146"/>
      <c r="AW154" s="146"/>
      <c r="AX154" s="146"/>
      <c r="AY154" s="146"/>
      <c r="AZ154" s="146"/>
      <c r="BA154" s="146"/>
      <c r="BB154" s="146"/>
      <c r="BC154" s="146"/>
      <c r="BD154" s="146"/>
      <c r="BE154" s="146"/>
      <c r="BF154" s="146"/>
      <c r="BG154" s="146"/>
      <c r="BH154" s="146"/>
      <c r="BI154" s="146"/>
      <c r="BJ154" s="146"/>
      <c r="BK154" s="146"/>
      <c r="BL154" s="146"/>
      <c r="BM154" s="146"/>
      <c r="BN154" s="146"/>
      <c r="BO154" s="146"/>
      <c r="BP154" s="146"/>
      <c r="BQ154" s="146"/>
      <c r="BR154" s="146"/>
      <c r="BS154" s="146"/>
      <c r="BT154" s="146"/>
      <c r="BU154" s="146"/>
      <c r="BV154" s="146"/>
      <c r="BW154" s="146"/>
      <c r="BX154" s="146"/>
      <c r="BY154" s="146"/>
      <c r="BZ154" s="146"/>
      <c r="CA154" s="146"/>
      <c r="CB154" s="146"/>
      <c r="CC154" s="146"/>
      <c r="CD154" s="146"/>
      <c r="CE154" s="146"/>
      <c r="CF154" s="146"/>
      <c r="CG154" s="146"/>
      <c r="CH154" s="146"/>
      <c r="CI154" s="146"/>
      <c r="CJ154" s="146"/>
      <c r="CK154" s="146"/>
      <c r="CL154" s="146"/>
      <c r="CM154" s="146"/>
      <c r="CN154" s="146"/>
      <c r="CO154" s="146"/>
      <c r="CP154" s="146"/>
      <c r="CQ154" s="146"/>
      <c r="CR154" s="146"/>
      <c r="CS154" s="146"/>
      <c r="CT154" s="146"/>
      <c r="CU154" s="146"/>
      <c r="CV154" s="146"/>
      <c r="CW154" s="146"/>
      <c r="CX154" s="146"/>
      <c r="CY154" s="146"/>
      <c r="CZ154" s="146"/>
      <c r="DA154" s="146"/>
      <c r="DB154" s="146"/>
      <c r="DC154" s="146"/>
      <c r="DD154" s="146"/>
      <c r="DE154" s="146"/>
      <c r="DF154" s="146"/>
      <c r="DG154" s="146"/>
      <c r="DH154" s="146"/>
      <c r="DI154" s="146"/>
      <c r="DJ154" s="146"/>
      <c r="DK154" s="146"/>
      <c r="DL154" s="146"/>
      <c r="DM154" s="146"/>
      <c r="DN154" s="146"/>
      <c r="DO154" s="146"/>
      <c r="DP154" s="146"/>
      <c r="DQ154" s="146"/>
      <c r="DR154" s="146"/>
      <c r="DS154" s="146"/>
      <c r="DT154" s="146"/>
      <c r="DU154" s="146"/>
      <c r="DV154" s="146"/>
      <c r="DW154" s="146"/>
      <c r="DX154" s="146"/>
      <c r="DY154" s="146"/>
      <c r="DZ154" s="146"/>
      <c r="EA154" s="146"/>
      <c r="EB154" s="146"/>
      <c r="EC154" s="146"/>
      <c r="ED154" s="146"/>
      <c r="EE154" s="146"/>
      <c r="EF154" s="146"/>
      <c r="EG154" s="146"/>
      <c r="EH154" s="146"/>
      <c r="EI154" s="146"/>
      <c r="EJ154" s="146"/>
      <c r="EK154" s="146"/>
      <c r="EL154" s="146"/>
      <c r="EM154" s="146"/>
      <c r="EN154" s="146"/>
      <c r="EO154" s="146"/>
    </row>
    <row r="155" spans="1:145" ht="14" x14ac:dyDescent="0.15">
      <c r="A155" s="146"/>
      <c r="B155" s="146"/>
      <c r="C155" s="146"/>
      <c r="D155" s="146"/>
      <c r="E155" s="146"/>
      <c r="F155" s="146"/>
      <c r="G155" s="146"/>
      <c r="H155" s="146"/>
      <c r="I155" s="146"/>
      <c r="J155" s="146"/>
      <c r="K155" s="146"/>
      <c r="L155" s="146"/>
      <c r="M155" s="146"/>
      <c r="N155" s="146"/>
      <c r="O155" s="146"/>
      <c r="P155" s="146"/>
      <c r="Q155" s="146"/>
      <c r="R155" s="146"/>
      <c r="S155" s="146"/>
      <c r="T155" s="146"/>
      <c r="U155" s="149"/>
      <c r="V155" s="149"/>
      <c r="W155" s="149"/>
      <c r="X155" s="149"/>
      <c r="Y155" s="149"/>
      <c r="Z155" s="149"/>
      <c r="AA155" s="149"/>
      <c r="AB155" s="149"/>
      <c r="AC155" s="149"/>
      <c r="AD155" s="149"/>
      <c r="AE155" s="149"/>
      <c r="AF155" s="146"/>
      <c r="AG155" s="146"/>
      <c r="AH155" s="146"/>
      <c r="AI155" s="146"/>
      <c r="AJ155" s="146"/>
      <c r="AK155" s="146"/>
      <c r="AL155" s="146"/>
      <c r="AM155" s="146"/>
      <c r="AN155" s="146"/>
      <c r="AO155" s="146"/>
      <c r="AP155" s="146"/>
      <c r="AQ155" s="146"/>
      <c r="AR155" s="146"/>
      <c r="AS155" s="146"/>
      <c r="AT155" s="146"/>
      <c r="AU155" s="146"/>
      <c r="AV155" s="146"/>
      <c r="AW155" s="146"/>
      <c r="AX155" s="146"/>
      <c r="AY155" s="146"/>
      <c r="AZ155" s="146"/>
      <c r="BA155" s="146"/>
      <c r="BB155" s="146"/>
      <c r="BC155" s="146"/>
      <c r="BD155" s="146"/>
      <c r="BE155" s="146"/>
      <c r="BF155" s="146"/>
      <c r="BG155" s="146"/>
      <c r="BH155" s="146"/>
      <c r="BI155" s="146"/>
      <c r="BJ155" s="146"/>
      <c r="BK155" s="146"/>
      <c r="BL155" s="146"/>
      <c r="BM155" s="146"/>
      <c r="BN155" s="146"/>
      <c r="BO155" s="146"/>
      <c r="BP155" s="146"/>
      <c r="BQ155" s="146"/>
      <c r="BR155" s="146"/>
      <c r="BS155" s="146"/>
      <c r="BT155" s="146"/>
      <c r="BU155" s="146"/>
      <c r="BV155" s="146"/>
      <c r="BW155" s="146"/>
      <c r="BX155" s="146"/>
      <c r="BY155" s="146"/>
      <c r="BZ155" s="146"/>
      <c r="CA155" s="146"/>
      <c r="CB155" s="146"/>
      <c r="CC155" s="146"/>
      <c r="CD155" s="146"/>
      <c r="CE155" s="146"/>
      <c r="CF155" s="146"/>
      <c r="CG155" s="146"/>
      <c r="CH155" s="146"/>
      <c r="CI155" s="146"/>
      <c r="CJ155" s="146"/>
      <c r="CK155" s="146"/>
      <c r="CL155" s="146"/>
      <c r="CM155" s="146"/>
      <c r="CN155" s="146"/>
      <c r="CO155" s="146"/>
      <c r="CP155" s="146"/>
      <c r="CQ155" s="146"/>
      <c r="CR155" s="146"/>
      <c r="CS155" s="146"/>
      <c r="CT155" s="146"/>
      <c r="CU155" s="146"/>
      <c r="CV155" s="146"/>
      <c r="CW155" s="146"/>
      <c r="CX155" s="146"/>
      <c r="CY155" s="146"/>
      <c r="CZ155" s="146"/>
      <c r="DA155" s="146"/>
      <c r="DB155" s="146"/>
      <c r="DC155" s="146"/>
      <c r="DD155" s="146"/>
      <c r="DE155" s="146"/>
      <c r="DF155" s="146"/>
      <c r="DG155" s="146"/>
      <c r="DH155" s="146"/>
      <c r="DI155" s="146"/>
      <c r="DJ155" s="146"/>
      <c r="DK155" s="146"/>
      <c r="DL155" s="146"/>
      <c r="DM155" s="146"/>
      <c r="DN155" s="146"/>
      <c r="DO155" s="146"/>
      <c r="DP155" s="146"/>
      <c r="DQ155" s="146"/>
      <c r="DR155" s="146"/>
      <c r="DS155" s="146"/>
      <c r="DT155" s="146"/>
      <c r="DU155" s="146"/>
      <c r="DV155" s="146"/>
      <c r="DW155" s="146"/>
      <c r="DX155" s="146"/>
      <c r="DY155" s="146"/>
      <c r="DZ155" s="146"/>
      <c r="EA155" s="146"/>
      <c r="EB155" s="146"/>
      <c r="EC155" s="146"/>
      <c r="ED155" s="146"/>
      <c r="EE155" s="146"/>
      <c r="EF155" s="146"/>
      <c r="EG155" s="146"/>
      <c r="EH155" s="146"/>
      <c r="EI155" s="146"/>
      <c r="EJ155" s="146"/>
      <c r="EK155" s="146"/>
      <c r="EL155" s="146"/>
      <c r="EM155" s="146"/>
      <c r="EN155" s="146"/>
      <c r="EO155" s="146"/>
    </row>
    <row r="156" spans="1:145" ht="14" x14ac:dyDescent="0.15">
      <c r="A156" s="146"/>
      <c r="B156" s="146"/>
      <c r="C156" s="146"/>
      <c r="D156" s="146"/>
      <c r="E156" s="146"/>
      <c r="F156" s="146"/>
      <c r="G156" s="146"/>
      <c r="H156" s="146"/>
      <c r="I156" s="146"/>
      <c r="J156" s="146"/>
      <c r="K156" s="146"/>
      <c r="L156" s="146"/>
      <c r="M156" s="146"/>
      <c r="N156" s="146"/>
      <c r="O156" s="146"/>
      <c r="P156" s="146"/>
      <c r="Q156" s="146"/>
      <c r="R156" s="146"/>
      <c r="S156" s="146"/>
      <c r="T156" s="146"/>
      <c r="U156" s="149"/>
      <c r="V156" s="149"/>
      <c r="W156" s="149"/>
      <c r="X156" s="149"/>
      <c r="Y156" s="149"/>
      <c r="Z156" s="149"/>
      <c r="AA156" s="149"/>
      <c r="AB156" s="149"/>
      <c r="AC156" s="149"/>
      <c r="AD156" s="149"/>
      <c r="AE156" s="149"/>
      <c r="AF156" s="146"/>
      <c r="AG156" s="146"/>
      <c r="AH156" s="146"/>
      <c r="AI156" s="146"/>
      <c r="AJ156" s="146"/>
      <c r="AK156" s="146"/>
      <c r="AL156" s="146"/>
      <c r="AM156" s="146"/>
      <c r="AN156" s="146"/>
      <c r="AO156" s="146"/>
      <c r="AP156" s="146"/>
      <c r="AQ156" s="146"/>
      <c r="AR156" s="146"/>
      <c r="AS156" s="146"/>
      <c r="AT156" s="146"/>
      <c r="AU156" s="146"/>
      <c r="AV156" s="146"/>
      <c r="AW156" s="146"/>
      <c r="AX156" s="146"/>
      <c r="AY156" s="146"/>
      <c r="AZ156" s="146"/>
      <c r="BA156" s="146"/>
      <c r="BB156" s="146"/>
      <c r="BC156" s="146"/>
      <c r="BD156" s="146"/>
      <c r="BE156" s="146"/>
      <c r="BF156" s="146"/>
      <c r="BG156" s="146"/>
      <c r="BH156" s="146"/>
      <c r="BI156" s="146"/>
      <c r="BJ156" s="146"/>
      <c r="BK156" s="146"/>
      <c r="BL156" s="146"/>
      <c r="BM156" s="146"/>
      <c r="BN156" s="146"/>
      <c r="BO156" s="146"/>
      <c r="BP156" s="146"/>
      <c r="BQ156" s="146"/>
      <c r="BR156" s="146"/>
      <c r="BS156" s="146"/>
      <c r="BT156" s="146"/>
      <c r="BU156" s="146"/>
      <c r="BV156" s="146"/>
      <c r="BW156" s="146"/>
      <c r="BX156" s="146"/>
      <c r="BY156" s="146"/>
      <c r="BZ156" s="146"/>
      <c r="CA156" s="146"/>
      <c r="CB156" s="146"/>
      <c r="CC156" s="146"/>
      <c r="CD156" s="146"/>
      <c r="CE156" s="146"/>
      <c r="CF156" s="146"/>
      <c r="CG156" s="146"/>
      <c r="CH156" s="146"/>
      <c r="CI156" s="146"/>
      <c r="CJ156" s="146"/>
      <c r="CK156" s="146"/>
      <c r="CL156" s="146"/>
      <c r="CM156" s="146"/>
      <c r="CN156" s="146"/>
      <c r="CO156" s="146"/>
      <c r="CP156" s="146"/>
      <c r="CQ156" s="146"/>
      <c r="CR156" s="146"/>
      <c r="CS156" s="146"/>
      <c r="CT156" s="146"/>
      <c r="CU156" s="146"/>
      <c r="CV156" s="146"/>
      <c r="CW156" s="146"/>
      <c r="CX156" s="146"/>
      <c r="CY156" s="146"/>
      <c r="CZ156" s="146"/>
      <c r="DA156" s="146"/>
      <c r="DB156" s="146"/>
      <c r="DC156" s="146"/>
      <c r="DD156" s="146"/>
      <c r="DE156" s="146"/>
      <c r="DF156" s="146"/>
      <c r="DG156" s="146"/>
      <c r="DH156" s="146"/>
      <c r="DI156" s="146"/>
      <c r="DJ156" s="146"/>
      <c r="DK156" s="146"/>
      <c r="DL156" s="146"/>
      <c r="DM156" s="146"/>
      <c r="DN156" s="146"/>
      <c r="DO156" s="146"/>
      <c r="DP156" s="146"/>
      <c r="DQ156" s="146"/>
      <c r="DR156" s="146"/>
      <c r="DS156" s="146"/>
      <c r="DT156" s="146"/>
      <c r="DU156" s="146"/>
      <c r="DV156" s="146"/>
      <c r="DW156" s="146"/>
      <c r="DX156" s="146"/>
      <c r="DY156" s="146"/>
      <c r="DZ156" s="146"/>
      <c r="EA156" s="146"/>
      <c r="EB156" s="146"/>
      <c r="EC156" s="146"/>
      <c r="ED156" s="146"/>
      <c r="EE156" s="146"/>
      <c r="EF156" s="146"/>
      <c r="EG156" s="146"/>
      <c r="EH156" s="146"/>
      <c r="EI156" s="146"/>
      <c r="EJ156" s="146"/>
      <c r="EK156" s="146"/>
      <c r="EL156" s="146"/>
      <c r="EM156" s="146"/>
      <c r="EN156" s="146"/>
      <c r="EO156" s="146"/>
    </row>
    <row r="157" spans="1:145" ht="14" x14ac:dyDescent="0.15">
      <c r="A157" s="146"/>
      <c r="B157" s="146"/>
      <c r="C157" s="146"/>
      <c r="D157" s="146"/>
      <c r="E157" s="146"/>
      <c r="F157" s="146"/>
      <c r="G157" s="146"/>
      <c r="H157" s="146"/>
      <c r="I157" s="146"/>
      <c r="J157" s="146"/>
      <c r="K157" s="146"/>
      <c r="L157" s="146"/>
      <c r="M157" s="146"/>
      <c r="N157" s="146"/>
      <c r="O157" s="146"/>
      <c r="P157" s="146"/>
      <c r="Q157" s="146"/>
      <c r="R157" s="146"/>
      <c r="S157" s="146"/>
      <c r="T157" s="146"/>
      <c r="U157" s="149"/>
      <c r="V157" s="149"/>
      <c r="W157" s="149"/>
      <c r="X157" s="149"/>
      <c r="Y157" s="149"/>
      <c r="Z157" s="149"/>
      <c r="AA157" s="149"/>
      <c r="AB157" s="149"/>
      <c r="AC157" s="149"/>
      <c r="AD157" s="149"/>
      <c r="AE157" s="149"/>
      <c r="AF157" s="146"/>
      <c r="AG157" s="146"/>
      <c r="AH157" s="146"/>
      <c r="AI157" s="146"/>
      <c r="AJ157" s="146"/>
      <c r="AK157" s="146"/>
      <c r="AL157" s="146"/>
      <c r="AM157" s="146"/>
      <c r="AN157" s="146"/>
      <c r="AO157" s="146"/>
      <c r="AP157" s="146"/>
      <c r="AQ157" s="146"/>
      <c r="AR157" s="146"/>
      <c r="AS157" s="146"/>
      <c r="AT157" s="146"/>
      <c r="AU157" s="146"/>
      <c r="AV157" s="146"/>
      <c r="AW157" s="146"/>
      <c r="AX157" s="146"/>
      <c r="AY157" s="146"/>
      <c r="AZ157" s="146"/>
      <c r="BA157" s="146"/>
      <c r="BB157" s="146"/>
      <c r="BC157" s="146"/>
      <c r="BD157" s="146"/>
      <c r="BE157" s="146"/>
      <c r="BF157" s="146"/>
      <c r="BG157" s="146"/>
      <c r="BH157" s="146"/>
      <c r="BI157" s="146"/>
      <c r="BJ157" s="146"/>
      <c r="BK157" s="146"/>
      <c r="BL157" s="146"/>
      <c r="BM157" s="146"/>
      <c r="BN157" s="146"/>
      <c r="BO157" s="146"/>
      <c r="BP157" s="146"/>
      <c r="BQ157" s="146"/>
      <c r="BR157" s="146"/>
      <c r="BS157" s="146"/>
      <c r="BT157" s="146"/>
      <c r="BU157" s="146"/>
      <c r="BV157" s="146"/>
      <c r="BW157" s="146"/>
      <c r="BX157" s="146"/>
      <c r="BY157" s="146"/>
      <c r="BZ157" s="146"/>
      <c r="CA157" s="146"/>
      <c r="CB157" s="146"/>
      <c r="CC157" s="146"/>
      <c r="CD157" s="146"/>
      <c r="CE157" s="146"/>
      <c r="CF157" s="146"/>
      <c r="CG157" s="146"/>
      <c r="CH157" s="146"/>
      <c r="CI157" s="146"/>
      <c r="CJ157" s="146"/>
      <c r="CK157" s="146"/>
      <c r="CL157" s="146"/>
      <c r="CM157" s="146"/>
      <c r="CN157" s="146"/>
      <c r="CO157" s="146"/>
      <c r="CP157" s="146"/>
      <c r="CQ157" s="146"/>
      <c r="CR157" s="146"/>
      <c r="CS157" s="146"/>
      <c r="CT157" s="146"/>
      <c r="CU157" s="146"/>
      <c r="CV157" s="146"/>
      <c r="CW157" s="146"/>
      <c r="CX157" s="146"/>
      <c r="CY157" s="146"/>
      <c r="CZ157" s="146"/>
      <c r="DA157" s="146"/>
      <c r="DB157" s="146"/>
      <c r="DC157" s="146"/>
      <c r="DD157" s="146"/>
      <c r="DE157" s="146"/>
      <c r="DF157" s="146"/>
      <c r="DG157" s="146"/>
      <c r="DH157" s="146"/>
      <c r="DI157" s="146"/>
      <c r="DJ157" s="146"/>
      <c r="DK157" s="146"/>
      <c r="DL157" s="146"/>
      <c r="DM157" s="146"/>
      <c r="DN157" s="146"/>
      <c r="DO157" s="146"/>
      <c r="DP157" s="146"/>
      <c r="DQ157" s="146"/>
      <c r="DR157" s="146"/>
      <c r="DS157" s="146"/>
      <c r="DT157" s="146"/>
      <c r="DU157" s="146"/>
      <c r="DV157" s="146"/>
      <c r="DW157" s="146"/>
      <c r="DX157" s="146"/>
      <c r="DY157" s="146"/>
      <c r="DZ157" s="146"/>
      <c r="EA157" s="146"/>
      <c r="EB157" s="146"/>
      <c r="EC157" s="146"/>
      <c r="ED157" s="146"/>
      <c r="EE157" s="146"/>
      <c r="EF157" s="146"/>
      <c r="EG157" s="146"/>
      <c r="EH157" s="146"/>
      <c r="EI157" s="146"/>
      <c r="EJ157" s="146"/>
      <c r="EK157" s="146"/>
      <c r="EL157" s="146"/>
      <c r="EM157" s="146"/>
      <c r="EN157" s="146"/>
      <c r="EO157" s="146"/>
    </row>
    <row r="158" spans="1:145" ht="14" x14ac:dyDescent="0.15">
      <c r="A158" s="146"/>
      <c r="B158" s="146"/>
      <c r="C158" s="146"/>
      <c r="D158" s="146"/>
      <c r="E158" s="146"/>
      <c r="F158" s="146"/>
      <c r="G158" s="146"/>
      <c r="H158" s="146"/>
      <c r="I158" s="146"/>
      <c r="J158" s="146"/>
      <c r="K158" s="146"/>
      <c r="L158" s="146"/>
      <c r="M158" s="146"/>
      <c r="N158" s="146"/>
      <c r="O158" s="146"/>
      <c r="P158" s="146"/>
      <c r="Q158" s="146"/>
      <c r="R158" s="146"/>
      <c r="S158" s="146"/>
      <c r="T158" s="146"/>
      <c r="U158" s="149"/>
      <c r="V158" s="149"/>
      <c r="W158" s="149"/>
      <c r="X158" s="149"/>
      <c r="Y158" s="149"/>
      <c r="Z158" s="149"/>
      <c r="AA158" s="149"/>
      <c r="AB158" s="149"/>
      <c r="AC158" s="149"/>
      <c r="AD158" s="149"/>
      <c r="AE158" s="149"/>
      <c r="AF158" s="146"/>
      <c r="AG158" s="146"/>
      <c r="AH158" s="146"/>
      <c r="AI158" s="146"/>
      <c r="AJ158" s="146"/>
      <c r="AK158" s="146"/>
      <c r="AL158" s="146"/>
      <c r="AM158" s="146"/>
      <c r="AN158" s="146"/>
      <c r="AO158" s="146"/>
      <c r="AP158" s="146"/>
      <c r="AQ158" s="146"/>
      <c r="AR158" s="146"/>
      <c r="AS158" s="146"/>
      <c r="AT158" s="146"/>
      <c r="AU158" s="146"/>
      <c r="AV158" s="146"/>
      <c r="AW158" s="146"/>
      <c r="AX158" s="146"/>
      <c r="AY158" s="146"/>
      <c r="AZ158" s="146"/>
      <c r="BA158" s="146"/>
      <c r="BB158" s="146"/>
      <c r="BC158" s="146"/>
      <c r="BD158" s="146"/>
      <c r="BE158" s="146"/>
      <c r="BF158" s="146"/>
      <c r="BG158" s="146"/>
      <c r="BH158" s="146"/>
      <c r="BI158" s="146"/>
      <c r="BJ158" s="146"/>
      <c r="BK158" s="146"/>
      <c r="BL158" s="146"/>
      <c r="BM158" s="146"/>
      <c r="BN158" s="146"/>
      <c r="BO158" s="146"/>
      <c r="BP158" s="146"/>
      <c r="BQ158" s="146"/>
      <c r="BR158" s="146"/>
      <c r="BS158" s="146"/>
      <c r="BT158" s="146"/>
      <c r="BU158" s="146"/>
      <c r="BV158" s="146"/>
      <c r="BW158" s="146"/>
      <c r="BX158" s="146"/>
      <c r="BY158" s="146"/>
      <c r="BZ158" s="146"/>
      <c r="CA158" s="146"/>
      <c r="CB158" s="146"/>
      <c r="CC158" s="146"/>
      <c r="CD158" s="146"/>
      <c r="CE158" s="146"/>
      <c r="CF158" s="146"/>
      <c r="CG158" s="146"/>
      <c r="CH158" s="146"/>
      <c r="CI158" s="146"/>
      <c r="CJ158" s="146"/>
      <c r="CK158" s="146"/>
      <c r="CL158" s="146"/>
      <c r="CM158" s="146"/>
      <c r="CN158" s="146"/>
      <c r="CO158" s="146"/>
      <c r="CP158" s="146"/>
      <c r="CQ158" s="146"/>
      <c r="CR158" s="146"/>
      <c r="CS158" s="146"/>
      <c r="CT158" s="146"/>
      <c r="CU158" s="146"/>
      <c r="CV158" s="146"/>
      <c r="CW158" s="146"/>
      <c r="CX158" s="146"/>
      <c r="CY158" s="146"/>
      <c r="CZ158" s="146"/>
      <c r="DA158" s="146"/>
      <c r="DB158" s="146"/>
      <c r="DC158" s="146"/>
      <c r="DD158" s="146"/>
      <c r="DE158" s="146"/>
      <c r="DF158" s="146"/>
      <c r="DG158" s="146"/>
      <c r="DH158" s="146"/>
      <c r="DI158" s="146"/>
      <c r="DJ158" s="146"/>
      <c r="DK158" s="146"/>
      <c r="DL158" s="146"/>
      <c r="DM158" s="146"/>
      <c r="DN158" s="146"/>
      <c r="DO158" s="146"/>
      <c r="DP158" s="146"/>
      <c r="DQ158" s="146"/>
      <c r="DR158" s="146"/>
      <c r="DS158" s="146"/>
      <c r="DT158" s="146"/>
      <c r="DU158" s="146"/>
      <c r="DV158" s="146"/>
      <c r="DW158" s="146"/>
      <c r="DX158" s="146"/>
      <c r="DY158" s="146"/>
      <c r="DZ158" s="146"/>
      <c r="EA158" s="146"/>
      <c r="EB158" s="146"/>
      <c r="EC158" s="146"/>
      <c r="ED158" s="146"/>
      <c r="EE158" s="146"/>
      <c r="EF158" s="146"/>
      <c r="EG158" s="146"/>
      <c r="EH158" s="146"/>
      <c r="EI158" s="146"/>
      <c r="EJ158" s="146"/>
      <c r="EK158" s="146"/>
      <c r="EL158" s="146"/>
      <c r="EM158" s="146"/>
      <c r="EN158" s="146"/>
      <c r="EO158" s="146"/>
    </row>
    <row r="159" spans="1:145" ht="14" x14ac:dyDescent="0.15">
      <c r="A159" s="146"/>
      <c r="B159" s="146"/>
      <c r="C159" s="146"/>
      <c r="D159" s="146"/>
      <c r="E159" s="146"/>
      <c r="F159" s="146"/>
      <c r="G159" s="146"/>
      <c r="H159" s="146"/>
      <c r="I159" s="146"/>
      <c r="J159" s="146"/>
      <c r="K159" s="146"/>
      <c r="L159" s="146"/>
      <c r="M159" s="146"/>
      <c r="N159" s="146"/>
      <c r="O159" s="146"/>
      <c r="P159" s="146"/>
      <c r="Q159" s="146"/>
      <c r="R159" s="146"/>
      <c r="S159" s="146"/>
      <c r="T159" s="146"/>
      <c r="U159" s="149"/>
      <c r="V159" s="149"/>
      <c r="W159" s="149"/>
      <c r="X159" s="149"/>
      <c r="Y159" s="149"/>
      <c r="Z159" s="149"/>
      <c r="AA159" s="149"/>
      <c r="AB159" s="149"/>
      <c r="AC159" s="149"/>
      <c r="AD159" s="149"/>
      <c r="AE159" s="149"/>
      <c r="AF159" s="146"/>
      <c r="AG159" s="146"/>
      <c r="AH159" s="146"/>
      <c r="AI159" s="146"/>
      <c r="AJ159" s="146"/>
      <c r="AK159" s="146"/>
      <c r="AL159" s="146"/>
      <c r="AM159" s="146"/>
      <c r="AN159" s="146"/>
      <c r="AO159" s="146"/>
      <c r="AP159" s="146"/>
      <c r="AQ159" s="146"/>
      <c r="AR159" s="146"/>
      <c r="AS159" s="146"/>
      <c r="AT159" s="146"/>
      <c r="AU159" s="146"/>
      <c r="AV159" s="146"/>
      <c r="AW159" s="146"/>
      <c r="AX159" s="146"/>
      <c r="AY159" s="146"/>
      <c r="AZ159" s="146"/>
      <c r="BA159" s="146"/>
      <c r="BB159" s="146"/>
      <c r="BC159" s="146"/>
      <c r="BD159" s="146"/>
      <c r="BE159" s="146"/>
      <c r="BF159" s="146"/>
      <c r="BG159" s="146"/>
      <c r="BH159" s="146"/>
      <c r="BI159" s="146"/>
      <c r="BJ159" s="146"/>
      <c r="BK159" s="146"/>
      <c r="BL159" s="146"/>
      <c r="BM159" s="146"/>
      <c r="BN159" s="146"/>
      <c r="BO159" s="146"/>
      <c r="BP159" s="146"/>
      <c r="BQ159" s="146"/>
      <c r="BR159" s="146"/>
      <c r="BS159" s="146"/>
      <c r="BT159" s="146"/>
      <c r="BU159" s="146"/>
      <c r="BV159" s="146"/>
      <c r="BW159" s="146"/>
      <c r="BX159" s="146"/>
      <c r="BY159" s="146"/>
      <c r="BZ159" s="146"/>
      <c r="CA159" s="146"/>
      <c r="CB159" s="146"/>
      <c r="CC159" s="146"/>
      <c r="CD159" s="146"/>
      <c r="CE159" s="146"/>
      <c r="CF159" s="146"/>
      <c r="CG159" s="146"/>
      <c r="CH159" s="146"/>
      <c r="CI159" s="146"/>
      <c r="CJ159" s="146"/>
      <c r="CK159" s="146"/>
      <c r="CL159" s="146"/>
      <c r="CM159" s="146"/>
      <c r="CN159" s="146"/>
      <c r="CO159" s="146"/>
      <c r="CP159" s="146"/>
      <c r="CQ159" s="146"/>
      <c r="CR159" s="146"/>
      <c r="CS159" s="146"/>
      <c r="CT159" s="146"/>
      <c r="CU159" s="146"/>
      <c r="CV159" s="146"/>
      <c r="CW159" s="146"/>
      <c r="CX159" s="146"/>
      <c r="CY159" s="146"/>
      <c r="CZ159" s="146"/>
      <c r="DA159" s="146"/>
      <c r="DB159" s="146"/>
      <c r="DC159" s="146"/>
      <c r="DD159" s="146"/>
      <c r="DE159" s="146"/>
      <c r="DF159" s="146"/>
      <c r="DG159" s="146"/>
      <c r="DH159" s="146"/>
      <c r="DI159" s="146"/>
      <c r="DJ159" s="146"/>
      <c r="DK159" s="146"/>
      <c r="DL159" s="146"/>
      <c r="DM159" s="146"/>
      <c r="DN159" s="146"/>
      <c r="DO159" s="146"/>
      <c r="DP159" s="146"/>
      <c r="DQ159" s="146"/>
      <c r="DR159" s="146"/>
      <c r="DS159" s="146"/>
      <c r="DT159" s="146"/>
      <c r="DU159" s="146"/>
      <c r="DV159" s="146"/>
      <c r="DW159" s="146"/>
      <c r="DX159" s="146"/>
      <c r="DY159" s="146"/>
      <c r="DZ159" s="146"/>
      <c r="EA159" s="146"/>
      <c r="EB159" s="146"/>
      <c r="EC159" s="146"/>
      <c r="ED159" s="146"/>
      <c r="EE159" s="146"/>
      <c r="EF159" s="146"/>
      <c r="EG159" s="146"/>
      <c r="EH159" s="146"/>
      <c r="EI159" s="146"/>
      <c r="EJ159" s="146"/>
      <c r="EK159" s="146"/>
      <c r="EL159" s="146"/>
      <c r="EM159" s="146"/>
      <c r="EN159" s="146"/>
      <c r="EO159" s="146"/>
    </row>
    <row r="160" spans="1:145" ht="14" x14ac:dyDescent="0.15">
      <c r="A160" s="146"/>
      <c r="B160" s="146"/>
      <c r="C160" s="146"/>
      <c r="D160" s="146"/>
      <c r="E160" s="146"/>
      <c r="F160" s="146"/>
      <c r="G160" s="146"/>
      <c r="H160" s="146"/>
      <c r="I160" s="146"/>
      <c r="J160" s="146"/>
      <c r="K160" s="146"/>
      <c r="L160" s="146"/>
      <c r="M160" s="146"/>
      <c r="N160" s="146"/>
      <c r="O160" s="146"/>
      <c r="P160" s="146"/>
      <c r="Q160" s="146"/>
      <c r="R160" s="146"/>
      <c r="S160" s="146"/>
      <c r="T160" s="146"/>
      <c r="U160" s="149"/>
      <c r="V160" s="149"/>
      <c r="W160" s="149"/>
      <c r="X160" s="149"/>
      <c r="Y160" s="149"/>
      <c r="Z160" s="149"/>
      <c r="AA160" s="149"/>
      <c r="AB160" s="149"/>
      <c r="AC160" s="149"/>
      <c r="AD160" s="149"/>
      <c r="AE160" s="149"/>
      <c r="AF160" s="146"/>
      <c r="AG160" s="146"/>
      <c r="AH160" s="146"/>
      <c r="AI160" s="146"/>
      <c r="AJ160" s="146"/>
      <c r="AK160" s="146"/>
      <c r="AL160" s="146"/>
      <c r="AM160" s="146"/>
      <c r="AN160" s="146"/>
      <c r="AO160" s="146"/>
      <c r="AP160" s="146"/>
      <c r="AQ160" s="146"/>
      <c r="AR160" s="146"/>
      <c r="AS160" s="146"/>
      <c r="AT160" s="146"/>
      <c r="AU160" s="146"/>
      <c r="AV160" s="146"/>
      <c r="AW160" s="146"/>
      <c r="AX160" s="146"/>
      <c r="AY160" s="146"/>
      <c r="AZ160" s="146"/>
      <c r="BA160" s="146"/>
      <c r="BB160" s="146"/>
      <c r="BC160" s="146"/>
      <c r="BD160" s="146"/>
      <c r="BE160" s="146"/>
      <c r="BF160" s="146"/>
      <c r="BG160" s="146"/>
      <c r="BH160" s="146"/>
      <c r="BI160" s="146"/>
      <c r="BJ160" s="146"/>
      <c r="BK160" s="146"/>
      <c r="BL160" s="146"/>
      <c r="BM160" s="146"/>
      <c r="BN160" s="146"/>
      <c r="BO160" s="146"/>
      <c r="BP160" s="146"/>
      <c r="BQ160" s="146"/>
      <c r="BR160" s="146"/>
      <c r="BS160" s="146"/>
      <c r="BT160" s="146"/>
      <c r="BU160" s="146"/>
      <c r="BV160" s="146"/>
      <c r="BW160" s="146"/>
      <c r="BX160" s="146"/>
      <c r="BY160" s="146"/>
      <c r="BZ160" s="146"/>
      <c r="CA160" s="146"/>
      <c r="CB160" s="146"/>
      <c r="CC160" s="146"/>
      <c r="CD160" s="146"/>
      <c r="CE160" s="146"/>
      <c r="CF160" s="146"/>
      <c r="CG160" s="146"/>
      <c r="CH160" s="146"/>
      <c r="CI160" s="146"/>
      <c r="CJ160" s="146"/>
      <c r="CK160" s="146"/>
      <c r="CL160" s="146"/>
      <c r="CM160" s="146"/>
      <c r="CN160" s="146"/>
      <c r="CO160" s="146"/>
      <c r="CP160" s="146"/>
      <c r="CQ160" s="146"/>
      <c r="CR160" s="146"/>
      <c r="CS160" s="146"/>
      <c r="CT160" s="146"/>
      <c r="CU160" s="146"/>
      <c r="CV160" s="146"/>
      <c r="CW160" s="146"/>
      <c r="CX160" s="146"/>
      <c r="CY160" s="146"/>
      <c r="CZ160" s="146"/>
      <c r="DA160" s="146"/>
      <c r="DB160" s="146"/>
      <c r="DC160" s="146"/>
      <c r="DD160" s="146"/>
      <c r="DE160" s="146"/>
      <c r="DF160" s="146"/>
      <c r="DG160" s="146"/>
      <c r="DH160" s="146"/>
      <c r="DI160" s="146"/>
      <c r="DJ160" s="146"/>
      <c r="DK160" s="146"/>
      <c r="DL160" s="146"/>
      <c r="DM160" s="146"/>
      <c r="DN160" s="146"/>
      <c r="DO160" s="146"/>
      <c r="DP160" s="146"/>
      <c r="DQ160" s="146"/>
      <c r="DR160" s="146"/>
      <c r="DS160" s="146"/>
      <c r="DT160" s="146"/>
      <c r="DU160" s="146"/>
      <c r="DV160" s="146"/>
      <c r="DW160" s="146"/>
      <c r="DX160" s="146"/>
      <c r="DY160" s="146"/>
      <c r="DZ160" s="146"/>
      <c r="EA160" s="146"/>
      <c r="EB160" s="146"/>
      <c r="EC160" s="146"/>
      <c r="ED160" s="146"/>
      <c r="EE160" s="146"/>
      <c r="EF160" s="146"/>
      <c r="EG160" s="146"/>
      <c r="EH160" s="146"/>
      <c r="EI160" s="146"/>
      <c r="EJ160" s="146"/>
      <c r="EK160" s="146"/>
      <c r="EL160" s="146"/>
      <c r="EM160" s="146"/>
      <c r="EN160" s="146"/>
      <c r="EO160" s="146"/>
    </row>
    <row r="161" spans="1:145" ht="14" x14ac:dyDescent="0.15">
      <c r="A161" s="146"/>
      <c r="B161" s="146"/>
      <c r="C161" s="146"/>
      <c r="D161" s="146"/>
      <c r="E161" s="146"/>
      <c r="F161" s="146"/>
      <c r="G161" s="146"/>
      <c r="H161" s="146"/>
      <c r="I161" s="146"/>
      <c r="J161" s="146"/>
      <c r="K161" s="146"/>
      <c r="L161" s="146"/>
      <c r="M161" s="146"/>
      <c r="N161" s="146"/>
      <c r="O161" s="146"/>
      <c r="P161" s="146"/>
      <c r="Q161" s="146"/>
      <c r="R161" s="146"/>
      <c r="S161" s="146"/>
      <c r="T161" s="146"/>
      <c r="U161" s="149"/>
      <c r="V161" s="149"/>
      <c r="W161" s="149"/>
      <c r="X161" s="149"/>
      <c r="Y161" s="149"/>
      <c r="Z161" s="149"/>
      <c r="AA161" s="149"/>
      <c r="AB161" s="149"/>
      <c r="AC161" s="149"/>
      <c r="AD161" s="149"/>
      <c r="AE161" s="149"/>
      <c r="AF161" s="146"/>
      <c r="AG161" s="146"/>
      <c r="AH161" s="146"/>
      <c r="AI161" s="146"/>
      <c r="AJ161" s="146"/>
      <c r="AK161" s="146"/>
      <c r="AL161" s="146"/>
      <c r="AM161" s="146"/>
      <c r="AN161" s="146"/>
      <c r="AO161" s="146"/>
      <c r="AP161" s="146"/>
      <c r="AQ161" s="146"/>
      <c r="AR161" s="146"/>
      <c r="AS161" s="146"/>
      <c r="AT161" s="146"/>
      <c r="AU161" s="146"/>
      <c r="AV161" s="146"/>
      <c r="AW161" s="146"/>
      <c r="AX161" s="146"/>
      <c r="AY161" s="146"/>
      <c r="AZ161" s="146"/>
      <c r="BA161" s="146"/>
      <c r="BB161" s="146"/>
      <c r="BC161" s="146"/>
      <c r="BD161" s="146"/>
      <c r="BE161" s="146"/>
      <c r="BF161" s="146"/>
      <c r="BG161" s="146"/>
      <c r="BH161" s="146"/>
      <c r="BI161" s="146"/>
      <c r="BJ161" s="146"/>
      <c r="BK161" s="146"/>
      <c r="BL161" s="146"/>
      <c r="BM161" s="146"/>
      <c r="BN161" s="146"/>
      <c r="BO161" s="146"/>
      <c r="BP161" s="146"/>
      <c r="BQ161" s="146"/>
      <c r="BR161" s="146"/>
      <c r="BS161" s="146"/>
      <c r="BT161" s="146"/>
      <c r="BU161" s="146"/>
      <c r="BV161" s="146"/>
      <c r="BW161" s="146"/>
      <c r="BX161" s="146"/>
      <c r="BY161" s="146"/>
      <c r="BZ161" s="146"/>
      <c r="CA161" s="146"/>
      <c r="CB161" s="146"/>
      <c r="CC161" s="146"/>
      <c r="CD161" s="146"/>
      <c r="CE161" s="146"/>
      <c r="CF161" s="146"/>
      <c r="CG161" s="146"/>
      <c r="CH161" s="146"/>
      <c r="CI161" s="146"/>
      <c r="CJ161" s="146"/>
      <c r="CK161" s="146"/>
      <c r="CL161" s="146"/>
      <c r="CM161" s="146"/>
      <c r="CN161" s="146"/>
      <c r="CO161" s="146"/>
      <c r="CP161" s="146"/>
      <c r="CQ161" s="146"/>
      <c r="CR161" s="146"/>
      <c r="CS161" s="146"/>
      <c r="CT161" s="146"/>
      <c r="CU161" s="146"/>
      <c r="CV161" s="146"/>
      <c r="CW161" s="146"/>
      <c r="CX161" s="146"/>
      <c r="CY161" s="146"/>
      <c r="CZ161" s="146"/>
      <c r="DA161" s="146"/>
      <c r="DB161" s="146"/>
      <c r="DC161" s="146"/>
      <c r="DD161" s="146"/>
      <c r="DE161" s="146"/>
      <c r="DF161" s="146"/>
      <c r="DG161" s="146"/>
      <c r="DH161" s="146"/>
      <c r="DI161" s="146"/>
      <c r="DJ161" s="146"/>
      <c r="DK161" s="146"/>
      <c r="DL161" s="146"/>
      <c r="DM161" s="146"/>
      <c r="DN161" s="146"/>
      <c r="DO161" s="146"/>
      <c r="DP161" s="146"/>
      <c r="DQ161" s="146"/>
      <c r="DR161" s="146"/>
      <c r="DS161" s="146"/>
      <c r="DT161" s="146"/>
      <c r="DU161" s="146"/>
      <c r="DV161" s="146"/>
      <c r="DW161" s="146"/>
      <c r="DX161" s="146"/>
      <c r="DY161" s="146"/>
      <c r="DZ161" s="146"/>
      <c r="EA161" s="146"/>
      <c r="EB161" s="146"/>
      <c r="EC161" s="146"/>
      <c r="ED161" s="146"/>
      <c r="EE161" s="146"/>
      <c r="EF161" s="146"/>
      <c r="EG161" s="146"/>
      <c r="EH161" s="146"/>
      <c r="EI161" s="146"/>
      <c r="EJ161" s="146"/>
      <c r="EK161" s="146"/>
      <c r="EL161" s="146"/>
      <c r="EM161" s="146"/>
      <c r="EN161" s="146"/>
      <c r="EO161" s="146"/>
    </row>
    <row r="162" spans="1:145" ht="14" x14ac:dyDescent="0.15">
      <c r="A162" s="146"/>
      <c r="B162" s="146"/>
      <c r="C162" s="146"/>
      <c r="D162" s="146"/>
      <c r="E162" s="146"/>
      <c r="F162" s="146"/>
      <c r="G162" s="146"/>
      <c r="H162" s="146"/>
      <c r="I162" s="146"/>
      <c r="J162" s="146"/>
      <c r="K162" s="146"/>
      <c r="L162" s="146"/>
      <c r="M162" s="146"/>
      <c r="N162" s="146"/>
      <c r="O162" s="146"/>
      <c r="P162" s="146"/>
      <c r="Q162" s="146"/>
      <c r="R162" s="146"/>
      <c r="S162" s="146"/>
      <c r="T162" s="146"/>
      <c r="U162" s="149"/>
      <c r="V162" s="149"/>
      <c r="W162" s="149"/>
      <c r="X162" s="149"/>
      <c r="Y162" s="149"/>
      <c r="Z162" s="149"/>
      <c r="AA162" s="149"/>
      <c r="AB162" s="149"/>
      <c r="AC162" s="149"/>
      <c r="AD162" s="149"/>
      <c r="AE162" s="149"/>
      <c r="AF162" s="146"/>
      <c r="AG162" s="146"/>
      <c r="AH162" s="146"/>
      <c r="AI162" s="146"/>
      <c r="AJ162" s="146"/>
      <c r="AK162" s="146"/>
      <c r="AL162" s="146"/>
      <c r="AM162" s="146"/>
      <c r="AN162" s="146"/>
      <c r="AO162" s="146"/>
      <c r="AP162" s="146"/>
      <c r="AQ162" s="146"/>
      <c r="AR162" s="146"/>
      <c r="AS162" s="146"/>
      <c r="AT162" s="146"/>
      <c r="AU162" s="146"/>
      <c r="AV162" s="146"/>
      <c r="AW162" s="146"/>
      <c r="AX162" s="146"/>
      <c r="AY162" s="146"/>
      <c r="AZ162" s="146"/>
      <c r="BA162" s="146"/>
      <c r="BB162" s="146"/>
      <c r="BC162" s="146"/>
      <c r="BD162" s="146"/>
      <c r="BE162" s="146"/>
      <c r="BF162" s="146"/>
      <c r="BG162" s="146"/>
      <c r="BH162" s="146"/>
      <c r="BI162" s="146"/>
      <c r="BJ162" s="146"/>
      <c r="BK162" s="146"/>
      <c r="BL162" s="146"/>
      <c r="BM162" s="146"/>
      <c r="BN162" s="146"/>
      <c r="BO162" s="146"/>
      <c r="BP162" s="146"/>
      <c r="BQ162" s="146"/>
      <c r="BR162" s="146"/>
      <c r="BS162" s="146"/>
      <c r="BT162" s="146"/>
      <c r="BU162" s="146"/>
      <c r="BV162" s="146"/>
      <c r="BW162" s="146"/>
      <c r="BX162" s="146"/>
      <c r="BY162" s="146"/>
      <c r="BZ162" s="146"/>
      <c r="CA162" s="146"/>
      <c r="CB162" s="146"/>
      <c r="CC162" s="146"/>
      <c r="CD162" s="146"/>
      <c r="CE162" s="146"/>
      <c r="CF162" s="146"/>
      <c r="CG162" s="146"/>
      <c r="CH162" s="146"/>
      <c r="CI162" s="146"/>
      <c r="CJ162" s="146"/>
      <c r="CK162" s="146"/>
      <c r="CL162" s="146"/>
      <c r="CM162" s="146"/>
      <c r="CN162" s="146"/>
      <c r="CO162" s="146"/>
      <c r="CP162" s="146"/>
      <c r="CQ162" s="146"/>
      <c r="CR162" s="146"/>
      <c r="CS162" s="146"/>
      <c r="CT162" s="146"/>
      <c r="CU162" s="146"/>
      <c r="CV162" s="146"/>
      <c r="CW162" s="146"/>
      <c r="CX162" s="146"/>
      <c r="CY162" s="146"/>
      <c r="CZ162" s="146"/>
      <c r="DA162" s="146"/>
      <c r="DB162" s="146"/>
      <c r="DC162" s="146"/>
      <c r="DD162" s="146"/>
      <c r="DE162" s="146"/>
      <c r="DF162" s="146"/>
      <c r="DG162" s="146"/>
      <c r="DH162" s="146"/>
      <c r="DI162" s="146"/>
      <c r="DJ162" s="146"/>
      <c r="DK162" s="146"/>
      <c r="DL162" s="146"/>
      <c r="DM162" s="146"/>
      <c r="DN162" s="146"/>
      <c r="DO162" s="146"/>
      <c r="DP162" s="146"/>
      <c r="DQ162" s="146"/>
      <c r="DR162" s="146"/>
      <c r="DS162" s="146"/>
      <c r="DT162" s="146"/>
      <c r="DU162" s="146"/>
      <c r="DV162" s="146"/>
      <c r="DW162" s="146"/>
      <c r="DX162" s="146"/>
      <c r="DY162" s="146"/>
      <c r="DZ162" s="146"/>
      <c r="EA162" s="146"/>
      <c r="EB162" s="146"/>
      <c r="EC162" s="146"/>
      <c r="ED162" s="146"/>
      <c r="EE162" s="146"/>
      <c r="EF162" s="146"/>
      <c r="EG162" s="146"/>
      <c r="EH162" s="146"/>
      <c r="EI162" s="146"/>
      <c r="EJ162" s="146"/>
      <c r="EK162" s="146"/>
      <c r="EL162" s="146"/>
      <c r="EM162" s="146"/>
      <c r="EN162" s="146"/>
      <c r="EO162" s="146"/>
    </row>
    <row r="163" spans="1:145" ht="14" x14ac:dyDescent="0.15">
      <c r="A163" s="146"/>
      <c r="B163" s="146"/>
      <c r="C163" s="146"/>
      <c r="D163" s="146"/>
      <c r="E163" s="146"/>
      <c r="F163" s="146"/>
      <c r="G163" s="146"/>
      <c r="H163" s="146"/>
      <c r="I163" s="146"/>
      <c r="J163" s="146"/>
      <c r="K163" s="146"/>
      <c r="L163" s="146"/>
      <c r="M163" s="146"/>
      <c r="N163" s="146"/>
      <c r="O163" s="146"/>
      <c r="P163" s="146"/>
      <c r="Q163" s="146"/>
      <c r="R163" s="146"/>
      <c r="S163" s="146"/>
      <c r="T163" s="146"/>
      <c r="U163" s="149"/>
      <c r="V163" s="149"/>
      <c r="W163" s="149"/>
      <c r="X163" s="149"/>
      <c r="Y163" s="149"/>
      <c r="Z163" s="149"/>
      <c r="AA163" s="149"/>
      <c r="AB163" s="149"/>
      <c r="AC163" s="149"/>
      <c r="AD163" s="149"/>
      <c r="AE163" s="149"/>
      <c r="AF163" s="146"/>
      <c r="AG163" s="146"/>
      <c r="AH163" s="146"/>
      <c r="AI163" s="146"/>
      <c r="AJ163" s="146"/>
      <c r="AK163" s="146"/>
      <c r="AL163" s="146"/>
      <c r="AM163" s="146"/>
      <c r="AN163" s="146"/>
      <c r="AO163" s="146"/>
      <c r="AP163" s="146"/>
      <c r="AQ163" s="146"/>
      <c r="AR163" s="146"/>
      <c r="AS163" s="146"/>
      <c r="AT163" s="146"/>
      <c r="AU163" s="146"/>
      <c r="AV163" s="146"/>
      <c r="AW163" s="146"/>
      <c r="AX163" s="146"/>
      <c r="AY163" s="146"/>
      <c r="AZ163" s="146"/>
      <c r="BA163" s="146"/>
      <c r="BB163" s="146"/>
      <c r="BC163" s="146"/>
      <c r="BD163" s="146"/>
      <c r="BE163" s="146"/>
      <c r="BF163" s="146"/>
      <c r="BG163" s="146"/>
      <c r="BH163" s="146"/>
      <c r="BI163" s="146"/>
      <c r="BJ163" s="146"/>
      <c r="BK163" s="146"/>
      <c r="BL163" s="146"/>
      <c r="BM163" s="146"/>
      <c r="BN163" s="146"/>
      <c r="BO163" s="146"/>
      <c r="BP163" s="146"/>
      <c r="BQ163" s="146"/>
      <c r="BR163" s="146"/>
      <c r="BS163" s="146"/>
      <c r="BT163" s="146"/>
      <c r="BU163" s="146"/>
      <c r="BV163" s="146"/>
      <c r="BW163" s="146"/>
      <c r="BX163" s="146"/>
      <c r="BY163" s="146"/>
      <c r="BZ163" s="146"/>
      <c r="CA163" s="146"/>
      <c r="CB163" s="146"/>
      <c r="CC163" s="146"/>
      <c r="CD163" s="146"/>
      <c r="CE163" s="146"/>
      <c r="CF163" s="146"/>
      <c r="CG163" s="146"/>
      <c r="CH163" s="146"/>
      <c r="CI163" s="146"/>
      <c r="CJ163" s="146"/>
      <c r="CK163" s="146"/>
      <c r="CL163" s="146"/>
      <c r="CM163" s="146"/>
      <c r="CN163" s="146"/>
      <c r="CO163" s="146"/>
      <c r="CP163" s="146"/>
      <c r="CQ163" s="146"/>
      <c r="CR163" s="146"/>
      <c r="CS163" s="146"/>
      <c r="CT163" s="146"/>
      <c r="CU163" s="146"/>
      <c r="CV163" s="146"/>
      <c r="CW163" s="146"/>
      <c r="CX163" s="146"/>
      <c r="CY163" s="146"/>
      <c r="CZ163" s="146"/>
      <c r="DA163" s="146"/>
      <c r="DB163" s="146"/>
      <c r="DC163" s="146"/>
      <c r="DD163" s="146"/>
      <c r="DE163" s="146"/>
      <c r="DF163" s="146"/>
      <c r="DG163" s="146"/>
      <c r="DH163" s="146"/>
      <c r="DI163" s="146"/>
      <c r="DJ163" s="146"/>
      <c r="DK163" s="146"/>
      <c r="DL163" s="146"/>
      <c r="DM163" s="146"/>
      <c r="DN163" s="146"/>
      <c r="DO163" s="146"/>
      <c r="DP163" s="146"/>
      <c r="DQ163" s="146"/>
      <c r="DR163" s="146"/>
      <c r="DS163" s="146"/>
      <c r="DT163" s="146"/>
      <c r="DU163" s="146"/>
      <c r="DV163" s="146"/>
      <c r="DW163" s="146"/>
      <c r="DX163" s="146"/>
      <c r="DY163" s="146"/>
      <c r="DZ163" s="146"/>
      <c r="EA163" s="146"/>
      <c r="EB163" s="146"/>
      <c r="EC163" s="146"/>
      <c r="ED163" s="146"/>
      <c r="EE163" s="146"/>
      <c r="EF163" s="146"/>
      <c r="EG163" s="146"/>
      <c r="EH163" s="146"/>
      <c r="EI163" s="146"/>
      <c r="EJ163" s="146"/>
      <c r="EK163" s="146"/>
      <c r="EL163" s="146"/>
      <c r="EM163" s="146"/>
      <c r="EN163" s="146"/>
      <c r="EO163" s="146"/>
    </row>
    <row r="164" spans="1:145" ht="14" x14ac:dyDescent="0.15">
      <c r="A164" s="146"/>
      <c r="B164" s="146"/>
      <c r="C164" s="146"/>
      <c r="D164" s="146"/>
      <c r="E164" s="146"/>
      <c r="F164" s="146"/>
      <c r="G164" s="146"/>
      <c r="H164" s="146"/>
      <c r="I164" s="146"/>
      <c r="J164" s="146"/>
      <c r="K164" s="146"/>
      <c r="L164" s="146"/>
      <c r="M164" s="146"/>
      <c r="N164" s="146"/>
      <c r="O164" s="146"/>
      <c r="P164" s="146"/>
      <c r="Q164" s="146"/>
      <c r="R164" s="146"/>
      <c r="S164" s="146"/>
      <c r="T164" s="146"/>
      <c r="U164" s="149"/>
      <c r="V164" s="149"/>
      <c r="W164" s="149"/>
      <c r="X164" s="149"/>
      <c r="Y164" s="149"/>
      <c r="Z164" s="149"/>
      <c r="AA164" s="149"/>
      <c r="AB164" s="149"/>
      <c r="AC164" s="149"/>
      <c r="AD164" s="149"/>
      <c r="AE164" s="149"/>
      <c r="AF164" s="146"/>
      <c r="AG164" s="146"/>
      <c r="AH164" s="146"/>
      <c r="AI164" s="146"/>
      <c r="AJ164" s="146"/>
      <c r="AK164" s="146"/>
      <c r="AL164" s="146"/>
      <c r="AM164" s="146"/>
      <c r="AN164" s="146"/>
      <c r="AO164" s="146"/>
      <c r="AP164" s="146"/>
      <c r="AQ164" s="146"/>
      <c r="AR164" s="146"/>
      <c r="AS164" s="146"/>
      <c r="AT164" s="146"/>
      <c r="AU164" s="146"/>
      <c r="AV164" s="146"/>
      <c r="AW164" s="146"/>
      <c r="AX164" s="146"/>
      <c r="AY164" s="146"/>
      <c r="AZ164" s="146"/>
      <c r="BA164" s="146"/>
      <c r="BB164" s="146"/>
      <c r="BC164" s="146"/>
      <c r="BD164" s="146"/>
      <c r="BE164" s="146"/>
      <c r="BF164" s="146"/>
      <c r="BG164" s="146"/>
      <c r="BH164" s="146"/>
      <c r="BI164" s="146"/>
      <c r="BJ164" s="146"/>
      <c r="BK164" s="146"/>
      <c r="BL164" s="146"/>
      <c r="BM164" s="146"/>
      <c r="BN164" s="146"/>
      <c r="BO164" s="146"/>
      <c r="BP164" s="146"/>
      <c r="BQ164" s="146"/>
      <c r="BR164" s="146"/>
      <c r="BS164" s="146"/>
      <c r="BT164" s="146"/>
      <c r="BU164" s="146"/>
      <c r="BV164" s="146"/>
      <c r="BW164" s="146"/>
      <c r="BX164" s="146"/>
      <c r="BY164" s="146"/>
      <c r="BZ164" s="146"/>
      <c r="CA164" s="146"/>
      <c r="CB164" s="146"/>
      <c r="CC164" s="146"/>
      <c r="CD164" s="146"/>
      <c r="CE164" s="146"/>
      <c r="CF164" s="146"/>
      <c r="CG164" s="146"/>
      <c r="CH164" s="146"/>
      <c r="CI164" s="146"/>
      <c r="CJ164" s="146"/>
      <c r="CK164" s="146"/>
      <c r="CL164" s="146"/>
      <c r="CM164" s="146"/>
      <c r="CN164" s="146"/>
      <c r="CO164" s="146"/>
      <c r="CP164" s="146"/>
      <c r="CQ164" s="146"/>
      <c r="CR164" s="146"/>
      <c r="CS164" s="146"/>
      <c r="CT164" s="146"/>
      <c r="CU164" s="146"/>
      <c r="CV164" s="146"/>
      <c r="CW164" s="146"/>
      <c r="CX164" s="146"/>
      <c r="CY164" s="146"/>
      <c r="CZ164" s="146"/>
      <c r="DA164" s="146"/>
      <c r="DB164" s="146"/>
      <c r="DC164" s="146"/>
      <c r="DD164" s="146"/>
      <c r="DE164" s="146"/>
      <c r="DF164" s="146"/>
      <c r="DG164" s="146"/>
      <c r="DH164" s="146"/>
      <c r="DI164" s="146"/>
      <c r="DJ164" s="146"/>
      <c r="DK164" s="146"/>
      <c r="DL164" s="146"/>
      <c r="DM164" s="146"/>
      <c r="DN164" s="146"/>
      <c r="DO164" s="146"/>
      <c r="DP164" s="146"/>
      <c r="DQ164" s="146"/>
      <c r="DR164" s="146"/>
      <c r="DS164" s="146"/>
      <c r="DT164" s="146"/>
      <c r="DU164" s="146"/>
      <c r="DV164" s="146"/>
      <c r="DW164" s="146"/>
      <c r="DX164" s="146"/>
      <c r="DY164" s="146"/>
      <c r="DZ164" s="146"/>
      <c r="EA164" s="146"/>
      <c r="EB164" s="146"/>
      <c r="EC164" s="146"/>
      <c r="ED164" s="146"/>
      <c r="EE164" s="146"/>
      <c r="EF164" s="146"/>
      <c r="EG164" s="146"/>
      <c r="EH164" s="146"/>
      <c r="EI164" s="146"/>
      <c r="EJ164" s="146"/>
      <c r="EK164" s="146"/>
      <c r="EL164" s="146"/>
      <c r="EM164" s="146"/>
      <c r="EN164" s="146"/>
      <c r="EO164" s="146"/>
    </row>
    <row r="165" spans="1:145" ht="14" x14ac:dyDescent="0.15">
      <c r="A165" s="146"/>
      <c r="B165" s="146"/>
      <c r="C165" s="146"/>
      <c r="D165" s="146"/>
      <c r="E165" s="146"/>
      <c r="F165" s="146"/>
      <c r="G165" s="146"/>
      <c r="H165" s="146"/>
      <c r="I165" s="146"/>
      <c r="J165" s="146"/>
      <c r="K165" s="146"/>
      <c r="L165" s="146"/>
      <c r="M165" s="146"/>
      <c r="N165" s="146"/>
      <c r="O165" s="146"/>
      <c r="P165" s="146"/>
      <c r="Q165" s="146"/>
      <c r="R165" s="146"/>
      <c r="S165" s="146"/>
      <c r="T165" s="146"/>
      <c r="U165" s="149"/>
      <c r="V165" s="149"/>
      <c r="W165" s="149"/>
      <c r="X165" s="149"/>
      <c r="Y165" s="149"/>
      <c r="Z165" s="149"/>
      <c r="AA165" s="149"/>
      <c r="AB165" s="149"/>
      <c r="AC165" s="149"/>
      <c r="AD165" s="149"/>
      <c r="AE165" s="149"/>
      <c r="AF165" s="146"/>
      <c r="AG165" s="146"/>
      <c r="AH165" s="146"/>
      <c r="AI165" s="146"/>
      <c r="AJ165" s="146"/>
      <c r="AK165" s="146"/>
      <c r="AL165" s="146"/>
      <c r="AM165" s="146"/>
      <c r="AN165" s="146"/>
      <c r="AO165" s="146"/>
      <c r="AP165" s="146"/>
      <c r="AQ165" s="146"/>
      <c r="AR165" s="146"/>
      <c r="AS165" s="146"/>
      <c r="AT165" s="146"/>
      <c r="AU165" s="146"/>
      <c r="AV165" s="146"/>
      <c r="AW165" s="146"/>
      <c r="AX165" s="146"/>
      <c r="AY165" s="146"/>
      <c r="AZ165" s="146"/>
      <c r="BA165" s="146"/>
      <c r="BB165" s="146"/>
      <c r="BC165" s="146"/>
      <c r="BD165" s="146"/>
      <c r="BE165" s="146"/>
      <c r="BF165" s="146"/>
      <c r="BG165" s="146"/>
      <c r="BH165" s="146"/>
      <c r="BI165" s="146"/>
      <c r="BJ165" s="146"/>
      <c r="BK165" s="146"/>
      <c r="BL165" s="146"/>
      <c r="BM165" s="146"/>
      <c r="BN165" s="146"/>
      <c r="BO165" s="146"/>
      <c r="BP165" s="146"/>
      <c r="BQ165" s="146"/>
      <c r="BR165" s="146"/>
      <c r="BS165" s="146"/>
      <c r="BT165" s="146"/>
      <c r="BU165" s="146"/>
      <c r="BV165" s="146"/>
      <c r="BW165" s="146"/>
      <c r="BX165" s="146"/>
      <c r="BY165" s="146"/>
      <c r="BZ165" s="146"/>
      <c r="CA165" s="146"/>
      <c r="CB165" s="146"/>
      <c r="CC165" s="146"/>
      <c r="CD165" s="146"/>
      <c r="CE165" s="146"/>
      <c r="CF165" s="146"/>
      <c r="CG165" s="146"/>
      <c r="CH165" s="146"/>
      <c r="CI165" s="146"/>
      <c r="CJ165" s="146"/>
      <c r="CK165" s="146"/>
      <c r="CL165" s="146"/>
      <c r="CM165" s="146"/>
      <c r="CN165" s="146"/>
      <c r="CO165" s="146"/>
      <c r="CP165" s="146"/>
      <c r="CQ165" s="146"/>
      <c r="CR165" s="146"/>
      <c r="CS165" s="146"/>
      <c r="CT165" s="146"/>
      <c r="CU165" s="146"/>
      <c r="CV165" s="146"/>
      <c r="CW165" s="146"/>
      <c r="CX165" s="146"/>
      <c r="CY165" s="146"/>
      <c r="CZ165" s="146"/>
      <c r="DA165" s="146"/>
      <c r="DB165" s="146"/>
      <c r="DC165" s="146"/>
      <c r="DD165" s="146"/>
      <c r="DE165" s="146"/>
      <c r="DF165" s="146"/>
      <c r="DG165" s="146"/>
      <c r="DH165" s="146"/>
      <c r="DI165" s="146"/>
      <c r="DJ165" s="146"/>
      <c r="DK165" s="146"/>
      <c r="DL165" s="146"/>
      <c r="DM165" s="146"/>
      <c r="DN165" s="146"/>
      <c r="DO165" s="146"/>
      <c r="DP165" s="146"/>
      <c r="DQ165" s="146"/>
      <c r="DR165" s="146"/>
      <c r="DS165" s="146"/>
      <c r="DT165" s="146"/>
      <c r="DU165" s="146"/>
      <c r="DV165" s="146"/>
      <c r="DW165" s="146"/>
      <c r="DX165" s="146"/>
      <c r="DY165" s="146"/>
      <c r="DZ165" s="146"/>
      <c r="EA165" s="146"/>
      <c r="EB165" s="146"/>
      <c r="EC165" s="146"/>
      <c r="ED165" s="146"/>
      <c r="EE165" s="146"/>
      <c r="EF165" s="146"/>
      <c r="EG165" s="146"/>
      <c r="EH165" s="146"/>
      <c r="EI165" s="146"/>
      <c r="EJ165" s="146"/>
      <c r="EK165" s="146"/>
      <c r="EL165" s="146"/>
      <c r="EM165" s="146"/>
      <c r="EN165" s="146"/>
      <c r="EO165" s="146"/>
    </row>
    <row r="166" spans="1:145" ht="14" x14ac:dyDescent="0.15">
      <c r="A166" s="146"/>
      <c r="B166" s="146"/>
      <c r="C166" s="146"/>
      <c r="D166" s="146"/>
      <c r="E166" s="146"/>
      <c r="F166" s="146"/>
      <c r="G166" s="146"/>
      <c r="H166" s="146"/>
      <c r="I166" s="146"/>
      <c r="J166" s="146"/>
      <c r="K166" s="146"/>
      <c r="L166" s="146"/>
      <c r="M166" s="146"/>
      <c r="N166" s="146"/>
      <c r="O166" s="146"/>
      <c r="P166" s="146"/>
      <c r="Q166" s="146"/>
      <c r="R166" s="146"/>
      <c r="S166" s="146"/>
      <c r="T166" s="146"/>
      <c r="U166" s="149"/>
      <c r="V166" s="149"/>
      <c r="W166" s="149"/>
      <c r="X166" s="149"/>
      <c r="Y166" s="149"/>
      <c r="Z166" s="149"/>
      <c r="AA166" s="149"/>
      <c r="AB166" s="149"/>
      <c r="AC166" s="149"/>
      <c r="AD166" s="149"/>
      <c r="AE166" s="149"/>
      <c r="AF166" s="146"/>
      <c r="AG166" s="146"/>
      <c r="AH166" s="146"/>
      <c r="AI166" s="146"/>
      <c r="AJ166" s="146"/>
      <c r="AK166" s="146"/>
      <c r="AL166" s="146"/>
      <c r="AM166" s="146"/>
      <c r="AN166" s="146"/>
      <c r="AO166" s="146"/>
      <c r="AP166" s="146"/>
      <c r="AQ166" s="146"/>
      <c r="AR166" s="146"/>
      <c r="AS166" s="146"/>
      <c r="AT166" s="146"/>
      <c r="AU166" s="146"/>
      <c r="AV166" s="146"/>
      <c r="AW166" s="146"/>
      <c r="AX166" s="146"/>
      <c r="AY166" s="146"/>
      <c r="AZ166" s="146"/>
      <c r="BA166" s="146"/>
      <c r="BB166" s="146"/>
      <c r="BC166" s="146"/>
      <c r="BD166" s="146"/>
      <c r="BE166" s="146"/>
      <c r="BF166" s="146"/>
      <c r="BG166" s="146"/>
      <c r="BH166" s="146"/>
      <c r="BI166" s="146"/>
      <c r="BJ166" s="146"/>
      <c r="BK166" s="146"/>
      <c r="BL166" s="146"/>
      <c r="BM166" s="146"/>
      <c r="BN166" s="146"/>
      <c r="BO166" s="146"/>
      <c r="BP166" s="146"/>
      <c r="BQ166" s="146"/>
      <c r="BR166" s="146"/>
      <c r="BS166" s="146"/>
      <c r="BT166" s="146"/>
      <c r="BU166" s="146"/>
      <c r="BV166" s="146"/>
      <c r="BW166" s="146"/>
      <c r="BX166" s="146"/>
      <c r="BY166" s="146"/>
      <c r="BZ166" s="146"/>
      <c r="CA166" s="146"/>
      <c r="CB166" s="146"/>
      <c r="CC166" s="146"/>
      <c r="CD166" s="146"/>
      <c r="CE166" s="146"/>
      <c r="CF166" s="146"/>
      <c r="CG166" s="146"/>
      <c r="CH166" s="146"/>
      <c r="CI166" s="146"/>
      <c r="CJ166" s="146"/>
      <c r="CK166" s="146"/>
      <c r="CL166" s="146"/>
      <c r="CM166" s="146"/>
      <c r="CN166" s="146"/>
      <c r="CO166" s="146"/>
      <c r="CP166" s="146"/>
      <c r="CQ166" s="146"/>
      <c r="CR166" s="146"/>
      <c r="CS166" s="146"/>
      <c r="CT166" s="146"/>
      <c r="CU166" s="146"/>
      <c r="CV166" s="146"/>
      <c r="CW166" s="146"/>
      <c r="CX166" s="146"/>
      <c r="CY166" s="146"/>
      <c r="CZ166" s="146"/>
      <c r="DA166" s="146"/>
      <c r="DB166" s="146"/>
      <c r="DC166" s="146"/>
      <c r="DD166" s="146"/>
      <c r="DE166" s="146"/>
      <c r="DF166" s="146"/>
      <c r="DG166" s="146"/>
      <c r="DH166" s="146"/>
      <c r="DI166" s="146"/>
      <c r="DJ166" s="146"/>
      <c r="DK166" s="146"/>
      <c r="DL166" s="146"/>
      <c r="DM166" s="146"/>
      <c r="DN166" s="146"/>
      <c r="DO166" s="146"/>
      <c r="DP166" s="146"/>
      <c r="DQ166" s="146"/>
      <c r="DR166" s="146"/>
      <c r="DS166" s="146"/>
      <c r="DT166" s="146"/>
      <c r="DU166" s="146"/>
      <c r="DV166" s="146"/>
      <c r="DW166" s="146"/>
      <c r="DX166" s="146"/>
      <c r="DY166" s="146"/>
      <c r="DZ166" s="146"/>
      <c r="EA166" s="146"/>
      <c r="EB166" s="146"/>
      <c r="EC166" s="146"/>
      <c r="ED166" s="146"/>
      <c r="EE166" s="146"/>
      <c r="EF166" s="146"/>
      <c r="EG166" s="146"/>
      <c r="EH166" s="146"/>
      <c r="EI166" s="146"/>
      <c r="EJ166" s="146"/>
      <c r="EK166" s="146"/>
      <c r="EL166" s="146"/>
      <c r="EM166" s="146"/>
      <c r="EN166" s="146"/>
      <c r="EO166" s="146"/>
    </row>
    <row r="167" spans="1:145" ht="14" x14ac:dyDescent="0.15">
      <c r="A167" s="146"/>
      <c r="B167" s="146"/>
      <c r="C167" s="146"/>
      <c r="D167" s="146"/>
      <c r="E167" s="146"/>
      <c r="F167" s="146"/>
      <c r="G167" s="146"/>
      <c r="H167" s="146"/>
      <c r="I167" s="146"/>
      <c r="J167" s="146"/>
      <c r="K167" s="146"/>
      <c r="L167" s="146"/>
      <c r="M167" s="146"/>
      <c r="N167" s="146"/>
      <c r="O167" s="146"/>
      <c r="P167" s="146"/>
      <c r="Q167" s="146"/>
      <c r="R167" s="146"/>
      <c r="S167" s="146"/>
      <c r="T167" s="146"/>
      <c r="U167" s="149"/>
      <c r="V167" s="149"/>
      <c r="W167" s="149"/>
      <c r="X167" s="149"/>
      <c r="Y167" s="149"/>
      <c r="Z167" s="149"/>
      <c r="AA167" s="149"/>
      <c r="AB167" s="149"/>
      <c r="AC167" s="149"/>
      <c r="AD167" s="149"/>
      <c r="AE167" s="149"/>
      <c r="AF167" s="146"/>
      <c r="AG167" s="146"/>
      <c r="AH167" s="146"/>
      <c r="AI167" s="146"/>
      <c r="AJ167" s="146"/>
      <c r="AK167" s="146"/>
      <c r="AL167" s="146"/>
      <c r="AM167" s="146"/>
      <c r="AN167" s="146"/>
      <c r="AO167" s="146"/>
      <c r="AP167" s="146"/>
      <c r="AQ167" s="146"/>
      <c r="AR167" s="146"/>
      <c r="AS167" s="146"/>
      <c r="AT167" s="146"/>
      <c r="AU167" s="146"/>
      <c r="AV167" s="146"/>
      <c r="AW167" s="146"/>
      <c r="AX167" s="146"/>
      <c r="AY167" s="146"/>
      <c r="AZ167" s="146"/>
      <c r="BA167" s="146"/>
      <c r="BB167" s="146"/>
      <c r="BC167" s="146"/>
      <c r="BD167" s="146"/>
      <c r="BE167" s="146"/>
      <c r="BF167" s="146"/>
      <c r="BG167" s="146"/>
      <c r="BH167" s="146"/>
      <c r="BI167" s="146"/>
      <c r="BJ167" s="146"/>
      <c r="BK167" s="146"/>
      <c r="BL167" s="146"/>
      <c r="BM167" s="146"/>
      <c r="BN167" s="146"/>
      <c r="BO167" s="146"/>
      <c r="BP167" s="146"/>
      <c r="BQ167" s="146"/>
      <c r="BR167" s="146"/>
      <c r="BS167" s="146"/>
      <c r="BT167" s="146"/>
      <c r="BU167" s="146"/>
      <c r="BV167" s="146"/>
      <c r="BW167" s="146"/>
      <c r="BX167" s="146"/>
      <c r="BY167" s="146"/>
      <c r="BZ167" s="146"/>
      <c r="CA167" s="146"/>
      <c r="CB167" s="146"/>
      <c r="CC167" s="146"/>
      <c r="CD167" s="146"/>
      <c r="CE167" s="146"/>
      <c r="CF167" s="146"/>
      <c r="CG167" s="146"/>
      <c r="CH167" s="146"/>
      <c r="CI167" s="146"/>
      <c r="CJ167" s="146"/>
      <c r="CK167" s="146"/>
      <c r="CL167" s="146"/>
      <c r="CM167" s="146"/>
      <c r="CN167" s="146"/>
      <c r="CO167" s="146"/>
      <c r="CP167" s="146"/>
      <c r="CQ167" s="146"/>
      <c r="CR167" s="146"/>
      <c r="CS167" s="146"/>
      <c r="CT167" s="146"/>
      <c r="CU167" s="146"/>
      <c r="CV167" s="146"/>
      <c r="CW167" s="146"/>
      <c r="CX167" s="146"/>
      <c r="CY167" s="146"/>
      <c r="CZ167" s="146"/>
      <c r="DA167" s="146"/>
      <c r="DB167" s="146"/>
      <c r="DC167" s="146"/>
      <c r="DD167" s="146"/>
      <c r="DE167" s="146"/>
      <c r="DF167" s="146"/>
      <c r="DG167" s="146"/>
      <c r="DH167" s="146"/>
      <c r="DI167" s="146"/>
      <c r="DJ167" s="146"/>
      <c r="DK167" s="146"/>
      <c r="DL167" s="146"/>
      <c r="DM167" s="146"/>
      <c r="DN167" s="146"/>
      <c r="DO167" s="146"/>
      <c r="DP167" s="146"/>
      <c r="DQ167" s="146"/>
      <c r="DR167" s="146"/>
      <c r="DS167" s="146"/>
      <c r="DT167" s="146"/>
      <c r="DU167" s="146"/>
      <c r="DV167" s="146"/>
      <c r="DW167" s="146"/>
      <c r="DX167" s="146"/>
      <c r="DY167" s="146"/>
      <c r="DZ167" s="146"/>
      <c r="EA167" s="146"/>
      <c r="EB167" s="146"/>
      <c r="EC167" s="146"/>
      <c r="ED167" s="146"/>
      <c r="EE167" s="146"/>
      <c r="EF167" s="146"/>
      <c r="EG167" s="146"/>
      <c r="EH167" s="146"/>
      <c r="EI167" s="146"/>
      <c r="EJ167" s="146"/>
      <c r="EK167" s="146"/>
      <c r="EL167" s="146"/>
      <c r="EM167" s="146"/>
      <c r="EN167" s="146"/>
      <c r="EO167" s="146"/>
    </row>
    <row r="168" spans="1:145" ht="14" x14ac:dyDescent="0.15">
      <c r="A168" s="146"/>
      <c r="B168" s="146"/>
      <c r="C168" s="146"/>
      <c r="D168" s="146"/>
      <c r="E168" s="146"/>
      <c r="F168" s="146"/>
      <c r="G168" s="146"/>
      <c r="H168" s="146"/>
      <c r="I168" s="146"/>
      <c r="J168" s="146"/>
      <c r="K168" s="146"/>
      <c r="L168" s="146"/>
      <c r="M168" s="146"/>
      <c r="N168" s="146"/>
      <c r="O168" s="146"/>
      <c r="P168" s="146"/>
      <c r="Q168" s="146"/>
      <c r="R168" s="146"/>
      <c r="S168" s="146"/>
      <c r="T168" s="146"/>
      <c r="U168" s="149"/>
      <c r="V168" s="149"/>
      <c r="W168" s="149"/>
      <c r="X168" s="149"/>
      <c r="Y168" s="149"/>
      <c r="Z168" s="149"/>
      <c r="AA168" s="149"/>
      <c r="AB168" s="149"/>
      <c r="AC168" s="149"/>
      <c r="AD168" s="149"/>
      <c r="AE168" s="149"/>
      <c r="AF168" s="146"/>
      <c r="AG168" s="146"/>
      <c r="AH168" s="146"/>
      <c r="AI168" s="146"/>
      <c r="AJ168" s="146"/>
      <c r="AK168" s="146"/>
      <c r="AL168" s="146"/>
      <c r="AM168" s="146"/>
      <c r="AN168" s="146"/>
      <c r="AO168" s="146"/>
      <c r="AP168" s="146"/>
      <c r="AQ168" s="146"/>
      <c r="AR168" s="146"/>
      <c r="AS168" s="146"/>
      <c r="AT168" s="146"/>
      <c r="AU168" s="146"/>
      <c r="AV168" s="146"/>
      <c r="AW168" s="146"/>
      <c r="AX168" s="146"/>
      <c r="AY168" s="146"/>
      <c r="AZ168" s="146"/>
      <c r="BA168" s="146"/>
      <c r="BB168" s="146"/>
      <c r="BC168" s="146"/>
      <c r="BD168" s="146"/>
      <c r="BE168" s="146"/>
      <c r="BF168" s="146"/>
      <c r="BG168" s="146"/>
      <c r="BH168" s="146"/>
      <c r="BI168" s="146"/>
      <c r="BJ168" s="146"/>
      <c r="BK168" s="146"/>
      <c r="BL168" s="146"/>
      <c r="BM168" s="146"/>
      <c r="BN168" s="146"/>
      <c r="BO168" s="146"/>
      <c r="BP168" s="146"/>
      <c r="BQ168" s="146"/>
      <c r="BR168" s="146"/>
      <c r="BS168" s="146"/>
      <c r="BT168" s="146"/>
      <c r="BU168" s="146"/>
      <c r="BV168" s="146"/>
      <c r="BW168" s="146"/>
      <c r="BX168" s="146"/>
      <c r="BY168" s="146"/>
      <c r="BZ168" s="146"/>
      <c r="CA168" s="146"/>
      <c r="CB168" s="146"/>
      <c r="CC168" s="146"/>
      <c r="CD168" s="146"/>
      <c r="CE168" s="146"/>
      <c r="CF168" s="146"/>
      <c r="CG168" s="146"/>
      <c r="CH168" s="146"/>
      <c r="CI168" s="146"/>
      <c r="CJ168" s="146"/>
      <c r="CK168" s="146"/>
      <c r="CL168" s="146"/>
      <c r="CM168" s="146"/>
      <c r="CN168" s="146"/>
      <c r="CO168" s="146"/>
      <c r="CP168" s="146"/>
      <c r="CQ168" s="146"/>
      <c r="CR168" s="146"/>
      <c r="CS168" s="146"/>
      <c r="CT168" s="146"/>
      <c r="CU168" s="146"/>
      <c r="CV168" s="146"/>
      <c r="CW168" s="146"/>
      <c r="CX168" s="146"/>
      <c r="CY168" s="146"/>
      <c r="CZ168" s="146"/>
      <c r="DA168" s="146"/>
      <c r="DB168" s="146"/>
      <c r="DC168" s="146"/>
      <c r="DD168" s="146"/>
      <c r="DE168" s="146"/>
      <c r="DF168" s="146"/>
      <c r="DG168" s="146"/>
      <c r="DH168" s="146"/>
      <c r="DI168" s="146"/>
      <c r="DJ168" s="146"/>
      <c r="DK168" s="146"/>
      <c r="DL168" s="146"/>
      <c r="DM168" s="146"/>
      <c r="DN168" s="146"/>
      <c r="DO168" s="146"/>
      <c r="DP168" s="146"/>
      <c r="DQ168" s="146"/>
      <c r="DR168" s="146"/>
      <c r="DS168" s="146"/>
      <c r="DT168" s="146"/>
      <c r="DU168" s="146"/>
      <c r="DV168" s="146"/>
      <c r="DW168" s="146"/>
      <c r="DX168" s="146"/>
      <c r="DY168" s="146"/>
      <c r="DZ168" s="146"/>
      <c r="EA168" s="146"/>
      <c r="EB168" s="146"/>
      <c r="EC168" s="146"/>
      <c r="ED168" s="146"/>
      <c r="EE168" s="146"/>
      <c r="EF168" s="146"/>
      <c r="EG168" s="146"/>
      <c r="EH168" s="146"/>
      <c r="EI168" s="146"/>
      <c r="EJ168" s="146"/>
      <c r="EK168" s="146"/>
      <c r="EL168" s="146"/>
      <c r="EM168" s="146"/>
      <c r="EN168" s="146"/>
      <c r="EO168" s="146"/>
    </row>
    <row r="169" spans="1:145" ht="14" x14ac:dyDescent="0.15">
      <c r="A169" s="146"/>
      <c r="B169" s="146"/>
      <c r="C169" s="146"/>
      <c r="D169" s="146"/>
      <c r="E169" s="146"/>
      <c r="F169" s="146"/>
      <c r="G169" s="146"/>
      <c r="H169" s="146"/>
      <c r="I169" s="146"/>
      <c r="J169" s="146"/>
      <c r="K169" s="146"/>
      <c r="L169" s="146"/>
      <c r="M169" s="146"/>
      <c r="N169" s="146"/>
      <c r="O169" s="146"/>
      <c r="P169" s="146"/>
      <c r="Q169" s="146"/>
      <c r="R169" s="146"/>
      <c r="S169" s="146"/>
      <c r="T169" s="146"/>
      <c r="U169" s="149"/>
      <c r="V169" s="149"/>
      <c r="W169" s="149"/>
      <c r="X169" s="149"/>
      <c r="Y169" s="149"/>
      <c r="Z169" s="149"/>
      <c r="AA169" s="149"/>
      <c r="AB169" s="149"/>
      <c r="AC169" s="149"/>
      <c r="AD169" s="149"/>
      <c r="AE169" s="149"/>
      <c r="AF169" s="146"/>
      <c r="AG169" s="146"/>
      <c r="AH169" s="146"/>
      <c r="AI169" s="146"/>
      <c r="AJ169" s="146"/>
      <c r="AK169" s="146"/>
      <c r="AL169" s="146"/>
      <c r="AM169" s="146"/>
      <c r="AN169" s="146"/>
      <c r="AO169" s="146"/>
      <c r="AP169" s="146"/>
      <c r="AQ169" s="146"/>
      <c r="AR169" s="146"/>
      <c r="AS169" s="146"/>
      <c r="AT169" s="146"/>
      <c r="AU169" s="146"/>
      <c r="AV169" s="146"/>
      <c r="AW169" s="146"/>
      <c r="AX169" s="146"/>
      <c r="AY169" s="146"/>
      <c r="AZ169" s="146"/>
      <c r="BA169" s="146"/>
      <c r="BB169" s="146"/>
      <c r="BC169" s="146"/>
      <c r="BD169" s="146"/>
      <c r="BE169" s="146"/>
      <c r="BF169" s="146"/>
      <c r="BG169" s="146"/>
      <c r="BH169" s="146"/>
      <c r="BI169" s="146"/>
      <c r="BJ169" s="146"/>
      <c r="BK169" s="146"/>
      <c r="BL169" s="146"/>
      <c r="BM169" s="146"/>
      <c r="BN169" s="146"/>
      <c r="BO169" s="146"/>
      <c r="BP169" s="146"/>
      <c r="BQ169" s="146"/>
      <c r="BR169" s="146"/>
      <c r="BS169" s="146"/>
      <c r="BT169" s="146"/>
      <c r="BU169" s="146"/>
      <c r="BV169" s="146"/>
      <c r="BW169" s="146"/>
      <c r="BX169" s="146"/>
      <c r="BY169" s="146"/>
      <c r="BZ169" s="146"/>
      <c r="CA169" s="146"/>
      <c r="CB169" s="146"/>
      <c r="CC169" s="146"/>
      <c r="CD169" s="146"/>
      <c r="CE169" s="146"/>
      <c r="CF169" s="146"/>
      <c r="CG169" s="146"/>
      <c r="CH169" s="146"/>
      <c r="CI169" s="146"/>
      <c r="CJ169" s="146"/>
      <c r="CK169" s="146"/>
      <c r="CL169" s="146"/>
      <c r="CM169" s="146"/>
      <c r="CN169" s="146"/>
      <c r="CO169" s="146"/>
      <c r="CP169" s="146"/>
      <c r="CQ169" s="146"/>
      <c r="CR169" s="146"/>
      <c r="CS169" s="146"/>
      <c r="CT169" s="146"/>
      <c r="CU169" s="146"/>
      <c r="CV169" s="146"/>
      <c r="CW169" s="146"/>
      <c r="CX169" s="146"/>
      <c r="CY169" s="146"/>
      <c r="CZ169" s="146"/>
      <c r="DA169" s="146"/>
      <c r="DB169" s="146"/>
      <c r="DC169" s="146"/>
      <c r="DD169" s="146"/>
      <c r="DE169" s="146"/>
      <c r="DF169" s="146"/>
      <c r="DG169" s="146"/>
      <c r="DH169" s="146"/>
      <c r="DI169" s="146"/>
      <c r="DJ169" s="146"/>
      <c r="DK169" s="146"/>
      <c r="DL169" s="146"/>
      <c r="DM169" s="146"/>
      <c r="DN169" s="146"/>
      <c r="DO169" s="146"/>
      <c r="DP169" s="146"/>
      <c r="DQ169" s="146"/>
      <c r="DR169" s="146"/>
      <c r="DS169" s="146"/>
      <c r="DT169" s="146"/>
      <c r="DU169" s="146"/>
      <c r="DV169" s="146"/>
      <c r="DW169" s="146"/>
      <c r="DX169" s="146"/>
      <c r="DY169" s="146"/>
      <c r="DZ169" s="146"/>
      <c r="EA169" s="146"/>
      <c r="EB169" s="146"/>
      <c r="EC169" s="146"/>
      <c r="ED169" s="146"/>
      <c r="EE169" s="146"/>
      <c r="EF169" s="146"/>
      <c r="EG169" s="146"/>
      <c r="EH169" s="146"/>
      <c r="EI169" s="146"/>
      <c r="EJ169" s="146"/>
      <c r="EK169" s="146"/>
      <c r="EL169" s="146"/>
      <c r="EM169" s="146"/>
      <c r="EN169" s="146"/>
      <c r="EO169" s="146"/>
    </row>
    <row r="170" spans="1:145" ht="14" x14ac:dyDescent="0.15">
      <c r="A170" s="146"/>
      <c r="B170" s="146"/>
      <c r="C170" s="146"/>
      <c r="D170" s="146"/>
      <c r="E170" s="146"/>
      <c r="F170" s="146"/>
      <c r="G170" s="146"/>
      <c r="H170" s="146"/>
      <c r="I170" s="146"/>
      <c r="J170" s="146"/>
      <c r="K170" s="146"/>
      <c r="L170" s="146"/>
      <c r="M170" s="146"/>
      <c r="N170" s="146"/>
      <c r="O170" s="146"/>
      <c r="P170" s="146"/>
      <c r="Q170" s="146"/>
      <c r="R170" s="146"/>
      <c r="S170" s="146"/>
      <c r="T170" s="146"/>
      <c r="U170" s="149"/>
      <c r="V170" s="149"/>
      <c r="W170" s="149"/>
      <c r="X170" s="149"/>
      <c r="Y170" s="149"/>
      <c r="Z170" s="149"/>
      <c r="AA170" s="149"/>
      <c r="AB170" s="149"/>
      <c r="AC170" s="149"/>
      <c r="AD170" s="149"/>
      <c r="AE170" s="149"/>
      <c r="AF170" s="146"/>
      <c r="AG170" s="146"/>
      <c r="AH170" s="146"/>
      <c r="AI170" s="146"/>
      <c r="AJ170" s="146"/>
      <c r="AK170" s="146"/>
      <c r="AL170" s="146"/>
      <c r="AM170" s="146"/>
      <c r="AN170" s="146"/>
      <c r="AO170" s="146"/>
      <c r="AP170" s="146"/>
      <c r="AQ170" s="146"/>
      <c r="AR170" s="146"/>
      <c r="AS170" s="146"/>
      <c r="AT170" s="146"/>
      <c r="AU170" s="146"/>
      <c r="AV170" s="146"/>
      <c r="AW170" s="146"/>
      <c r="AX170" s="146"/>
      <c r="AY170" s="146"/>
      <c r="AZ170" s="146"/>
      <c r="BA170" s="146"/>
      <c r="BB170" s="146"/>
      <c r="BC170" s="146"/>
      <c r="BD170" s="146"/>
      <c r="BE170" s="146"/>
      <c r="BF170" s="146"/>
      <c r="BG170" s="146"/>
      <c r="BH170" s="146"/>
      <c r="BI170" s="146"/>
      <c r="BJ170" s="146"/>
      <c r="BK170" s="146"/>
      <c r="BL170" s="146"/>
      <c r="BM170" s="146"/>
      <c r="BN170" s="146"/>
      <c r="BO170" s="146"/>
      <c r="BP170" s="146"/>
      <c r="BQ170" s="146"/>
      <c r="BR170" s="146"/>
      <c r="BS170" s="146"/>
      <c r="BT170" s="146"/>
      <c r="BU170" s="146"/>
      <c r="BV170" s="146"/>
      <c r="BW170" s="146"/>
      <c r="BX170" s="146"/>
      <c r="BY170" s="146"/>
      <c r="BZ170" s="146"/>
      <c r="CA170" s="146"/>
      <c r="CB170" s="146"/>
      <c r="CC170" s="146"/>
      <c r="CD170" s="146"/>
      <c r="CE170" s="146"/>
      <c r="CF170" s="146"/>
      <c r="CG170" s="146"/>
      <c r="CH170" s="146"/>
      <c r="CI170" s="146"/>
      <c r="CJ170" s="146"/>
      <c r="CK170" s="146"/>
      <c r="CL170" s="146"/>
      <c r="CM170" s="146"/>
      <c r="CN170" s="146"/>
      <c r="CO170" s="146"/>
      <c r="CP170" s="146"/>
      <c r="CQ170" s="146"/>
      <c r="CR170" s="146"/>
      <c r="CS170" s="146"/>
      <c r="CT170" s="146"/>
      <c r="CU170" s="146"/>
      <c r="CV170" s="146"/>
      <c r="CW170" s="146"/>
      <c r="CX170" s="146"/>
      <c r="CY170" s="146"/>
      <c r="CZ170" s="146"/>
      <c r="DA170" s="146"/>
      <c r="DB170" s="146"/>
      <c r="DC170" s="146"/>
      <c r="DD170" s="146"/>
      <c r="DE170" s="146"/>
      <c r="DF170" s="146"/>
      <c r="DG170" s="146"/>
      <c r="DH170" s="146"/>
      <c r="DI170" s="146"/>
      <c r="DJ170" s="146"/>
      <c r="DK170" s="146"/>
      <c r="DL170" s="146"/>
      <c r="DM170" s="146"/>
      <c r="DN170" s="146"/>
      <c r="DO170" s="146"/>
      <c r="DP170" s="146"/>
      <c r="DQ170" s="146"/>
      <c r="DR170" s="146"/>
      <c r="DS170" s="146"/>
      <c r="DT170" s="146"/>
      <c r="DU170" s="146"/>
      <c r="DV170" s="146"/>
      <c r="DW170" s="146"/>
      <c r="DX170" s="146"/>
      <c r="DY170" s="146"/>
      <c r="DZ170" s="146"/>
      <c r="EA170" s="146"/>
      <c r="EB170" s="146"/>
      <c r="EC170" s="146"/>
      <c r="ED170" s="146"/>
      <c r="EE170" s="146"/>
      <c r="EF170" s="146"/>
      <c r="EG170" s="146"/>
      <c r="EH170" s="146"/>
      <c r="EI170" s="146"/>
      <c r="EJ170" s="146"/>
      <c r="EK170" s="146"/>
      <c r="EL170" s="146"/>
      <c r="EM170" s="146"/>
      <c r="EN170" s="146"/>
      <c r="EO170" s="146"/>
    </row>
    <row r="171" spans="1:145" ht="14" x14ac:dyDescent="0.15">
      <c r="A171" s="146"/>
      <c r="B171" s="146"/>
      <c r="C171" s="146"/>
      <c r="D171" s="146"/>
      <c r="E171" s="146"/>
      <c r="F171" s="146"/>
      <c r="G171" s="146"/>
      <c r="H171" s="146"/>
      <c r="I171" s="146"/>
      <c r="J171" s="146"/>
      <c r="K171" s="146"/>
      <c r="L171" s="146"/>
      <c r="M171" s="146"/>
      <c r="N171" s="146"/>
      <c r="O171" s="146"/>
      <c r="P171" s="146"/>
      <c r="Q171" s="146"/>
      <c r="R171" s="146"/>
      <c r="S171" s="146"/>
      <c r="T171" s="146"/>
      <c r="U171" s="149"/>
      <c r="V171" s="149"/>
      <c r="W171" s="149"/>
      <c r="X171" s="149"/>
      <c r="Y171" s="149"/>
      <c r="Z171" s="149"/>
      <c r="AA171" s="149"/>
      <c r="AB171" s="149"/>
      <c r="AC171" s="149"/>
      <c r="AD171" s="149"/>
      <c r="AE171" s="149"/>
      <c r="AF171" s="146"/>
      <c r="AG171" s="146"/>
      <c r="AH171" s="146"/>
      <c r="AI171" s="146"/>
      <c r="AJ171" s="146"/>
      <c r="AK171" s="146"/>
      <c r="AL171" s="146"/>
      <c r="AM171" s="146"/>
      <c r="AN171" s="146"/>
      <c r="AO171" s="146"/>
      <c r="AP171" s="146"/>
      <c r="AQ171" s="146"/>
      <c r="AR171" s="146"/>
      <c r="AS171" s="146"/>
      <c r="AT171" s="146"/>
      <c r="AU171" s="146"/>
      <c r="AV171" s="146"/>
      <c r="AW171" s="146"/>
      <c r="AX171" s="146"/>
      <c r="AY171" s="146"/>
      <c r="AZ171" s="146"/>
      <c r="BA171" s="146"/>
      <c r="BB171" s="146"/>
      <c r="BC171" s="146"/>
      <c r="BD171" s="146"/>
      <c r="BE171" s="146"/>
      <c r="BF171" s="146"/>
      <c r="BG171" s="146"/>
      <c r="BH171" s="146"/>
      <c r="BI171" s="146"/>
      <c r="BJ171" s="146"/>
      <c r="BK171" s="146"/>
      <c r="BL171" s="146"/>
      <c r="BM171" s="146"/>
      <c r="BN171" s="146"/>
      <c r="BO171" s="146"/>
      <c r="BP171" s="146"/>
      <c r="BQ171" s="146"/>
      <c r="BR171" s="146"/>
      <c r="BS171" s="146"/>
      <c r="BT171" s="146"/>
      <c r="BU171" s="146"/>
      <c r="BV171" s="146"/>
      <c r="BW171" s="146"/>
      <c r="BX171" s="146"/>
      <c r="BY171" s="146"/>
      <c r="BZ171" s="146"/>
      <c r="CA171" s="146"/>
      <c r="CB171" s="146"/>
      <c r="CC171" s="146"/>
      <c r="CD171" s="146"/>
      <c r="CE171" s="146"/>
      <c r="CF171" s="146"/>
      <c r="CG171" s="146"/>
      <c r="CH171" s="146"/>
      <c r="CI171" s="146"/>
      <c r="CJ171" s="146"/>
      <c r="CK171" s="146"/>
      <c r="CL171" s="146"/>
      <c r="CM171" s="146"/>
      <c r="CN171" s="146"/>
      <c r="CO171" s="146"/>
      <c r="CP171" s="146"/>
      <c r="CQ171" s="146"/>
      <c r="CR171" s="146"/>
      <c r="CS171" s="146"/>
      <c r="CT171" s="146"/>
      <c r="CU171" s="146"/>
      <c r="CV171" s="146"/>
      <c r="CW171" s="146"/>
      <c r="CX171" s="146"/>
      <c r="CY171" s="146"/>
      <c r="CZ171" s="146"/>
      <c r="DA171" s="146"/>
      <c r="DB171" s="146"/>
      <c r="DC171" s="146"/>
      <c r="DD171" s="146"/>
      <c r="DE171" s="146"/>
      <c r="DF171" s="146"/>
      <c r="DG171" s="146"/>
      <c r="DH171" s="146"/>
      <c r="DI171" s="146"/>
      <c r="DJ171" s="146"/>
      <c r="DK171" s="146"/>
      <c r="DL171" s="146"/>
      <c r="DM171" s="146"/>
      <c r="DN171" s="146"/>
      <c r="DO171" s="146"/>
      <c r="DP171" s="146"/>
      <c r="DQ171" s="146"/>
      <c r="DR171" s="146"/>
      <c r="DS171" s="146"/>
      <c r="DT171" s="146"/>
      <c r="DU171" s="146"/>
      <c r="DV171" s="146"/>
      <c r="DW171" s="146"/>
      <c r="DX171" s="146"/>
      <c r="DY171" s="146"/>
      <c r="DZ171" s="146"/>
      <c r="EA171" s="146"/>
      <c r="EB171" s="146"/>
      <c r="EC171" s="146"/>
      <c r="ED171" s="146"/>
      <c r="EE171" s="146"/>
      <c r="EF171" s="146"/>
      <c r="EG171" s="146"/>
      <c r="EH171" s="146"/>
      <c r="EI171" s="146"/>
      <c r="EJ171" s="146"/>
      <c r="EK171" s="146"/>
      <c r="EL171" s="146"/>
      <c r="EM171" s="146"/>
      <c r="EN171" s="146"/>
      <c r="EO171" s="146"/>
    </row>
    <row r="172" spans="1:145" ht="14" x14ac:dyDescent="0.15">
      <c r="A172" s="146"/>
      <c r="B172" s="146"/>
      <c r="C172" s="146"/>
      <c r="D172" s="146"/>
      <c r="E172" s="146"/>
      <c r="F172" s="146"/>
      <c r="G172" s="146"/>
      <c r="H172" s="146"/>
      <c r="I172" s="146"/>
      <c r="J172" s="146"/>
      <c r="K172" s="146"/>
      <c r="L172" s="146"/>
      <c r="M172" s="146"/>
      <c r="N172" s="146"/>
      <c r="O172" s="146"/>
      <c r="P172" s="146"/>
      <c r="Q172" s="146"/>
      <c r="R172" s="146"/>
      <c r="S172" s="146"/>
      <c r="T172" s="146"/>
      <c r="U172" s="149"/>
      <c r="V172" s="149"/>
      <c r="W172" s="149"/>
      <c r="X172" s="149"/>
      <c r="Y172" s="149"/>
      <c r="Z172" s="149"/>
      <c r="AA172" s="149"/>
      <c r="AB172" s="149"/>
      <c r="AC172" s="149"/>
      <c r="AD172" s="149"/>
      <c r="AE172" s="149"/>
      <c r="AF172" s="146"/>
      <c r="AG172" s="146"/>
      <c r="AH172" s="146"/>
      <c r="AI172" s="146"/>
      <c r="AJ172" s="146"/>
      <c r="AK172" s="146"/>
      <c r="AL172" s="146"/>
      <c r="AM172" s="146"/>
      <c r="AN172" s="146"/>
      <c r="AO172" s="146"/>
      <c r="AP172" s="146"/>
      <c r="AQ172" s="146"/>
      <c r="AR172" s="146"/>
      <c r="AS172" s="146"/>
      <c r="AT172" s="146"/>
      <c r="AU172" s="146"/>
      <c r="AV172" s="146"/>
      <c r="AW172" s="146"/>
      <c r="AX172" s="146"/>
      <c r="AY172" s="146"/>
      <c r="AZ172" s="146"/>
      <c r="BA172" s="146"/>
      <c r="BB172" s="146"/>
      <c r="BC172" s="146"/>
      <c r="BD172" s="146"/>
      <c r="BE172" s="146"/>
      <c r="BF172" s="146"/>
      <c r="BG172" s="146"/>
      <c r="BH172" s="146"/>
      <c r="BI172" s="146"/>
      <c r="BJ172" s="146"/>
      <c r="BK172" s="146"/>
      <c r="BL172" s="146"/>
      <c r="BM172" s="146"/>
      <c r="BN172" s="146"/>
      <c r="BO172" s="146"/>
      <c r="BP172" s="146"/>
      <c r="BQ172" s="146"/>
      <c r="BR172" s="146"/>
      <c r="BS172" s="146"/>
      <c r="BT172" s="146"/>
      <c r="BU172" s="146"/>
      <c r="BV172" s="146"/>
      <c r="BW172" s="146"/>
      <c r="BX172" s="146"/>
      <c r="BY172" s="146"/>
      <c r="BZ172" s="146"/>
      <c r="CA172" s="146"/>
      <c r="CB172" s="146"/>
      <c r="CC172" s="146"/>
      <c r="CD172" s="146"/>
      <c r="CE172" s="146"/>
      <c r="CF172" s="146"/>
      <c r="CG172" s="146"/>
      <c r="CH172" s="146"/>
      <c r="CI172" s="146"/>
      <c r="CJ172" s="146"/>
      <c r="CK172" s="146"/>
      <c r="CL172" s="146"/>
      <c r="CM172" s="146"/>
      <c r="CN172" s="146"/>
      <c r="CO172" s="146"/>
      <c r="CP172" s="146"/>
      <c r="CQ172" s="146"/>
      <c r="CR172" s="146"/>
      <c r="CS172" s="146"/>
      <c r="CT172" s="146"/>
      <c r="CU172" s="146"/>
      <c r="CV172" s="146"/>
      <c r="CW172" s="146"/>
      <c r="CX172" s="146"/>
      <c r="CY172" s="146"/>
      <c r="CZ172" s="146"/>
      <c r="DA172" s="146"/>
      <c r="DB172" s="146"/>
      <c r="DC172" s="146"/>
      <c r="DD172" s="146"/>
      <c r="DE172" s="146"/>
      <c r="DF172" s="146"/>
      <c r="DG172" s="146"/>
      <c r="DH172" s="146"/>
      <c r="DI172" s="146"/>
      <c r="DJ172" s="146"/>
      <c r="DK172" s="146"/>
      <c r="DL172" s="146"/>
      <c r="DM172" s="146"/>
      <c r="DN172" s="146"/>
      <c r="DO172" s="146"/>
      <c r="DP172" s="146"/>
      <c r="DQ172" s="146"/>
      <c r="DR172" s="146"/>
      <c r="DS172" s="146"/>
      <c r="DT172" s="146"/>
      <c r="DU172" s="146"/>
      <c r="DV172" s="146"/>
      <c r="DW172" s="146"/>
      <c r="DX172" s="146"/>
      <c r="DY172" s="146"/>
      <c r="DZ172" s="146"/>
      <c r="EA172" s="146"/>
      <c r="EB172" s="146"/>
      <c r="EC172" s="146"/>
      <c r="ED172" s="146"/>
      <c r="EE172" s="146"/>
      <c r="EF172" s="146"/>
      <c r="EG172" s="146"/>
      <c r="EH172" s="146"/>
      <c r="EI172" s="146"/>
      <c r="EJ172" s="146"/>
      <c r="EK172" s="146"/>
      <c r="EL172" s="146"/>
      <c r="EM172" s="146"/>
      <c r="EN172" s="146"/>
      <c r="EO172" s="146"/>
    </row>
    <row r="173" spans="1:145" ht="14" x14ac:dyDescent="0.15">
      <c r="A173" s="146"/>
      <c r="B173" s="146"/>
      <c r="C173" s="146"/>
      <c r="D173" s="146"/>
      <c r="E173" s="146"/>
      <c r="F173" s="146"/>
      <c r="G173" s="146"/>
      <c r="H173" s="146"/>
      <c r="I173" s="146"/>
      <c r="J173" s="146"/>
      <c r="K173" s="146"/>
      <c r="L173" s="146"/>
      <c r="M173" s="146"/>
      <c r="N173" s="146"/>
      <c r="O173" s="146"/>
      <c r="P173" s="146"/>
      <c r="Q173" s="146"/>
      <c r="R173" s="146"/>
      <c r="S173" s="146"/>
      <c r="T173" s="146"/>
      <c r="U173" s="149"/>
      <c r="V173" s="149"/>
      <c r="W173" s="149"/>
      <c r="X173" s="149"/>
      <c r="Y173" s="149"/>
      <c r="Z173" s="149"/>
      <c r="AA173" s="149"/>
      <c r="AB173" s="149"/>
      <c r="AC173" s="149"/>
      <c r="AD173" s="149"/>
      <c r="AE173" s="149"/>
      <c r="AF173" s="146"/>
      <c r="AG173" s="146"/>
      <c r="AH173" s="146"/>
      <c r="AI173" s="146"/>
      <c r="AJ173" s="146"/>
      <c r="AK173" s="146"/>
      <c r="AL173" s="146"/>
      <c r="AM173" s="146"/>
      <c r="AN173" s="146"/>
      <c r="AO173" s="146"/>
      <c r="AP173" s="146"/>
      <c r="AQ173" s="146"/>
      <c r="AR173" s="146"/>
      <c r="AS173" s="146"/>
      <c r="AT173" s="146"/>
      <c r="AU173" s="146"/>
      <c r="AV173" s="146"/>
      <c r="AW173" s="146"/>
      <c r="AX173" s="146"/>
      <c r="AY173" s="146"/>
      <c r="AZ173" s="146"/>
      <c r="BA173" s="146"/>
      <c r="BB173" s="146"/>
      <c r="BC173" s="146"/>
      <c r="BD173" s="146"/>
      <c r="BE173" s="146"/>
      <c r="BF173" s="146"/>
      <c r="BG173" s="146"/>
      <c r="BH173" s="146"/>
      <c r="BI173" s="146"/>
      <c r="BJ173" s="146"/>
      <c r="BK173" s="146"/>
      <c r="BL173" s="146"/>
      <c r="BM173" s="146"/>
      <c r="BN173" s="146"/>
      <c r="BO173" s="146"/>
      <c r="BP173" s="146"/>
      <c r="BQ173" s="146"/>
      <c r="BR173" s="146"/>
      <c r="BS173" s="146"/>
      <c r="BT173" s="146"/>
      <c r="BU173" s="146"/>
      <c r="BV173" s="146"/>
      <c r="BW173" s="146"/>
      <c r="BX173" s="146"/>
      <c r="BY173" s="146"/>
      <c r="BZ173" s="146"/>
      <c r="CA173" s="146"/>
      <c r="CB173" s="146"/>
      <c r="CC173" s="146"/>
      <c r="CD173" s="146"/>
      <c r="CE173" s="146"/>
      <c r="CF173" s="146"/>
      <c r="CG173" s="146"/>
      <c r="CH173" s="146"/>
      <c r="CI173" s="146"/>
      <c r="CJ173" s="146"/>
      <c r="CK173" s="146"/>
      <c r="CL173" s="146"/>
      <c r="CM173" s="146"/>
      <c r="CN173" s="146"/>
      <c r="CO173" s="146"/>
      <c r="CP173" s="146"/>
      <c r="CQ173" s="146"/>
      <c r="CR173" s="146"/>
      <c r="CS173" s="146"/>
      <c r="CT173" s="146"/>
      <c r="CU173" s="146"/>
      <c r="CV173" s="146"/>
      <c r="CW173" s="146"/>
      <c r="CX173" s="146"/>
      <c r="CY173" s="146"/>
      <c r="CZ173" s="146"/>
      <c r="DA173" s="146"/>
      <c r="DB173" s="146"/>
      <c r="DC173" s="146"/>
      <c r="DD173" s="146"/>
      <c r="DE173" s="146"/>
      <c r="DF173" s="146"/>
      <c r="DG173" s="146"/>
      <c r="DH173" s="146"/>
      <c r="DI173" s="146"/>
      <c r="DJ173" s="146"/>
      <c r="DK173" s="146"/>
      <c r="DL173" s="146"/>
      <c r="DM173" s="146"/>
      <c r="DN173" s="146"/>
      <c r="DO173" s="146"/>
      <c r="DP173" s="146"/>
      <c r="DQ173" s="146"/>
      <c r="DR173" s="146"/>
      <c r="DS173" s="146"/>
      <c r="DT173" s="146"/>
      <c r="DU173" s="146"/>
      <c r="DV173" s="146"/>
      <c r="DW173" s="146"/>
      <c r="DX173" s="146"/>
      <c r="DY173" s="146"/>
      <c r="DZ173" s="146"/>
      <c r="EA173" s="146"/>
      <c r="EB173" s="146"/>
      <c r="EC173" s="146"/>
      <c r="ED173" s="146"/>
      <c r="EE173" s="146"/>
      <c r="EF173" s="146"/>
      <c r="EG173" s="146"/>
      <c r="EH173" s="146"/>
      <c r="EI173" s="146"/>
      <c r="EJ173" s="146"/>
      <c r="EK173" s="146"/>
      <c r="EL173" s="146"/>
      <c r="EM173" s="146"/>
      <c r="EN173" s="146"/>
      <c r="EO173" s="146"/>
    </row>
    <row r="174" spans="1:145" ht="14" x14ac:dyDescent="0.15">
      <c r="A174" s="146"/>
      <c r="B174" s="146"/>
      <c r="C174" s="146"/>
      <c r="D174" s="146"/>
      <c r="E174" s="146"/>
      <c r="F174" s="146"/>
      <c r="G174" s="146"/>
      <c r="H174" s="146"/>
      <c r="I174" s="146"/>
      <c r="J174" s="146"/>
      <c r="K174" s="146"/>
      <c r="L174" s="146"/>
      <c r="M174" s="146"/>
      <c r="N174" s="146"/>
      <c r="O174" s="146"/>
      <c r="P174" s="146"/>
      <c r="Q174" s="146"/>
      <c r="R174" s="146"/>
      <c r="S174" s="146"/>
      <c r="T174" s="146"/>
      <c r="U174" s="149"/>
      <c r="V174" s="149"/>
      <c r="W174" s="149"/>
      <c r="X174" s="149"/>
      <c r="Y174" s="149"/>
      <c r="Z174" s="149"/>
      <c r="AA174" s="149"/>
      <c r="AB174" s="149"/>
      <c r="AC174" s="149"/>
      <c r="AD174" s="149"/>
      <c r="AE174" s="149"/>
      <c r="AF174" s="146"/>
      <c r="AG174" s="146"/>
      <c r="AH174" s="146"/>
      <c r="AI174" s="146"/>
      <c r="AJ174" s="146"/>
      <c r="AK174" s="146"/>
      <c r="AL174" s="146"/>
      <c r="AM174" s="146"/>
      <c r="AN174" s="146"/>
      <c r="AO174" s="146"/>
      <c r="AP174" s="146"/>
      <c r="AQ174" s="146"/>
      <c r="AR174" s="146"/>
      <c r="AS174" s="146"/>
      <c r="AT174" s="146"/>
      <c r="AU174" s="146"/>
      <c r="AV174" s="146"/>
      <c r="AW174" s="146"/>
      <c r="AX174" s="146"/>
      <c r="AY174" s="146"/>
      <c r="AZ174" s="146"/>
      <c r="BA174" s="146"/>
      <c r="BB174" s="146"/>
      <c r="BC174" s="146"/>
      <c r="BD174" s="146"/>
      <c r="BE174" s="146"/>
      <c r="BF174" s="146"/>
      <c r="BG174" s="146"/>
      <c r="BH174" s="146"/>
      <c r="BI174" s="146"/>
      <c r="BJ174" s="146"/>
      <c r="BK174" s="146"/>
      <c r="BL174" s="146"/>
      <c r="BM174" s="146"/>
      <c r="BN174" s="146"/>
      <c r="BO174" s="146"/>
      <c r="BP174" s="146"/>
      <c r="BQ174" s="146"/>
      <c r="BR174" s="146"/>
      <c r="BS174" s="146"/>
      <c r="BT174" s="146"/>
      <c r="BU174" s="146"/>
      <c r="BV174" s="146"/>
      <c r="BW174" s="146"/>
      <c r="BX174" s="146"/>
      <c r="BY174" s="146"/>
      <c r="BZ174" s="146"/>
      <c r="CA174" s="146"/>
      <c r="CB174" s="146"/>
      <c r="CC174" s="146"/>
      <c r="CD174" s="146"/>
      <c r="CE174" s="146"/>
      <c r="CF174" s="146"/>
      <c r="CG174" s="146"/>
      <c r="CH174" s="146"/>
      <c r="CI174" s="146"/>
      <c r="CJ174" s="146"/>
      <c r="CK174" s="146"/>
      <c r="CL174" s="146"/>
      <c r="CM174" s="146"/>
      <c r="CN174" s="146"/>
      <c r="CO174" s="146"/>
      <c r="CP174" s="146"/>
      <c r="CQ174" s="146"/>
      <c r="CR174" s="146"/>
      <c r="CS174" s="146"/>
      <c r="CT174" s="146"/>
      <c r="CU174" s="146"/>
      <c r="CV174" s="146"/>
      <c r="CW174" s="146"/>
      <c r="CX174" s="146"/>
      <c r="CY174" s="146"/>
      <c r="CZ174" s="146"/>
      <c r="DA174" s="146"/>
      <c r="DB174" s="146"/>
      <c r="DC174" s="146"/>
      <c r="DD174" s="146"/>
      <c r="DE174" s="146"/>
      <c r="DF174" s="146"/>
      <c r="DG174" s="146"/>
      <c r="DH174" s="146"/>
      <c r="DI174" s="146"/>
      <c r="DJ174" s="146"/>
      <c r="DK174" s="146"/>
      <c r="DL174" s="146"/>
      <c r="DM174" s="146"/>
      <c r="DN174" s="146"/>
      <c r="DO174" s="146"/>
      <c r="DP174" s="146"/>
      <c r="DQ174" s="146"/>
      <c r="DR174" s="146"/>
      <c r="DS174" s="146"/>
      <c r="DT174" s="146"/>
      <c r="DU174" s="146"/>
      <c r="DV174" s="146"/>
      <c r="DW174" s="146"/>
      <c r="DX174" s="146"/>
      <c r="DY174" s="146"/>
      <c r="DZ174" s="146"/>
      <c r="EA174" s="146"/>
      <c r="EB174" s="146"/>
      <c r="EC174" s="146"/>
      <c r="ED174" s="146"/>
      <c r="EE174" s="146"/>
      <c r="EF174" s="146"/>
      <c r="EG174" s="146"/>
      <c r="EH174" s="146"/>
      <c r="EI174" s="146"/>
      <c r="EJ174" s="146"/>
      <c r="EK174" s="146"/>
      <c r="EL174" s="146"/>
      <c r="EM174" s="146"/>
      <c r="EN174" s="146"/>
      <c r="EO174" s="146"/>
    </row>
    <row r="175" spans="1:145" ht="14" x14ac:dyDescent="0.15">
      <c r="A175" s="146"/>
      <c r="B175" s="146"/>
      <c r="C175" s="146"/>
      <c r="D175" s="146"/>
      <c r="E175" s="146"/>
      <c r="F175" s="146"/>
      <c r="G175" s="146"/>
      <c r="H175" s="146"/>
      <c r="I175" s="146"/>
      <c r="J175" s="146"/>
      <c r="K175" s="146"/>
      <c r="L175" s="146"/>
      <c r="M175" s="146"/>
      <c r="N175" s="146"/>
      <c r="O175" s="146"/>
      <c r="P175" s="146"/>
      <c r="Q175" s="146"/>
      <c r="R175" s="146"/>
      <c r="S175" s="146"/>
      <c r="T175" s="146"/>
      <c r="U175" s="149"/>
      <c r="V175" s="149"/>
      <c r="W175" s="149"/>
      <c r="X175" s="149"/>
      <c r="Y175" s="149"/>
      <c r="Z175" s="149"/>
      <c r="AA175" s="149"/>
      <c r="AB175" s="149"/>
      <c r="AC175" s="149"/>
      <c r="AD175" s="149"/>
      <c r="AE175" s="149"/>
      <c r="AF175" s="146"/>
      <c r="AG175" s="146"/>
      <c r="AH175" s="146"/>
      <c r="AI175" s="146"/>
      <c r="AJ175" s="146"/>
      <c r="AK175" s="146"/>
      <c r="AL175" s="146"/>
      <c r="AM175" s="146"/>
      <c r="AN175" s="146"/>
      <c r="AO175" s="146"/>
      <c r="AP175" s="146"/>
      <c r="AQ175" s="146"/>
      <c r="AR175" s="146"/>
      <c r="AS175" s="146"/>
      <c r="AT175" s="146"/>
      <c r="AU175" s="146"/>
      <c r="AV175" s="146"/>
      <c r="AW175" s="146"/>
      <c r="AX175" s="146"/>
      <c r="AY175" s="146"/>
      <c r="AZ175" s="146"/>
      <c r="BA175" s="146"/>
      <c r="BB175" s="146"/>
      <c r="BC175" s="146"/>
      <c r="BD175" s="146"/>
      <c r="BE175" s="146"/>
      <c r="BF175" s="146"/>
      <c r="BG175" s="146"/>
      <c r="BH175" s="146"/>
      <c r="BI175" s="146"/>
      <c r="BJ175" s="146"/>
      <c r="BK175" s="146"/>
      <c r="BL175" s="146"/>
      <c r="BM175" s="146"/>
      <c r="BN175" s="146"/>
      <c r="BO175" s="146"/>
      <c r="BP175" s="146"/>
      <c r="BQ175" s="146"/>
      <c r="BR175" s="146"/>
      <c r="BS175" s="146"/>
      <c r="BT175" s="146"/>
      <c r="BU175" s="146"/>
      <c r="BV175" s="146"/>
      <c r="BW175" s="146"/>
      <c r="BX175" s="146"/>
      <c r="BY175" s="146"/>
      <c r="BZ175" s="146"/>
      <c r="CA175" s="146"/>
      <c r="CB175" s="146"/>
      <c r="CC175" s="146"/>
      <c r="CD175" s="146"/>
      <c r="CE175" s="146"/>
      <c r="CF175" s="146"/>
      <c r="CG175" s="146"/>
      <c r="CH175" s="146"/>
      <c r="CI175" s="146"/>
      <c r="CJ175" s="146"/>
      <c r="CK175" s="146"/>
      <c r="CL175" s="146"/>
      <c r="CM175" s="146"/>
      <c r="CN175" s="146"/>
      <c r="CO175" s="146"/>
      <c r="CP175" s="146"/>
      <c r="CQ175" s="146"/>
      <c r="CR175" s="146"/>
      <c r="CS175" s="146"/>
      <c r="CT175" s="146"/>
      <c r="CU175" s="146"/>
      <c r="CV175" s="146"/>
      <c r="CW175" s="146"/>
      <c r="CX175" s="146"/>
      <c r="CY175" s="146"/>
      <c r="CZ175" s="146"/>
      <c r="DA175" s="146"/>
      <c r="DB175" s="146"/>
      <c r="DC175" s="146"/>
      <c r="DD175" s="146"/>
      <c r="DE175" s="146"/>
      <c r="DF175" s="146"/>
      <c r="DG175" s="146"/>
      <c r="DH175" s="146"/>
      <c r="DI175" s="146"/>
      <c r="DJ175" s="146"/>
      <c r="DK175" s="146"/>
      <c r="DL175" s="146"/>
      <c r="DM175" s="146"/>
      <c r="DN175" s="146"/>
      <c r="DO175" s="146"/>
      <c r="DP175" s="146"/>
      <c r="DQ175" s="146"/>
      <c r="DR175" s="146"/>
      <c r="DS175" s="146"/>
      <c r="DT175" s="146"/>
      <c r="DU175" s="146"/>
      <c r="DV175" s="146"/>
      <c r="DW175" s="146"/>
      <c r="DX175" s="146"/>
      <c r="DY175" s="146"/>
      <c r="DZ175" s="146"/>
      <c r="EA175" s="146"/>
      <c r="EB175" s="146"/>
      <c r="EC175" s="146"/>
      <c r="ED175" s="146"/>
      <c r="EE175" s="146"/>
      <c r="EF175" s="146"/>
      <c r="EG175" s="146"/>
      <c r="EH175" s="146"/>
      <c r="EI175" s="146"/>
      <c r="EJ175" s="146"/>
      <c r="EK175" s="146"/>
      <c r="EL175" s="146"/>
      <c r="EM175" s="146"/>
      <c r="EN175" s="146"/>
      <c r="EO175" s="146"/>
    </row>
    <row r="176" spans="1:145" ht="14" x14ac:dyDescent="0.15">
      <c r="A176" s="146"/>
      <c r="B176" s="146"/>
      <c r="C176" s="146"/>
      <c r="D176" s="146"/>
      <c r="E176" s="146"/>
      <c r="F176" s="146"/>
      <c r="G176" s="146"/>
      <c r="H176" s="146"/>
      <c r="I176" s="146"/>
      <c r="J176" s="146"/>
      <c r="K176" s="146"/>
      <c r="L176" s="146"/>
      <c r="M176" s="146"/>
      <c r="N176" s="146"/>
      <c r="O176" s="146"/>
      <c r="P176" s="146"/>
      <c r="Q176" s="146"/>
      <c r="R176" s="146"/>
      <c r="S176" s="146"/>
      <c r="T176" s="146"/>
      <c r="U176" s="149"/>
      <c r="V176" s="149"/>
      <c r="W176" s="149"/>
      <c r="X176" s="149"/>
      <c r="Y176" s="149"/>
      <c r="Z176" s="149"/>
      <c r="AA176" s="149"/>
      <c r="AB176" s="149"/>
      <c r="AC176" s="149"/>
      <c r="AD176" s="149"/>
      <c r="AE176" s="149"/>
      <c r="AF176" s="146"/>
      <c r="AG176" s="146"/>
      <c r="AH176" s="146"/>
      <c r="AI176" s="146"/>
      <c r="AJ176" s="146"/>
      <c r="AK176" s="146"/>
      <c r="AL176" s="146"/>
      <c r="AM176" s="146"/>
      <c r="AN176" s="146"/>
      <c r="AO176" s="146"/>
      <c r="AP176" s="146"/>
      <c r="AQ176" s="146"/>
      <c r="AR176" s="146"/>
      <c r="AS176" s="146"/>
      <c r="AT176" s="146"/>
      <c r="AU176" s="146"/>
      <c r="AV176" s="146"/>
      <c r="AW176" s="146"/>
      <c r="AX176" s="146"/>
      <c r="AY176" s="146"/>
      <c r="AZ176" s="146"/>
      <c r="BA176" s="146"/>
      <c r="BB176" s="146"/>
      <c r="BC176" s="146"/>
      <c r="BD176" s="146"/>
      <c r="BE176" s="146"/>
      <c r="BF176" s="146"/>
      <c r="BG176" s="146"/>
      <c r="BH176" s="146"/>
      <c r="BI176" s="146"/>
      <c r="BJ176" s="146"/>
      <c r="BK176" s="146"/>
      <c r="BL176" s="146"/>
      <c r="BM176" s="146"/>
      <c r="BN176" s="146"/>
      <c r="BO176" s="146"/>
      <c r="BP176" s="146"/>
      <c r="BQ176" s="146"/>
      <c r="BR176" s="146"/>
      <c r="BS176" s="146"/>
      <c r="BT176" s="146"/>
      <c r="BU176" s="146"/>
      <c r="BV176" s="146"/>
      <c r="BW176" s="146"/>
      <c r="BX176" s="146"/>
      <c r="BY176" s="146"/>
      <c r="BZ176" s="146"/>
      <c r="CA176" s="146"/>
      <c r="CB176" s="146"/>
      <c r="CC176" s="146"/>
      <c r="CD176" s="146"/>
      <c r="CE176" s="146"/>
      <c r="CF176" s="146"/>
      <c r="CG176" s="146"/>
      <c r="CH176" s="146"/>
      <c r="CI176" s="146"/>
      <c r="CJ176" s="146"/>
      <c r="CK176" s="146"/>
      <c r="CL176" s="146"/>
      <c r="CM176" s="146"/>
      <c r="CN176" s="146"/>
      <c r="CO176" s="146"/>
      <c r="CP176" s="146"/>
      <c r="CQ176" s="146"/>
      <c r="CR176" s="146"/>
      <c r="CS176" s="146"/>
      <c r="CT176" s="146"/>
      <c r="CU176" s="146"/>
      <c r="CV176" s="146"/>
      <c r="CW176" s="146"/>
      <c r="CX176" s="146"/>
      <c r="CY176" s="146"/>
      <c r="CZ176" s="146"/>
      <c r="DA176" s="146"/>
      <c r="DB176" s="146"/>
      <c r="DC176" s="146"/>
      <c r="DD176" s="146"/>
      <c r="DE176" s="146"/>
      <c r="DF176" s="146"/>
      <c r="DG176" s="146"/>
      <c r="DH176" s="146"/>
      <c r="DI176" s="146"/>
      <c r="DJ176" s="146"/>
      <c r="DK176" s="146"/>
      <c r="DL176" s="146"/>
      <c r="DM176" s="146"/>
      <c r="DN176" s="146"/>
      <c r="DO176" s="146"/>
      <c r="DP176" s="146"/>
      <c r="DQ176" s="146"/>
      <c r="DR176" s="146"/>
      <c r="DS176" s="146"/>
      <c r="DT176" s="146"/>
      <c r="DU176" s="146"/>
      <c r="DV176" s="146"/>
      <c r="DW176" s="146"/>
      <c r="DX176" s="146"/>
      <c r="DY176" s="146"/>
      <c r="DZ176" s="146"/>
      <c r="EA176" s="146"/>
      <c r="EB176" s="146"/>
      <c r="EC176" s="146"/>
      <c r="ED176" s="146"/>
      <c r="EE176" s="146"/>
      <c r="EF176" s="146"/>
      <c r="EG176" s="146"/>
      <c r="EH176" s="146"/>
      <c r="EI176" s="146"/>
      <c r="EJ176" s="146"/>
      <c r="EK176" s="146"/>
      <c r="EL176" s="146"/>
      <c r="EM176" s="146"/>
      <c r="EN176" s="146"/>
      <c r="EO176" s="146"/>
    </row>
    <row r="177" spans="1:145" ht="14" x14ac:dyDescent="0.15">
      <c r="A177" s="146"/>
      <c r="B177" s="146"/>
      <c r="C177" s="146"/>
      <c r="D177" s="146"/>
      <c r="E177" s="146"/>
      <c r="F177" s="146"/>
      <c r="G177" s="146"/>
      <c r="H177" s="146"/>
      <c r="I177" s="146"/>
      <c r="J177" s="146"/>
      <c r="K177" s="146"/>
      <c r="L177" s="146"/>
      <c r="M177" s="146"/>
      <c r="N177" s="146"/>
      <c r="O177" s="146"/>
      <c r="P177" s="146"/>
      <c r="Q177" s="146"/>
      <c r="R177" s="146"/>
      <c r="S177" s="146"/>
      <c r="T177" s="146"/>
      <c r="U177" s="149"/>
      <c r="V177" s="149"/>
      <c r="W177" s="149"/>
      <c r="X177" s="149"/>
      <c r="Y177" s="149"/>
      <c r="Z177" s="149"/>
      <c r="AA177" s="149"/>
      <c r="AB177" s="149"/>
      <c r="AC177" s="149"/>
      <c r="AD177" s="149"/>
      <c r="AE177" s="149"/>
      <c r="AF177" s="146"/>
      <c r="AG177" s="146"/>
      <c r="AH177" s="146"/>
      <c r="AI177" s="146"/>
      <c r="AJ177" s="146"/>
      <c r="AK177" s="146"/>
      <c r="AL177" s="146"/>
      <c r="AM177" s="146"/>
      <c r="AN177" s="146"/>
      <c r="AO177" s="146"/>
      <c r="AP177" s="146"/>
      <c r="AQ177" s="146"/>
      <c r="AR177" s="146"/>
      <c r="AS177" s="146"/>
      <c r="AT177" s="146"/>
      <c r="AU177" s="146"/>
      <c r="AV177" s="146"/>
      <c r="AW177" s="146"/>
      <c r="AX177" s="146"/>
      <c r="AY177" s="146"/>
      <c r="AZ177" s="146"/>
      <c r="BA177" s="146"/>
      <c r="BB177" s="146"/>
      <c r="BC177" s="146"/>
      <c r="BD177" s="146"/>
      <c r="BE177" s="146"/>
      <c r="BF177" s="146"/>
      <c r="BG177" s="146"/>
      <c r="BH177" s="146"/>
      <c r="BI177" s="146"/>
      <c r="BJ177" s="146"/>
      <c r="BK177" s="146"/>
      <c r="BL177" s="146"/>
      <c r="BM177" s="146"/>
      <c r="BN177" s="146"/>
      <c r="BO177" s="146"/>
      <c r="BP177" s="146"/>
      <c r="BQ177" s="146"/>
      <c r="BR177" s="146"/>
      <c r="BS177" s="146"/>
      <c r="BT177" s="146"/>
      <c r="BU177" s="146"/>
      <c r="BV177" s="146"/>
      <c r="BW177" s="146"/>
      <c r="BX177" s="146"/>
      <c r="BY177" s="146"/>
      <c r="BZ177" s="146"/>
      <c r="CA177" s="146"/>
      <c r="CB177" s="146"/>
      <c r="CC177" s="146"/>
      <c r="CD177" s="146"/>
      <c r="CE177" s="146"/>
      <c r="CF177" s="146"/>
      <c r="CG177" s="146"/>
      <c r="CH177" s="146"/>
      <c r="CI177" s="146"/>
      <c r="CJ177" s="146"/>
      <c r="CK177" s="146"/>
      <c r="CL177" s="146"/>
      <c r="CM177" s="146"/>
      <c r="CN177" s="146"/>
      <c r="CO177" s="146"/>
      <c r="CP177" s="146"/>
      <c r="CQ177" s="146"/>
      <c r="CR177" s="146"/>
      <c r="CS177" s="146"/>
      <c r="CT177" s="146"/>
      <c r="CU177" s="146"/>
      <c r="CV177" s="146"/>
      <c r="CW177" s="146"/>
      <c r="CX177" s="146"/>
      <c r="CY177" s="146"/>
      <c r="CZ177" s="146"/>
      <c r="DA177" s="146"/>
      <c r="DB177" s="146"/>
      <c r="DC177" s="146"/>
      <c r="DD177" s="146"/>
      <c r="DE177" s="146"/>
      <c r="DF177" s="146"/>
      <c r="DG177" s="146"/>
      <c r="DH177" s="146"/>
      <c r="DI177" s="146"/>
      <c r="DJ177" s="146"/>
      <c r="DK177" s="146"/>
      <c r="DL177" s="146"/>
      <c r="DM177" s="146"/>
      <c r="DN177" s="146"/>
      <c r="DO177" s="146"/>
      <c r="DP177" s="146"/>
      <c r="DQ177" s="146"/>
      <c r="DR177" s="146"/>
      <c r="DS177" s="146"/>
      <c r="DT177" s="146"/>
      <c r="DU177" s="146"/>
      <c r="DV177" s="146"/>
      <c r="DW177" s="146"/>
      <c r="DX177" s="146"/>
      <c r="DY177" s="146"/>
      <c r="DZ177" s="146"/>
      <c r="EA177" s="146"/>
      <c r="EB177" s="146"/>
      <c r="EC177" s="146"/>
      <c r="ED177" s="146"/>
      <c r="EE177" s="146"/>
      <c r="EF177" s="146"/>
      <c r="EG177" s="146"/>
      <c r="EH177" s="146"/>
      <c r="EI177" s="146"/>
      <c r="EJ177" s="146"/>
      <c r="EK177" s="146"/>
      <c r="EL177" s="146"/>
      <c r="EM177" s="146"/>
      <c r="EN177" s="146"/>
      <c r="EO177" s="146"/>
    </row>
    <row r="178" spans="1:145" ht="14" x14ac:dyDescent="0.15">
      <c r="A178" s="146"/>
      <c r="B178" s="146"/>
      <c r="C178" s="146"/>
      <c r="D178" s="146"/>
      <c r="E178" s="146"/>
      <c r="F178" s="146"/>
      <c r="G178" s="146"/>
      <c r="H178" s="146"/>
      <c r="I178" s="146"/>
      <c r="J178" s="146"/>
      <c r="K178" s="146"/>
      <c r="L178" s="146"/>
      <c r="M178" s="146"/>
      <c r="N178" s="146"/>
      <c r="O178" s="146"/>
      <c r="P178" s="146"/>
      <c r="Q178" s="146"/>
      <c r="R178" s="146"/>
      <c r="S178" s="146"/>
      <c r="T178" s="146"/>
      <c r="U178" s="149"/>
      <c r="V178" s="149"/>
      <c r="W178" s="149"/>
      <c r="X178" s="149"/>
      <c r="Y178" s="149"/>
      <c r="Z178" s="149"/>
      <c r="AA178" s="149"/>
      <c r="AB178" s="149"/>
      <c r="AC178" s="149"/>
      <c r="AD178" s="149"/>
      <c r="AE178" s="149"/>
      <c r="AF178" s="146"/>
      <c r="AG178" s="146"/>
      <c r="AH178" s="146"/>
      <c r="AI178" s="146"/>
      <c r="AJ178" s="146"/>
      <c r="AK178" s="146"/>
      <c r="AL178" s="146"/>
      <c r="AM178" s="146"/>
      <c r="AN178" s="146"/>
      <c r="AO178" s="146"/>
      <c r="AP178" s="146"/>
      <c r="AQ178" s="146"/>
      <c r="AR178" s="146"/>
      <c r="AS178" s="146"/>
      <c r="AT178" s="146"/>
      <c r="AU178" s="146"/>
      <c r="AV178" s="146"/>
      <c r="AW178" s="146"/>
      <c r="AX178" s="146"/>
      <c r="AY178" s="146"/>
      <c r="AZ178" s="146"/>
      <c r="BA178" s="146"/>
      <c r="BB178" s="146"/>
      <c r="BC178" s="146"/>
      <c r="BD178" s="146"/>
      <c r="BE178" s="146"/>
      <c r="BF178" s="146"/>
      <c r="BG178" s="146"/>
      <c r="BH178" s="146"/>
      <c r="BI178" s="146"/>
      <c r="BJ178" s="146"/>
      <c r="BK178" s="146"/>
      <c r="BL178" s="146"/>
      <c r="BM178" s="146"/>
      <c r="BN178" s="146"/>
      <c r="BO178" s="146"/>
      <c r="BP178" s="146"/>
      <c r="BQ178" s="146"/>
      <c r="BR178" s="146"/>
      <c r="BS178" s="146"/>
      <c r="BT178" s="146"/>
      <c r="BU178" s="146"/>
      <c r="BV178" s="146"/>
      <c r="BW178" s="146"/>
      <c r="BX178" s="146"/>
      <c r="BY178" s="146"/>
      <c r="BZ178" s="146"/>
      <c r="CA178" s="146"/>
      <c r="CB178" s="146"/>
      <c r="CC178" s="146"/>
      <c r="CD178" s="146"/>
      <c r="CE178" s="146"/>
      <c r="CF178" s="146"/>
      <c r="CG178" s="146"/>
      <c r="CH178" s="146"/>
      <c r="CI178" s="146"/>
      <c r="CJ178" s="146"/>
      <c r="CK178" s="146"/>
      <c r="CL178" s="146"/>
      <c r="CM178" s="146"/>
      <c r="CN178" s="146"/>
      <c r="CO178" s="146"/>
      <c r="CP178" s="146"/>
      <c r="CQ178" s="146"/>
      <c r="CR178" s="146"/>
      <c r="CS178" s="146"/>
      <c r="CT178" s="146"/>
      <c r="CU178" s="146"/>
      <c r="CV178" s="146"/>
      <c r="CW178" s="146"/>
      <c r="CX178" s="146"/>
      <c r="CY178" s="146"/>
      <c r="CZ178" s="146"/>
      <c r="DA178" s="146"/>
      <c r="DB178" s="146"/>
      <c r="DC178" s="146"/>
      <c r="DD178" s="146"/>
      <c r="DE178" s="146"/>
      <c r="DF178" s="146"/>
      <c r="DG178" s="146"/>
      <c r="DH178" s="146"/>
      <c r="DI178" s="146"/>
      <c r="DJ178" s="146"/>
      <c r="DK178" s="146"/>
      <c r="DL178" s="146"/>
      <c r="DM178" s="146"/>
      <c r="DN178" s="146"/>
      <c r="DO178" s="146"/>
      <c r="DP178" s="146"/>
      <c r="DQ178" s="146"/>
      <c r="DR178" s="146"/>
      <c r="DS178" s="146"/>
      <c r="DT178" s="146"/>
      <c r="DU178" s="146"/>
      <c r="DV178" s="146"/>
      <c r="DW178" s="146"/>
      <c r="DX178" s="146"/>
      <c r="DY178" s="146"/>
      <c r="DZ178" s="146"/>
      <c r="EA178" s="146"/>
      <c r="EB178" s="146"/>
      <c r="EC178" s="146"/>
      <c r="ED178" s="146"/>
      <c r="EE178" s="146"/>
      <c r="EF178" s="146"/>
      <c r="EG178" s="146"/>
      <c r="EH178" s="146"/>
      <c r="EI178" s="146"/>
      <c r="EJ178" s="146"/>
      <c r="EK178" s="146"/>
      <c r="EL178" s="146"/>
      <c r="EM178" s="146"/>
      <c r="EN178" s="146"/>
      <c r="EO178" s="146"/>
    </row>
    <row r="179" spans="1:145" ht="14" x14ac:dyDescent="0.15">
      <c r="A179" s="146"/>
      <c r="B179" s="146"/>
      <c r="C179" s="146"/>
      <c r="D179" s="146"/>
      <c r="E179" s="146"/>
      <c r="F179" s="146"/>
      <c r="G179" s="146"/>
      <c r="H179" s="146"/>
      <c r="I179" s="146"/>
      <c r="J179" s="146"/>
      <c r="K179" s="146"/>
      <c r="L179" s="146"/>
      <c r="M179" s="146"/>
      <c r="N179" s="146"/>
      <c r="O179" s="146"/>
      <c r="P179" s="146"/>
      <c r="Q179" s="146"/>
      <c r="R179" s="146"/>
      <c r="S179" s="146"/>
      <c r="T179" s="146"/>
      <c r="U179" s="149"/>
      <c r="V179" s="149"/>
      <c r="W179" s="149"/>
      <c r="X179" s="149"/>
      <c r="Y179" s="149"/>
      <c r="Z179" s="149"/>
      <c r="AA179" s="149"/>
      <c r="AB179" s="149"/>
      <c r="AC179" s="149"/>
      <c r="AD179" s="149"/>
      <c r="AE179" s="149"/>
      <c r="AF179" s="146"/>
      <c r="AG179" s="146"/>
      <c r="AH179" s="146"/>
      <c r="AI179" s="146"/>
      <c r="AJ179" s="146"/>
      <c r="AK179" s="146"/>
      <c r="AL179" s="146"/>
      <c r="AM179" s="146"/>
      <c r="AN179" s="146"/>
      <c r="AO179" s="146"/>
      <c r="AP179" s="146"/>
      <c r="AQ179" s="146"/>
      <c r="AR179" s="146"/>
      <c r="AS179" s="146"/>
      <c r="AT179" s="146"/>
      <c r="AU179" s="146"/>
      <c r="AV179" s="146"/>
      <c r="AW179" s="146"/>
      <c r="AX179" s="146"/>
      <c r="AY179" s="146"/>
      <c r="AZ179" s="146"/>
      <c r="BA179" s="146"/>
      <c r="BB179" s="146"/>
      <c r="BC179" s="146"/>
      <c r="BD179" s="146"/>
      <c r="BE179" s="146"/>
      <c r="BF179" s="146"/>
      <c r="BG179" s="146"/>
      <c r="BH179" s="146"/>
      <c r="BI179" s="146"/>
      <c r="BJ179" s="146"/>
      <c r="BK179" s="146"/>
      <c r="BL179" s="146"/>
      <c r="BM179" s="146"/>
      <c r="BN179" s="146"/>
      <c r="BO179" s="146"/>
      <c r="BP179" s="146"/>
      <c r="BQ179" s="146"/>
      <c r="BR179" s="146"/>
      <c r="BS179" s="146"/>
      <c r="BT179" s="146"/>
      <c r="BU179" s="146"/>
      <c r="BV179" s="146"/>
      <c r="BW179" s="146"/>
      <c r="BX179" s="146"/>
      <c r="BY179" s="146"/>
      <c r="BZ179" s="146"/>
      <c r="CA179" s="146"/>
      <c r="CB179" s="146"/>
      <c r="CC179" s="146"/>
      <c r="CD179" s="146"/>
      <c r="CE179" s="146"/>
      <c r="CF179" s="146"/>
      <c r="CG179" s="146"/>
      <c r="CH179" s="146"/>
      <c r="CI179" s="146"/>
      <c r="CJ179" s="146"/>
      <c r="CK179" s="146"/>
      <c r="CL179" s="146"/>
      <c r="CM179" s="146"/>
      <c r="CN179" s="146"/>
      <c r="CO179" s="146"/>
      <c r="CP179" s="146"/>
      <c r="CQ179" s="146"/>
      <c r="CR179" s="146"/>
      <c r="CS179" s="146"/>
      <c r="CT179" s="146"/>
      <c r="CU179" s="146"/>
      <c r="CV179" s="146"/>
      <c r="CW179" s="146"/>
      <c r="CX179" s="146"/>
      <c r="CY179" s="146"/>
      <c r="CZ179" s="146"/>
      <c r="DA179" s="146"/>
      <c r="DB179" s="146"/>
      <c r="DC179" s="146"/>
      <c r="DD179" s="146"/>
      <c r="DE179" s="146"/>
      <c r="DF179" s="146"/>
      <c r="DG179" s="146"/>
      <c r="DH179" s="146"/>
      <c r="DI179" s="146"/>
      <c r="DJ179" s="146"/>
      <c r="DK179" s="146"/>
      <c r="DL179" s="146"/>
      <c r="DM179" s="146"/>
      <c r="DN179" s="146"/>
      <c r="DO179" s="146"/>
      <c r="DP179" s="146"/>
      <c r="DQ179" s="146"/>
      <c r="DR179" s="146"/>
      <c r="DS179" s="146"/>
      <c r="DT179" s="146"/>
      <c r="DU179" s="146"/>
      <c r="DV179" s="146"/>
      <c r="DW179" s="146"/>
      <c r="DX179" s="146"/>
      <c r="DY179" s="146"/>
      <c r="DZ179" s="146"/>
      <c r="EA179" s="146"/>
      <c r="EB179" s="146"/>
      <c r="EC179" s="146"/>
      <c r="ED179" s="146"/>
      <c r="EE179" s="146"/>
      <c r="EF179" s="146"/>
      <c r="EG179" s="146"/>
      <c r="EH179" s="146"/>
      <c r="EI179" s="146"/>
      <c r="EJ179" s="146"/>
      <c r="EK179" s="146"/>
      <c r="EL179" s="146"/>
      <c r="EM179" s="146"/>
      <c r="EN179" s="146"/>
      <c r="EO179" s="146"/>
    </row>
    <row r="180" spans="1:145" ht="14" x14ac:dyDescent="0.15">
      <c r="A180" s="146"/>
      <c r="B180" s="146"/>
      <c r="C180" s="146"/>
      <c r="D180" s="146"/>
      <c r="E180" s="146"/>
      <c r="F180" s="146"/>
      <c r="G180" s="146"/>
      <c r="H180" s="146"/>
      <c r="I180" s="146"/>
      <c r="J180" s="146"/>
      <c r="K180" s="146"/>
      <c r="L180" s="146"/>
      <c r="M180" s="146"/>
      <c r="N180" s="146"/>
      <c r="O180" s="146"/>
      <c r="P180" s="146"/>
      <c r="Q180" s="146"/>
      <c r="R180" s="146"/>
      <c r="S180" s="146"/>
      <c r="T180" s="146"/>
      <c r="U180" s="149"/>
      <c r="V180" s="149"/>
      <c r="W180" s="149"/>
      <c r="X180" s="149"/>
      <c r="Y180" s="149"/>
      <c r="Z180" s="149"/>
      <c r="AA180" s="149"/>
      <c r="AB180" s="149"/>
      <c r="AC180" s="149"/>
      <c r="AD180" s="149"/>
      <c r="AE180" s="149"/>
      <c r="AF180" s="146"/>
      <c r="AG180" s="146"/>
      <c r="AH180" s="146"/>
      <c r="AI180" s="146"/>
      <c r="AJ180" s="146"/>
      <c r="AK180" s="146"/>
      <c r="AL180" s="146"/>
      <c r="AM180" s="146"/>
      <c r="AN180" s="146"/>
      <c r="AO180" s="146"/>
      <c r="AP180" s="146"/>
      <c r="AQ180" s="146"/>
      <c r="AR180" s="146"/>
      <c r="AS180" s="146"/>
      <c r="AT180" s="146"/>
      <c r="AU180" s="146"/>
      <c r="AV180" s="146"/>
      <c r="AW180" s="146"/>
      <c r="AX180" s="146"/>
      <c r="AY180" s="146"/>
      <c r="AZ180" s="146"/>
      <c r="BA180" s="146"/>
      <c r="BB180" s="146"/>
      <c r="BC180" s="146"/>
      <c r="BD180" s="146"/>
      <c r="BE180" s="146"/>
      <c r="BF180" s="146"/>
      <c r="BG180" s="146"/>
      <c r="BH180" s="146"/>
      <c r="BI180" s="146"/>
      <c r="BJ180" s="146"/>
      <c r="BK180" s="146"/>
      <c r="BL180" s="146"/>
      <c r="BM180" s="146"/>
      <c r="BN180" s="146"/>
      <c r="BO180" s="146"/>
      <c r="BP180" s="146"/>
      <c r="BQ180" s="146"/>
      <c r="BR180" s="146"/>
      <c r="BS180" s="146"/>
      <c r="BT180" s="146"/>
      <c r="BU180" s="146"/>
      <c r="BV180" s="146"/>
      <c r="BW180" s="146"/>
      <c r="BX180" s="146"/>
      <c r="BY180" s="146"/>
      <c r="BZ180" s="146"/>
      <c r="CA180" s="146"/>
      <c r="CB180" s="146"/>
      <c r="CC180" s="146"/>
      <c r="CD180" s="146"/>
      <c r="CE180" s="146"/>
      <c r="CF180" s="146"/>
      <c r="CG180" s="146"/>
      <c r="CH180" s="146"/>
      <c r="CI180" s="146"/>
      <c r="CJ180" s="146"/>
      <c r="CK180" s="146"/>
      <c r="CL180" s="146"/>
      <c r="CM180" s="146"/>
      <c r="CN180" s="146"/>
      <c r="CO180" s="146"/>
      <c r="CP180" s="146"/>
      <c r="CQ180" s="146"/>
      <c r="CR180" s="146"/>
      <c r="CS180" s="146"/>
      <c r="CT180" s="146"/>
      <c r="CU180" s="146"/>
      <c r="CV180" s="146"/>
      <c r="CW180" s="146"/>
      <c r="CX180" s="146"/>
      <c r="CY180" s="146"/>
      <c r="CZ180" s="146"/>
      <c r="DA180" s="146"/>
      <c r="DB180" s="146"/>
      <c r="DC180" s="146"/>
      <c r="DD180" s="146"/>
      <c r="DE180" s="146"/>
      <c r="DF180" s="146"/>
      <c r="DG180" s="146"/>
      <c r="DH180" s="146"/>
      <c r="DI180" s="146"/>
      <c r="DJ180" s="146"/>
      <c r="DK180" s="146"/>
      <c r="DL180" s="146"/>
      <c r="DM180" s="146"/>
      <c r="DN180" s="146"/>
      <c r="DO180" s="146"/>
      <c r="DP180" s="146"/>
      <c r="DQ180" s="146"/>
      <c r="DR180" s="146"/>
      <c r="DS180" s="146"/>
      <c r="DT180" s="146"/>
      <c r="DU180" s="146"/>
      <c r="DV180" s="146"/>
      <c r="DW180" s="146"/>
      <c r="DX180" s="146"/>
      <c r="DY180" s="146"/>
      <c r="DZ180" s="146"/>
      <c r="EA180" s="146"/>
      <c r="EB180" s="146"/>
      <c r="EC180" s="146"/>
      <c r="ED180" s="146"/>
      <c r="EE180" s="146"/>
      <c r="EF180" s="146"/>
      <c r="EG180" s="146"/>
      <c r="EH180" s="146"/>
      <c r="EI180" s="146"/>
      <c r="EJ180" s="146"/>
      <c r="EK180" s="146"/>
      <c r="EL180" s="146"/>
      <c r="EM180" s="146"/>
      <c r="EN180" s="146"/>
      <c r="EO180" s="146"/>
    </row>
    <row r="181" spans="1:145" ht="14" x14ac:dyDescent="0.15">
      <c r="A181" s="146"/>
      <c r="B181" s="146"/>
      <c r="C181" s="146"/>
      <c r="D181" s="146"/>
      <c r="E181" s="146"/>
      <c r="F181" s="146"/>
      <c r="G181" s="146"/>
      <c r="H181" s="146"/>
      <c r="I181" s="146"/>
      <c r="J181" s="146"/>
      <c r="K181" s="146"/>
      <c r="L181" s="146"/>
      <c r="M181" s="146"/>
      <c r="N181" s="146"/>
      <c r="O181" s="146"/>
      <c r="P181" s="146"/>
      <c r="Q181" s="146"/>
      <c r="R181" s="146"/>
      <c r="S181" s="146"/>
      <c r="T181" s="146"/>
      <c r="U181" s="149"/>
      <c r="V181" s="149"/>
      <c r="W181" s="149"/>
      <c r="X181" s="149"/>
      <c r="Y181" s="149"/>
      <c r="Z181" s="149"/>
      <c r="AA181" s="149"/>
      <c r="AB181" s="149"/>
      <c r="AC181" s="149"/>
      <c r="AD181" s="149"/>
      <c r="AE181" s="149"/>
      <c r="AF181" s="146"/>
      <c r="AG181" s="146"/>
      <c r="AH181" s="146"/>
      <c r="AI181" s="146"/>
      <c r="AJ181" s="146"/>
      <c r="AK181" s="146"/>
      <c r="AL181" s="146"/>
      <c r="AM181" s="146"/>
      <c r="AN181" s="146"/>
      <c r="AO181" s="146"/>
      <c r="AP181" s="146"/>
      <c r="AQ181" s="146"/>
      <c r="AR181" s="146"/>
      <c r="AS181" s="146"/>
      <c r="AT181" s="146"/>
      <c r="AU181" s="146"/>
      <c r="AV181" s="146"/>
      <c r="AW181" s="146"/>
      <c r="AX181" s="146"/>
      <c r="AY181" s="146"/>
      <c r="AZ181" s="146"/>
      <c r="BA181" s="146"/>
      <c r="BB181" s="146"/>
      <c r="BC181" s="146"/>
      <c r="BD181" s="146"/>
      <c r="BE181" s="146"/>
      <c r="BF181" s="146"/>
      <c r="BG181" s="146"/>
      <c r="BH181" s="146"/>
      <c r="BI181" s="146"/>
      <c r="BJ181" s="146"/>
      <c r="BK181" s="146"/>
      <c r="BL181" s="146"/>
      <c r="BM181" s="146"/>
      <c r="BN181" s="146"/>
      <c r="BO181" s="146"/>
      <c r="BP181" s="146"/>
      <c r="BQ181" s="146"/>
      <c r="BR181" s="146"/>
      <c r="BS181" s="146"/>
      <c r="BT181" s="146"/>
      <c r="BU181" s="146"/>
      <c r="BV181" s="146"/>
      <c r="BW181" s="146"/>
      <c r="BX181" s="146"/>
      <c r="BY181" s="146"/>
      <c r="BZ181" s="146"/>
      <c r="CA181" s="146"/>
      <c r="CB181" s="146"/>
      <c r="CC181" s="146"/>
      <c r="CD181" s="146"/>
      <c r="CE181" s="146"/>
      <c r="CF181" s="146"/>
      <c r="CG181" s="146"/>
      <c r="CH181" s="146"/>
      <c r="CI181" s="146"/>
      <c r="CJ181" s="146"/>
      <c r="CK181" s="146"/>
      <c r="CL181" s="146"/>
      <c r="CM181" s="146"/>
      <c r="CN181" s="146"/>
      <c r="CO181" s="146"/>
      <c r="CP181" s="146"/>
      <c r="CQ181" s="146"/>
      <c r="CR181" s="146"/>
      <c r="CS181" s="146"/>
      <c r="CT181" s="146"/>
      <c r="CU181" s="146"/>
      <c r="CV181" s="146"/>
      <c r="CW181" s="146"/>
      <c r="CX181" s="146"/>
      <c r="CY181" s="146"/>
      <c r="CZ181" s="146"/>
      <c r="DA181" s="146"/>
      <c r="DB181" s="146"/>
      <c r="DC181" s="146"/>
      <c r="DD181" s="146"/>
      <c r="DE181" s="146"/>
      <c r="DF181" s="146"/>
      <c r="DG181" s="146"/>
      <c r="DH181" s="146"/>
      <c r="DI181" s="146"/>
      <c r="DJ181" s="146"/>
      <c r="DK181" s="146"/>
      <c r="DL181" s="146"/>
      <c r="DM181" s="146"/>
      <c r="DN181" s="146"/>
      <c r="DO181" s="146"/>
      <c r="DP181" s="146"/>
      <c r="DQ181" s="146"/>
      <c r="DR181" s="146"/>
      <c r="DS181" s="146"/>
      <c r="DT181" s="146"/>
      <c r="DU181" s="146"/>
      <c r="DV181" s="146"/>
      <c r="DW181" s="146"/>
      <c r="DX181" s="146"/>
      <c r="DY181" s="146"/>
      <c r="DZ181" s="146"/>
      <c r="EA181" s="146"/>
      <c r="EB181" s="146"/>
      <c r="EC181" s="146"/>
      <c r="ED181" s="146"/>
      <c r="EE181" s="146"/>
      <c r="EF181" s="146"/>
      <c r="EG181" s="146"/>
      <c r="EH181" s="146"/>
      <c r="EI181" s="146"/>
      <c r="EJ181" s="146"/>
      <c r="EK181" s="146"/>
      <c r="EL181" s="146"/>
      <c r="EM181" s="146"/>
      <c r="EN181" s="146"/>
      <c r="EO181" s="146"/>
    </row>
    <row r="182" spans="1:145" ht="14" x14ac:dyDescent="0.15">
      <c r="A182" s="146"/>
      <c r="B182" s="146"/>
      <c r="C182" s="146"/>
      <c r="D182" s="146"/>
      <c r="E182" s="146"/>
      <c r="F182" s="146"/>
      <c r="G182" s="146"/>
      <c r="H182" s="146"/>
      <c r="I182" s="146"/>
      <c r="J182" s="146"/>
      <c r="K182" s="146"/>
      <c r="L182" s="146"/>
      <c r="M182" s="146"/>
      <c r="N182" s="146"/>
      <c r="O182" s="146"/>
      <c r="P182" s="146"/>
      <c r="Q182" s="146"/>
      <c r="R182" s="146"/>
      <c r="S182" s="146"/>
      <c r="T182" s="146"/>
      <c r="U182" s="149"/>
      <c r="V182" s="149"/>
      <c r="W182" s="149"/>
      <c r="X182" s="149"/>
      <c r="Y182" s="149"/>
      <c r="Z182" s="149"/>
      <c r="AA182" s="149"/>
      <c r="AB182" s="149"/>
      <c r="AC182" s="149"/>
      <c r="AD182" s="149"/>
      <c r="AE182" s="149"/>
      <c r="AF182" s="146"/>
      <c r="AG182" s="146"/>
      <c r="AH182" s="146"/>
      <c r="AI182" s="146"/>
      <c r="AJ182" s="146"/>
      <c r="AK182" s="146"/>
      <c r="AL182" s="146"/>
      <c r="AM182" s="146"/>
      <c r="AN182" s="146"/>
      <c r="AO182" s="146"/>
      <c r="AP182" s="146"/>
      <c r="AQ182" s="146"/>
      <c r="AR182" s="146"/>
      <c r="AS182" s="146"/>
      <c r="AT182" s="146"/>
      <c r="AU182" s="146"/>
      <c r="AV182" s="146"/>
      <c r="AW182" s="146"/>
      <c r="AX182" s="146"/>
      <c r="AY182" s="146"/>
      <c r="AZ182" s="146"/>
      <c r="BA182" s="146"/>
      <c r="BB182" s="146"/>
      <c r="BC182" s="146"/>
      <c r="BD182" s="146"/>
      <c r="BE182" s="146"/>
      <c r="BF182" s="146"/>
      <c r="BG182" s="146"/>
      <c r="BH182" s="146"/>
      <c r="BI182" s="146"/>
      <c r="BJ182" s="146"/>
      <c r="BK182" s="146"/>
      <c r="BL182" s="146"/>
      <c r="BM182" s="146"/>
      <c r="BN182" s="146"/>
      <c r="BO182" s="146"/>
      <c r="BP182" s="146"/>
      <c r="BQ182" s="146"/>
      <c r="BR182" s="146"/>
      <c r="BS182" s="146"/>
      <c r="BT182" s="146"/>
      <c r="BU182" s="146"/>
      <c r="BV182" s="146"/>
      <c r="BW182" s="146"/>
      <c r="BX182" s="146"/>
      <c r="BY182" s="146"/>
      <c r="BZ182" s="146"/>
      <c r="CA182" s="146"/>
      <c r="CB182" s="146"/>
      <c r="CC182" s="146"/>
      <c r="CD182" s="146"/>
      <c r="CE182" s="146"/>
      <c r="CF182" s="146"/>
      <c r="CG182" s="146"/>
      <c r="CH182" s="146"/>
      <c r="CI182" s="146"/>
      <c r="CJ182" s="146"/>
      <c r="CK182" s="146"/>
      <c r="CL182" s="146"/>
      <c r="CM182" s="146"/>
      <c r="CN182" s="146"/>
      <c r="CO182" s="146"/>
      <c r="CP182" s="146"/>
      <c r="CQ182" s="146"/>
      <c r="CR182" s="146"/>
      <c r="CS182" s="146"/>
      <c r="CT182" s="146"/>
      <c r="CU182" s="146"/>
      <c r="CV182" s="146"/>
      <c r="CW182" s="146"/>
      <c r="CX182" s="146"/>
      <c r="CY182" s="146"/>
      <c r="CZ182" s="146"/>
      <c r="DA182" s="146"/>
      <c r="DB182" s="146"/>
      <c r="DC182" s="146"/>
      <c r="DD182" s="146"/>
      <c r="DE182" s="146"/>
      <c r="DF182" s="146"/>
      <c r="DG182" s="146"/>
      <c r="DH182" s="146"/>
      <c r="DI182" s="146"/>
      <c r="DJ182" s="146"/>
      <c r="DK182" s="146"/>
      <c r="DL182" s="146"/>
      <c r="DM182" s="146"/>
      <c r="DN182" s="146"/>
      <c r="DO182" s="146"/>
      <c r="DP182" s="146"/>
      <c r="DQ182" s="146"/>
      <c r="DR182" s="146"/>
      <c r="DS182" s="146"/>
      <c r="DT182" s="146"/>
      <c r="DU182" s="146"/>
      <c r="DV182" s="146"/>
      <c r="DW182" s="146"/>
      <c r="DX182" s="146"/>
      <c r="DY182" s="146"/>
      <c r="DZ182" s="146"/>
      <c r="EA182" s="146"/>
      <c r="EB182" s="146"/>
      <c r="EC182" s="146"/>
      <c r="ED182" s="146"/>
      <c r="EE182" s="146"/>
      <c r="EF182" s="146"/>
      <c r="EG182" s="146"/>
      <c r="EH182" s="146"/>
      <c r="EI182" s="146"/>
      <c r="EJ182" s="146"/>
      <c r="EK182" s="146"/>
      <c r="EL182" s="146"/>
      <c r="EM182" s="146"/>
      <c r="EN182" s="146"/>
      <c r="EO182" s="146"/>
    </row>
    <row r="183" spans="1:145" ht="14" x14ac:dyDescent="0.15">
      <c r="A183" s="146"/>
      <c r="B183" s="146"/>
      <c r="C183" s="146"/>
      <c r="D183" s="146"/>
      <c r="E183" s="146"/>
      <c r="F183" s="146"/>
      <c r="G183" s="146"/>
      <c r="H183" s="146"/>
      <c r="I183" s="146"/>
      <c r="J183" s="146"/>
      <c r="K183" s="146"/>
      <c r="L183" s="146"/>
      <c r="M183" s="146"/>
      <c r="N183" s="146"/>
      <c r="O183" s="146"/>
      <c r="P183" s="146"/>
      <c r="Q183" s="146"/>
      <c r="R183" s="146"/>
      <c r="S183" s="146"/>
      <c r="T183" s="146"/>
      <c r="U183" s="149"/>
      <c r="V183" s="149"/>
      <c r="W183" s="149"/>
      <c r="X183" s="149"/>
      <c r="Y183" s="149"/>
      <c r="Z183" s="149"/>
      <c r="AA183" s="149"/>
      <c r="AB183" s="149"/>
      <c r="AC183" s="149"/>
      <c r="AD183" s="149"/>
      <c r="AE183" s="149"/>
      <c r="AF183" s="146"/>
      <c r="AG183" s="146"/>
      <c r="AH183" s="146"/>
      <c r="AI183" s="146"/>
      <c r="AJ183" s="146"/>
      <c r="AK183" s="146"/>
      <c r="AL183" s="146"/>
      <c r="AM183" s="146"/>
      <c r="AN183" s="146"/>
      <c r="AO183" s="146"/>
      <c r="AP183" s="146"/>
      <c r="AQ183" s="146"/>
      <c r="AR183" s="146"/>
      <c r="AS183" s="146"/>
      <c r="AT183" s="146"/>
      <c r="AU183" s="146"/>
      <c r="AV183" s="146"/>
      <c r="AW183" s="146"/>
      <c r="AX183" s="146"/>
      <c r="AY183" s="146"/>
      <c r="AZ183" s="146"/>
      <c r="BA183" s="146"/>
      <c r="BB183" s="146"/>
      <c r="BC183" s="146"/>
      <c r="BD183" s="146"/>
      <c r="BE183" s="146"/>
      <c r="BF183" s="146"/>
      <c r="BG183" s="146"/>
      <c r="BH183" s="146"/>
      <c r="BI183" s="146"/>
      <c r="BJ183" s="146"/>
      <c r="BK183" s="146"/>
      <c r="BL183" s="146"/>
      <c r="BM183" s="146"/>
      <c r="BN183" s="146"/>
      <c r="BO183" s="146"/>
      <c r="BP183" s="146"/>
      <c r="BQ183" s="146"/>
      <c r="BR183" s="146"/>
      <c r="BS183" s="146"/>
      <c r="BT183" s="146"/>
      <c r="BU183" s="146"/>
      <c r="BV183" s="146"/>
      <c r="BW183" s="146"/>
      <c r="BX183" s="146"/>
      <c r="BY183" s="146"/>
      <c r="BZ183" s="146"/>
      <c r="CA183" s="146"/>
      <c r="CB183" s="146"/>
      <c r="CC183" s="146"/>
      <c r="CD183" s="146"/>
      <c r="CE183" s="146"/>
      <c r="CF183" s="146"/>
      <c r="CG183" s="146"/>
      <c r="CH183" s="146"/>
      <c r="CI183" s="146"/>
      <c r="CJ183" s="146"/>
      <c r="CK183" s="146"/>
      <c r="CL183" s="146"/>
      <c r="CM183" s="146"/>
      <c r="CN183" s="146"/>
      <c r="CO183" s="146"/>
      <c r="CP183" s="146"/>
      <c r="CQ183" s="146"/>
      <c r="CR183" s="146"/>
      <c r="CS183" s="146"/>
      <c r="CT183" s="146"/>
      <c r="CU183" s="146"/>
      <c r="CV183" s="146"/>
      <c r="CW183" s="146"/>
      <c r="CX183" s="146"/>
      <c r="CY183" s="146"/>
      <c r="CZ183" s="146"/>
      <c r="DA183" s="146"/>
      <c r="DB183" s="146"/>
      <c r="DC183" s="146"/>
      <c r="DD183" s="146"/>
      <c r="DE183" s="146"/>
      <c r="DF183" s="146"/>
      <c r="DG183" s="146"/>
      <c r="DH183" s="146"/>
      <c r="DI183" s="146"/>
      <c r="DJ183" s="146"/>
      <c r="DK183" s="146"/>
      <c r="DL183" s="146"/>
      <c r="DM183" s="146"/>
      <c r="DN183" s="146"/>
      <c r="DO183" s="146"/>
      <c r="DP183" s="146"/>
      <c r="DQ183" s="146"/>
      <c r="DR183" s="146"/>
      <c r="DS183" s="146"/>
      <c r="DT183" s="146"/>
      <c r="DU183" s="146"/>
      <c r="DV183" s="146"/>
      <c r="DW183" s="146"/>
      <c r="DX183" s="146"/>
      <c r="DY183" s="146"/>
      <c r="DZ183" s="146"/>
      <c r="EA183" s="146"/>
      <c r="EB183" s="146"/>
      <c r="EC183" s="146"/>
      <c r="ED183" s="146"/>
      <c r="EE183" s="146"/>
      <c r="EF183" s="146"/>
      <c r="EG183" s="146"/>
      <c r="EH183" s="146"/>
      <c r="EI183" s="146"/>
      <c r="EJ183" s="146"/>
      <c r="EK183" s="146"/>
      <c r="EL183" s="146"/>
      <c r="EM183" s="146"/>
      <c r="EN183" s="146"/>
      <c r="EO183" s="146"/>
    </row>
    <row r="184" spans="1:145" ht="14" x14ac:dyDescent="0.15">
      <c r="A184" s="146"/>
      <c r="B184" s="146"/>
      <c r="C184" s="146"/>
      <c r="D184" s="146"/>
      <c r="E184" s="146"/>
      <c r="F184" s="146"/>
      <c r="G184" s="146"/>
      <c r="H184" s="146"/>
      <c r="I184" s="146"/>
      <c r="J184" s="146"/>
      <c r="K184" s="146"/>
      <c r="L184" s="146"/>
      <c r="M184" s="146"/>
      <c r="N184" s="146"/>
      <c r="O184" s="146"/>
      <c r="P184" s="146"/>
      <c r="Q184" s="146"/>
      <c r="R184" s="146"/>
      <c r="S184" s="146"/>
      <c r="T184" s="146"/>
      <c r="U184" s="149"/>
      <c r="V184" s="149"/>
      <c r="W184" s="149"/>
      <c r="X184" s="149"/>
      <c r="Y184" s="149"/>
      <c r="Z184" s="149"/>
      <c r="AA184" s="149"/>
      <c r="AB184" s="149"/>
      <c r="AC184" s="149"/>
      <c r="AD184" s="149"/>
      <c r="AE184" s="149"/>
      <c r="AF184" s="146"/>
      <c r="AG184" s="146"/>
      <c r="AH184" s="146"/>
      <c r="AI184" s="146"/>
      <c r="AJ184" s="146"/>
      <c r="AK184" s="146"/>
      <c r="AL184" s="146"/>
      <c r="AM184" s="146"/>
      <c r="AN184" s="146"/>
      <c r="AO184" s="146"/>
      <c r="AP184" s="146"/>
      <c r="AQ184" s="146"/>
      <c r="AR184" s="146"/>
      <c r="AS184" s="146"/>
      <c r="AT184" s="146"/>
      <c r="AU184" s="146"/>
      <c r="AV184" s="146"/>
      <c r="AW184" s="146"/>
      <c r="AX184" s="146"/>
      <c r="AY184" s="146"/>
      <c r="AZ184" s="146"/>
      <c r="BA184" s="146"/>
      <c r="BB184" s="146"/>
      <c r="BC184" s="146"/>
      <c r="BD184" s="146"/>
      <c r="BE184" s="146"/>
      <c r="BF184" s="146"/>
      <c r="BG184" s="146"/>
      <c r="BH184" s="146"/>
      <c r="BI184" s="146"/>
      <c r="BJ184" s="146"/>
      <c r="BK184" s="146"/>
      <c r="BL184" s="146"/>
      <c r="BM184" s="146"/>
      <c r="BN184" s="146"/>
      <c r="BO184" s="146"/>
      <c r="BP184" s="146"/>
      <c r="BQ184" s="146"/>
      <c r="BR184" s="146"/>
      <c r="BS184" s="146"/>
      <c r="BT184" s="146"/>
      <c r="BU184" s="146"/>
      <c r="BV184" s="146"/>
      <c r="BW184" s="146"/>
      <c r="BX184" s="146"/>
      <c r="BY184" s="146"/>
      <c r="BZ184" s="146"/>
      <c r="CA184" s="146"/>
      <c r="CB184" s="146"/>
      <c r="CC184" s="146"/>
      <c r="CD184" s="146"/>
      <c r="CE184" s="146"/>
      <c r="CF184" s="146"/>
      <c r="CG184" s="146"/>
      <c r="CH184" s="146"/>
      <c r="CI184" s="146"/>
      <c r="CJ184" s="146"/>
      <c r="CK184" s="146"/>
      <c r="CL184" s="146"/>
      <c r="CM184" s="146"/>
      <c r="CN184" s="146"/>
      <c r="CO184" s="146"/>
      <c r="CP184" s="146"/>
      <c r="CQ184" s="146"/>
      <c r="CR184" s="146"/>
      <c r="CS184" s="146"/>
      <c r="CT184" s="146"/>
      <c r="CU184" s="146"/>
      <c r="CV184" s="146"/>
      <c r="CW184" s="146"/>
      <c r="CX184" s="146"/>
      <c r="CY184" s="146"/>
      <c r="CZ184" s="146"/>
      <c r="DA184" s="146"/>
      <c r="DB184" s="146"/>
      <c r="DC184" s="146"/>
      <c r="DD184" s="146"/>
      <c r="DE184" s="146"/>
      <c r="DF184" s="146"/>
      <c r="DG184" s="146"/>
      <c r="DH184" s="146"/>
      <c r="DI184" s="146"/>
      <c r="DJ184" s="146"/>
      <c r="DK184" s="146"/>
      <c r="DL184" s="146"/>
      <c r="DM184" s="146"/>
      <c r="DN184" s="146"/>
      <c r="DO184" s="146"/>
      <c r="DP184" s="146"/>
      <c r="DQ184" s="146"/>
      <c r="DR184" s="146"/>
      <c r="DS184" s="146"/>
      <c r="DT184" s="146"/>
      <c r="DU184" s="146"/>
      <c r="DV184" s="146"/>
      <c r="DW184" s="146"/>
      <c r="DX184" s="146"/>
      <c r="DY184" s="146"/>
      <c r="DZ184" s="146"/>
      <c r="EA184" s="146"/>
      <c r="EB184" s="146"/>
      <c r="EC184" s="146"/>
      <c r="ED184" s="146"/>
      <c r="EE184" s="146"/>
      <c r="EF184" s="146"/>
      <c r="EG184" s="146"/>
      <c r="EH184" s="146"/>
      <c r="EI184" s="146"/>
      <c r="EJ184" s="146"/>
      <c r="EK184" s="146"/>
      <c r="EL184" s="146"/>
      <c r="EM184" s="146"/>
      <c r="EN184" s="146"/>
      <c r="EO184" s="146"/>
    </row>
    <row r="185" spans="1:145" ht="14" x14ac:dyDescent="0.15">
      <c r="A185" s="146"/>
      <c r="B185" s="146"/>
      <c r="C185" s="146"/>
      <c r="D185" s="146"/>
      <c r="E185" s="146"/>
      <c r="F185" s="146"/>
      <c r="G185" s="146"/>
      <c r="H185" s="146"/>
      <c r="I185" s="146"/>
      <c r="J185" s="146"/>
      <c r="K185" s="146"/>
      <c r="L185" s="146"/>
      <c r="M185" s="146"/>
      <c r="N185" s="146"/>
      <c r="O185" s="146"/>
      <c r="P185" s="146"/>
      <c r="Q185" s="146"/>
      <c r="R185" s="146"/>
      <c r="S185" s="146"/>
      <c r="T185" s="146"/>
      <c r="U185" s="149"/>
      <c r="V185" s="149"/>
      <c r="W185" s="149"/>
      <c r="X185" s="149"/>
      <c r="Y185" s="149"/>
      <c r="Z185" s="149"/>
      <c r="AA185" s="149"/>
      <c r="AB185" s="149"/>
      <c r="AC185" s="149"/>
      <c r="AD185" s="149"/>
      <c r="AE185" s="149"/>
      <c r="AF185" s="146"/>
      <c r="AG185" s="146"/>
      <c r="AH185" s="146"/>
      <c r="AI185" s="146"/>
      <c r="AJ185" s="146"/>
      <c r="AK185" s="146"/>
      <c r="AL185" s="146"/>
      <c r="AM185" s="146"/>
      <c r="AN185" s="146"/>
      <c r="AO185" s="146"/>
      <c r="AP185" s="146"/>
      <c r="AQ185" s="146"/>
      <c r="AR185" s="146"/>
      <c r="AS185" s="146"/>
      <c r="AT185" s="146"/>
      <c r="AU185" s="146"/>
      <c r="AV185" s="146"/>
      <c r="AW185" s="146"/>
      <c r="AX185" s="146"/>
      <c r="AY185" s="146"/>
      <c r="AZ185" s="146"/>
      <c r="BA185" s="146"/>
      <c r="BB185" s="146"/>
      <c r="BC185" s="146"/>
      <c r="BD185" s="146"/>
      <c r="BE185" s="146"/>
      <c r="BF185" s="146"/>
      <c r="BG185" s="146"/>
      <c r="BH185" s="146"/>
      <c r="BI185" s="146"/>
      <c r="BJ185" s="146"/>
      <c r="BK185" s="146"/>
      <c r="BL185" s="146"/>
      <c r="BM185" s="146"/>
      <c r="BN185" s="146"/>
      <c r="BO185" s="146"/>
      <c r="BP185" s="146"/>
      <c r="BQ185" s="146"/>
      <c r="BR185" s="146"/>
      <c r="BS185" s="146"/>
      <c r="BT185" s="146"/>
      <c r="BU185" s="146"/>
      <c r="BV185" s="146"/>
      <c r="BW185" s="146"/>
      <c r="BX185" s="146"/>
      <c r="BY185" s="146"/>
      <c r="BZ185" s="146"/>
      <c r="CA185" s="146"/>
      <c r="CB185" s="146"/>
      <c r="CC185" s="146"/>
      <c r="CD185" s="146"/>
      <c r="CE185" s="146"/>
      <c r="CF185" s="146"/>
      <c r="CG185" s="146"/>
      <c r="CH185" s="146"/>
      <c r="CI185" s="146"/>
      <c r="CJ185" s="146"/>
      <c r="CK185" s="146"/>
      <c r="CL185" s="146"/>
      <c r="CM185" s="146"/>
      <c r="CN185" s="146"/>
      <c r="CO185" s="146"/>
      <c r="CP185" s="146"/>
      <c r="CQ185" s="146"/>
      <c r="CR185" s="146"/>
      <c r="CS185" s="146"/>
      <c r="CT185" s="146"/>
      <c r="CU185" s="146"/>
      <c r="CV185" s="146"/>
      <c r="CW185" s="146"/>
      <c r="CX185" s="146"/>
      <c r="CY185" s="146"/>
      <c r="CZ185" s="146"/>
      <c r="DA185" s="146"/>
      <c r="DB185" s="146"/>
      <c r="DC185" s="146"/>
      <c r="DD185" s="146"/>
      <c r="DE185" s="146"/>
      <c r="DF185" s="146"/>
      <c r="DG185" s="146"/>
      <c r="DH185" s="146"/>
      <c r="DI185" s="146"/>
      <c r="DJ185" s="146"/>
      <c r="DK185" s="146"/>
      <c r="DL185" s="146"/>
      <c r="DM185" s="146"/>
      <c r="DN185" s="146"/>
      <c r="DO185" s="146"/>
      <c r="DP185" s="146"/>
      <c r="DQ185" s="146"/>
      <c r="DR185" s="146"/>
      <c r="DS185" s="146"/>
      <c r="DT185" s="146"/>
      <c r="DU185" s="146"/>
      <c r="DV185" s="146"/>
      <c r="DW185" s="146"/>
      <c r="DX185" s="146"/>
      <c r="DY185" s="146"/>
      <c r="DZ185" s="146"/>
      <c r="EA185" s="146"/>
      <c r="EB185" s="146"/>
      <c r="EC185" s="146"/>
      <c r="ED185" s="146"/>
      <c r="EE185" s="146"/>
      <c r="EF185" s="146"/>
      <c r="EG185" s="146"/>
      <c r="EH185" s="146"/>
      <c r="EI185" s="146"/>
      <c r="EJ185" s="146"/>
      <c r="EK185" s="146"/>
      <c r="EL185" s="146"/>
      <c r="EM185" s="146"/>
      <c r="EN185" s="146"/>
      <c r="EO185" s="146"/>
    </row>
    <row r="186" spans="1:145" ht="14" x14ac:dyDescent="0.15">
      <c r="A186" s="146"/>
      <c r="B186" s="146"/>
      <c r="C186" s="146"/>
      <c r="D186" s="146"/>
      <c r="E186" s="146"/>
      <c r="F186" s="146"/>
      <c r="G186" s="146"/>
      <c r="H186" s="146"/>
      <c r="I186" s="146"/>
      <c r="J186" s="146"/>
      <c r="K186" s="146"/>
      <c r="L186" s="146"/>
      <c r="M186" s="146"/>
      <c r="N186" s="146"/>
      <c r="O186" s="146"/>
      <c r="P186" s="146"/>
      <c r="Q186" s="146"/>
      <c r="R186" s="146"/>
      <c r="S186" s="146"/>
      <c r="T186" s="146"/>
      <c r="U186" s="149"/>
      <c r="V186" s="149"/>
      <c r="W186" s="149"/>
      <c r="X186" s="149"/>
      <c r="Y186" s="149"/>
      <c r="Z186" s="149"/>
      <c r="AA186" s="149"/>
      <c r="AB186" s="149"/>
      <c r="AC186" s="149"/>
      <c r="AD186" s="149"/>
      <c r="AE186" s="149"/>
      <c r="AF186" s="146"/>
      <c r="AG186" s="146"/>
      <c r="AH186" s="146"/>
      <c r="AI186" s="146"/>
      <c r="AJ186" s="146"/>
      <c r="AK186" s="146"/>
      <c r="AL186" s="146"/>
      <c r="AM186" s="146"/>
      <c r="AN186" s="146"/>
      <c r="AO186" s="146"/>
      <c r="AP186" s="146"/>
      <c r="AQ186" s="146"/>
      <c r="AR186" s="146"/>
      <c r="AS186" s="146"/>
      <c r="AT186" s="146"/>
      <c r="AU186" s="146"/>
      <c r="AV186" s="146"/>
      <c r="AW186" s="146"/>
      <c r="AX186" s="146"/>
      <c r="AY186" s="146"/>
      <c r="AZ186" s="146"/>
      <c r="BA186" s="146"/>
      <c r="BB186" s="146"/>
      <c r="BC186" s="146"/>
      <c r="BD186" s="146"/>
      <c r="BE186" s="146"/>
      <c r="BF186" s="146"/>
      <c r="BG186" s="146"/>
      <c r="BH186" s="146"/>
      <c r="BI186" s="146"/>
      <c r="BJ186" s="146"/>
      <c r="BK186" s="146"/>
      <c r="BL186" s="146"/>
      <c r="BM186" s="146"/>
      <c r="BN186" s="146"/>
      <c r="BO186" s="146"/>
      <c r="BP186" s="146"/>
      <c r="BQ186" s="146"/>
      <c r="BR186" s="146"/>
      <c r="BS186" s="146"/>
      <c r="BT186" s="146"/>
      <c r="BU186" s="146"/>
      <c r="BV186" s="146"/>
      <c r="BW186" s="146"/>
      <c r="BX186" s="146"/>
      <c r="BY186" s="146"/>
      <c r="BZ186" s="146"/>
      <c r="CA186" s="146"/>
      <c r="CB186" s="146"/>
      <c r="CC186" s="146"/>
      <c r="CD186" s="146"/>
      <c r="CE186" s="146"/>
      <c r="CF186" s="146"/>
      <c r="CG186" s="146"/>
      <c r="CH186" s="146"/>
      <c r="CI186" s="146"/>
      <c r="CJ186" s="146"/>
      <c r="CK186" s="146"/>
      <c r="CL186" s="146"/>
      <c r="CM186" s="146"/>
      <c r="CN186" s="146"/>
      <c r="CO186" s="146"/>
      <c r="CP186" s="146"/>
      <c r="CQ186" s="146"/>
      <c r="CR186" s="146"/>
      <c r="CS186" s="146"/>
      <c r="CT186" s="146"/>
      <c r="CU186" s="146"/>
      <c r="CV186" s="146"/>
      <c r="CW186" s="146"/>
      <c r="CX186" s="146"/>
      <c r="CY186" s="146"/>
      <c r="CZ186" s="146"/>
      <c r="DA186" s="146"/>
      <c r="DB186" s="146"/>
      <c r="DC186" s="146"/>
      <c r="DD186" s="146"/>
      <c r="DE186" s="146"/>
      <c r="DF186" s="146"/>
      <c r="DG186" s="146"/>
      <c r="DH186" s="146"/>
      <c r="DI186" s="146"/>
      <c r="DJ186" s="146"/>
      <c r="DK186" s="146"/>
      <c r="DL186" s="146"/>
      <c r="DM186" s="146"/>
      <c r="DN186" s="146"/>
      <c r="DO186" s="146"/>
      <c r="DP186" s="146"/>
      <c r="DQ186" s="146"/>
      <c r="DR186" s="146"/>
      <c r="DS186" s="146"/>
      <c r="DT186" s="146"/>
      <c r="DU186" s="146"/>
      <c r="DV186" s="146"/>
      <c r="DW186" s="146"/>
      <c r="DX186" s="146"/>
      <c r="DY186" s="146"/>
      <c r="DZ186" s="146"/>
      <c r="EA186" s="146"/>
      <c r="EB186" s="146"/>
      <c r="EC186" s="146"/>
      <c r="ED186" s="146"/>
      <c r="EE186" s="146"/>
      <c r="EF186" s="146"/>
      <c r="EG186" s="146"/>
      <c r="EH186" s="146"/>
      <c r="EI186" s="146"/>
      <c r="EJ186" s="146"/>
      <c r="EK186" s="146"/>
      <c r="EL186" s="146"/>
      <c r="EM186" s="146"/>
      <c r="EN186" s="146"/>
      <c r="EO186" s="146"/>
    </row>
    <row r="187" spans="1:145" ht="14" x14ac:dyDescent="0.15">
      <c r="A187" s="146"/>
      <c r="B187" s="146"/>
      <c r="C187" s="146"/>
      <c r="D187" s="146"/>
      <c r="E187" s="146"/>
      <c r="F187" s="146"/>
      <c r="G187" s="146"/>
      <c r="H187" s="146"/>
      <c r="I187" s="146"/>
      <c r="J187" s="146"/>
      <c r="K187" s="146"/>
      <c r="L187" s="146"/>
      <c r="M187" s="146"/>
      <c r="N187" s="146"/>
      <c r="O187" s="146"/>
      <c r="P187" s="146"/>
      <c r="Q187" s="146"/>
      <c r="R187" s="146"/>
      <c r="S187" s="146"/>
      <c r="T187" s="146"/>
      <c r="U187" s="149"/>
      <c r="V187" s="149"/>
      <c r="W187" s="149"/>
      <c r="X187" s="149"/>
      <c r="Y187" s="149"/>
      <c r="Z187" s="149"/>
      <c r="AA187" s="149"/>
      <c r="AB187" s="149"/>
      <c r="AC187" s="149"/>
      <c r="AD187" s="149"/>
      <c r="AE187" s="149"/>
      <c r="AF187" s="146"/>
      <c r="AG187" s="146"/>
      <c r="AH187" s="146"/>
      <c r="AI187" s="146"/>
      <c r="AJ187" s="146"/>
      <c r="AK187" s="146"/>
      <c r="AL187" s="146"/>
      <c r="AM187" s="146"/>
      <c r="AN187" s="146"/>
      <c r="AO187" s="146"/>
      <c r="AP187" s="146"/>
      <c r="AQ187" s="146"/>
      <c r="AR187" s="146"/>
      <c r="AS187" s="146"/>
      <c r="AT187" s="146"/>
      <c r="AU187" s="146"/>
      <c r="AV187" s="146"/>
      <c r="AW187" s="146"/>
      <c r="AX187" s="146"/>
      <c r="AY187" s="146"/>
      <c r="AZ187" s="146"/>
      <c r="BA187" s="146"/>
      <c r="BB187" s="146"/>
      <c r="BC187" s="146"/>
      <c r="BD187" s="146"/>
      <c r="BE187" s="146"/>
      <c r="BF187" s="146"/>
      <c r="BG187" s="146"/>
      <c r="BH187" s="146"/>
      <c r="BI187" s="146"/>
      <c r="BJ187" s="146"/>
      <c r="BK187" s="146"/>
      <c r="BL187" s="146"/>
      <c r="BM187" s="146"/>
      <c r="BN187" s="146"/>
      <c r="BO187" s="146"/>
      <c r="BP187" s="146"/>
      <c r="BQ187" s="146"/>
      <c r="BR187" s="146"/>
      <c r="BS187" s="146"/>
      <c r="BT187" s="146"/>
      <c r="BU187" s="146"/>
      <c r="BV187" s="146"/>
      <c r="BW187" s="146"/>
      <c r="BX187" s="146"/>
      <c r="BY187" s="146"/>
      <c r="BZ187" s="146"/>
      <c r="CA187" s="146"/>
      <c r="CB187" s="146"/>
      <c r="CC187" s="146"/>
      <c r="CD187" s="146"/>
      <c r="CE187" s="146"/>
      <c r="CF187" s="146"/>
      <c r="CG187" s="146"/>
      <c r="CH187" s="146"/>
      <c r="CI187" s="146"/>
      <c r="CJ187" s="146"/>
      <c r="CK187" s="146"/>
      <c r="CL187" s="146"/>
      <c r="CM187" s="146"/>
      <c r="CN187" s="146"/>
      <c r="CO187" s="146"/>
      <c r="CP187" s="146"/>
      <c r="CQ187" s="146"/>
      <c r="CR187" s="146"/>
      <c r="CS187" s="146"/>
      <c r="CT187" s="146"/>
      <c r="CU187" s="146"/>
      <c r="CV187" s="146"/>
      <c r="CW187" s="146"/>
      <c r="CX187" s="146"/>
      <c r="CY187" s="146"/>
      <c r="CZ187" s="146"/>
      <c r="DA187" s="146"/>
      <c r="DB187" s="146"/>
      <c r="DC187" s="146"/>
      <c r="DD187" s="146"/>
      <c r="DE187" s="146"/>
      <c r="DF187" s="146"/>
      <c r="DG187" s="146"/>
      <c r="DH187" s="146"/>
      <c r="DI187" s="146"/>
      <c r="DJ187" s="146"/>
      <c r="DK187" s="146"/>
      <c r="DL187" s="146"/>
      <c r="DM187" s="146"/>
      <c r="DN187" s="146"/>
      <c r="DO187" s="146"/>
      <c r="DP187" s="146"/>
      <c r="DQ187" s="146"/>
      <c r="DR187" s="146"/>
      <c r="DS187" s="146"/>
      <c r="DT187" s="146"/>
      <c r="DU187" s="146"/>
      <c r="DV187" s="146"/>
      <c r="DW187" s="146"/>
      <c r="DX187" s="146"/>
      <c r="DY187" s="146"/>
      <c r="DZ187" s="146"/>
      <c r="EA187" s="146"/>
      <c r="EB187" s="146"/>
      <c r="EC187" s="146"/>
      <c r="ED187" s="146"/>
      <c r="EE187" s="146"/>
      <c r="EF187" s="146"/>
      <c r="EG187" s="146"/>
      <c r="EH187" s="146"/>
      <c r="EI187" s="146"/>
      <c r="EJ187" s="146"/>
      <c r="EK187" s="146"/>
      <c r="EL187" s="146"/>
      <c r="EM187" s="146"/>
      <c r="EN187" s="146"/>
      <c r="EO187" s="146"/>
    </row>
    <row r="188" spans="1:145" ht="14" x14ac:dyDescent="0.15">
      <c r="A188" s="146"/>
      <c r="B188" s="146"/>
      <c r="C188" s="146"/>
      <c r="D188" s="146"/>
      <c r="E188" s="146"/>
      <c r="F188" s="146"/>
      <c r="G188" s="146"/>
      <c r="H188" s="146"/>
      <c r="I188" s="146"/>
      <c r="J188" s="146"/>
      <c r="K188" s="146"/>
      <c r="L188" s="146"/>
      <c r="M188" s="146"/>
      <c r="N188" s="146"/>
      <c r="O188" s="146"/>
      <c r="P188" s="146"/>
      <c r="Q188" s="146"/>
      <c r="R188" s="146"/>
      <c r="S188" s="146"/>
      <c r="T188" s="146"/>
      <c r="U188" s="149"/>
      <c r="V188" s="149"/>
      <c r="W188" s="149"/>
      <c r="X188" s="149"/>
      <c r="Y188" s="149"/>
      <c r="Z188" s="149"/>
      <c r="AA188" s="149"/>
      <c r="AB188" s="149"/>
      <c r="AC188" s="149"/>
      <c r="AD188" s="149"/>
      <c r="AE188" s="149"/>
      <c r="AF188" s="146"/>
      <c r="AG188" s="146"/>
      <c r="AH188" s="146"/>
      <c r="AI188" s="146"/>
      <c r="AJ188" s="146"/>
      <c r="AK188" s="146"/>
      <c r="AL188" s="146"/>
      <c r="AM188" s="146"/>
      <c r="AN188" s="146"/>
      <c r="AO188" s="146"/>
      <c r="AP188" s="146"/>
      <c r="AQ188" s="146"/>
      <c r="AR188" s="146"/>
      <c r="AS188" s="146"/>
      <c r="AT188" s="146"/>
      <c r="AU188" s="146"/>
      <c r="AV188" s="146"/>
      <c r="AW188" s="146"/>
      <c r="AX188" s="146"/>
      <c r="AY188" s="146"/>
      <c r="AZ188" s="146"/>
      <c r="BA188" s="146"/>
      <c r="BB188" s="146"/>
      <c r="BC188" s="146"/>
      <c r="BD188" s="146"/>
      <c r="BE188" s="146"/>
      <c r="BF188" s="146"/>
      <c r="BG188" s="146"/>
      <c r="BH188" s="146"/>
      <c r="BI188" s="146"/>
      <c r="BJ188" s="146"/>
      <c r="BK188" s="146"/>
      <c r="BL188" s="146"/>
      <c r="BM188" s="146"/>
      <c r="BN188" s="146"/>
      <c r="BO188" s="146"/>
      <c r="BP188" s="146"/>
      <c r="BQ188" s="146"/>
      <c r="BR188" s="146"/>
      <c r="BS188" s="146"/>
      <c r="BT188" s="146"/>
      <c r="BU188" s="146"/>
      <c r="BV188" s="146"/>
      <c r="BW188" s="146"/>
      <c r="BX188" s="146"/>
      <c r="BY188" s="146"/>
      <c r="BZ188" s="146"/>
      <c r="CA188" s="146"/>
      <c r="CB188" s="146"/>
      <c r="CC188" s="146"/>
      <c r="CD188" s="146"/>
      <c r="CE188" s="146"/>
      <c r="CF188" s="146"/>
      <c r="CG188" s="146"/>
      <c r="CH188" s="146"/>
      <c r="CI188" s="146"/>
      <c r="CJ188" s="146"/>
      <c r="CK188" s="146"/>
      <c r="CL188" s="146"/>
      <c r="CM188" s="146"/>
      <c r="CN188" s="146"/>
      <c r="CO188" s="146"/>
      <c r="CP188" s="146"/>
      <c r="CQ188" s="146"/>
      <c r="CR188" s="146"/>
      <c r="CS188" s="146"/>
      <c r="CT188" s="146"/>
      <c r="CU188" s="146"/>
      <c r="CV188" s="146"/>
      <c r="CW188" s="146"/>
      <c r="CX188" s="146"/>
      <c r="CY188" s="146"/>
      <c r="CZ188" s="146"/>
      <c r="DA188" s="146"/>
      <c r="DB188" s="146"/>
      <c r="DC188" s="146"/>
      <c r="DD188" s="146"/>
      <c r="DE188" s="146"/>
      <c r="DF188" s="146"/>
      <c r="DG188" s="146"/>
      <c r="DH188" s="146"/>
      <c r="DI188" s="146"/>
      <c r="DJ188" s="146"/>
      <c r="DK188" s="146"/>
      <c r="DL188" s="146"/>
      <c r="DM188" s="146"/>
      <c r="DN188" s="146"/>
      <c r="DO188" s="146"/>
      <c r="DP188" s="146"/>
      <c r="DQ188" s="146"/>
      <c r="DR188" s="146"/>
      <c r="DS188" s="146"/>
      <c r="DT188" s="146"/>
      <c r="DU188" s="146"/>
      <c r="DV188" s="146"/>
      <c r="DW188" s="146"/>
      <c r="DX188" s="146"/>
      <c r="DY188" s="146"/>
      <c r="DZ188" s="146"/>
      <c r="EA188" s="146"/>
      <c r="EB188" s="146"/>
      <c r="EC188" s="146"/>
      <c r="ED188" s="146"/>
      <c r="EE188" s="146"/>
      <c r="EF188" s="146"/>
      <c r="EG188" s="146"/>
      <c r="EH188" s="146"/>
      <c r="EI188" s="146"/>
      <c r="EJ188" s="146"/>
      <c r="EK188" s="146"/>
      <c r="EL188" s="146"/>
      <c r="EM188" s="146"/>
      <c r="EN188" s="146"/>
      <c r="EO188" s="146"/>
    </row>
    <row r="189" spans="1:145" ht="14" x14ac:dyDescent="0.15">
      <c r="A189" s="146"/>
      <c r="B189" s="146"/>
      <c r="C189" s="146"/>
      <c r="D189" s="146"/>
      <c r="E189" s="146"/>
      <c r="F189" s="146"/>
      <c r="G189" s="146"/>
      <c r="H189" s="146"/>
      <c r="I189" s="146"/>
      <c r="J189" s="146"/>
      <c r="K189" s="146"/>
      <c r="L189" s="146"/>
      <c r="M189" s="146"/>
      <c r="N189" s="146"/>
      <c r="O189" s="146"/>
      <c r="P189" s="146"/>
      <c r="Q189" s="146"/>
      <c r="R189" s="146"/>
      <c r="S189" s="146"/>
      <c r="T189" s="146"/>
      <c r="U189" s="149"/>
      <c r="V189" s="149"/>
      <c r="W189" s="149"/>
      <c r="X189" s="149"/>
      <c r="Y189" s="149"/>
      <c r="Z189" s="149"/>
      <c r="AA189" s="149"/>
      <c r="AB189" s="149"/>
      <c r="AC189" s="149"/>
      <c r="AD189" s="149"/>
      <c r="AE189" s="149"/>
      <c r="AF189" s="146"/>
      <c r="AG189" s="146"/>
      <c r="AH189" s="146"/>
      <c r="AI189" s="146"/>
      <c r="AJ189" s="146"/>
      <c r="AK189" s="146"/>
      <c r="AL189" s="146"/>
      <c r="AM189" s="146"/>
      <c r="AN189" s="146"/>
      <c r="AO189" s="146"/>
      <c r="AP189" s="146"/>
      <c r="AQ189" s="146"/>
      <c r="AR189" s="146"/>
      <c r="AS189" s="146"/>
      <c r="AT189" s="146"/>
      <c r="AU189" s="146"/>
      <c r="AV189" s="146"/>
      <c r="AW189" s="146"/>
      <c r="AX189" s="146"/>
      <c r="AY189" s="146"/>
      <c r="AZ189" s="146"/>
      <c r="BA189" s="146"/>
      <c r="BB189" s="146"/>
      <c r="BC189" s="146"/>
      <c r="BD189" s="146"/>
      <c r="BE189" s="146"/>
      <c r="BF189" s="146"/>
      <c r="BG189" s="146"/>
      <c r="BH189" s="146"/>
      <c r="BI189" s="146"/>
      <c r="BJ189" s="146"/>
      <c r="BK189" s="146"/>
      <c r="BL189" s="146"/>
      <c r="BM189" s="146"/>
      <c r="BN189" s="146"/>
      <c r="BO189" s="146"/>
      <c r="BP189" s="146"/>
      <c r="BQ189" s="146"/>
      <c r="BR189" s="146"/>
      <c r="BS189" s="146"/>
      <c r="BT189" s="146"/>
      <c r="BU189" s="146"/>
      <c r="BV189" s="146"/>
      <c r="BW189" s="146"/>
      <c r="BX189" s="146"/>
      <c r="BY189" s="146"/>
      <c r="BZ189" s="146"/>
      <c r="CA189" s="146"/>
      <c r="CB189" s="146"/>
      <c r="CC189" s="146"/>
      <c r="CD189" s="146"/>
      <c r="CE189" s="146"/>
      <c r="CF189" s="146"/>
      <c r="CG189" s="146"/>
      <c r="CH189" s="146"/>
      <c r="CI189" s="146"/>
      <c r="CJ189" s="146"/>
      <c r="CK189" s="146"/>
      <c r="CL189" s="146"/>
      <c r="CM189" s="146"/>
      <c r="CN189" s="146"/>
      <c r="CO189" s="146"/>
      <c r="CP189" s="146"/>
      <c r="CQ189" s="146"/>
      <c r="CR189" s="146"/>
      <c r="CS189" s="146"/>
      <c r="CT189" s="146"/>
      <c r="CU189" s="146"/>
      <c r="CV189" s="146"/>
      <c r="CW189" s="146"/>
      <c r="CX189" s="146"/>
      <c r="CY189" s="146"/>
      <c r="CZ189" s="146"/>
      <c r="DA189" s="146"/>
      <c r="DB189" s="146"/>
      <c r="DC189" s="146"/>
      <c r="DD189" s="146"/>
      <c r="DE189" s="146"/>
      <c r="DF189" s="146"/>
      <c r="DG189" s="146"/>
      <c r="DH189" s="146"/>
      <c r="DI189" s="146"/>
      <c r="DJ189" s="146"/>
      <c r="DK189" s="146"/>
      <c r="DL189" s="146"/>
      <c r="DM189" s="146"/>
      <c r="DN189" s="146"/>
      <c r="DO189" s="146"/>
      <c r="DP189" s="146"/>
      <c r="DQ189" s="146"/>
      <c r="DR189" s="146"/>
      <c r="DS189" s="146"/>
      <c r="DT189" s="146"/>
      <c r="DU189" s="146"/>
      <c r="DV189" s="146"/>
      <c r="DW189" s="146"/>
      <c r="DX189" s="146"/>
      <c r="DY189" s="146"/>
      <c r="DZ189" s="146"/>
      <c r="EA189" s="146"/>
      <c r="EB189" s="146"/>
      <c r="EC189" s="146"/>
      <c r="ED189" s="146"/>
      <c r="EE189" s="146"/>
      <c r="EF189" s="146"/>
      <c r="EG189" s="146"/>
      <c r="EH189" s="146"/>
      <c r="EI189" s="146"/>
      <c r="EJ189" s="146"/>
      <c r="EK189" s="146"/>
      <c r="EL189" s="146"/>
      <c r="EM189" s="146"/>
      <c r="EN189" s="146"/>
      <c r="EO189" s="146"/>
    </row>
    <row r="190" spans="1:145" ht="14" x14ac:dyDescent="0.15">
      <c r="A190" s="146"/>
      <c r="B190" s="146"/>
      <c r="C190" s="146"/>
      <c r="D190" s="146"/>
      <c r="E190" s="146"/>
      <c r="F190" s="146"/>
      <c r="G190" s="146"/>
      <c r="H190" s="146"/>
      <c r="I190" s="146"/>
      <c r="J190" s="146"/>
      <c r="K190" s="146"/>
      <c r="L190" s="146"/>
      <c r="M190" s="146"/>
      <c r="N190" s="146"/>
      <c r="O190" s="146"/>
      <c r="P190" s="146"/>
      <c r="Q190" s="146"/>
      <c r="R190" s="146"/>
      <c r="S190" s="146"/>
      <c r="T190" s="146"/>
      <c r="U190" s="149"/>
      <c r="V190" s="149"/>
      <c r="W190" s="149"/>
      <c r="X190" s="149"/>
      <c r="Y190" s="149"/>
      <c r="Z190" s="149"/>
      <c r="AA190" s="149"/>
      <c r="AB190" s="149"/>
      <c r="AC190" s="149"/>
      <c r="AD190" s="149"/>
      <c r="AE190" s="149"/>
      <c r="AF190" s="146"/>
      <c r="AG190" s="146"/>
      <c r="AH190" s="146"/>
      <c r="AI190" s="146"/>
      <c r="AJ190" s="146"/>
      <c r="AK190" s="146"/>
      <c r="AL190" s="146"/>
      <c r="AM190" s="146"/>
      <c r="AN190" s="146"/>
      <c r="AO190" s="146"/>
      <c r="AP190" s="146"/>
      <c r="AQ190" s="146"/>
      <c r="AR190" s="146"/>
      <c r="AS190" s="146"/>
      <c r="AT190" s="146"/>
      <c r="AU190" s="146"/>
      <c r="AV190" s="146"/>
      <c r="AW190" s="146"/>
      <c r="AX190" s="146"/>
      <c r="AY190" s="146"/>
      <c r="AZ190" s="146"/>
      <c r="BA190" s="146"/>
      <c r="BB190" s="146"/>
      <c r="BC190" s="146"/>
      <c r="BD190" s="146"/>
      <c r="BE190" s="146"/>
      <c r="BF190" s="146"/>
      <c r="BG190" s="146"/>
      <c r="BH190" s="146"/>
      <c r="BI190" s="146"/>
      <c r="BJ190" s="146"/>
      <c r="BK190" s="146"/>
      <c r="BL190" s="146"/>
      <c r="BM190" s="146"/>
      <c r="BN190" s="146"/>
      <c r="BO190" s="146"/>
      <c r="BP190" s="146"/>
      <c r="BQ190" s="146"/>
      <c r="BR190" s="146"/>
      <c r="BS190" s="146"/>
      <c r="BT190" s="146"/>
      <c r="BU190" s="146"/>
      <c r="BV190" s="146"/>
      <c r="BW190" s="146"/>
      <c r="BX190" s="146"/>
      <c r="BY190" s="146"/>
      <c r="BZ190" s="146"/>
      <c r="CA190" s="146"/>
      <c r="CB190" s="146"/>
      <c r="CC190" s="146"/>
      <c r="CD190" s="146"/>
      <c r="CE190" s="146"/>
      <c r="CF190" s="146"/>
      <c r="CG190" s="146"/>
      <c r="CH190" s="146"/>
      <c r="CI190" s="146"/>
      <c r="CJ190" s="146"/>
      <c r="CK190" s="146"/>
      <c r="CL190" s="146"/>
      <c r="CM190" s="146"/>
      <c r="CN190" s="146"/>
      <c r="CO190" s="146"/>
      <c r="CP190" s="146"/>
      <c r="CQ190" s="146"/>
      <c r="CR190" s="146"/>
      <c r="CS190" s="146"/>
      <c r="CT190" s="146"/>
      <c r="CU190" s="146"/>
      <c r="CV190" s="146"/>
      <c r="CW190" s="146"/>
      <c r="CX190" s="146"/>
      <c r="CY190" s="146"/>
      <c r="CZ190" s="146"/>
      <c r="DA190" s="146"/>
      <c r="DB190" s="146"/>
      <c r="DC190" s="146"/>
      <c r="DD190" s="146"/>
      <c r="DE190" s="146"/>
      <c r="DF190" s="146"/>
      <c r="DG190" s="146"/>
      <c r="DH190" s="146"/>
      <c r="DI190" s="146"/>
      <c r="DJ190" s="146"/>
      <c r="DK190" s="146"/>
      <c r="DL190" s="146"/>
      <c r="DM190" s="146"/>
      <c r="DN190" s="146"/>
      <c r="DO190" s="146"/>
      <c r="DP190" s="146"/>
      <c r="DQ190" s="146"/>
      <c r="DR190" s="146"/>
      <c r="DS190" s="146"/>
      <c r="DT190" s="146"/>
      <c r="DU190" s="146"/>
      <c r="DV190" s="146"/>
      <c r="DW190" s="146"/>
      <c r="DX190" s="146"/>
      <c r="DY190" s="146"/>
      <c r="DZ190" s="146"/>
      <c r="EA190" s="146"/>
      <c r="EB190" s="146"/>
      <c r="EC190" s="146"/>
      <c r="ED190" s="146"/>
      <c r="EE190" s="146"/>
      <c r="EF190" s="146"/>
      <c r="EG190" s="146"/>
      <c r="EH190" s="146"/>
      <c r="EI190" s="146"/>
      <c r="EJ190" s="146"/>
      <c r="EK190" s="146"/>
      <c r="EL190" s="146"/>
      <c r="EM190" s="146"/>
      <c r="EN190" s="146"/>
      <c r="EO190" s="146"/>
    </row>
    <row r="191" spans="1:145" ht="14" x14ac:dyDescent="0.15">
      <c r="A191" s="146"/>
      <c r="B191" s="146"/>
      <c r="C191" s="146"/>
      <c r="D191" s="146"/>
      <c r="E191" s="146"/>
      <c r="F191" s="146"/>
      <c r="G191" s="146"/>
      <c r="H191" s="146"/>
      <c r="I191" s="146"/>
      <c r="J191" s="146"/>
      <c r="K191" s="146"/>
      <c r="L191" s="146"/>
      <c r="M191" s="146"/>
      <c r="N191" s="146"/>
      <c r="O191" s="146"/>
      <c r="P191" s="146"/>
      <c r="Q191" s="146"/>
      <c r="R191" s="146"/>
      <c r="S191" s="146"/>
      <c r="T191" s="146"/>
      <c r="U191" s="149"/>
      <c r="V191" s="149"/>
      <c r="W191" s="149"/>
      <c r="X191" s="149"/>
      <c r="Y191" s="149"/>
      <c r="Z191" s="149"/>
      <c r="AA191" s="149"/>
      <c r="AB191" s="149"/>
      <c r="AC191" s="149"/>
      <c r="AD191" s="149"/>
      <c r="AE191" s="149"/>
      <c r="AF191" s="146"/>
      <c r="AG191" s="146"/>
      <c r="AH191" s="146"/>
      <c r="AI191" s="146"/>
      <c r="AJ191" s="146"/>
      <c r="AK191" s="146"/>
      <c r="AL191" s="146"/>
      <c r="AM191" s="146"/>
      <c r="AN191" s="146"/>
      <c r="AO191" s="146"/>
      <c r="AP191" s="146"/>
      <c r="AQ191" s="146"/>
      <c r="AR191" s="146"/>
      <c r="AS191" s="146"/>
      <c r="AT191" s="146"/>
      <c r="AU191" s="146"/>
      <c r="AV191" s="146"/>
      <c r="AW191" s="146"/>
      <c r="AX191" s="146"/>
      <c r="AY191" s="146"/>
      <c r="AZ191" s="146"/>
      <c r="BA191" s="146"/>
      <c r="BB191" s="146"/>
      <c r="BC191" s="146"/>
      <c r="BD191" s="146"/>
      <c r="BE191" s="146"/>
      <c r="BF191" s="146"/>
      <c r="BG191" s="146"/>
      <c r="BH191" s="146"/>
      <c r="BI191" s="146"/>
      <c r="BJ191" s="146"/>
      <c r="BK191" s="146"/>
      <c r="BL191" s="146"/>
      <c r="BM191" s="146"/>
      <c r="BN191" s="146"/>
      <c r="BO191" s="146"/>
      <c r="BP191" s="146"/>
      <c r="BQ191" s="146"/>
      <c r="BR191" s="146"/>
      <c r="BS191" s="146"/>
      <c r="BT191" s="146"/>
      <c r="BU191" s="146"/>
      <c r="BV191" s="146"/>
      <c r="BW191" s="146"/>
      <c r="BX191" s="146"/>
      <c r="BY191" s="146"/>
      <c r="BZ191" s="146"/>
      <c r="CA191" s="146"/>
      <c r="CB191" s="146"/>
      <c r="CC191" s="146"/>
      <c r="CD191" s="146"/>
      <c r="CE191" s="146"/>
      <c r="CF191" s="146"/>
      <c r="CG191" s="146"/>
      <c r="CH191" s="146"/>
      <c r="CI191" s="146"/>
      <c r="CJ191" s="146"/>
      <c r="CK191" s="146"/>
      <c r="CL191" s="146"/>
      <c r="CM191" s="146"/>
      <c r="CN191" s="146"/>
      <c r="CO191" s="146"/>
      <c r="CP191" s="146"/>
      <c r="CQ191" s="146"/>
      <c r="CR191" s="146"/>
      <c r="CS191" s="146"/>
      <c r="CT191" s="146"/>
      <c r="CU191" s="146"/>
      <c r="CV191" s="146"/>
      <c r="CW191" s="146"/>
      <c r="CX191" s="146"/>
      <c r="CY191" s="146"/>
      <c r="CZ191" s="146"/>
      <c r="DA191" s="146"/>
      <c r="DB191" s="146"/>
      <c r="DC191" s="146"/>
      <c r="DD191" s="146"/>
      <c r="DE191" s="146"/>
      <c r="DF191" s="146"/>
      <c r="DG191" s="146"/>
      <c r="DH191" s="146"/>
      <c r="DI191" s="146"/>
      <c r="DJ191" s="146"/>
      <c r="DK191" s="146"/>
      <c r="DL191" s="146"/>
      <c r="DM191" s="146"/>
      <c r="DN191" s="146"/>
      <c r="DO191" s="146"/>
      <c r="DP191" s="146"/>
      <c r="DQ191" s="146"/>
      <c r="DR191" s="146"/>
      <c r="DS191" s="146"/>
      <c r="DT191" s="146"/>
      <c r="DU191" s="146"/>
      <c r="DV191" s="146"/>
      <c r="DW191" s="146"/>
      <c r="DX191" s="146"/>
      <c r="DY191" s="146"/>
      <c r="DZ191" s="146"/>
      <c r="EA191" s="146"/>
      <c r="EB191" s="146"/>
      <c r="EC191" s="146"/>
      <c r="ED191" s="146"/>
      <c r="EE191" s="146"/>
      <c r="EF191" s="146"/>
      <c r="EG191" s="146"/>
      <c r="EH191" s="146"/>
      <c r="EI191" s="146"/>
      <c r="EJ191" s="146"/>
      <c r="EK191" s="146"/>
      <c r="EL191" s="146"/>
      <c r="EM191" s="146"/>
      <c r="EN191" s="146"/>
      <c r="EO191" s="146"/>
    </row>
    <row r="192" spans="1:145" ht="14" x14ac:dyDescent="0.15">
      <c r="A192" s="146"/>
      <c r="B192" s="146"/>
      <c r="C192" s="146"/>
      <c r="D192" s="146"/>
      <c r="E192" s="146"/>
      <c r="F192" s="146"/>
      <c r="G192" s="146"/>
      <c r="H192" s="146"/>
      <c r="I192" s="146"/>
      <c r="J192" s="146"/>
      <c r="K192" s="146"/>
      <c r="L192" s="146"/>
      <c r="M192" s="146"/>
      <c r="N192" s="146"/>
      <c r="O192" s="146"/>
      <c r="P192" s="146"/>
      <c r="Q192" s="146"/>
      <c r="R192" s="146"/>
      <c r="S192" s="146"/>
      <c r="T192" s="146"/>
      <c r="U192" s="149"/>
      <c r="V192" s="149"/>
      <c r="W192" s="149"/>
      <c r="X192" s="149"/>
      <c r="Y192" s="149"/>
      <c r="Z192" s="149"/>
      <c r="AA192" s="149"/>
      <c r="AB192" s="149"/>
      <c r="AC192" s="149"/>
      <c r="AD192" s="149"/>
      <c r="AE192" s="149"/>
      <c r="AF192" s="146"/>
      <c r="AG192" s="146"/>
      <c r="AH192" s="146"/>
      <c r="AI192" s="146"/>
      <c r="AJ192" s="146"/>
      <c r="AK192" s="146"/>
      <c r="AL192" s="146"/>
      <c r="AM192" s="146"/>
      <c r="AN192" s="146"/>
      <c r="AO192" s="146"/>
      <c r="AP192" s="146"/>
      <c r="AQ192" s="146"/>
      <c r="AR192" s="146"/>
      <c r="AS192" s="146"/>
      <c r="AT192" s="146"/>
      <c r="AU192" s="146"/>
      <c r="AV192" s="146"/>
      <c r="AW192" s="146"/>
      <c r="AX192" s="146"/>
      <c r="AY192" s="146"/>
      <c r="AZ192" s="146"/>
      <c r="BA192" s="146"/>
      <c r="BB192" s="146"/>
      <c r="BC192" s="146"/>
      <c r="BD192" s="146"/>
      <c r="BE192" s="146"/>
      <c r="BF192" s="146"/>
      <c r="BG192" s="146"/>
      <c r="BH192" s="146"/>
      <c r="BI192" s="146"/>
      <c r="BJ192" s="146"/>
      <c r="BK192" s="146"/>
      <c r="BL192" s="146"/>
      <c r="BM192" s="146"/>
      <c r="BN192" s="146"/>
      <c r="BO192" s="146"/>
      <c r="BP192" s="146"/>
      <c r="BQ192" s="146"/>
      <c r="BR192" s="146"/>
      <c r="BS192" s="146"/>
      <c r="BT192" s="146"/>
      <c r="BU192" s="146"/>
      <c r="BV192" s="146"/>
      <c r="BW192" s="146"/>
      <c r="BX192" s="146"/>
      <c r="BY192" s="146"/>
      <c r="BZ192" s="146"/>
      <c r="CA192" s="146"/>
      <c r="CB192" s="146"/>
      <c r="CC192" s="146"/>
      <c r="CD192" s="146"/>
      <c r="CE192" s="146"/>
      <c r="CF192" s="146"/>
      <c r="CG192" s="146"/>
      <c r="CH192" s="146"/>
      <c r="CI192" s="146"/>
      <c r="CJ192" s="146"/>
      <c r="CK192" s="146"/>
      <c r="CL192" s="146"/>
      <c r="CM192" s="146"/>
      <c r="CN192" s="146"/>
      <c r="CO192" s="146"/>
      <c r="CP192" s="146"/>
      <c r="CQ192" s="146"/>
      <c r="CR192" s="146"/>
      <c r="CS192" s="146"/>
      <c r="CT192" s="146"/>
      <c r="CU192" s="146"/>
      <c r="CV192" s="146"/>
      <c r="CW192" s="146"/>
      <c r="CX192" s="146"/>
      <c r="CY192" s="146"/>
      <c r="CZ192" s="146"/>
      <c r="DA192" s="146"/>
      <c r="DB192" s="146"/>
      <c r="DC192" s="146"/>
      <c r="DD192" s="146"/>
      <c r="DE192" s="146"/>
      <c r="DF192" s="146"/>
      <c r="DG192" s="146"/>
      <c r="DH192" s="146"/>
      <c r="DI192" s="146"/>
      <c r="DJ192" s="146"/>
      <c r="DK192" s="146"/>
      <c r="DL192" s="146"/>
      <c r="DM192" s="146"/>
      <c r="DN192" s="146"/>
      <c r="DO192" s="146"/>
      <c r="DP192" s="146"/>
      <c r="DQ192" s="146"/>
      <c r="DR192" s="146"/>
      <c r="DS192" s="146"/>
      <c r="DT192" s="146"/>
      <c r="DU192" s="146"/>
      <c r="DV192" s="146"/>
      <c r="DW192" s="146"/>
      <c r="DX192" s="146"/>
      <c r="DY192" s="146"/>
      <c r="DZ192" s="146"/>
      <c r="EA192" s="146"/>
      <c r="EB192" s="146"/>
      <c r="EC192" s="146"/>
      <c r="ED192" s="146"/>
      <c r="EE192" s="146"/>
      <c r="EF192" s="146"/>
      <c r="EG192" s="146"/>
      <c r="EH192" s="146"/>
      <c r="EI192" s="146"/>
      <c r="EJ192" s="146"/>
      <c r="EK192" s="146"/>
      <c r="EL192" s="146"/>
      <c r="EM192" s="146"/>
      <c r="EN192" s="146"/>
      <c r="EO192" s="146"/>
    </row>
    <row r="193" spans="1:145" ht="14" x14ac:dyDescent="0.15">
      <c r="A193" s="146"/>
      <c r="B193" s="146"/>
      <c r="C193" s="146"/>
      <c r="D193" s="146"/>
      <c r="E193" s="146"/>
      <c r="F193" s="146"/>
      <c r="G193" s="146"/>
      <c r="H193" s="146"/>
      <c r="I193" s="146"/>
      <c r="J193" s="146"/>
      <c r="K193" s="146"/>
      <c r="L193" s="146"/>
      <c r="M193" s="146"/>
      <c r="N193" s="146"/>
      <c r="O193" s="146"/>
      <c r="P193" s="146"/>
      <c r="Q193" s="146"/>
      <c r="R193" s="146"/>
      <c r="S193" s="146"/>
      <c r="T193" s="146"/>
      <c r="U193" s="149"/>
      <c r="V193" s="149"/>
      <c r="W193" s="149"/>
      <c r="X193" s="149"/>
      <c r="Y193" s="149"/>
      <c r="Z193" s="149"/>
      <c r="AA193" s="149"/>
      <c r="AB193" s="149"/>
      <c r="AC193" s="149"/>
      <c r="AD193" s="149"/>
      <c r="AE193" s="149"/>
      <c r="AF193" s="146"/>
      <c r="AG193" s="146"/>
      <c r="AH193" s="146"/>
      <c r="AI193" s="146"/>
      <c r="AJ193" s="146"/>
      <c r="AK193" s="146"/>
      <c r="AL193" s="146"/>
      <c r="AM193" s="146"/>
      <c r="AN193" s="146"/>
      <c r="AO193" s="146"/>
      <c r="AP193" s="146"/>
      <c r="AQ193" s="146"/>
      <c r="AR193" s="146"/>
      <c r="AS193" s="146"/>
      <c r="AT193" s="146"/>
      <c r="AU193" s="146"/>
      <c r="AV193" s="146"/>
      <c r="AW193" s="146"/>
      <c r="AX193" s="146"/>
      <c r="AY193" s="146"/>
      <c r="AZ193" s="146"/>
      <c r="BA193" s="146"/>
      <c r="BB193" s="146"/>
      <c r="BC193" s="146"/>
      <c r="BD193" s="146"/>
      <c r="BE193" s="146"/>
      <c r="BF193" s="146"/>
      <c r="BG193" s="146"/>
      <c r="BH193" s="146"/>
      <c r="BI193" s="146"/>
      <c r="BJ193" s="146"/>
      <c r="BK193" s="146"/>
      <c r="BL193" s="146"/>
      <c r="BM193" s="146"/>
      <c r="BN193" s="146"/>
      <c r="BO193" s="146"/>
      <c r="BP193" s="146"/>
      <c r="BQ193" s="146"/>
      <c r="BR193" s="146"/>
      <c r="BS193" s="146"/>
      <c r="BT193" s="146"/>
      <c r="BU193" s="146"/>
      <c r="BV193" s="146"/>
      <c r="BW193" s="146"/>
      <c r="BX193" s="146"/>
      <c r="BY193" s="146"/>
      <c r="BZ193" s="146"/>
      <c r="CA193" s="146"/>
      <c r="CB193" s="146"/>
      <c r="CC193" s="146"/>
      <c r="CD193" s="146"/>
      <c r="CE193" s="146"/>
      <c r="CF193" s="146"/>
      <c r="CG193" s="146"/>
      <c r="CH193" s="146"/>
      <c r="CI193" s="146"/>
      <c r="CJ193" s="146"/>
      <c r="CK193" s="146"/>
      <c r="CL193" s="146"/>
      <c r="CM193" s="146"/>
      <c r="CN193" s="146"/>
      <c r="CO193" s="146"/>
      <c r="CP193" s="146"/>
      <c r="CQ193" s="146"/>
      <c r="CR193" s="146"/>
      <c r="CS193" s="146"/>
      <c r="CT193" s="146"/>
      <c r="CU193" s="146"/>
      <c r="CV193" s="146"/>
      <c r="CW193" s="146"/>
      <c r="CX193" s="146"/>
      <c r="CY193" s="146"/>
      <c r="CZ193" s="146"/>
      <c r="DA193" s="146"/>
      <c r="DB193" s="146"/>
      <c r="DC193" s="146"/>
      <c r="DD193" s="146"/>
      <c r="DE193" s="146"/>
      <c r="DF193" s="146"/>
      <c r="DG193" s="146"/>
      <c r="DH193" s="146"/>
      <c r="DI193" s="146"/>
      <c r="DJ193" s="146"/>
      <c r="DK193" s="146"/>
      <c r="DL193" s="146"/>
      <c r="DM193" s="146"/>
      <c r="DN193" s="146"/>
      <c r="DO193" s="146"/>
      <c r="DP193" s="146"/>
      <c r="DQ193" s="146"/>
      <c r="DR193" s="146"/>
      <c r="DS193" s="146"/>
      <c r="DT193" s="146"/>
      <c r="DU193" s="146"/>
      <c r="DV193" s="146"/>
      <c r="DW193" s="146"/>
      <c r="DX193" s="146"/>
      <c r="DY193" s="146"/>
      <c r="DZ193" s="146"/>
      <c r="EA193" s="146"/>
      <c r="EB193" s="146"/>
      <c r="EC193" s="146"/>
      <c r="ED193" s="146"/>
      <c r="EE193" s="146"/>
      <c r="EF193" s="146"/>
      <c r="EG193" s="146"/>
      <c r="EH193" s="146"/>
      <c r="EI193" s="146"/>
      <c r="EJ193" s="146"/>
      <c r="EK193" s="146"/>
      <c r="EL193" s="146"/>
      <c r="EM193" s="146"/>
      <c r="EN193" s="146"/>
      <c r="EO193" s="146"/>
    </row>
    <row r="194" spans="1:145" ht="14" x14ac:dyDescent="0.15">
      <c r="A194" s="146"/>
      <c r="B194" s="146"/>
      <c r="C194" s="146"/>
      <c r="D194" s="146"/>
      <c r="E194" s="146"/>
      <c r="F194" s="146"/>
      <c r="G194" s="146"/>
      <c r="H194" s="146"/>
      <c r="I194" s="146"/>
      <c r="J194" s="146"/>
      <c r="K194" s="146"/>
      <c r="L194" s="146"/>
      <c r="M194" s="146"/>
      <c r="N194" s="146"/>
      <c r="O194" s="146"/>
      <c r="P194" s="146"/>
      <c r="Q194" s="146"/>
      <c r="R194" s="146"/>
      <c r="S194" s="146"/>
      <c r="T194" s="146"/>
      <c r="U194" s="149"/>
      <c r="V194" s="149"/>
      <c r="W194" s="149"/>
      <c r="X194" s="149"/>
      <c r="Y194" s="149"/>
      <c r="Z194" s="149"/>
      <c r="AA194" s="149"/>
      <c r="AB194" s="149"/>
      <c r="AC194" s="149"/>
      <c r="AD194" s="149"/>
      <c r="AE194" s="149"/>
      <c r="AF194" s="146"/>
      <c r="AG194" s="146"/>
      <c r="AH194" s="146"/>
      <c r="AI194" s="146"/>
      <c r="AJ194" s="146"/>
      <c r="AK194" s="146"/>
      <c r="AL194" s="146"/>
      <c r="AM194" s="146"/>
      <c r="AN194" s="146"/>
      <c r="AO194" s="146"/>
      <c r="AP194" s="146"/>
      <c r="AQ194" s="146"/>
      <c r="AR194" s="146"/>
      <c r="AS194" s="146"/>
      <c r="AT194" s="146"/>
      <c r="AU194" s="146"/>
      <c r="AV194" s="146"/>
      <c r="AW194" s="146"/>
      <c r="AX194" s="146"/>
      <c r="AY194" s="146"/>
      <c r="AZ194" s="146"/>
      <c r="BA194" s="146"/>
      <c r="BB194" s="146"/>
      <c r="BC194" s="146"/>
      <c r="BD194" s="146"/>
      <c r="BE194" s="146"/>
      <c r="BF194" s="146"/>
      <c r="BG194" s="146"/>
      <c r="BH194" s="146"/>
      <c r="BI194" s="146"/>
      <c r="BJ194" s="146"/>
      <c r="BK194" s="146"/>
      <c r="BL194" s="146"/>
      <c r="BM194" s="146"/>
      <c r="BN194" s="146"/>
      <c r="BO194" s="146"/>
      <c r="BP194" s="146"/>
      <c r="BQ194" s="146"/>
      <c r="BR194" s="146"/>
      <c r="BS194" s="146"/>
      <c r="BT194" s="146"/>
      <c r="BU194" s="146"/>
      <c r="BV194" s="146"/>
      <c r="BW194" s="146"/>
      <c r="BX194" s="146"/>
      <c r="BY194" s="146"/>
      <c r="BZ194" s="146"/>
      <c r="CA194" s="146"/>
      <c r="CB194" s="146"/>
      <c r="CC194" s="146"/>
      <c r="CD194" s="146"/>
      <c r="CE194" s="146"/>
      <c r="CF194" s="146"/>
      <c r="CG194" s="146"/>
      <c r="CH194" s="146"/>
      <c r="CI194" s="146"/>
      <c r="CJ194" s="146"/>
      <c r="CK194" s="146"/>
      <c r="CL194" s="146"/>
      <c r="CM194" s="146"/>
      <c r="CN194" s="146"/>
      <c r="CO194" s="146"/>
      <c r="CP194" s="146"/>
      <c r="CQ194" s="146"/>
      <c r="CR194" s="146"/>
      <c r="CS194" s="146"/>
      <c r="CT194" s="146"/>
      <c r="CU194" s="146"/>
      <c r="CV194" s="146"/>
      <c r="CW194" s="146"/>
      <c r="CX194" s="146"/>
      <c r="CY194" s="146"/>
      <c r="CZ194" s="146"/>
      <c r="DA194" s="146"/>
      <c r="DB194" s="146"/>
      <c r="DC194" s="146"/>
      <c r="DD194" s="146"/>
      <c r="DE194" s="146"/>
      <c r="DF194" s="146"/>
      <c r="DG194" s="146"/>
      <c r="DH194" s="146"/>
      <c r="DI194" s="146"/>
      <c r="DJ194" s="146"/>
      <c r="DK194" s="146"/>
      <c r="DL194" s="146"/>
      <c r="DM194" s="146"/>
      <c r="DN194" s="146"/>
      <c r="DO194" s="146"/>
      <c r="DP194" s="146"/>
      <c r="DQ194" s="146"/>
      <c r="DR194" s="146"/>
      <c r="DS194" s="146"/>
      <c r="DT194" s="146"/>
      <c r="DU194" s="146"/>
      <c r="DV194" s="146"/>
      <c r="DW194" s="146"/>
      <c r="DX194" s="146"/>
      <c r="DY194" s="146"/>
      <c r="DZ194" s="146"/>
      <c r="EA194" s="146"/>
      <c r="EB194" s="146"/>
      <c r="EC194" s="146"/>
      <c r="ED194" s="146"/>
      <c r="EE194" s="146"/>
      <c r="EF194" s="146"/>
      <c r="EG194" s="146"/>
      <c r="EH194" s="146"/>
      <c r="EI194" s="146"/>
      <c r="EJ194" s="146"/>
      <c r="EK194" s="146"/>
      <c r="EL194" s="146"/>
      <c r="EM194" s="146"/>
      <c r="EN194" s="146"/>
      <c r="EO194" s="146"/>
    </row>
    <row r="195" spans="1:145" ht="14" x14ac:dyDescent="0.15">
      <c r="A195" s="146"/>
      <c r="B195" s="146"/>
      <c r="C195" s="146"/>
      <c r="D195" s="146"/>
      <c r="E195" s="146"/>
      <c r="F195" s="146"/>
      <c r="G195" s="146"/>
      <c r="H195" s="146"/>
      <c r="I195" s="146"/>
      <c r="J195" s="146"/>
      <c r="K195" s="146"/>
      <c r="L195" s="146"/>
      <c r="M195" s="146"/>
      <c r="N195" s="146"/>
      <c r="O195" s="146"/>
      <c r="P195" s="146"/>
      <c r="Q195" s="146"/>
      <c r="R195" s="146"/>
      <c r="S195" s="146"/>
      <c r="T195" s="146"/>
      <c r="U195" s="149"/>
      <c r="V195" s="149"/>
      <c r="W195" s="149"/>
      <c r="X195" s="149"/>
      <c r="Y195" s="149"/>
      <c r="Z195" s="149"/>
      <c r="AA195" s="149"/>
      <c r="AB195" s="149"/>
      <c r="AC195" s="149"/>
      <c r="AD195" s="149"/>
      <c r="AE195" s="149"/>
      <c r="AF195" s="146"/>
      <c r="AG195" s="146"/>
      <c r="AH195" s="146"/>
      <c r="AI195" s="146"/>
      <c r="AJ195" s="146"/>
      <c r="AK195" s="146"/>
      <c r="AL195" s="146"/>
      <c r="AM195" s="146"/>
      <c r="AN195" s="146"/>
      <c r="AO195" s="146"/>
      <c r="AP195" s="146"/>
      <c r="AQ195" s="146"/>
      <c r="AR195" s="146"/>
      <c r="AS195" s="146"/>
      <c r="AT195" s="146"/>
      <c r="AU195" s="146"/>
      <c r="AV195" s="146"/>
      <c r="AW195" s="146"/>
      <c r="AX195" s="146"/>
      <c r="AY195" s="146"/>
      <c r="AZ195" s="146"/>
      <c r="BA195" s="146"/>
      <c r="BB195" s="146"/>
      <c r="BC195" s="146"/>
      <c r="BD195" s="146"/>
      <c r="BE195" s="146"/>
      <c r="BF195" s="146"/>
      <c r="BG195" s="146"/>
      <c r="BH195" s="146"/>
      <c r="BI195" s="146"/>
      <c r="BJ195" s="146"/>
      <c r="BK195" s="146"/>
      <c r="BL195" s="146"/>
      <c r="BM195" s="146"/>
      <c r="BN195" s="146"/>
      <c r="BO195" s="146"/>
      <c r="BP195" s="146"/>
      <c r="BQ195" s="146"/>
      <c r="BR195" s="146"/>
      <c r="BS195" s="146"/>
      <c r="BT195" s="146"/>
      <c r="BU195" s="146"/>
      <c r="BV195" s="146"/>
      <c r="BW195" s="146"/>
      <c r="BX195" s="146"/>
      <c r="BY195" s="146"/>
      <c r="BZ195" s="146"/>
      <c r="CA195" s="146"/>
      <c r="CB195" s="146"/>
      <c r="CC195" s="146"/>
      <c r="CD195" s="146"/>
      <c r="CE195" s="146"/>
      <c r="CF195" s="146"/>
      <c r="CG195" s="146"/>
      <c r="CH195" s="146"/>
      <c r="CI195" s="146"/>
      <c r="CJ195" s="146"/>
      <c r="CK195" s="146"/>
      <c r="CL195" s="146"/>
      <c r="CM195" s="146"/>
      <c r="CN195" s="146"/>
      <c r="CO195" s="146"/>
      <c r="CP195" s="146"/>
      <c r="CQ195" s="146"/>
      <c r="CR195" s="146"/>
      <c r="CS195" s="146"/>
      <c r="CT195" s="146"/>
      <c r="CU195" s="146"/>
      <c r="CV195" s="146"/>
      <c r="CW195" s="146"/>
      <c r="CX195" s="146"/>
      <c r="CY195" s="146"/>
      <c r="CZ195" s="146"/>
      <c r="DA195" s="146"/>
      <c r="DB195" s="146"/>
      <c r="DC195" s="146"/>
      <c r="DD195" s="146"/>
      <c r="DE195" s="146"/>
      <c r="DF195" s="146"/>
      <c r="DG195" s="146"/>
      <c r="DH195" s="146"/>
      <c r="DI195" s="146"/>
      <c r="DJ195" s="146"/>
      <c r="DK195" s="146"/>
      <c r="DL195" s="146"/>
      <c r="DM195" s="146"/>
      <c r="DN195" s="146"/>
      <c r="DO195" s="146"/>
      <c r="DP195" s="146"/>
      <c r="DQ195" s="146"/>
      <c r="DR195" s="146"/>
      <c r="DS195" s="146"/>
      <c r="DT195" s="146"/>
      <c r="DU195" s="146"/>
      <c r="DV195" s="146"/>
      <c r="DW195" s="146"/>
      <c r="DX195" s="146"/>
      <c r="DY195" s="146"/>
      <c r="DZ195" s="146"/>
      <c r="EA195" s="146"/>
      <c r="EB195" s="146"/>
      <c r="EC195" s="146"/>
      <c r="ED195" s="146"/>
      <c r="EE195" s="146"/>
      <c r="EF195" s="146"/>
      <c r="EG195" s="146"/>
      <c r="EH195" s="146"/>
      <c r="EI195" s="146"/>
      <c r="EJ195" s="146"/>
      <c r="EK195" s="146"/>
      <c r="EL195" s="146"/>
      <c r="EM195" s="146"/>
      <c r="EN195" s="146"/>
      <c r="EO195" s="146"/>
    </row>
    <row r="196" spans="1:145" ht="14" x14ac:dyDescent="0.15">
      <c r="A196" s="146"/>
      <c r="B196" s="146"/>
      <c r="C196" s="146"/>
      <c r="D196" s="146"/>
      <c r="E196" s="146"/>
      <c r="F196" s="146"/>
      <c r="G196" s="146"/>
      <c r="H196" s="146"/>
      <c r="I196" s="146"/>
      <c r="J196" s="146"/>
      <c r="K196" s="146"/>
      <c r="L196" s="146"/>
      <c r="M196" s="146"/>
      <c r="N196" s="146"/>
      <c r="O196" s="146"/>
      <c r="P196" s="146"/>
      <c r="Q196" s="146"/>
      <c r="R196" s="146"/>
      <c r="S196" s="146"/>
      <c r="T196" s="146"/>
      <c r="U196" s="149"/>
      <c r="V196" s="149"/>
      <c r="W196" s="149"/>
      <c r="X196" s="149"/>
      <c r="Y196" s="149"/>
      <c r="Z196" s="149"/>
      <c r="AA196" s="149"/>
      <c r="AB196" s="149"/>
      <c r="AC196" s="149"/>
      <c r="AD196" s="149"/>
      <c r="AE196" s="149"/>
      <c r="AF196" s="146"/>
      <c r="AG196" s="146"/>
      <c r="AH196" s="146"/>
      <c r="AI196" s="146"/>
      <c r="AJ196" s="146"/>
      <c r="AK196" s="146"/>
      <c r="AL196" s="146"/>
      <c r="AM196" s="146"/>
      <c r="AN196" s="146"/>
      <c r="AO196" s="146"/>
      <c r="AP196" s="146"/>
      <c r="AQ196" s="146"/>
      <c r="AR196" s="146"/>
      <c r="AS196" s="146"/>
      <c r="AT196" s="146"/>
      <c r="AU196" s="146"/>
      <c r="AV196" s="146"/>
      <c r="AW196" s="146"/>
      <c r="AX196" s="146"/>
      <c r="AY196" s="146"/>
      <c r="AZ196" s="146"/>
      <c r="BA196" s="146"/>
      <c r="BB196" s="146"/>
      <c r="BC196" s="146"/>
      <c r="BD196" s="146"/>
      <c r="BE196" s="146"/>
      <c r="BF196" s="146"/>
      <c r="BG196" s="146"/>
      <c r="BH196" s="146"/>
      <c r="BI196" s="146"/>
      <c r="BJ196" s="146"/>
      <c r="BK196" s="146"/>
      <c r="BL196" s="146"/>
      <c r="BM196" s="146"/>
      <c r="BN196" s="146"/>
      <c r="BO196" s="146"/>
      <c r="BP196" s="146"/>
      <c r="BQ196" s="146"/>
      <c r="BR196" s="146"/>
      <c r="BS196" s="146"/>
      <c r="BT196" s="146"/>
      <c r="BU196" s="146"/>
      <c r="BV196" s="146"/>
      <c r="BW196" s="146"/>
      <c r="BX196" s="146"/>
      <c r="BY196" s="146"/>
      <c r="BZ196" s="146"/>
      <c r="CA196" s="146"/>
      <c r="CB196" s="146"/>
      <c r="CC196" s="146"/>
      <c r="CD196" s="146"/>
      <c r="CE196" s="146"/>
      <c r="CF196" s="146"/>
      <c r="CG196" s="146"/>
      <c r="CH196" s="146"/>
      <c r="CI196" s="146"/>
      <c r="CJ196" s="146"/>
      <c r="CK196" s="146"/>
      <c r="CL196" s="146"/>
      <c r="CM196" s="146"/>
      <c r="CN196" s="146"/>
      <c r="CO196" s="146"/>
      <c r="CP196" s="146"/>
      <c r="CQ196" s="146"/>
      <c r="CR196" s="146"/>
      <c r="CS196" s="146"/>
      <c r="CT196" s="146"/>
      <c r="CU196" s="146"/>
      <c r="CV196" s="146"/>
      <c r="CW196" s="146"/>
      <c r="CX196" s="146"/>
      <c r="CY196" s="146"/>
      <c r="CZ196" s="146"/>
      <c r="DA196" s="146"/>
      <c r="DB196" s="146"/>
      <c r="DC196" s="146"/>
      <c r="DD196" s="146"/>
      <c r="DE196" s="146"/>
      <c r="DF196" s="146"/>
      <c r="DG196" s="146"/>
      <c r="DH196" s="146"/>
      <c r="DI196" s="146"/>
      <c r="DJ196" s="146"/>
      <c r="DK196" s="146"/>
      <c r="DL196" s="146"/>
      <c r="DM196" s="146"/>
      <c r="DN196" s="146"/>
      <c r="DO196" s="146"/>
      <c r="DP196" s="146"/>
      <c r="DQ196" s="146"/>
      <c r="DR196" s="146"/>
      <c r="DS196" s="146"/>
      <c r="DT196" s="146"/>
      <c r="DU196" s="146"/>
      <c r="DV196" s="146"/>
      <c r="DW196" s="146"/>
      <c r="DX196" s="146"/>
      <c r="DY196" s="146"/>
      <c r="DZ196" s="146"/>
      <c r="EA196" s="146"/>
      <c r="EB196" s="146"/>
      <c r="EC196" s="146"/>
      <c r="ED196" s="146"/>
      <c r="EE196" s="146"/>
      <c r="EF196" s="146"/>
      <c r="EG196" s="146"/>
      <c r="EH196" s="146"/>
      <c r="EI196" s="146"/>
      <c r="EJ196" s="146"/>
      <c r="EK196" s="146"/>
      <c r="EL196" s="146"/>
      <c r="EM196" s="146"/>
      <c r="EN196" s="146"/>
      <c r="EO196" s="146"/>
    </row>
    <row r="197" spans="1:145" ht="14" x14ac:dyDescent="0.15">
      <c r="A197" s="146"/>
      <c r="B197" s="146"/>
      <c r="C197" s="146"/>
      <c r="D197" s="146"/>
      <c r="E197" s="146"/>
      <c r="F197" s="146"/>
      <c r="G197" s="146"/>
      <c r="H197" s="146"/>
      <c r="I197" s="146"/>
      <c r="J197" s="146"/>
      <c r="K197" s="146"/>
      <c r="L197" s="146"/>
      <c r="M197" s="146"/>
      <c r="N197" s="146"/>
      <c r="O197" s="146"/>
      <c r="P197" s="146"/>
      <c r="Q197" s="146"/>
      <c r="R197" s="146"/>
      <c r="S197" s="146"/>
      <c r="T197" s="146"/>
      <c r="U197" s="149"/>
      <c r="V197" s="149"/>
      <c r="W197" s="149"/>
      <c r="X197" s="149"/>
      <c r="Y197" s="149"/>
      <c r="Z197" s="149"/>
      <c r="AA197" s="149"/>
      <c r="AB197" s="149"/>
      <c r="AC197" s="149"/>
      <c r="AD197" s="149"/>
      <c r="AE197" s="149"/>
      <c r="AF197" s="146"/>
      <c r="AG197" s="146"/>
      <c r="AH197" s="146"/>
      <c r="AI197" s="146"/>
      <c r="AJ197" s="146"/>
      <c r="AK197" s="146"/>
      <c r="AL197" s="146"/>
      <c r="AM197" s="146"/>
      <c r="AN197" s="146"/>
      <c r="AO197" s="146"/>
      <c r="AP197" s="146"/>
      <c r="AQ197" s="146"/>
      <c r="AR197" s="146"/>
      <c r="AS197" s="146"/>
      <c r="AT197" s="146"/>
      <c r="AU197" s="146"/>
      <c r="AV197" s="146"/>
      <c r="AW197" s="146"/>
      <c r="AX197" s="146"/>
      <c r="AY197" s="146"/>
      <c r="AZ197" s="146"/>
      <c r="BA197" s="146"/>
      <c r="BB197" s="146"/>
      <c r="BC197" s="146"/>
      <c r="BD197" s="146"/>
      <c r="BE197" s="146"/>
      <c r="BF197" s="146"/>
      <c r="BG197" s="146"/>
      <c r="BH197" s="146"/>
      <c r="BI197" s="146"/>
      <c r="BJ197" s="146"/>
      <c r="BK197" s="146"/>
      <c r="BL197" s="146"/>
      <c r="BM197" s="146"/>
      <c r="BN197" s="146"/>
      <c r="BO197" s="146"/>
      <c r="BP197" s="146"/>
      <c r="BQ197" s="146"/>
      <c r="BR197" s="146"/>
      <c r="BS197" s="146"/>
      <c r="BT197" s="146"/>
      <c r="BU197" s="146"/>
      <c r="BV197" s="146"/>
      <c r="BW197" s="146"/>
      <c r="BX197" s="146"/>
      <c r="BY197" s="146"/>
      <c r="BZ197" s="146"/>
      <c r="CA197" s="146"/>
      <c r="CB197" s="146"/>
      <c r="CC197" s="146"/>
      <c r="CD197" s="146"/>
      <c r="CE197" s="146"/>
      <c r="CF197" s="146"/>
      <c r="CG197" s="146"/>
      <c r="CH197" s="146"/>
      <c r="CI197" s="146"/>
      <c r="CJ197" s="146"/>
      <c r="CK197" s="146"/>
      <c r="CL197" s="146"/>
      <c r="CM197" s="146"/>
      <c r="CN197" s="146"/>
      <c r="CO197" s="146"/>
      <c r="CP197" s="146"/>
      <c r="CQ197" s="146"/>
      <c r="CR197" s="146"/>
      <c r="CS197" s="146"/>
      <c r="CT197" s="146"/>
      <c r="CU197" s="146"/>
      <c r="CV197" s="146"/>
      <c r="CW197" s="146"/>
      <c r="CX197" s="146"/>
      <c r="CY197" s="146"/>
      <c r="CZ197" s="146"/>
      <c r="DA197" s="146"/>
      <c r="DB197" s="146"/>
      <c r="DC197" s="146"/>
      <c r="DD197" s="146"/>
      <c r="DE197" s="146"/>
      <c r="DF197" s="146"/>
      <c r="DG197" s="146"/>
      <c r="DH197" s="146"/>
      <c r="DI197" s="146"/>
      <c r="DJ197" s="146"/>
      <c r="DK197" s="146"/>
      <c r="DL197" s="146"/>
      <c r="DM197" s="146"/>
      <c r="DN197" s="146"/>
      <c r="DO197" s="146"/>
      <c r="DP197" s="146"/>
      <c r="DQ197" s="146"/>
      <c r="DR197" s="146"/>
      <c r="DS197" s="146"/>
      <c r="DT197" s="146"/>
      <c r="DU197" s="146"/>
      <c r="DV197" s="146"/>
      <c r="DW197" s="146"/>
      <c r="DX197" s="146"/>
      <c r="DY197" s="146"/>
      <c r="DZ197" s="146"/>
      <c r="EA197" s="146"/>
      <c r="EB197" s="146"/>
      <c r="EC197" s="146"/>
      <c r="ED197" s="146"/>
      <c r="EE197" s="146"/>
      <c r="EF197" s="146"/>
      <c r="EG197" s="146"/>
      <c r="EH197" s="146"/>
      <c r="EI197" s="146"/>
      <c r="EJ197" s="146"/>
      <c r="EK197" s="146"/>
      <c r="EL197" s="146"/>
      <c r="EM197" s="146"/>
      <c r="EN197" s="146"/>
      <c r="EO197" s="146"/>
    </row>
    <row r="198" spans="1:145" ht="14" x14ac:dyDescent="0.15">
      <c r="A198" s="146"/>
      <c r="B198" s="146"/>
      <c r="C198" s="146"/>
      <c r="D198" s="146"/>
      <c r="E198" s="146"/>
      <c r="F198" s="146"/>
      <c r="G198" s="146"/>
      <c r="H198" s="146"/>
      <c r="I198" s="146"/>
      <c r="J198" s="146"/>
      <c r="K198" s="146"/>
      <c r="L198" s="146"/>
      <c r="M198" s="146"/>
      <c r="N198" s="146"/>
      <c r="O198" s="146"/>
      <c r="P198" s="146"/>
      <c r="Q198" s="146"/>
      <c r="R198" s="146"/>
      <c r="S198" s="146"/>
      <c r="T198" s="146"/>
      <c r="U198" s="149"/>
      <c r="V198" s="149"/>
      <c r="W198" s="149"/>
      <c r="X198" s="149"/>
      <c r="Y198" s="149"/>
      <c r="Z198" s="149"/>
      <c r="AA198" s="149"/>
      <c r="AB198" s="149"/>
      <c r="AC198" s="149"/>
      <c r="AD198" s="149"/>
      <c r="AE198" s="149"/>
      <c r="AF198" s="146"/>
      <c r="AG198" s="146"/>
      <c r="AH198" s="146"/>
      <c r="AI198" s="146"/>
      <c r="AJ198" s="146"/>
      <c r="AK198" s="146"/>
      <c r="AL198" s="146"/>
      <c r="AM198" s="146"/>
      <c r="AN198" s="146"/>
      <c r="AO198" s="146"/>
      <c r="AP198" s="146"/>
      <c r="AQ198" s="146"/>
      <c r="AR198" s="146"/>
      <c r="AS198" s="146"/>
      <c r="AT198" s="146"/>
      <c r="AU198" s="146"/>
      <c r="AV198" s="146"/>
      <c r="AW198" s="146"/>
      <c r="AX198" s="146"/>
      <c r="AY198" s="146"/>
      <c r="AZ198" s="146"/>
      <c r="BA198" s="146"/>
      <c r="BB198" s="146"/>
      <c r="BC198" s="146"/>
      <c r="BD198" s="146"/>
      <c r="BE198" s="146"/>
      <c r="BF198" s="146"/>
      <c r="BG198" s="146"/>
      <c r="BH198" s="146"/>
      <c r="BI198" s="146"/>
      <c r="BJ198" s="146"/>
      <c r="BK198" s="146"/>
      <c r="BL198" s="146"/>
      <c r="BM198" s="146"/>
      <c r="BN198" s="146"/>
      <c r="BO198" s="146"/>
      <c r="BP198" s="146"/>
      <c r="BQ198" s="146"/>
      <c r="BR198" s="146"/>
      <c r="BS198" s="146"/>
      <c r="BT198" s="146"/>
      <c r="BU198" s="146"/>
      <c r="BV198" s="146"/>
      <c r="BW198" s="146"/>
      <c r="BX198" s="146"/>
      <c r="BY198" s="146"/>
      <c r="BZ198" s="146"/>
      <c r="CA198" s="146"/>
      <c r="CB198" s="146"/>
      <c r="CC198" s="146"/>
      <c r="CD198" s="146"/>
      <c r="CE198" s="146"/>
      <c r="CF198" s="146"/>
      <c r="CG198" s="146"/>
      <c r="CH198" s="146"/>
      <c r="CI198" s="146"/>
      <c r="CJ198" s="146"/>
      <c r="CK198" s="146"/>
      <c r="CL198" s="146"/>
      <c r="CM198" s="146"/>
      <c r="CN198" s="146"/>
      <c r="CO198" s="146"/>
      <c r="CP198" s="146"/>
      <c r="CQ198" s="146"/>
      <c r="CR198" s="146"/>
      <c r="CS198" s="146"/>
      <c r="CT198" s="146"/>
      <c r="CU198" s="146"/>
      <c r="CV198" s="146"/>
      <c r="CW198" s="146"/>
      <c r="CX198" s="146"/>
      <c r="CY198" s="146"/>
      <c r="CZ198" s="146"/>
      <c r="DA198" s="146"/>
      <c r="DB198" s="146"/>
      <c r="DC198" s="146"/>
      <c r="DD198" s="146"/>
      <c r="DE198" s="146"/>
      <c r="DF198" s="146"/>
      <c r="DG198" s="146"/>
      <c r="DH198" s="146"/>
      <c r="DI198" s="146"/>
      <c r="DJ198" s="146"/>
      <c r="DK198" s="146"/>
      <c r="DL198" s="146"/>
      <c r="DM198" s="146"/>
      <c r="DN198" s="146"/>
      <c r="DO198" s="146"/>
      <c r="DP198" s="146"/>
      <c r="DQ198" s="146"/>
      <c r="DR198" s="146"/>
      <c r="DS198" s="146"/>
      <c r="DT198" s="146"/>
      <c r="DU198" s="146"/>
      <c r="DV198" s="146"/>
      <c r="DW198" s="146"/>
      <c r="DX198" s="146"/>
      <c r="DY198" s="146"/>
      <c r="DZ198" s="146"/>
      <c r="EA198" s="146"/>
      <c r="EB198" s="146"/>
      <c r="EC198" s="146"/>
      <c r="ED198" s="146"/>
      <c r="EE198" s="146"/>
      <c r="EF198" s="146"/>
      <c r="EG198" s="146"/>
      <c r="EH198" s="146"/>
      <c r="EI198" s="146"/>
      <c r="EJ198" s="146"/>
      <c r="EK198" s="146"/>
      <c r="EL198" s="146"/>
      <c r="EM198" s="146"/>
      <c r="EN198" s="146"/>
      <c r="EO198" s="146"/>
    </row>
    <row r="199" spans="1:145" ht="14" x14ac:dyDescent="0.15">
      <c r="A199" s="146"/>
      <c r="B199" s="146"/>
      <c r="C199" s="146"/>
      <c r="D199" s="146"/>
      <c r="E199" s="146"/>
      <c r="F199" s="146"/>
      <c r="G199" s="146"/>
      <c r="H199" s="146"/>
      <c r="I199" s="146"/>
      <c r="J199" s="146"/>
      <c r="K199" s="146"/>
      <c r="L199" s="146"/>
      <c r="M199" s="146"/>
      <c r="N199" s="146"/>
      <c r="O199" s="146"/>
      <c r="P199" s="146"/>
      <c r="Q199" s="146"/>
      <c r="R199" s="146"/>
      <c r="S199" s="146"/>
      <c r="T199" s="146"/>
      <c r="U199" s="149"/>
      <c r="V199" s="149"/>
      <c r="W199" s="149"/>
      <c r="X199" s="149"/>
      <c r="Y199" s="149"/>
      <c r="Z199" s="149"/>
      <c r="AA199" s="149"/>
      <c r="AB199" s="149"/>
      <c r="AC199" s="149"/>
      <c r="AD199" s="149"/>
      <c r="AE199" s="149"/>
      <c r="AF199" s="146"/>
      <c r="AG199" s="146"/>
      <c r="AH199" s="146"/>
      <c r="AI199" s="146"/>
      <c r="AJ199" s="146"/>
      <c r="AK199" s="146"/>
      <c r="AL199" s="146"/>
      <c r="AM199" s="146"/>
      <c r="AN199" s="146"/>
      <c r="AO199" s="146"/>
      <c r="AP199" s="146"/>
      <c r="AQ199" s="146"/>
      <c r="AR199" s="146"/>
      <c r="AS199" s="146"/>
      <c r="AT199" s="146"/>
      <c r="AU199" s="146"/>
      <c r="AV199" s="146"/>
      <c r="AW199" s="146"/>
      <c r="AX199" s="146"/>
      <c r="AY199" s="146"/>
      <c r="AZ199" s="146"/>
      <c r="BA199" s="146"/>
      <c r="BB199" s="146"/>
      <c r="BC199" s="146"/>
      <c r="BD199" s="146"/>
      <c r="BE199" s="146"/>
      <c r="BF199" s="146"/>
      <c r="BG199" s="146"/>
      <c r="BH199" s="146"/>
      <c r="BI199" s="146"/>
      <c r="BJ199" s="146"/>
      <c r="BK199" s="146"/>
      <c r="BL199" s="146"/>
      <c r="BM199" s="146"/>
      <c r="BN199" s="146"/>
      <c r="BO199" s="146"/>
      <c r="BP199" s="146"/>
      <c r="BQ199" s="146"/>
      <c r="BR199" s="146"/>
      <c r="BS199" s="146"/>
      <c r="BT199" s="146"/>
      <c r="BU199" s="146"/>
      <c r="BV199" s="146"/>
      <c r="BW199" s="146"/>
      <c r="BX199" s="146"/>
      <c r="BY199" s="146"/>
      <c r="BZ199" s="146"/>
      <c r="CA199" s="146"/>
      <c r="CB199" s="146"/>
      <c r="CC199" s="146"/>
      <c r="CD199" s="146"/>
      <c r="CE199" s="146"/>
      <c r="CF199" s="146"/>
      <c r="CG199" s="146"/>
      <c r="CH199" s="146"/>
      <c r="CI199" s="146"/>
      <c r="CJ199" s="146"/>
      <c r="CK199" s="146"/>
      <c r="CL199" s="146"/>
      <c r="CM199" s="146"/>
      <c r="CN199" s="146"/>
      <c r="CO199" s="146"/>
      <c r="CP199" s="146"/>
      <c r="CQ199" s="146"/>
      <c r="CR199" s="146"/>
      <c r="CS199" s="146"/>
      <c r="CT199" s="146"/>
      <c r="CU199" s="146"/>
      <c r="CV199" s="146"/>
      <c r="CW199" s="146"/>
      <c r="CX199" s="146"/>
      <c r="CY199" s="146"/>
      <c r="CZ199" s="146"/>
      <c r="DA199" s="146"/>
      <c r="DB199" s="146"/>
      <c r="DC199" s="146"/>
      <c r="DD199" s="146"/>
      <c r="DE199" s="146"/>
      <c r="DF199" s="146"/>
      <c r="DG199" s="146"/>
      <c r="DH199" s="146"/>
      <c r="DI199" s="146"/>
      <c r="DJ199" s="146"/>
      <c r="DK199" s="146"/>
      <c r="DL199" s="146"/>
      <c r="DM199" s="146"/>
      <c r="DN199" s="146"/>
      <c r="DO199" s="146"/>
      <c r="DP199" s="146"/>
      <c r="DQ199" s="146"/>
      <c r="DR199" s="146"/>
      <c r="DS199" s="146"/>
      <c r="DT199" s="146"/>
      <c r="DU199" s="146"/>
      <c r="DV199" s="146"/>
      <c r="DW199" s="146"/>
      <c r="DX199" s="146"/>
      <c r="DY199" s="146"/>
      <c r="DZ199" s="146"/>
      <c r="EA199" s="146"/>
      <c r="EB199" s="146"/>
      <c r="EC199" s="146"/>
      <c r="ED199" s="146"/>
      <c r="EE199" s="146"/>
      <c r="EF199" s="146"/>
      <c r="EG199" s="146"/>
      <c r="EH199" s="146"/>
      <c r="EI199" s="146"/>
      <c r="EJ199" s="146"/>
      <c r="EK199" s="146"/>
      <c r="EL199" s="146"/>
      <c r="EM199" s="146"/>
      <c r="EN199" s="146"/>
      <c r="EO199" s="146"/>
    </row>
    <row r="200" spans="1:145" ht="14" x14ac:dyDescent="0.15">
      <c r="A200" s="146"/>
      <c r="B200" s="146"/>
      <c r="C200" s="146"/>
      <c r="D200" s="146"/>
      <c r="E200" s="146"/>
      <c r="F200" s="146"/>
      <c r="G200" s="146"/>
      <c r="H200" s="146"/>
      <c r="I200" s="146"/>
      <c r="J200" s="146"/>
      <c r="K200" s="146"/>
      <c r="L200" s="146"/>
      <c r="M200" s="146"/>
      <c r="N200" s="146"/>
      <c r="O200" s="146"/>
      <c r="P200" s="146"/>
      <c r="Q200" s="146"/>
      <c r="R200" s="146"/>
      <c r="S200" s="146"/>
      <c r="T200" s="146"/>
      <c r="U200" s="149"/>
      <c r="V200" s="149"/>
      <c r="W200" s="149"/>
      <c r="X200" s="149"/>
      <c r="Y200" s="149"/>
      <c r="Z200" s="149"/>
      <c r="AA200" s="149"/>
      <c r="AB200" s="149"/>
      <c r="AC200" s="149"/>
      <c r="AD200" s="149"/>
      <c r="AE200" s="149"/>
      <c r="AF200" s="146"/>
      <c r="AG200" s="146"/>
      <c r="AH200" s="146"/>
      <c r="AI200" s="146"/>
      <c r="AJ200" s="146"/>
      <c r="AK200" s="146"/>
      <c r="AL200" s="146"/>
      <c r="AM200" s="146"/>
      <c r="AN200" s="146"/>
      <c r="AO200" s="146"/>
      <c r="AP200" s="146"/>
      <c r="AQ200" s="146"/>
      <c r="AR200" s="146"/>
      <c r="AS200" s="146"/>
      <c r="AT200" s="146"/>
      <c r="AU200" s="146"/>
      <c r="AV200" s="146"/>
      <c r="AW200" s="146"/>
      <c r="AX200" s="146"/>
      <c r="AY200" s="146"/>
      <c r="AZ200" s="146"/>
      <c r="BA200" s="146"/>
      <c r="BB200" s="146"/>
      <c r="BC200" s="146"/>
      <c r="BD200" s="146"/>
      <c r="BE200" s="146"/>
      <c r="BF200" s="146"/>
      <c r="BG200" s="146"/>
      <c r="BH200" s="146"/>
      <c r="BI200" s="146"/>
      <c r="BJ200" s="146"/>
      <c r="BK200" s="146"/>
      <c r="BL200" s="146"/>
      <c r="BM200" s="146"/>
      <c r="BN200" s="146"/>
      <c r="BO200" s="146"/>
      <c r="BP200" s="146"/>
      <c r="BQ200" s="146"/>
      <c r="BR200" s="146"/>
      <c r="BS200" s="146"/>
      <c r="BT200" s="146"/>
      <c r="BU200" s="146"/>
      <c r="BV200" s="146"/>
      <c r="BW200" s="146"/>
      <c r="BX200" s="146"/>
      <c r="BY200" s="146"/>
      <c r="BZ200" s="146"/>
      <c r="CA200" s="146"/>
      <c r="CB200" s="146"/>
      <c r="CC200" s="146"/>
      <c r="CD200" s="146"/>
      <c r="CE200" s="146"/>
      <c r="CF200" s="146"/>
      <c r="CG200" s="146"/>
      <c r="CH200" s="146"/>
      <c r="CI200" s="146"/>
      <c r="CJ200" s="146"/>
      <c r="CK200" s="146"/>
      <c r="CL200" s="146"/>
      <c r="CM200" s="146"/>
      <c r="CN200" s="146"/>
      <c r="CO200" s="146"/>
      <c r="CP200" s="146"/>
      <c r="CQ200" s="146"/>
      <c r="CR200" s="146"/>
      <c r="CS200" s="146"/>
      <c r="CT200" s="146"/>
      <c r="CU200" s="146"/>
      <c r="CV200" s="146"/>
      <c r="CW200" s="146"/>
      <c r="CX200" s="146"/>
      <c r="CY200" s="146"/>
      <c r="CZ200" s="146"/>
      <c r="DA200" s="146"/>
      <c r="DB200" s="146"/>
      <c r="DC200" s="146"/>
      <c r="DD200" s="146"/>
      <c r="DE200" s="146"/>
      <c r="DF200" s="146"/>
      <c r="DG200" s="146"/>
      <c r="DH200" s="146"/>
      <c r="DI200" s="146"/>
      <c r="DJ200" s="146"/>
      <c r="DK200" s="146"/>
      <c r="DL200" s="146"/>
      <c r="DM200" s="146"/>
      <c r="DN200" s="146"/>
      <c r="DO200" s="146"/>
      <c r="DP200" s="146"/>
      <c r="DQ200" s="146"/>
      <c r="DR200" s="146"/>
      <c r="DS200" s="146"/>
      <c r="DT200" s="146"/>
      <c r="DU200" s="146"/>
      <c r="DV200" s="146"/>
      <c r="DW200" s="146"/>
      <c r="DX200" s="146"/>
      <c r="DY200" s="146"/>
      <c r="DZ200" s="146"/>
      <c r="EA200" s="146"/>
      <c r="EB200" s="146"/>
      <c r="EC200" s="146"/>
      <c r="ED200" s="146"/>
      <c r="EE200" s="146"/>
      <c r="EF200" s="146"/>
      <c r="EG200" s="146"/>
      <c r="EH200" s="146"/>
      <c r="EI200" s="146"/>
      <c r="EJ200" s="146"/>
      <c r="EK200" s="146"/>
      <c r="EL200" s="146"/>
      <c r="EM200" s="146"/>
      <c r="EN200" s="146"/>
      <c r="EO200" s="146"/>
    </row>
    <row r="201" spans="1:145" ht="14" x14ac:dyDescent="0.15">
      <c r="A201" s="146"/>
      <c r="B201" s="146"/>
      <c r="C201" s="146"/>
      <c r="D201" s="146"/>
      <c r="E201" s="146"/>
      <c r="F201" s="146"/>
      <c r="G201" s="146"/>
      <c r="H201" s="146"/>
      <c r="I201" s="146"/>
      <c r="J201" s="146"/>
      <c r="K201" s="146"/>
      <c r="L201" s="146"/>
      <c r="M201" s="146"/>
      <c r="N201" s="146"/>
      <c r="O201" s="146"/>
      <c r="P201" s="146"/>
      <c r="Q201" s="146"/>
      <c r="R201" s="146"/>
      <c r="S201" s="146"/>
      <c r="T201" s="146"/>
      <c r="U201" s="149"/>
      <c r="V201" s="149"/>
      <c r="W201" s="149"/>
      <c r="X201" s="149"/>
      <c r="Y201" s="149"/>
      <c r="Z201" s="149"/>
      <c r="AA201" s="149"/>
      <c r="AB201" s="149"/>
      <c r="AC201" s="149"/>
      <c r="AD201" s="149"/>
      <c r="AE201" s="149"/>
      <c r="AF201" s="146"/>
      <c r="AG201" s="146"/>
      <c r="AH201" s="146"/>
      <c r="AI201" s="146"/>
      <c r="AJ201" s="146"/>
      <c r="AK201" s="146"/>
      <c r="AL201" s="146"/>
      <c r="AM201" s="146"/>
      <c r="AN201" s="146"/>
      <c r="AO201" s="146"/>
      <c r="AP201" s="146"/>
      <c r="AQ201" s="146"/>
      <c r="AR201" s="146"/>
      <c r="AS201" s="146"/>
      <c r="AT201" s="146"/>
      <c r="AU201" s="146"/>
      <c r="AV201" s="146"/>
      <c r="AW201" s="146"/>
      <c r="AX201" s="146"/>
      <c r="AY201" s="146"/>
      <c r="AZ201" s="146"/>
      <c r="BA201" s="146"/>
      <c r="BB201" s="146"/>
      <c r="BC201" s="146"/>
      <c r="BD201" s="146"/>
      <c r="BE201" s="146"/>
      <c r="BF201" s="146"/>
      <c r="BG201" s="146"/>
      <c r="BH201" s="146"/>
      <c r="BI201" s="146"/>
      <c r="BJ201" s="146"/>
      <c r="BK201" s="146"/>
      <c r="BL201" s="146"/>
      <c r="BM201" s="146"/>
      <c r="BN201" s="146"/>
      <c r="BO201" s="146"/>
      <c r="BP201" s="146"/>
      <c r="BQ201" s="146"/>
      <c r="BR201" s="146"/>
      <c r="BS201" s="146"/>
      <c r="BT201" s="146"/>
      <c r="BU201" s="146"/>
      <c r="BV201" s="146"/>
      <c r="BW201" s="146"/>
      <c r="BX201" s="146"/>
      <c r="BY201" s="146"/>
      <c r="BZ201" s="146"/>
      <c r="CA201" s="146"/>
      <c r="CB201" s="146"/>
      <c r="CC201" s="146"/>
      <c r="CD201" s="146"/>
      <c r="CE201" s="146"/>
      <c r="CF201" s="146"/>
      <c r="CG201" s="146"/>
      <c r="CH201" s="146"/>
      <c r="CI201" s="146"/>
      <c r="CJ201" s="146"/>
      <c r="CK201" s="146"/>
      <c r="CL201" s="146"/>
      <c r="CM201" s="146"/>
      <c r="CN201" s="146"/>
      <c r="CO201" s="146"/>
      <c r="CP201" s="146"/>
      <c r="CQ201" s="146"/>
      <c r="CR201" s="146"/>
      <c r="CS201" s="146"/>
      <c r="CT201" s="146"/>
      <c r="CU201" s="146"/>
      <c r="CV201" s="146"/>
      <c r="CW201" s="146"/>
      <c r="CX201" s="146"/>
      <c r="CY201" s="146"/>
      <c r="CZ201" s="146"/>
      <c r="DA201" s="146"/>
      <c r="DB201" s="146"/>
      <c r="DC201" s="146"/>
      <c r="DD201" s="146"/>
      <c r="DE201" s="146"/>
      <c r="DF201" s="146"/>
      <c r="DG201" s="146"/>
      <c r="DH201" s="146"/>
      <c r="DI201" s="146"/>
      <c r="DJ201" s="146"/>
      <c r="DK201" s="146"/>
      <c r="DL201" s="146"/>
      <c r="DM201" s="146"/>
      <c r="DN201" s="146"/>
      <c r="DO201" s="146"/>
      <c r="DP201" s="146"/>
      <c r="DQ201" s="146"/>
      <c r="DR201" s="146"/>
      <c r="DS201" s="146"/>
      <c r="DT201" s="146"/>
      <c r="DU201" s="146"/>
      <c r="DV201" s="146"/>
      <c r="DW201" s="146"/>
      <c r="DX201" s="146"/>
      <c r="DY201" s="146"/>
      <c r="DZ201" s="146"/>
      <c r="EA201" s="146"/>
      <c r="EB201" s="146"/>
      <c r="EC201" s="146"/>
      <c r="ED201" s="146"/>
      <c r="EE201" s="146"/>
      <c r="EF201" s="146"/>
      <c r="EG201" s="146"/>
      <c r="EH201" s="146"/>
      <c r="EI201" s="146"/>
      <c r="EJ201" s="146"/>
      <c r="EK201" s="146"/>
      <c r="EL201" s="146"/>
      <c r="EM201" s="146"/>
      <c r="EN201" s="146"/>
      <c r="EO201" s="146"/>
    </row>
    <row r="202" spans="1:145" ht="14" x14ac:dyDescent="0.15">
      <c r="A202" s="146"/>
      <c r="B202" s="146"/>
      <c r="C202" s="146"/>
      <c r="D202" s="146"/>
      <c r="E202" s="146"/>
      <c r="F202" s="146"/>
      <c r="G202" s="146"/>
      <c r="H202" s="146"/>
      <c r="I202" s="146"/>
      <c r="J202" s="146"/>
      <c r="K202" s="146"/>
      <c r="L202" s="146"/>
      <c r="M202" s="146"/>
      <c r="N202" s="146"/>
      <c r="O202" s="146"/>
      <c r="P202" s="146"/>
      <c r="Q202" s="146"/>
      <c r="R202" s="146"/>
      <c r="S202" s="146"/>
      <c r="T202" s="146"/>
      <c r="U202" s="149"/>
      <c r="V202" s="149"/>
      <c r="W202" s="149"/>
      <c r="X202" s="149"/>
      <c r="Y202" s="149"/>
      <c r="Z202" s="149"/>
      <c r="AA202" s="149"/>
      <c r="AB202" s="149"/>
      <c r="AC202" s="149"/>
      <c r="AD202" s="149"/>
      <c r="AE202" s="149"/>
      <c r="AF202" s="146"/>
      <c r="AG202" s="146"/>
      <c r="AH202" s="146"/>
      <c r="AI202" s="146"/>
      <c r="AJ202" s="146"/>
      <c r="AK202" s="146"/>
      <c r="AL202" s="146"/>
      <c r="AM202" s="146"/>
      <c r="AN202" s="146"/>
      <c r="AO202" s="146"/>
      <c r="AP202" s="146"/>
      <c r="AQ202" s="146"/>
      <c r="AR202" s="146"/>
      <c r="AS202" s="146"/>
      <c r="AT202" s="146"/>
      <c r="AU202" s="146"/>
      <c r="AV202" s="146"/>
      <c r="AW202" s="146"/>
      <c r="AX202" s="146"/>
      <c r="AY202" s="146"/>
      <c r="AZ202" s="146"/>
      <c r="BA202" s="146"/>
      <c r="BB202" s="146"/>
      <c r="BC202" s="146"/>
      <c r="BD202" s="146"/>
      <c r="BE202" s="146"/>
      <c r="BF202" s="146"/>
      <c r="BG202" s="146"/>
      <c r="BH202" s="146"/>
      <c r="BI202" s="146"/>
      <c r="BJ202" s="146"/>
      <c r="BK202" s="146"/>
      <c r="BL202" s="146"/>
      <c r="BM202" s="146"/>
      <c r="BN202" s="146"/>
      <c r="BO202" s="146"/>
      <c r="BP202" s="146"/>
      <c r="BQ202" s="146"/>
      <c r="BR202" s="146"/>
      <c r="BS202" s="146"/>
      <c r="BT202" s="146"/>
      <c r="BU202" s="146"/>
      <c r="BV202" s="146"/>
      <c r="BW202" s="146"/>
      <c r="BX202" s="146"/>
      <c r="BY202" s="146"/>
      <c r="BZ202" s="146"/>
      <c r="CA202" s="146"/>
      <c r="CB202" s="146"/>
      <c r="CC202" s="146"/>
      <c r="CD202" s="146"/>
      <c r="CE202" s="146"/>
      <c r="CF202" s="146"/>
      <c r="CG202" s="146"/>
      <c r="CH202" s="146"/>
      <c r="CI202" s="146"/>
      <c r="CJ202" s="146"/>
      <c r="CK202" s="146"/>
      <c r="CL202" s="146"/>
      <c r="CM202" s="146"/>
      <c r="CN202" s="146"/>
      <c r="CO202" s="146"/>
      <c r="CP202" s="146"/>
      <c r="CQ202" s="146"/>
      <c r="CR202" s="146"/>
      <c r="CS202" s="146"/>
      <c r="CT202" s="146"/>
      <c r="CU202" s="146"/>
      <c r="CV202" s="146"/>
      <c r="CW202" s="146"/>
      <c r="CX202" s="146"/>
      <c r="CY202" s="146"/>
      <c r="CZ202" s="146"/>
      <c r="DA202" s="146"/>
      <c r="DB202" s="146"/>
      <c r="DC202" s="146"/>
      <c r="DD202" s="146"/>
      <c r="DE202" s="146"/>
      <c r="DF202" s="146"/>
      <c r="DG202" s="146"/>
      <c r="DH202" s="146"/>
      <c r="DI202" s="146"/>
      <c r="DJ202" s="146"/>
      <c r="DK202" s="146"/>
      <c r="DL202" s="146"/>
      <c r="DM202" s="146"/>
      <c r="DN202" s="146"/>
      <c r="DO202" s="146"/>
      <c r="DP202" s="146"/>
      <c r="DQ202" s="146"/>
      <c r="DR202" s="146"/>
      <c r="DS202" s="146"/>
      <c r="DT202" s="146"/>
      <c r="DU202" s="146"/>
      <c r="DV202" s="146"/>
      <c r="DW202" s="146"/>
      <c r="DX202" s="146"/>
      <c r="DY202" s="146"/>
      <c r="DZ202" s="146"/>
      <c r="EA202" s="146"/>
      <c r="EB202" s="146"/>
      <c r="EC202" s="146"/>
      <c r="ED202" s="146"/>
      <c r="EE202" s="146"/>
      <c r="EF202" s="146"/>
      <c r="EG202" s="146"/>
      <c r="EH202" s="146"/>
      <c r="EI202" s="146"/>
      <c r="EJ202" s="146"/>
      <c r="EK202" s="146"/>
      <c r="EL202" s="146"/>
      <c r="EM202" s="146"/>
      <c r="EN202" s="146"/>
      <c r="EO202" s="146"/>
    </row>
    <row r="203" spans="1:145" ht="14" x14ac:dyDescent="0.15">
      <c r="A203" s="146"/>
      <c r="B203" s="146"/>
      <c r="C203" s="146"/>
      <c r="D203" s="146"/>
      <c r="E203" s="146"/>
      <c r="F203" s="146"/>
      <c r="G203" s="146"/>
      <c r="H203" s="146"/>
      <c r="I203" s="146"/>
      <c r="J203" s="146"/>
      <c r="K203" s="146"/>
      <c r="L203" s="146"/>
      <c r="M203" s="146"/>
      <c r="N203" s="146"/>
      <c r="O203" s="146"/>
      <c r="P203" s="146"/>
      <c r="Q203" s="146"/>
      <c r="R203" s="146"/>
      <c r="S203" s="146"/>
      <c r="T203" s="146"/>
      <c r="U203" s="149"/>
      <c r="V203" s="149"/>
      <c r="W203" s="149"/>
      <c r="X203" s="149"/>
      <c r="Y203" s="149"/>
      <c r="Z203" s="149"/>
      <c r="AA203" s="149"/>
      <c r="AB203" s="149"/>
      <c r="AC203" s="149"/>
      <c r="AD203" s="149"/>
      <c r="AE203" s="149"/>
      <c r="AF203" s="146"/>
      <c r="AG203" s="146"/>
      <c r="AH203" s="146"/>
      <c r="AI203" s="146"/>
      <c r="AJ203" s="146"/>
      <c r="AK203" s="146"/>
      <c r="AL203" s="146"/>
      <c r="AM203" s="146"/>
      <c r="AN203" s="146"/>
      <c r="AO203" s="146"/>
      <c r="AP203" s="146"/>
      <c r="AQ203" s="146"/>
      <c r="AR203" s="146"/>
      <c r="AS203" s="146"/>
      <c r="AT203" s="146"/>
      <c r="AU203" s="146"/>
      <c r="AV203" s="146"/>
      <c r="AW203" s="146"/>
      <c r="AX203" s="146"/>
      <c r="AY203" s="146"/>
      <c r="AZ203" s="146"/>
      <c r="BA203" s="146"/>
      <c r="BB203" s="146"/>
      <c r="BC203" s="146"/>
      <c r="BD203" s="146"/>
      <c r="BE203" s="146"/>
      <c r="BF203" s="146"/>
      <c r="BG203" s="146"/>
      <c r="BH203" s="146"/>
      <c r="BI203" s="146"/>
      <c r="BJ203" s="146"/>
      <c r="BK203" s="146"/>
      <c r="BL203" s="146"/>
      <c r="BM203" s="146"/>
      <c r="BN203" s="146"/>
      <c r="BO203" s="146"/>
      <c r="BP203" s="146"/>
      <c r="BQ203" s="146"/>
      <c r="BR203" s="146"/>
      <c r="BS203" s="146"/>
      <c r="BT203" s="146"/>
      <c r="BU203" s="146"/>
      <c r="BV203" s="146"/>
      <c r="BW203" s="146"/>
      <c r="BX203" s="146"/>
      <c r="BY203" s="146"/>
      <c r="BZ203" s="146"/>
      <c r="CA203" s="146"/>
      <c r="CB203" s="146"/>
      <c r="CC203" s="146"/>
      <c r="CD203" s="146"/>
      <c r="CE203" s="146"/>
      <c r="CF203" s="146"/>
      <c r="CG203" s="146"/>
      <c r="CH203" s="146"/>
      <c r="CI203" s="146"/>
      <c r="CJ203" s="146"/>
      <c r="CK203" s="146"/>
      <c r="CL203" s="146"/>
      <c r="CM203" s="146"/>
      <c r="CN203" s="146"/>
      <c r="CO203" s="146"/>
      <c r="CP203" s="146"/>
      <c r="CQ203" s="146"/>
      <c r="CR203" s="146"/>
      <c r="CS203" s="146"/>
      <c r="CT203" s="146"/>
      <c r="CU203" s="146"/>
      <c r="CV203" s="146"/>
      <c r="CW203" s="146"/>
      <c r="CX203" s="146"/>
      <c r="CY203" s="146"/>
      <c r="CZ203" s="146"/>
      <c r="DA203" s="146"/>
      <c r="DB203" s="146"/>
      <c r="DC203" s="146"/>
      <c r="DD203" s="146"/>
      <c r="DE203" s="146"/>
      <c r="DF203" s="146"/>
      <c r="DG203" s="146"/>
      <c r="DH203" s="146"/>
      <c r="DI203" s="146"/>
      <c r="DJ203" s="146"/>
      <c r="DK203" s="146"/>
      <c r="DL203" s="146"/>
      <c r="DM203" s="146"/>
      <c r="DN203" s="146"/>
      <c r="DO203" s="146"/>
      <c r="DP203" s="146"/>
      <c r="DQ203" s="146"/>
      <c r="DR203" s="146"/>
      <c r="DS203" s="146"/>
      <c r="DT203" s="146"/>
      <c r="DU203" s="146"/>
      <c r="DV203" s="146"/>
      <c r="DW203" s="146"/>
      <c r="DX203" s="146"/>
      <c r="DY203" s="146"/>
      <c r="DZ203" s="146"/>
      <c r="EA203" s="146"/>
      <c r="EB203" s="146"/>
      <c r="EC203" s="146"/>
      <c r="ED203" s="146"/>
      <c r="EE203" s="146"/>
      <c r="EF203" s="146"/>
      <c r="EG203" s="146"/>
      <c r="EH203" s="146"/>
      <c r="EI203" s="146"/>
      <c r="EJ203" s="146"/>
      <c r="EK203" s="146"/>
      <c r="EL203" s="146"/>
      <c r="EM203" s="146"/>
      <c r="EN203" s="146"/>
      <c r="EO203" s="146"/>
    </row>
    <row r="204" spans="1:145" ht="14" x14ac:dyDescent="0.15">
      <c r="A204" s="146"/>
      <c r="B204" s="146"/>
      <c r="C204" s="146"/>
      <c r="D204" s="146"/>
      <c r="E204" s="146"/>
      <c r="F204" s="146"/>
      <c r="G204" s="146"/>
      <c r="H204" s="146"/>
      <c r="I204" s="146"/>
      <c r="J204" s="146"/>
      <c r="K204" s="146"/>
      <c r="L204" s="146"/>
      <c r="M204" s="146"/>
      <c r="N204" s="146"/>
      <c r="O204" s="146"/>
      <c r="P204" s="146"/>
      <c r="Q204" s="146"/>
      <c r="R204" s="146"/>
      <c r="S204" s="146"/>
      <c r="T204" s="146"/>
      <c r="U204" s="149"/>
      <c r="V204" s="149"/>
      <c r="W204" s="149"/>
      <c r="X204" s="149"/>
      <c r="Y204" s="149"/>
      <c r="Z204" s="149"/>
      <c r="AA204" s="149"/>
      <c r="AB204" s="149"/>
      <c r="AC204" s="149"/>
      <c r="AD204" s="149"/>
      <c r="AE204" s="149"/>
      <c r="AF204" s="146"/>
      <c r="AG204" s="146"/>
      <c r="AH204" s="146"/>
      <c r="AI204" s="146"/>
      <c r="AJ204" s="146"/>
      <c r="AK204" s="146"/>
      <c r="AL204" s="146"/>
      <c r="AM204" s="146"/>
      <c r="AN204" s="146"/>
      <c r="AO204" s="146"/>
      <c r="AP204" s="146"/>
      <c r="AQ204" s="146"/>
      <c r="AR204" s="146"/>
      <c r="AS204" s="146"/>
      <c r="AT204" s="146"/>
      <c r="AU204" s="146"/>
      <c r="AV204" s="146"/>
      <c r="AW204" s="146"/>
      <c r="AX204" s="146"/>
      <c r="AY204" s="146"/>
      <c r="AZ204" s="146"/>
      <c r="BA204" s="146"/>
      <c r="BB204" s="146"/>
      <c r="BC204" s="146"/>
      <c r="BD204" s="146"/>
      <c r="BE204" s="146"/>
      <c r="BF204" s="146"/>
      <c r="BG204" s="146"/>
      <c r="BH204" s="146"/>
      <c r="BI204" s="146"/>
      <c r="BJ204" s="146"/>
      <c r="BK204" s="146"/>
      <c r="BL204" s="146"/>
      <c r="BM204" s="146"/>
      <c r="BN204" s="146"/>
      <c r="BO204" s="146"/>
      <c r="BP204" s="146"/>
      <c r="BQ204" s="146"/>
      <c r="BR204" s="146"/>
      <c r="BS204" s="146"/>
      <c r="BT204" s="146"/>
      <c r="BU204" s="146"/>
      <c r="BV204" s="146"/>
      <c r="BW204" s="146"/>
      <c r="BX204" s="146"/>
      <c r="BY204" s="146"/>
      <c r="BZ204" s="146"/>
      <c r="CA204" s="146"/>
      <c r="CB204" s="146"/>
      <c r="CC204" s="146"/>
      <c r="CD204" s="146"/>
      <c r="CE204" s="146"/>
      <c r="CF204" s="146"/>
      <c r="CG204" s="146"/>
      <c r="CH204" s="146"/>
      <c r="CI204" s="146"/>
      <c r="CJ204" s="146"/>
      <c r="CK204" s="146"/>
      <c r="CL204" s="146"/>
      <c r="CM204" s="146"/>
      <c r="CN204" s="146"/>
      <c r="CO204" s="146"/>
      <c r="CP204" s="146"/>
      <c r="CQ204" s="146"/>
      <c r="CR204" s="146"/>
      <c r="CS204" s="146"/>
      <c r="CT204" s="146"/>
      <c r="CU204" s="146"/>
      <c r="CV204" s="146"/>
      <c r="CW204" s="146"/>
      <c r="CX204" s="146"/>
      <c r="CY204" s="146"/>
      <c r="CZ204" s="146"/>
      <c r="DA204" s="146"/>
      <c r="DB204" s="146"/>
      <c r="DC204" s="146"/>
      <c r="DD204" s="146"/>
      <c r="DE204" s="146"/>
      <c r="DF204" s="146"/>
      <c r="DG204" s="146"/>
      <c r="DH204" s="146"/>
      <c r="DI204" s="146"/>
      <c r="DJ204" s="146"/>
      <c r="DK204" s="146"/>
      <c r="DL204" s="146"/>
      <c r="DM204" s="146"/>
      <c r="DN204" s="146"/>
      <c r="DO204" s="146"/>
      <c r="DP204" s="146"/>
      <c r="DQ204" s="146"/>
      <c r="DR204" s="146"/>
      <c r="DS204" s="146"/>
      <c r="DT204" s="146"/>
      <c r="DU204" s="146"/>
      <c r="DV204" s="146"/>
      <c r="DW204" s="146"/>
      <c r="DX204" s="146"/>
      <c r="DY204" s="146"/>
      <c r="DZ204" s="146"/>
      <c r="EA204" s="146"/>
      <c r="EB204" s="146"/>
      <c r="EC204" s="146"/>
      <c r="ED204" s="146"/>
      <c r="EE204" s="146"/>
      <c r="EF204" s="146"/>
      <c r="EG204" s="146"/>
      <c r="EH204" s="146"/>
      <c r="EI204" s="146"/>
      <c r="EJ204" s="146"/>
      <c r="EK204" s="146"/>
      <c r="EL204" s="146"/>
      <c r="EM204" s="146"/>
      <c r="EN204" s="146"/>
      <c r="EO204" s="146"/>
    </row>
    <row r="205" spans="1:145" ht="14" x14ac:dyDescent="0.15">
      <c r="A205" s="146"/>
      <c r="B205" s="146"/>
      <c r="C205" s="146"/>
      <c r="D205" s="146"/>
      <c r="E205" s="146"/>
      <c r="F205" s="146"/>
      <c r="G205" s="146"/>
      <c r="H205" s="146"/>
      <c r="I205" s="146"/>
      <c r="J205" s="146"/>
      <c r="K205" s="146"/>
      <c r="L205" s="146"/>
      <c r="M205" s="146"/>
      <c r="N205" s="146"/>
      <c r="O205" s="146"/>
      <c r="P205" s="146"/>
      <c r="Q205" s="146"/>
      <c r="R205" s="146"/>
      <c r="S205" s="146"/>
      <c r="T205" s="146"/>
      <c r="U205" s="149"/>
      <c r="V205" s="149"/>
      <c r="W205" s="149"/>
      <c r="X205" s="149"/>
      <c r="Y205" s="149"/>
      <c r="Z205" s="149"/>
      <c r="AA205" s="149"/>
      <c r="AB205" s="149"/>
      <c r="AC205" s="149"/>
      <c r="AD205" s="149"/>
      <c r="AE205" s="149"/>
      <c r="AF205" s="146"/>
      <c r="AG205" s="146"/>
      <c r="AH205" s="146"/>
      <c r="AI205" s="146"/>
      <c r="AJ205" s="146"/>
      <c r="AK205" s="146"/>
      <c r="AL205" s="146"/>
      <c r="AM205" s="146"/>
      <c r="AN205" s="146"/>
      <c r="AO205" s="146"/>
      <c r="AP205" s="146"/>
      <c r="AQ205" s="146"/>
      <c r="AR205" s="146"/>
      <c r="AS205" s="146"/>
      <c r="AT205" s="146"/>
      <c r="AU205" s="146"/>
      <c r="AV205" s="146"/>
      <c r="AW205" s="146"/>
      <c r="AX205" s="146"/>
      <c r="AY205" s="146"/>
      <c r="AZ205" s="146"/>
      <c r="BA205" s="146"/>
      <c r="BB205" s="146"/>
      <c r="BC205" s="146"/>
      <c r="BD205" s="146"/>
      <c r="BE205" s="146"/>
      <c r="BF205" s="146"/>
      <c r="BG205" s="146"/>
      <c r="BH205" s="146"/>
      <c r="BI205" s="146"/>
      <c r="BJ205" s="146"/>
      <c r="BK205" s="146"/>
      <c r="BL205" s="146"/>
      <c r="BM205" s="146"/>
      <c r="BN205" s="146"/>
      <c r="BO205" s="146"/>
      <c r="BP205" s="146"/>
      <c r="BQ205" s="146"/>
      <c r="BR205" s="146"/>
      <c r="BS205" s="146"/>
      <c r="BT205" s="146"/>
      <c r="BU205" s="146"/>
      <c r="BV205" s="146"/>
      <c r="BW205" s="146"/>
      <c r="BX205" s="146"/>
      <c r="BY205" s="146"/>
      <c r="BZ205" s="146"/>
      <c r="CA205" s="146"/>
      <c r="CB205" s="146"/>
      <c r="CC205" s="146"/>
      <c r="CD205" s="146"/>
      <c r="CE205" s="146"/>
      <c r="CF205" s="146"/>
      <c r="CG205" s="146"/>
      <c r="CH205" s="146"/>
      <c r="CI205" s="146"/>
      <c r="CJ205" s="146"/>
      <c r="CK205" s="146"/>
      <c r="CL205" s="146"/>
      <c r="CM205" s="146"/>
      <c r="CN205" s="146"/>
      <c r="CO205" s="146"/>
      <c r="CP205" s="146"/>
      <c r="CQ205" s="146"/>
      <c r="CR205" s="146"/>
      <c r="CS205" s="146"/>
      <c r="CT205" s="146"/>
      <c r="CU205" s="146"/>
      <c r="CV205" s="146"/>
      <c r="CW205" s="146"/>
      <c r="CX205" s="146"/>
      <c r="CY205" s="146"/>
      <c r="CZ205" s="146"/>
      <c r="DA205" s="146"/>
      <c r="DB205" s="146"/>
      <c r="DC205" s="146"/>
      <c r="DD205" s="146"/>
      <c r="DE205" s="146"/>
      <c r="DF205" s="146"/>
      <c r="DG205" s="146"/>
      <c r="DH205" s="146"/>
      <c r="DI205" s="146"/>
      <c r="DJ205" s="146"/>
      <c r="DK205" s="146"/>
      <c r="DL205" s="146"/>
      <c r="DM205" s="146"/>
      <c r="DN205" s="146"/>
      <c r="DO205" s="146"/>
      <c r="DP205" s="146"/>
      <c r="DQ205" s="146"/>
      <c r="DR205" s="146"/>
      <c r="DS205" s="146"/>
      <c r="DT205" s="146"/>
      <c r="DU205" s="146"/>
      <c r="DV205" s="146"/>
      <c r="DW205" s="146"/>
      <c r="DX205" s="146"/>
      <c r="DY205" s="146"/>
      <c r="DZ205" s="146"/>
      <c r="EA205" s="146"/>
      <c r="EB205" s="146"/>
      <c r="EC205" s="146"/>
      <c r="ED205" s="146"/>
      <c r="EE205" s="146"/>
      <c r="EF205" s="146"/>
      <c r="EG205" s="146"/>
      <c r="EH205" s="146"/>
      <c r="EI205" s="146"/>
      <c r="EJ205" s="146"/>
      <c r="EK205" s="146"/>
      <c r="EL205" s="146"/>
      <c r="EM205" s="146"/>
      <c r="EN205" s="146"/>
      <c r="EO205" s="146"/>
    </row>
    <row r="206" spans="1:145" ht="14" x14ac:dyDescent="0.15">
      <c r="A206" s="146"/>
      <c r="B206" s="146"/>
      <c r="C206" s="146"/>
      <c r="D206" s="146"/>
      <c r="E206" s="146"/>
      <c r="F206" s="146"/>
      <c r="G206" s="146"/>
      <c r="H206" s="146"/>
      <c r="I206" s="146"/>
      <c r="J206" s="146"/>
      <c r="K206" s="146"/>
      <c r="L206" s="146"/>
      <c r="M206" s="146"/>
      <c r="N206" s="146"/>
      <c r="O206" s="146"/>
      <c r="P206" s="146"/>
      <c r="Q206" s="146"/>
      <c r="R206" s="146"/>
      <c r="S206" s="146"/>
      <c r="T206" s="146"/>
      <c r="U206" s="149"/>
      <c r="V206" s="149"/>
      <c r="W206" s="149"/>
      <c r="X206" s="149"/>
      <c r="Y206" s="149"/>
      <c r="Z206" s="149"/>
      <c r="AA206" s="149"/>
      <c r="AB206" s="149"/>
      <c r="AC206" s="149"/>
      <c r="AD206" s="149"/>
      <c r="AE206" s="149"/>
      <c r="AF206" s="146"/>
      <c r="AG206" s="146"/>
      <c r="AH206" s="146"/>
      <c r="AI206" s="146"/>
      <c r="AJ206" s="146"/>
      <c r="AK206" s="146"/>
      <c r="AL206" s="146"/>
      <c r="AM206" s="146"/>
      <c r="AN206" s="146"/>
      <c r="AO206" s="146"/>
      <c r="AP206" s="146"/>
      <c r="AQ206" s="146"/>
      <c r="AR206" s="146"/>
      <c r="AS206" s="146"/>
      <c r="AT206" s="146"/>
      <c r="AU206" s="146"/>
      <c r="AV206" s="146"/>
      <c r="AW206" s="146"/>
      <c r="AX206" s="146"/>
      <c r="AY206" s="146"/>
      <c r="AZ206" s="146"/>
      <c r="BA206" s="146"/>
      <c r="BB206" s="146"/>
      <c r="BC206" s="146"/>
      <c r="BD206" s="146"/>
      <c r="BE206" s="146"/>
      <c r="BF206" s="146"/>
      <c r="BG206" s="146"/>
      <c r="BH206" s="146"/>
      <c r="BI206" s="146"/>
      <c r="BJ206" s="146"/>
      <c r="BK206" s="146"/>
      <c r="BL206" s="146"/>
      <c r="BM206" s="146"/>
      <c r="BN206" s="146"/>
      <c r="BO206" s="146"/>
      <c r="BP206" s="146"/>
      <c r="BQ206" s="146"/>
      <c r="BR206" s="146"/>
      <c r="BS206" s="146"/>
      <c r="BT206" s="146"/>
      <c r="BU206" s="146"/>
      <c r="BV206" s="146"/>
      <c r="BW206" s="146"/>
      <c r="BX206" s="146"/>
      <c r="BY206" s="146"/>
      <c r="BZ206" s="146"/>
      <c r="CA206" s="146"/>
      <c r="CB206" s="146"/>
      <c r="CC206" s="146"/>
      <c r="CD206" s="146"/>
      <c r="CE206" s="146"/>
      <c r="CF206" s="146"/>
      <c r="CG206" s="146"/>
      <c r="CH206" s="146"/>
      <c r="CI206" s="146"/>
      <c r="CJ206" s="146"/>
      <c r="CK206" s="146"/>
      <c r="CL206" s="146"/>
      <c r="CM206" s="146"/>
      <c r="CN206" s="146"/>
      <c r="CO206" s="146"/>
      <c r="CP206" s="146"/>
      <c r="CQ206" s="146"/>
      <c r="CR206" s="146"/>
      <c r="CS206" s="146"/>
      <c r="CT206" s="146"/>
      <c r="CU206" s="146"/>
      <c r="CV206" s="146"/>
      <c r="CW206" s="146"/>
      <c r="CX206" s="146"/>
      <c r="CY206" s="146"/>
      <c r="CZ206" s="146"/>
      <c r="DA206" s="146"/>
      <c r="DB206" s="146"/>
      <c r="DC206" s="146"/>
      <c r="DD206" s="146"/>
      <c r="DE206" s="146"/>
      <c r="DF206" s="146"/>
      <c r="DG206" s="146"/>
      <c r="DH206" s="146"/>
      <c r="DI206" s="146"/>
      <c r="DJ206" s="146"/>
      <c r="DK206" s="146"/>
      <c r="DL206" s="146"/>
      <c r="DM206" s="146"/>
      <c r="DN206" s="146"/>
      <c r="DO206" s="146"/>
      <c r="DP206" s="146"/>
      <c r="DQ206" s="146"/>
      <c r="DR206" s="146"/>
      <c r="DS206" s="146"/>
      <c r="DT206" s="146"/>
      <c r="DU206" s="146"/>
      <c r="DV206" s="146"/>
      <c r="DW206" s="146"/>
      <c r="DX206" s="146"/>
      <c r="DY206" s="146"/>
      <c r="DZ206" s="146"/>
      <c r="EA206" s="146"/>
      <c r="EB206" s="146"/>
      <c r="EC206" s="146"/>
      <c r="ED206" s="146"/>
      <c r="EE206" s="146"/>
      <c r="EF206" s="146"/>
      <c r="EG206" s="146"/>
      <c r="EH206" s="146"/>
      <c r="EI206" s="146"/>
      <c r="EJ206" s="146"/>
      <c r="EK206" s="146"/>
      <c r="EL206" s="146"/>
      <c r="EM206" s="146"/>
      <c r="EN206" s="146"/>
      <c r="EO206" s="146"/>
    </row>
    <row r="207" spans="1:145" ht="14" x14ac:dyDescent="0.15">
      <c r="A207" s="146"/>
      <c r="B207" s="146"/>
      <c r="C207" s="146"/>
      <c r="D207" s="146"/>
      <c r="E207" s="146"/>
      <c r="F207" s="146"/>
      <c r="G207" s="146"/>
      <c r="H207" s="146"/>
      <c r="I207" s="146"/>
      <c r="J207" s="146"/>
      <c r="K207" s="146"/>
      <c r="L207" s="146"/>
      <c r="M207" s="146"/>
      <c r="N207" s="146"/>
      <c r="O207" s="146"/>
      <c r="P207" s="146"/>
      <c r="Q207" s="146"/>
      <c r="R207" s="146"/>
      <c r="S207" s="146"/>
      <c r="T207" s="146"/>
      <c r="U207" s="149"/>
      <c r="V207" s="149"/>
      <c r="W207" s="149"/>
      <c r="X207" s="149"/>
      <c r="Y207" s="149"/>
      <c r="Z207" s="149"/>
      <c r="AA207" s="149"/>
      <c r="AB207" s="149"/>
      <c r="AC207" s="149"/>
      <c r="AD207" s="149"/>
      <c r="AE207" s="149"/>
      <c r="AF207" s="146"/>
      <c r="AG207" s="146"/>
      <c r="AH207" s="146"/>
      <c r="AI207" s="146"/>
      <c r="AJ207" s="146"/>
      <c r="AK207" s="146"/>
      <c r="AL207" s="146"/>
      <c r="AM207" s="146"/>
      <c r="AN207" s="146"/>
      <c r="AO207" s="146"/>
      <c r="AP207" s="146"/>
      <c r="AQ207" s="146"/>
      <c r="AR207" s="146"/>
      <c r="AS207" s="146"/>
      <c r="AT207" s="146"/>
      <c r="AU207" s="146"/>
      <c r="AV207" s="146"/>
      <c r="AW207" s="146"/>
      <c r="AX207" s="146"/>
      <c r="AY207" s="146"/>
      <c r="AZ207" s="146"/>
      <c r="BA207" s="146"/>
      <c r="BB207" s="146"/>
      <c r="BC207" s="146"/>
      <c r="BD207" s="146"/>
      <c r="BE207" s="146"/>
      <c r="BF207" s="146"/>
      <c r="BG207" s="146"/>
      <c r="BH207" s="146"/>
      <c r="BI207" s="146"/>
      <c r="BJ207" s="146"/>
      <c r="BK207" s="146"/>
      <c r="BL207" s="146"/>
      <c r="BM207" s="146"/>
      <c r="BN207" s="146"/>
      <c r="BO207" s="146"/>
      <c r="BP207" s="146"/>
      <c r="BQ207" s="146"/>
      <c r="BR207" s="146"/>
      <c r="BS207" s="146"/>
      <c r="BT207" s="146"/>
      <c r="BU207" s="146"/>
      <c r="BV207" s="146"/>
      <c r="BW207" s="146"/>
      <c r="BX207" s="146"/>
      <c r="BY207" s="146"/>
      <c r="BZ207" s="146"/>
      <c r="CA207" s="146"/>
      <c r="CB207" s="146"/>
      <c r="CC207" s="146"/>
      <c r="CD207" s="146"/>
      <c r="CE207" s="146"/>
      <c r="CF207" s="146"/>
      <c r="CG207" s="146"/>
      <c r="CH207" s="146"/>
      <c r="CI207" s="146"/>
      <c r="CJ207" s="146"/>
      <c r="CK207" s="146"/>
      <c r="CL207" s="146"/>
      <c r="CM207" s="146"/>
      <c r="CN207" s="146"/>
      <c r="CO207" s="146"/>
      <c r="CP207" s="146"/>
      <c r="CQ207" s="146"/>
      <c r="CR207" s="146"/>
      <c r="CS207" s="146"/>
      <c r="CT207" s="146"/>
      <c r="CU207" s="146"/>
      <c r="CV207" s="146"/>
      <c r="CW207" s="146"/>
      <c r="CX207" s="146"/>
      <c r="CY207" s="146"/>
      <c r="CZ207" s="146"/>
      <c r="DA207" s="146"/>
      <c r="DB207" s="146"/>
      <c r="DC207" s="146"/>
      <c r="DD207" s="146"/>
      <c r="DE207" s="146"/>
      <c r="DF207" s="146"/>
      <c r="DG207" s="146"/>
      <c r="DH207" s="146"/>
      <c r="DI207" s="146"/>
      <c r="DJ207" s="146"/>
      <c r="DK207" s="146"/>
      <c r="DL207" s="146"/>
      <c r="DM207" s="146"/>
      <c r="DN207" s="146"/>
      <c r="DO207" s="146"/>
      <c r="DP207" s="146"/>
      <c r="DQ207" s="146"/>
      <c r="DR207" s="146"/>
      <c r="DS207" s="146"/>
      <c r="DT207" s="146"/>
      <c r="DU207" s="146"/>
      <c r="DV207" s="146"/>
      <c r="DW207" s="146"/>
      <c r="DX207" s="146"/>
      <c r="DY207" s="146"/>
      <c r="DZ207" s="146"/>
      <c r="EA207" s="146"/>
      <c r="EB207" s="146"/>
      <c r="EC207" s="146"/>
      <c r="ED207" s="146"/>
      <c r="EE207" s="146"/>
      <c r="EF207" s="146"/>
      <c r="EG207" s="146"/>
      <c r="EH207" s="146"/>
      <c r="EI207" s="146"/>
      <c r="EJ207" s="146"/>
      <c r="EK207" s="146"/>
      <c r="EL207" s="146"/>
      <c r="EM207" s="146"/>
      <c r="EN207" s="146"/>
      <c r="EO207" s="146"/>
    </row>
    <row r="208" spans="1:145" x14ac:dyDescent="0.15">
      <c r="A208" s="146"/>
      <c r="B208" s="146"/>
      <c r="C208" s="146"/>
      <c r="D208" s="146"/>
      <c r="E208" s="146"/>
      <c r="F208" s="146"/>
      <c r="G208" s="146"/>
      <c r="H208" s="146"/>
      <c r="I208" s="146"/>
      <c r="J208" s="146"/>
      <c r="K208" s="146"/>
      <c r="L208" s="146"/>
      <c r="M208" s="146"/>
      <c r="N208" s="146"/>
      <c r="O208" s="146"/>
      <c r="P208" s="146"/>
      <c r="Q208" s="146"/>
      <c r="R208" s="146"/>
      <c r="S208" s="146"/>
      <c r="T208" s="146"/>
      <c r="U208" s="146"/>
      <c r="V208" s="146"/>
      <c r="W208" s="146"/>
      <c r="X208" s="146"/>
      <c r="Y208" s="146"/>
      <c r="Z208" s="146"/>
      <c r="AA208" s="146"/>
      <c r="AB208" s="146"/>
      <c r="AC208" s="146"/>
      <c r="AD208" s="146"/>
      <c r="AE208" s="146"/>
      <c r="AF208" s="146"/>
      <c r="AG208" s="146"/>
      <c r="AH208" s="146"/>
      <c r="AI208" s="146"/>
      <c r="AJ208" s="146"/>
      <c r="AK208" s="146"/>
      <c r="AL208" s="146"/>
      <c r="AM208" s="146"/>
      <c r="AN208" s="146"/>
      <c r="AO208" s="146"/>
      <c r="AP208" s="146"/>
      <c r="AQ208" s="146"/>
      <c r="AR208" s="146"/>
      <c r="AS208" s="146"/>
      <c r="AT208" s="146"/>
      <c r="AU208" s="146"/>
      <c r="AV208" s="146"/>
      <c r="AW208" s="146"/>
      <c r="AX208" s="146"/>
      <c r="AY208" s="146"/>
      <c r="AZ208" s="146"/>
      <c r="BA208" s="146"/>
      <c r="BB208" s="146"/>
      <c r="BC208" s="146"/>
      <c r="BD208" s="146"/>
      <c r="BE208" s="146"/>
      <c r="BF208" s="146"/>
      <c r="BG208" s="146"/>
      <c r="BH208" s="146"/>
      <c r="BI208" s="146"/>
      <c r="BJ208" s="146"/>
      <c r="BK208" s="146"/>
      <c r="BL208" s="146"/>
      <c r="BM208" s="146"/>
      <c r="BN208" s="146"/>
      <c r="BO208" s="146"/>
      <c r="BP208" s="146"/>
      <c r="BQ208" s="146"/>
      <c r="BR208" s="146"/>
      <c r="BS208" s="146"/>
      <c r="BT208" s="146"/>
      <c r="BU208" s="146"/>
      <c r="BV208" s="146"/>
      <c r="BW208" s="146"/>
      <c r="BX208" s="146"/>
      <c r="BY208" s="146"/>
      <c r="BZ208" s="146"/>
      <c r="CA208" s="146"/>
      <c r="CB208" s="146"/>
      <c r="CC208" s="146"/>
      <c r="CD208" s="146"/>
      <c r="CE208" s="146"/>
      <c r="CF208" s="146"/>
      <c r="CG208" s="146"/>
      <c r="CH208" s="146"/>
      <c r="CI208" s="146"/>
      <c r="CJ208" s="146"/>
      <c r="CK208" s="146"/>
      <c r="CL208" s="146"/>
      <c r="CM208" s="146"/>
      <c r="CN208" s="146"/>
      <c r="CO208" s="146"/>
      <c r="CP208" s="146"/>
      <c r="CQ208" s="146"/>
      <c r="CR208" s="146"/>
      <c r="CS208" s="146"/>
      <c r="CT208" s="146"/>
      <c r="CU208" s="146"/>
      <c r="CV208" s="146"/>
      <c r="CW208" s="146"/>
      <c r="CX208" s="146"/>
      <c r="CY208" s="146"/>
      <c r="CZ208" s="146"/>
      <c r="DA208" s="146"/>
      <c r="DB208" s="146"/>
      <c r="DC208" s="146"/>
      <c r="DD208" s="146"/>
      <c r="DE208" s="146"/>
      <c r="DF208" s="146"/>
      <c r="DG208" s="146"/>
      <c r="DH208" s="146"/>
      <c r="DI208" s="146"/>
      <c r="DJ208" s="146"/>
      <c r="DK208" s="146"/>
      <c r="DL208" s="146"/>
      <c r="DM208" s="146"/>
      <c r="DN208" s="146"/>
      <c r="DO208" s="146"/>
      <c r="DP208" s="146"/>
      <c r="DQ208" s="146"/>
      <c r="DR208" s="146"/>
      <c r="DS208" s="146"/>
      <c r="DT208" s="146"/>
      <c r="DU208" s="146"/>
      <c r="DV208" s="146"/>
      <c r="DW208" s="146"/>
      <c r="DX208" s="146"/>
      <c r="DY208" s="146"/>
      <c r="DZ208" s="146"/>
      <c r="EA208" s="146"/>
      <c r="EB208" s="146"/>
      <c r="EC208" s="146"/>
      <c r="ED208" s="146"/>
      <c r="EE208" s="146"/>
      <c r="EF208" s="146"/>
      <c r="EG208" s="146"/>
      <c r="EH208" s="146"/>
      <c r="EI208" s="146"/>
      <c r="EJ208" s="146"/>
      <c r="EK208" s="146"/>
      <c r="EL208" s="146"/>
      <c r="EM208" s="146"/>
      <c r="EN208" s="146"/>
      <c r="EO208" s="146"/>
    </row>
    <row r="209" spans="1:145" x14ac:dyDescent="0.15">
      <c r="A209" s="146"/>
      <c r="B209" s="146"/>
      <c r="C209" s="146"/>
      <c r="D209" s="146"/>
      <c r="E209" s="146"/>
      <c r="F209" s="146"/>
      <c r="G209" s="146"/>
      <c r="H209" s="146"/>
      <c r="I209" s="146"/>
      <c r="J209" s="146"/>
      <c r="K209" s="146"/>
      <c r="L209" s="146"/>
      <c r="M209" s="146"/>
      <c r="N209" s="146"/>
      <c r="O209" s="146"/>
      <c r="P209" s="146"/>
      <c r="Q209" s="146"/>
      <c r="R209" s="146"/>
      <c r="S209" s="146"/>
      <c r="T209" s="146"/>
      <c r="U209" s="146"/>
      <c r="V209" s="146"/>
      <c r="W209" s="146"/>
      <c r="X209" s="146"/>
      <c r="Y209" s="146"/>
      <c r="Z209" s="146"/>
      <c r="AA209" s="146"/>
      <c r="AB209" s="146"/>
      <c r="AC209" s="146"/>
      <c r="AD209" s="146"/>
      <c r="AE209" s="146"/>
      <c r="AF209" s="146"/>
      <c r="AG209" s="146"/>
      <c r="AH209" s="146"/>
      <c r="AI209" s="146"/>
      <c r="AJ209" s="146"/>
      <c r="AK209" s="146"/>
      <c r="AL209" s="146"/>
      <c r="AM209" s="146"/>
      <c r="AN209" s="146"/>
      <c r="AO209" s="146"/>
      <c r="AP209" s="146"/>
      <c r="AQ209" s="146"/>
      <c r="AR209" s="146"/>
      <c r="AS209" s="146"/>
      <c r="AT209" s="146"/>
      <c r="AU209" s="146"/>
      <c r="AV209" s="146"/>
      <c r="AW209" s="146"/>
      <c r="AX209" s="146"/>
      <c r="AY209" s="146"/>
      <c r="AZ209" s="146"/>
      <c r="BA209" s="146"/>
      <c r="BB209" s="146"/>
      <c r="BC209" s="146"/>
      <c r="BD209" s="146"/>
      <c r="BE209" s="146"/>
      <c r="BF209" s="146"/>
      <c r="BG209" s="146"/>
      <c r="BH209" s="146"/>
      <c r="BI209" s="146"/>
      <c r="BJ209" s="146"/>
      <c r="BK209" s="146"/>
      <c r="BL209" s="146"/>
      <c r="BM209" s="146"/>
      <c r="BN209" s="146"/>
      <c r="BO209" s="146"/>
      <c r="BP209" s="146"/>
      <c r="BQ209" s="146"/>
      <c r="BR209" s="146"/>
      <c r="BS209" s="146"/>
      <c r="BT209" s="146"/>
      <c r="BU209" s="146"/>
      <c r="BV209" s="146"/>
      <c r="BW209" s="146"/>
      <c r="BX209" s="146"/>
      <c r="BY209" s="146"/>
      <c r="BZ209" s="146"/>
      <c r="CA209" s="146"/>
      <c r="CB209" s="146"/>
      <c r="CC209" s="146"/>
      <c r="CD209" s="146"/>
      <c r="CE209" s="146"/>
      <c r="CF209" s="146"/>
      <c r="CG209" s="146"/>
      <c r="CH209" s="146"/>
      <c r="CI209" s="146"/>
      <c r="CJ209" s="146"/>
      <c r="CK209" s="146"/>
      <c r="CL209" s="146"/>
      <c r="CM209" s="146"/>
      <c r="CN209" s="146"/>
      <c r="CO209" s="146"/>
      <c r="CP209" s="146"/>
      <c r="CQ209" s="146"/>
      <c r="CR209" s="146"/>
      <c r="CS209" s="146"/>
      <c r="CT209" s="146"/>
      <c r="CU209" s="146"/>
      <c r="CV209" s="146"/>
      <c r="CW209" s="146"/>
      <c r="CX209" s="146"/>
      <c r="CY209" s="146"/>
      <c r="CZ209" s="146"/>
      <c r="DA209" s="146"/>
      <c r="DB209" s="146"/>
      <c r="DC209" s="146"/>
      <c r="DD209" s="146"/>
      <c r="DE209" s="146"/>
      <c r="DF209" s="146"/>
      <c r="DG209" s="146"/>
      <c r="DH209" s="146"/>
      <c r="DI209" s="146"/>
      <c r="DJ209" s="146"/>
      <c r="DK209" s="146"/>
      <c r="DL209" s="146"/>
      <c r="DM209" s="146"/>
      <c r="DN209" s="146"/>
      <c r="DO209" s="146"/>
      <c r="DP209" s="146"/>
      <c r="DQ209" s="146"/>
      <c r="DR209" s="146"/>
      <c r="DS209" s="146"/>
      <c r="DT209" s="146"/>
      <c r="DU209" s="146"/>
      <c r="DV209" s="146"/>
      <c r="DW209" s="146"/>
      <c r="DX209" s="146"/>
      <c r="DY209" s="146"/>
      <c r="DZ209" s="146"/>
      <c r="EA209" s="146"/>
      <c r="EB209" s="146"/>
      <c r="EC209" s="146"/>
      <c r="ED209" s="146"/>
      <c r="EE209" s="146"/>
      <c r="EF209" s="146"/>
      <c r="EG209" s="146"/>
      <c r="EH209" s="146"/>
      <c r="EI209" s="146"/>
      <c r="EJ209" s="146"/>
      <c r="EK209" s="146"/>
      <c r="EL209" s="146"/>
      <c r="EM209" s="146"/>
      <c r="EN209" s="146"/>
      <c r="EO209" s="146"/>
    </row>
    <row r="210" spans="1:145" x14ac:dyDescent="0.15">
      <c r="A210" s="146"/>
      <c r="B210" s="146"/>
      <c r="C210" s="146"/>
      <c r="D210" s="146"/>
      <c r="E210" s="146"/>
      <c r="F210" s="146"/>
      <c r="G210" s="146"/>
      <c r="H210" s="146"/>
      <c r="I210" s="146"/>
      <c r="J210" s="146"/>
      <c r="K210" s="146"/>
      <c r="L210" s="146"/>
      <c r="M210" s="146"/>
      <c r="N210" s="146"/>
      <c r="O210" s="146"/>
      <c r="P210" s="146"/>
      <c r="Q210" s="146"/>
      <c r="R210" s="146"/>
      <c r="S210" s="146"/>
      <c r="T210" s="146"/>
      <c r="U210" s="146"/>
      <c r="V210" s="146"/>
      <c r="W210" s="146"/>
      <c r="X210" s="146"/>
      <c r="Y210" s="146"/>
      <c r="Z210" s="146"/>
      <c r="AA210" s="146"/>
      <c r="AB210" s="146"/>
      <c r="AC210" s="146"/>
      <c r="AD210" s="146"/>
      <c r="AE210" s="146"/>
      <c r="AF210" s="146"/>
      <c r="AG210" s="146"/>
      <c r="AH210" s="146"/>
      <c r="AI210" s="146"/>
      <c r="AJ210" s="146"/>
      <c r="AK210" s="146"/>
      <c r="AL210" s="146"/>
      <c r="AM210" s="146"/>
      <c r="AN210" s="146"/>
      <c r="AO210" s="146"/>
      <c r="AP210" s="146"/>
      <c r="AQ210" s="146"/>
      <c r="AR210" s="146"/>
      <c r="AS210" s="146"/>
      <c r="AT210" s="146"/>
      <c r="AU210" s="146"/>
      <c r="AV210" s="146"/>
      <c r="AW210" s="146"/>
      <c r="AX210" s="146"/>
      <c r="AY210" s="146"/>
      <c r="AZ210" s="146"/>
      <c r="BA210" s="146"/>
      <c r="BB210" s="146"/>
      <c r="BC210" s="146"/>
      <c r="BD210" s="146"/>
      <c r="BE210" s="146"/>
      <c r="BF210" s="146"/>
      <c r="BG210" s="146"/>
      <c r="BH210" s="146"/>
      <c r="BI210" s="146"/>
      <c r="BJ210" s="146"/>
      <c r="BK210" s="146"/>
      <c r="BL210" s="146"/>
      <c r="BM210" s="146"/>
      <c r="BN210" s="146"/>
      <c r="BO210" s="146"/>
      <c r="BP210" s="146"/>
      <c r="BQ210" s="146"/>
      <c r="BR210" s="146"/>
      <c r="BS210" s="146"/>
      <c r="BT210" s="146"/>
      <c r="BU210" s="146"/>
      <c r="BV210" s="146"/>
      <c r="BW210" s="146"/>
      <c r="BX210" s="146"/>
      <c r="BY210" s="146"/>
      <c r="BZ210" s="146"/>
      <c r="CA210" s="146"/>
      <c r="CB210" s="146"/>
      <c r="CC210" s="146"/>
      <c r="CD210" s="146"/>
      <c r="CE210" s="146"/>
      <c r="CF210" s="146"/>
      <c r="CG210" s="146"/>
      <c r="CH210" s="146"/>
      <c r="CI210" s="146"/>
      <c r="CJ210" s="146"/>
      <c r="CK210" s="146"/>
      <c r="CL210" s="146"/>
      <c r="CM210" s="146"/>
      <c r="CN210" s="146"/>
      <c r="CO210" s="146"/>
      <c r="CP210" s="146"/>
      <c r="CQ210" s="146"/>
      <c r="CR210" s="146"/>
      <c r="CS210" s="146"/>
      <c r="CT210" s="146"/>
      <c r="CU210" s="146"/>
      <c r="CV210" s="146"/>
      <c r="CW210" s="146"/>
      <c r="CX210" s="146"/>
      <c r="CY210" s="146"/>
      <c r="CZ210" s="146"/>
      <c r="DA210" s="146"/>
      <c r="DB210" s="146"/>
      <c r="DC210" s="146"/>
      <c r="DD210" s="146"/>
      <c r="DE210" s="146"/>
      <c r="DF210" s="146"/>
      <c r="DG210" s="146"/>
      <c r="DH210" s="146"/>
      <c r="DI210" s="146"/>
      <c r="DJ210" s="146"/>
      <c r="DK210" s="146"/>
      <c r="DL210" s="146"/>
      <c r="DM210" s="146"/>
      <c r="DN210" s="146"/>
      <c r="DO210" s="146"/>
      <c r="DP210" s="146"/>
      <c r="DQ210" s="146"/>
      <c r="DR210" s="146"/>
      <c r="DS210" s="146"/>
      <c r="DT210" s="146"/>
      <c r="DU210" s="146"/>
      <c r="DV210" s="146"/>
      <c r="DW210" s="146"/>
      <c r="DX210" s="146"/>
      <c r="DY210" s="146"/>
      <c r="DZ210" s="146"/>
      <c r="EA210" s="146"/>
      <c r="EB210" s="146"/>
      <c r="EC210" s="146"/>
      <c r="ED210" s="146"/>
      <c r="EE210" s="146"/>
      <c r="EF210" s="146"/>
      <c r="EG210" s="146"/>
      <c r="EH210" s="146"/>
      <c r="EI210" s="146"/>
      <c r="EJ210" s="146"/>
      <c r="EK210" s="146"/>
      <c r="EL210" s="146"/>
      <c r="EM210" s="146"/>
      <c r="EN210" s="146"/>
      <c r="EO210" s="146"/>
    </row>
    <row r="211" spans="1:145" x14ac:dyDescent="0.15">
      <c r="A211" s="146"/>
      <c r="B211" s="146"/>
      <c r="C211" s="146"/>
      <c r="D211" s="146"/>
      <c r="E211" s="146"/>
      <c r="F211" s="146"/>
      <c r="G211" s="146"/>
      <c r="H211" s="146"/>
      <c r="I211" s="146"/>
      <c r="J211" s="146"/>
      <c r="K211" s="146"/>
      <c r="L211" s="146"/>
      <c r="M211" s="146"/>
      <c r="N211" s="146"/>
      <c r="O211" s="146"/>
      <c r="P211" s="146"/>
      <c r="Q211" s="146"/>
      <c r="R211" s="146"/>
      <c r="S211" s="146"/>
      <c r="T211" s="146"/>
      <c r="U211" s="146"/>
      <c r="V211" s="146"/>
      <c r="W211" s="146"/>
      <c r="X211" s="146"/>
      <c r="Y211" s="146"/>
      <c r="Z211" s="146"/>
      <c r="AA211" s="146"/>
      <c r="AB211" s="146"/>
      <c r="AC211" s="146"/>
      <c r="AD211" s="146"/>
      <c r="AE211" s="146"/>
      <c r="AF211" s="146"/>
      <c r="AG211" s="146"/>
      <c r="AH211" s="146"/>
      <c r="AI211" s="146"/>
      <c r="AJ211" s="146"/>
      <c r="AK211" s="146"/>
      <c r="AL211" s="146"/>
      <c r="AM211" s="146"/>
      <c r="AN211" s="146"/>
      <c r="AO211" s="146"/>
      <c r="AP211" s="146"/>
      <c r="AQ211" s="146"/>
      <c r="AR211" s="146"/>
      <c r="AS211" s="146"/>
      <c r="AT211" s="146"/>
      <c r="AU211" s="146"/>
      <c r="AV211" s="146"/>
      <c r="AW211" s="146"/>
      <c r="AX211" s="146"/>
      <c r="AY211" s="146"/>
      <c r="AZ211" s="146"/>
      <c r="BA211" s="146"/>
      <c r="BB211" s="146"/>
      <c r="BC211" s="146"/>
      <c r="BD211" s="146"/>
      <c r="BE211" s="146"/>
      <c r="BF211" s="146"/>
      <c r="BG211" s="146"/>
      <c r="BH211" s="146"/>
      <c r="BI211" s="146"/>
      <c r="BJ211" s="146"/>
      <c r="BK211" s="146"/>
      <c r="BL211" s="146"/>
      <c r="BM211" s="146"/>
      <c r="BN211" s="146"/>
      <c r="BO211" s="146"/>
      <c r="BP211" s="146"/>
      <c r="BQ211" s="146"/>
      <c r="BR211" s="146"/>
      <c r="BS211" s="146"/>
      <c r="BT211" s="146"/>
      <c r="BU211" s="146"/>
      <c r="BV211" s="146"/>
      <c r="BW211" s="146"/>
      <c r="BX211" s="146"/>
      <c r="BY211" s="146"/>
      <c r="BZ211" s="146"/>
      <c r="CA211" s="146"/>
      <c r="CB211" s="146"/>
      <c r="CC211" s="146"/>
      <c r="CD211" s="146"/>
      <c r="CE211" s="146"/>
      <c r="CF211" s="146"/>
      <c r="CG211" s="146"/>
      <c r="CH211" s="146"/>
      <c r="CI211" s="146"/>
      <c r="CJ211" s="146"/>
      <c r="CK211" s="146"/>
      <c r="CL211" s="146"/>
      <c r="CM211" s="146"/>
      <c r="CN211" s="146"/>
      <c r="CO211" s="146"/>
      <c r="CP211" s="146"/>
      <c r="CQ211" s="146"/>
      <c r="CR211" s="146"/>
      <c r="CS211" s="146"/>
      <c r="CT211" s="146"/>
      <c r="CU211" s="146"/>
      <c r="CV211" s="146"/>
      <c r="CW211" s="146"/>
      <c r="CX211" s="146"/>
      <c r="CY211" s="146"/>
      <c r="CZ211" s="146"/>
      <c r="DA211" s="146"/>
      <c r="DB211" s="146"/>
      <c r="DC211" s="146"/>
      <c r="DD211" s="146"/>
      <c r="DE211" s="146"/>
      <c r="DF211" s="146"/>
      <c r="DG211" s="146"/>
      <c r="DH211" s="146"/>
      <c r="DI211" s="146"/>
      <c r="DJ211" s="146"/>
      <c r="DK211" s="146"/>
      <c r="DL211" s="146"/>
      <c r="DM211" s="146"/>
      <c r="DN211" s="146"/>
      <c r="DO211" s="146"/>
      <c r="DP211" s="146"/>
      <c r="DQ211" s="146"/>
      <c r="DR211" s="146"/>
      <c r="DS211" s="146"/>
      <c r="DT211" s="146"/>
      <c r="DU211" s="146"/>
      <c r="DV211" s="146"/>
      <c r="DW211" s="146"/>
      <c r="DX211" s="146"/>
      <c r="DY211" s="146"/>
      <c r="DZ211" s="146"/>
      <c r="EA211" s="146"/>
      <c r="EB211" s="146"/>
      <c r="EC211" s="146"/>
      <c r="ED211" s="146"/>
      <c r="EE211" s="146"/>
      <c r="EF211" s="146"/>
      <c r="EG211" s="146"/>
      <c r="EH211" s="146"/>
      <c r="EI211" s="146"/>
      <c r="EJ211" s="146"/>
      <c r="EK211" s="146"/>
      <c r="EL211" s="146"/>
      <c r="EM211" s="146"/>
      <c r="EN211" s="146"/>
      <c r="EO211" s="146"/>
    </row>
    <row r="212" spans="1:145" x14ac:dyDescent="0.15">
      <c r="A212" s="146"/>
      <c r="B212" s="146"/>
      <c r="C212" s="146"/>
      <c r="D212" s="146"/>
      <c r="E212" s="146"/>
      <c r="F212" s="146"/>
      <c r="G212" s="146"/>
      <c r="H212" s="146"/>
      <c r="I212" s="146"/>
      <c r="J212" s="146"/>
      <c r="K212" s="146"/>
      <c r="L212" s="146"/>
      <c r="M212" s="146"/>
      <c r="N212" s="146"/>
      <c r="O212" s="146"/>
      <c r="P212" s="146"/>
      <c r="Q212" s="146"/>
      <c r="R212" s="146"/>
      <c r="S212" s="146"/>
      <c r="T212" s="146"/>
      <c r="U212" s="146"/>
      <c r="V212" s="146"/>
      <c r="W212" s="146"/>
      <c r="X212" s="146"/>
      <c r="Y212" s="146"/>
      <c r="Z212" s="146"/>
      <c r="AA212" s="146"/>
      <c r="AB212" s="146"/>
      <c r="AC212" s="146"/>
      <c r="AD212" s="146"/>
      <c r="AE212" s="146"/>
      <c r="AF212" s="146"/>
      <c r="AG212" s="146"/>
      <c r="AH212" s="146"/>
      <c r="AI212" s="146"/>
      <c r="AJ212" s="146"/>
      <c r="AK212" s="146"/>
      <c r="AL212" s="146"/>
      <c r="AM212" s="146"/>
      <c r="AN212" s="146"/>
      <c r="AO212" s="146"/>
      <c r="AP212" s="146"/>
      <c r="AQ212" s="146"/>
      <c r="AR212" s="146"/>
      <c r="AS212" s="146"/>
      <c r="AT212" s="146"/>
      <c r="AU212" s="146"/>
      <c r="AV212" s="146"/>
      <c r="AW212" s="146"/>
      <c r="AX212" s="146"/>
      <c r="AY212" s="146"/>
      <c r="AZ212" s="146"/>
      <c r="BA212" s="146"/>
      <c r="BB212" s="146"/>
      <c r="BC212" s="146"/>
      <c r="BD212" s="146"/>
      <c r="BE212" s="146"/>
      <c r="BF212" s="146"/>
      <c r="BG212" s="146"/>
      <c r="BH212" s="146"/>
      <c r="BI212" s="146"/>
      <c r="BJ212" s="146"/>
      <c r="BK212" s="146"/>
      <c r="BL212" s="146"/>
      <c r="BM212" s="146"/>
      <c r="BN212" s="146"/>
      <c r="BO212" s="146"/>
      <c r="BP212" s="146"/>
      <c r="BQ212" s="146"/>
      <c r="BR212" s="146"/>
      <c r="BS212" s="146"/>
      <c r="BT212" s="146"/>
      <c r="BU212" s="146"/>
      <c r="BV212" s="146"/>
      <c r="BW212" s="146"/>
      <c r="BX212" s="146"/>
      <c r="BY212" s="146"/>
      <c r="BZ212" s="146"/>
      <c r="CA212" s="146"/>
      <c r="CB212" s="146"/>
      <c r="CC212" s="146"/>
      <c r="CD212" s="146"/>
      <c r="CE212" s="146"/>
      <c r="CF212" s="146"/>
      <c r="CG212" s="146"/>
      <c r="CH212" s="146"/>
      <c r="CI212" s="146"/>
      <c r="CJ212" s="146"/>
      <c r="CK212" s="146"/>
      <c r="CL212" s="146"/>
      <c r="CM212" s="146"/>
      <c r="CN212" s="146"/>
      <c r="CO212" s="146"/>
      <c r="CP212" s="146"/>
      <c r="CQ212" s="146"/>
      <c r="CR212" s="146"/>
      <c r="CS212" s="146"/>
      <c r="CT212" s="146"/>
      <c r="CU212" s="146"/>
      <c r="CV212" s="146"/>
      <c r="CW212" s="146"/>
      <c r="CX212" s="146"/>
      <c r="CY212" s="146"/>
      <c r="CZ212" s="146"/>
      <c r="DA212" s="146"/>
      <c r="DB212" s="146"/>
      <c r="DC212" s="146"/>
      <c r="DD212" s="146"/>
      <c r="DE212" s="146"/>
      <c r="DF212" s="146"/>
      <c r="DG212" s="146"/>
      <c r="DH212" s="146"/>
      <c r="DI212" s="146"/>
      <c r="DJ212" s="146"/>
      <c r="DK212" s="146"/>
      <c r="DL212" s="146"/>
      <c r="DM212" s="146"/>
      <c r="DN212" s="146"/>
      <c r="DO212" s="146"/>
      <c r="DP212" s="146"/>
      <c r="DQ212" s="146"/>
      <c r="DR212" s="146"/>
      <c r="DS212" s="146"/>
      <c r="DT212" s="146"/>
      <c r="DU212" s="146"/>
      <c r="DV212" s="146"/>
      <c r="DW212" s="146"/>
      <c r="DX212" s="146"/>
      <c r="DY212" s="146"/>
      <c r="DZ212" s="146"/>
      <c r="EA212" s="146"/>
      <c r="EB212" s="146"/>
      <c r="EC212" s="146"/>
      <c r="ED212" s="146"/>
      <c r="EE212" s="146"/>
      <c r="EF212" s="146"/>
      <c r="EG212" s="146"/>
      <c r="EH212" s="146"/>
      <c r="EI212" s="146"/>
      <c r="EJ212" s="146"/>
      <c r="EK212" s="146"/>
      <c r="EL212" s="146"/>
      <c r="EM212" s="146"/>
      <c r="EN212" s="146"/>
      <c r="EO212" s="146"/>
    </row>
    <row r="213" spans="1:145" x14ac:dyDescent="0.15">
      <c r="A213" s="146"/>
      <c r="B213" s="146"/>
      <c r="C213" s="146"/>
      <c r="D213" s="146"/>
      <c r="E213" s="146"/>
      <c r="F213" s="146"/>
      <c r="G213" s="146"/>
      <c r="H213" s="146"/>
      <c r="I213" s="146"/>
      <c r="J213" s="146"/>
      <c r="K213" s="146"/>
      <c r="L213" s="146"/>
      <c r="M213" s="146"/>
      <c r="N213" s="146"/>
      <c r="O213" s="146"/>
      <c r="P213" s="146"/>
      <c r="Q213" s="146"/>
      <c r="R213" s="146"/>
      <c r="S213" s="146"/>
      <c r="T213" s="146"/>
      <c r="U213" s="146"/>
      <c r="V213" s="146"/>
      <c r="W213" s="146"/>
      <c r="X213" s="146"/>
      <c r="Y213" s="146"/>
      <c r="Z213" s="146"/>
      <c r="AA213" s="146"/>
      <c r="AB213" s="146"/>
      <c r="AC213" s="146"/>
      <c r="AD213" s="146"/>
      <c r="AE213" s="146"/>
      <c r="AF213" s="146"/>
      <c r="AG213" s="146"/>
      <c r="AH213" s="146"/>
      <c r="AI213" s="146"/>
      <c r="AJ213" s="146"/>
      <c r="AK213" s="146"/>
      <c r="AL213" s="146"/>
      <c r="AM213" s="146"/>
      <c r="AN213" s="146"/>
      <c r="AO213" s="146"/>
      <c r="AP213" s="146"/>
      <c r="AQ213" s="146"/>
      <c r="AR213" s="146"/>
      <c r="AS213" s="146"/>
      <c r="AT213" s="146"/>
      <c r="AU213" s="146"/>
      <c r="AV213" s="146"/>
      <c r="AW213" s="146"/>
      <c r="AX213" s="146"/>
      <c r="AY213" s="146"/>
      <c r="AZ213" s="146"/>
      <c r="BA213" s="146"/>
      <c r="BB213" s="146"/>
      <c r="BC213" s="146"/>
      <c r="BD213" s="146"/>
      <c r="BE213" s="146"/>
      <c r="BF213" s="146"/>
      <c r="BG213" s="146"/>
      <c r="BH213" s="146"/>
      <c r="BI213" s="146"/>
      <c r="BJ213" s="146"/>
      <c r="BK213" s="146"/>
      <c r="BL213" s="146"/>
      <c r="BM213" s="146"/>
      <c r="BN213" s="146"/>
      <c r="BO213" s="146"/>
      <c r="BP213" s="146"/>
      <c r="BQ213" s="146"/>
      <c r="BR213" s="146"/>
      <c r="BS213" s="146"/>
      <c r="BT213" s="146"/>
      <c r="BU213" s="146"/>
      <c r="BV213" s="146"/>
      <c r="BW213" s="146"/>
      <c r="BX213" s="146"/>
      <c r="BY213" s="146"/>
      <c r="BZ213" s="146"/>
      <c r="CA213" s="146"/>
      <c r="CB213" s="146"/>
      <c r="CC213" s="146"/>
      <c r="CD213" s="146"/>
      <c r="CE213" s="146"/>
      <c r="CF213" s="146"/>
      <c r="CG213" s="146"/>
      <c r="CH213" s="146"/>
      <c r="CI213" s="146"/>
      <c r="CJ213" s="146"/>
      <c r="CK213" s="146"/>
      <c r="CL213" s="146"/>
      <c r="CM213" s="146"/>
      <c r="CN213" s="146"/>
      <c r="CO213" s="146"/>
      <c r="CP213" s="146"/>
      <c r="CQ213" s="146"/>
      <c r="CR213" s="146"/>
      <c r="CS213" s="146"/>
      <c r="CT213" s="146"/>
      <c r="CU213" s="146"/>
      <c r="CV213" s="146"/>
      <c r="CW213" s="146"/>
      <c r="CX213" s="146"/>
      <c r="CY213" s="146"/>
      <c r="CZ213" s="146"/>
      <c r="DA213" s="146"/>
      <c r="DB213" s="146"/>
      <c r="DC213" s="146"/>
      <c r="DD213" s="146"/>
      <c r="DE213" s="146"/>
      <c r="DF213" s="146"/>
      <c r="DG213" s="146"/>
      <c r="DH213" s="146"/>
      <c r="DI213" s="146"/>
      <c r="DJ213" s="146"/>
      <c r="DK213" s="146"/>
      <c r="DL213" s="146"/>
      <c r="DM213" s="146"/>
      <c r="DN213" s="146"/>
      <c r="DO213" s="146"/>
      <c r="DP213" s="146"/>
      <c r="DQ213" s="146"/>
      <c r="DR213" s="146"/>
      <c r="DS213" s="146"/>
      <c r="DT213" s="146"/>
      <c r="DU213" s="146"/>
      <c r="DV213" s="146"/>
      <c r="DW213" s="146"/>
      <c r="DX213" s="146"/>
      <c r="DY213" s="146"/>
      <c r="DZ213" s="146"/>
      <c r="EA213" s="146"/>
      <c r="EB213" s="146"/>
      <c r="EC213" s="146"/>
      <c r="ED213" s="146"/>
      <c r="EE213" s="146"/>
      <c r="EF213" s="146"/>
      <c r="EG213" s="146"/>
      <c r="EH213" s="146"/>
      <c r="EI213" s="146"/>
      <c r="EJ213" s="146"/>
      <c r="EK213" s="146"/>
      <c r="EL213" s="146"/>
      <c r="EM213" s="146"/>
      <c r="EN213" s="146"/>
      <c r="EO213" s="146"/>
    </row>
    <row r="214" spans="1:145" x14ac:dyDescent="0.15">
      <c r="A214" s="146"/>
      <c r="B214" s="146"/>
      <c r="C214" s="146"/>
      <c r="D214" s="146"/>
      <c r="E214" s="146"/>
      <c r="F214" s="146"/>
      <c r="G214" s="146"/>
      <c r="H214" s="146"/>
      <c r="I214" s="146"/>
      <c r="J214" s="146"/>
      <c r="K214" s="146"/>
      <c r="L214" s="146"/>
      <c r="M214" s="146"/>
      <c r="N214" s="146"/>
      <c r="O214" s="146"/>
      <c r="P214" s="146"/>
      <c r="Q214" s="146"/>
      <c r="R214" s="146"/>
      <c r="S214" s="146"/>
      <c r="T214" s="146"/>
      <c r="U214" s="146"/>
      <c r="V214" s="146"/>
      <c r="W214" s="146"/>
      <c r="X214" s="146"/>
      <c r="Y214" s="146"/>
      <c r="Z214" s="146"/>
      <c r="AA214" s="146"/>
      <c r="AB214" s="146"/>
      <c r="AC214" s="146"/>
      <c r="AD214" s="146"/>
      <c r="AE214" s="146"/>
      <c r="AF214" s="146"/>
      <c r="AG214" s="146"/>
      <c r="AH214" s="146"/>
      <c r="AI214" s="146"/>
      <c r="AJ214" s="146"/>
      <c r="AK214" s="146"/>
      <c r="AL214" s="146"/>
      <c r="AM214" s="146"/>
      <c r="AN214" s="146"/>
      <c r="AO214" s="146"/>
      <c r="AP214" s="146"/>
      <c r="AQ214" s="146"/>
      <c r="AR214" s="146"/>
      <c r="AS214" s="146"/>
      <c r="AT214" s="146"/>
      <c r="AU214" s="146"/>
      <c r="AV214" s="146"/>
      <c r="AW214" s="146"/>
      <c r="AX214" s="146"/>
      <c r="AY214" s="146"/>
      <c r="AZ214" s="146"/>
      <c r="BA214" s="146"/>
      <c r="BB214" s="146"/>
      <c r="BC214" s="146"/>
      <c r="BD214" s="146"/>
      <c r="BE214" s="146"/>
      <c r="BF214" s="146"/>
      <c r="BG214" s="146"/>
      <c r="BH214" s="146"/>
      <c r="BI214" s="146"/>
      <c r="BJ214" s="146"/>
      <c r="BK214" s="146"/>
      <c r="BL214" s="146"/>
      <c r="BM214" s="146"/>
      <c r="BN214" s="146"/>
      <c r="BO214" s="146"/>
      <c r="BP214" s="146"/>
      <c r="BQ214" s="146"/>
      <c r="BR214" s="146"/>
      <c r="BS214" s="146"/>
      <c r="BT214" s="146"/>
      <c r="BU214" s="146"/>
      <c r="BV214" s="146"/>
      <c r="BW214" s="146"/>
      <c r="BX214" s="146"/>
      <c r="BY214" s="146"/>
      <c r="BZ214" s="146"/>
      <c r="CA214" s="146"/>
      <c r="CB214" s="146"/>
      <c r="CC214" s="146"/>
      <c r="CD214" s="146"/>
      <c r="CE214" s="146"/>
      <c r="CF214" s="146"/>
      <c r="CG214" s="146"/>
      <c r="CH214" s="146"/>
      <c r="CI214" s="146"/>
      <c r="CJ214" s="146"/>
      <c r="CK214" s="146"/>
      <c r="CL214" s="146"/>
      <c r="CM214" s="146"/>
      <c r="CN214" s="146"/>
      <c r="CO214" s="146"/>
      <c r="CP214" s="146"/>
      <c r="CQ214" s="146"/>
      <c r="CR214" s="146"/>
      <c r="CS214" s="146"/>
      <c r="CT214" s="146"/>
      <c r="CU214" s="146"/>
      <c r="CV214" s="146"/>
      <c r="CW214" s="146"/>
      <c r="CX214" s="146"/>
      <c r="CY214" s="146"/>
      <c r="CZ214" s="146"/>
      <c r="DA214" s="146"/>
      <c r="DB214" s="146"/>
      <c r="DC214" s="146"/>
      <c r="DD214" s="146"/>
      <c r="DE214" s="146"/>
      <c r="DF214" s="146"/>
      <c r="DG214" s="146"/>
      <c r="DH214" s="146"/>
      <c r="DI214" s="146"/>
      <c r="DJ214" s="146"/>
      <c r="DK214" s="146"/>
      <c r="DL214" s="146"/>
      <c r="DM214" s="146"/>
      <c r="DN214" s="146"/>
      <c r="DO214" s="146"/>
      <c r="DP214" s="146"/>
      <c r="DQ214" s="146"/>
      <c r="DR214" s="146"/>
      <c r="DS214" s="146"/>
      <c r="DT214" s="146"/>
      <c r="DU214" s="146"/>
      <c r="DV214" s="146"/>
      <c r="DW214" s="146"/>
      <c r="DX214" s="146"/>
      <c r="DY214" s="146"/>
      <c r="DZ214" s="146"/>
      <c r="EA214" s="146"/>
      <c r="EB214" s="146"/>
      <c r="EC214" s="146"/>
      <c r="ED214" s="146"/>
      <c r="EE214" s="146"/>
      <c r="EF214" s="146"/>
      <c r="EG214" s="146"/>
      <c r="EH214" s="146"/>
      <c r="EI214" s="146"/>
      <c r="EJ214" s="146"/>
      <c r="EK214" s="146"/>
      <c r="EL214" s="146"/>
      <c r="EM214" s="146"/>
      <c r="EN214" s="146"/>
      <c r="EO214" s="146"/>
    </row>
    <row r="215" spans="1:145" x14ac:dyDescent="0.15">
      <c r="A215" s="146"/>
      <c r="B215" s="146"/>
      <c r="C215" s="146"/>
      <c r="D215" s="146"/>
      <c r="E215" s="146"/>
      <c r="F215" s="146"/>
      <c r="G215" s="146"/>
      <c r="H215" s="146"/>
      <c r="I215" s="146"/>
      <c r="J215" s="146"/>
      <c r="K215" s="146"/>
      <c r="L215" s="146"/>
      <c r="M215" s="146"/>
      <c r="N215" s="146"/>
      <c r="O215" s="146"/>
      <c r="P215" s="146"/>
      <c r="Q215" s="146"/>
      <c r="R215" s="146"/>
      <c r="S215" s="146"/>
      <c r="T215" s="146"/>
      <c r="U215" s="146"/>
      <c r="V215" s="146"/>
      <c r="W215" s="146"/>
      <c r="X215" s="146"/>
      <c r="Y215" s="146"/>
      <c r="Z215" s="146"/>
      <c r="AA215" s="146"/>
      <c r="AB215" s="146"/>
      <c r="AC215" s="146"/>
      <c r="AD215" s="146"/>
      <c r="AE215" s="146"/>
      <c r="AF215" s="146"/>
      <c r="AG215" s="146"/>
      <c r="AH215" s="146"/>
      <c r="AI215" s="146"/>
      <c r="AJ215" s="146"/>
      <c r="AK215" s="146"/>
      <c r="AL215" s="146"/>
      <c r="AM215" s="146"/>
      <c r="AN215" s="146"/>
      <c r="AO215" s="146"/>
      <c r="AP215" s="146"/>
      <c r="AQ215" s="146"/>
      <c r="AR215" s="146"/>
      <c r="AS215" s="146"/>
      <c r="AT215" s="146"/>
      <c r="AU215" s="146"/>
      <c r="AV215" s="146"/>
      <c r="AW215" s="146"/>
      <c r="AX215" s="146"/>
      <c r="AY215" s="146"/>
      <c r="AZ215" s="146"/>
      <c r="BA215" s="146"/>
      <c r="BB215" s="146"/>
      <c r="BC215" s="146"/>
      <c r="BD215" s="146"/>
      <c r="BE215" s="146"/>
      <c r="BF215" s="146"/>
      <c r="BG215" s="146"/>
      <c r="BH215" s="146"/>
      <c r="BI215" s="146"/>
      <c r="BJ215" s="146"/>
      <c r="BK215" s="146"/>
      <c r="BL215" s="146"/>
      <c r="BM215" s="146"/>
      <c r="BN215" s="146"/>
      <c r="BO215" s="146"/>
      <c r="BP215" s="146"/>
      <c r="BQ215" s="146"/>
      <c r="BR215" s="146"/>
      <c r="BS215" s="146"/>
      <c r="BT215" s="146"/>
      <c r="BU215" s="146"/>
      <c r="BV215" s="146"/>
      <c r="BW215" s="146"/>
      <c r="BX215" s="146"/>
      <c r="BY215" s="146"/>
      <c r="BZ215" s="146"/>
      <c r="CA215" s="146"/>
      <c r="CB215" s="146"/>
      <c r="CC215" s="146"/>
      <c r="CD215" s="146"/>
      <c r="CE215" s="146"/>
      <c r="CF215" s="146"/>
      <c r="CG215" s="146"/>
      <c r="CH215" s="146"/>
      <c r="CI215" s="146"/>
      <c r="CJ215" s="146"/>
      <c r="CK215" s="146"/>
      <c r="CL215" s="146"/>
      <c r="CM215" s="146"/>
      <c r="CN215" s="146"/>
      <c r="CO215" s="146"/>
      <c r="CP215" s="146"/>
      <c r="CQ215" s="146"/>
      <c r="CR215" s="146"/>
      <c r="CS215" s="146"/>
      <c r="CT215" s="146"/>
      <c r="CU215" s="146"/>
      <c r="CV215" s="146"/>
      <c r="CW215" s="146"/>
      <c r="CX215" s="146"/>
      <c r="CY215" s="146"/>
      <c r="CZ215" s="146"/>
      <c r="DA215" s="146"/>
      <c r="DB215" s="146"/>
      <c r="DC215" s="146"/>
      <c r="DD215" s="146"/>
      <c r="DE215" s="146"/>
      <c r="DF215" s="146"/>
      <c r="DG215" s="146"/>
      <c r="DH215" s="146"/>
      <c r="DI215" s="146"/>
      <c r="DJ215" s="146"/>
      <c r="DK215" s="146"/>
      <c r="DL215" s="146"/>
      <c r="DM215" s="146"/>
      <c r="DN215" s="146"/>
      <c r="DO215" s="146"/>
      <c r="DP215" s="146"/>
      <c r="DQ215" s="146"/>
      <c r="DR215" s="146"/>
      <c r="DS215" s="146"/>
      <c r="DT215" s="146"/>
      <c r="DU215" s="146"/>
      <c r="DV215" s="146"/>
      <c r="DW215" s="146"/>
      <c r="DX215" s="146"/>
      <c r="DY215" s="146"/>
      <c r="DZ215" s="146"/>
      <c r="EA215" s="146"/>
      <c r="EB215" s="146"/>
      <c r="EC215" s="146"/>
      <c r="ED215" s="146"/>
      <c r="EE215" s="146"/>
      <c r="EF215" s="146"/>
      <c r="EG215" s="146"/>
      <c r="EH215" s="146"/>
      <c r="EI215" s="146"/>
      <c r="EJ215" s="146"/>
      <c r="EK215" s="146"/>
      <c r="EL215" s="146"/>
      <c r="EM215" s="146"/>
      <c r="EN215" s="146"/>
      <c r="EO215" s="146"/>
    </row>
    <row r="216" spans="1:145" x14ac:dyDescent="0.15">
      <c r="A216" s="146"/>
      <c r="B216" s="146"/>
      <c r="C216" s="146"/>
      <c r="D216" s="146"/>
      <c r="E216" s="146"/>
      <c r="F216" s="146"/>
      <c r="G216" s="146"/>
      <c r="H216" s="146"/>
      <c r="I216" s="146"/>
      <c r="J216" s="146"/>
      <c r="K216" s="146"/>
      <c r="L216" s="146"/>
      <c r="M216" s="146"/>
      <c r="N216" s="146"/>
      <c r="O216" s="146"/>
      <c r="P216" s="146"/>
      <c r="Q216" s="146"/>
      <c r="R216" s="146"/>
      <c r="S216" s="146"/>
      <c r="T216" s="146"/>
      <c r="U216" s="146"/>
      <c r="V216" s="146"/>
      <c r="W216" s="146"/>
      <c r="X216" s="146"/>
      <c r="Y216" s="146"/>
      <c r="Z216" s="146"/>
      <c r="AA216" s="146"/>
      <c r="AB216" s="146"/>
      <c r="AC216" s="146"/>
      <c r="AD216" s="146"/>
      <c r="AE216" s="146"/>
      <c r="AF216" s="146"/>
      <c r="AG216" s="146"/>
      <c r="AH216" s="146"/>
      <c r="AI216" s="146"/>
      <c r="AJ216" s="146"/>
      <c r="AK216" s="146"/>
      <c r="AL216" s="146"/>
      <c r="AM216" s="146"/>
      <c r="AN216" s="146"/>
      <c r="AO216" s="146"/>
      <c r="AP216" s="146"/>
      <c r="AQ216" s="146"/>
      <c r="AR216" s="146"/>
      <c r="AS216" s="146"/>
      <c r="AT216" s="146"/>
      <c r="AU216" s="146"/>
      <c r="AV216" s="146"/>
      <c r="AW216" s="146"/>
      <c r="AX216" s="146"/>
      <c r="AY216" s="146"/>
      <c r="AZ216" s="146"/>
      <c r="BA216" s="146"/>
      <c r="BB216" s="146"/>
      <c r="BC216" s="146"/>
      <c r="BD216" s="146"/>
      <c r="BE216" s="146"/>
      <c r="BF216" s="146"/>
      <c r="BG216" s="146"/>
      <c r="BH216" s="146"/>
      <c r="BI216" s="146"/>
      <c r="BJ216" s="146"/>
      <c r="BK216" s="146"/>
      <c r="BL216" s="146"/>
      <c r="BM216" s="146"/>
      <c r="BN216" s="146"/>
      <c r="BO216" s="146"/>
      <c r="BP216" s="146"/>
      <c r="BQ216" s="146"/>
      <c r="BR216" s="146"/>
      <c r="BS216" s="146"/>
      <c r="BT216" s="146"/>
      <c r="BU216" s="146"/>
      <c r="BV216" s="146"/>
      <c r="BW216" s="146"/>
      <c r="BX216" s="146"/>
      <c r="BY216" s="146"/>
      <c r="BZ216" s="146"/>
      <c r="CA216" s="146"/>
      <c r="CB216" s="146"/>
      <c r="CC216" s="146"/>
      <c r="CD216" s="146"/>
      <c r="CE216" s="146"/>
      <c r="CF216" s="146"/>
      <c r="CG216" s="146"/>
      <c r="CH216" s="146"/>
      <c r="CI216" s="146"/>
      <c r="CJ216" s="146"/>
      <c r="CK216" s="146"/>
      <c r="CL216" s="146"/>
      <c r="CM216" s="146"/>
      <c r="CN216" s="146"/>
      <c r="CO216" s="146"/>
      <c r="CP216" s="146"/>
      <c r="CQ216" s="146"/>
      <c r="CR216" s="146"/>
      <c r="CS216" s="146"/>
      <c r="CT216" s="146"/>
      <c r="CU216" s="146"/>
      <c r="CV216" s="146"/>
      <c r="CW216" s="146"/>
      <c r="CX216" s="146"/>
      <c r="CY216" s="146"/>
      <c r="CZ216" s="146"/>
      <c r="DA216" s="146"/>
      <c r="DB216" s="146"/>
      <c r="DC216" s="146"/>
      <c r="DD216" s="146"/>
      <c r="DE216" s="146"/>
      <c r="DF216" s="146"/>
      <c r="DG216" s="146"/>
      <c r="DH216" s="146"/>
      <c r="DI216" s="146"/>
      <c r="DJ216" s="146"/>
      <c r="DK216" s="146"/>
      <c r="DL216" s="146"/>
      <c r="DM216" s="146"/>
      <c r="DN216" s="146"/>
      <c r="DO216" s="146"/>
      <c r="DP216" s="146"/>
      <c r="DQ216" s="146"/>
      <c r="DR216" s="146"/>
      <c r="DS216" s="146"/>
      <c r="DT216" s="146"/>
      <c r="DU216" s="146"/>
      <c r="DV216" s="146"/>
      <c r="DW216" s="146"/>
      <c r="DX216" s="146"/>
      <c r="DY216" s="146"/>
      <c r="DZ216" s="146"/>
      <c r="EA216" s="146"/>
      <c r="EB216" s="146"/>
      <c r="EC216" s="146"/>
      <c r="ED216" s="146"/>
      <c r="EE216" s="146"/>
      <c r="EF216" s="146"/>
      <c r="EG216" s="146"/>
      <c r="EH216" s="146"/>
      <c r="EI216" s="146"/>
      <c r="EJ216" s="146"/>
      <c r="EK216" s="146"/>
      <c r="EL216" s="146"/>
      <c r="EM216" s="146"/>
      <c r="EN216" s="146"/>
      <c r="EO216" s="146"/>
    </row>
    <row r="217" spans="1:145" x14ac:dyDescent="0.15">
      <c r="A217" s="146"/>
      <c r="B217" s="146"/>
      <c r="C217" s="146"/>
      <c r="D217" s="146"/>
      <c r="E217" s="146"/>
      <c r="F217" s="146"/>
      <c r="G217" s="146"/>
      <c r="H217" s="146"/>
      <c r="I217" s="146"/>
      <c r="J217" s="146"/>
      <c r="K217" s="146"/>
      <c r="L217" s="146"/>
      <c r="M217" s="146"/>
      <c r="N217" s="146"/>
      <c r="O217" s="146"/>
      <c r="P217" s="146"/>
      <c r="Q217" s="146"/>
      <c r="R217" s="146"/>
      <c r="S217" s="146"/>
      <c r="T217" s="146"/>
      <c r="U217" s="146"/>
      <c r="V217" s="146"/>
      <c r="W217" s="146"/>
      <c r="X217" s="146"/>
      <c r="Y217" s="146"/>
      <c r="Z217" s="146"/>
      <c r="AA217" s="146"/>
      <c r="AB217" s="146"/>
      <c r="AC217" s="146"/>
      <c r="AD217" s="146"/>
      <c r="AE217" s="146"/>
      <c r="AF217" s="146"/>
      <c r="AG217" s="146"/>
      <c r="AH217" s="146"/>
      <c r="AI217" s="146"/>
      <c r="AJ217" s="146"/>
      <c r="AK217" s="146"/>
      <c r="AL217" s="146"/>
      <c r="AM217" s="146"/>
      <c r="AN217" s="146"/>
      <c r="AO217" s="146"/>
      <c r="AP217" s="146"/>
      <c r="AQ217" s="146"/>
      <c r="AR217" s="146"/>
      <c r="AS217" s="146"/>
      <c r="AT217" s="146"/>
      <c r="AU217" s="146"/>
      <c r="AV217" s="146"/>
      <c r="AW217" s="146"/>
      <c r="AX217" s="146"/>
      <c r="AY217" s="146"/>
      <c r="AZ217" s="146"/>
      <c r="BA217" s="146"/>
      <c r="BB217" s="146"/>
      <c r="BC217" s="146"/>
      <c r="BD217" s="146"/>
      <c r="BE217" s="146"/>
      <c r="BF217" s="146"/>
      <c r="BG217" s="146"/>
      <c r="BH217" s="146"/>
      <c r="BI217" s="146"/>
      <c r="BJ217" s="146"/>
      <c r="BK217" s="146"/>
      <c r="BL217" s="146"/>
      <c r="BM217" s="146"/>
      <c r="BN217" s="146"/>
      <c r="BO217" s="146"/>
      <c r="BP217" s="146"/>
      <c r="BQ217" s="146"/>
      <c r="BR217" s="146"/>
      <c r="BS217" s="146"/>
      <c r="BT217" s="146"/>
      <c r="BU217" s="146"/>
      <c r="BV217" s="146"/>
      <c r="BW217" s="146"/>
      <c r="BX217" s="146"/>
      <c r="BY217" s="146"/>
      <c r="BZ217" s="146"/>
      <c r="CA217" s="146"/>
      <c r="CB217" s="146"/>
      <c r="CC217" s="146"/>
      <c r="CD217" s="146"/>
      <c r="CE217" s="146"/>
      <c r="CF217" s="146"/>
      <c r="CG217" s="146"/>
      <c r="CH217" s="146"/>
      <c r="CI217" s="146"/>
      <c r="CJ217" s="146"/>
      <c r="CK217" s="146"/>
      <c r="CL217" s="146"/>
      <c r="CM217" s="146"/>
      <c r="CN217" s="146"/>
      <c r="CO217" s="146"/>
      <c r="CP217" s="146"/>
      <c r="CQ217" s="146"/>
      <c r="CR217" s="146"/>
      <c r="CS217" s="146"/>
      <c r="CT217" s="146"/>
      <c r="CU217" s="146"/>
      <c r="CV217" s="146"/>
      <c r="CW217" s="146"/>
      <c r="CX217" s="146"/>
      <c r="CY217" s="146"/>
      <c r="CZ217" s="146"/>
      <c r="DA217" s="146"/>
      <c r="DB217" s="146"/>
      <c r="DC217" s="146"/>
      <c r="DD217" s="146"/>
      <c r="DE217" s="146"/>
      <c r="DF217" s="146"/>
      <c r="DG217" s="146"/>
      <c r="DH217" s="146"/>
      <c r="DI217" s="146"/>
      <c r="DJ217" s="146"/>
      <c r="DK217" s="146"/>
      <c r="DL217" s="146"/>
      <c r="DM217" s="146"/>
      <c r="DN217" s="146"/>
      <c r="DO217" s="146"/>
      <c r="DP217" s="146"/>
      <c r="DQ217" s="146"/>
      <c r="DR217" s="146"/>
      <c r="DS217" s="146"/>
      <c r="DT217" s="146"/>
      <c r="DU217" s="146"/>
      <c r="DV217" s="146"/>
      <c r="DW217" s="146"/>
      <c r="DX217" s="146"/>
      <c r="DY217" s="146"/>
      <c r="DZ217" s="146"/>
      <c r="EA217" s="146"/>
      <c r="EB217" s="146"/>
      <c r="EC217" s="146"/>
      <c r="ED217" s="146"/>
      <c r="EE217" s="146"/>
      <c r="EF217" s="146"/>
      <c r="EG217" s="146"/>
      <c r="EH217" s="146"/>
      <c r="EI217" s="146"/>
      <c r="EJ217" s="146"/>
      <c r="EK217" s="146"/>
      <c r="EL217" s="146"/>
      <c r="EM217" s="146"/>
      <c r="EN217" s="146"/>
      <c r="EO217" s="146"/>
    </row>
    <row r="218" spans="1:145" x14ac:dyDescent="0.15">
      <c r="A218" s="146"/>
      <c r="B218" s="146"/>
      <c r="C218" s="146"/>
      <c r="D218" s="146"/>
      <c r="E218" s="146"/>
      <c r="F218" s="146"/>
      <c r="G218" s="146"/>
      <c r="H218" s="146"/>
      <c r="I218" s="146"/>
      <c r="J218" s="146"/>
      <c r="K218" s="146"/>
      <c r="L218" s="146"/>
      <c r="M218" s="146"/>
      <c r="N218" s="146"/>
      <c r="O218" s="146"/>
      <c r="P218" s="146"/>
      <c r="Q218" s="146"/>
      <c r="R218" s="146"/>
      <c r="S218" s="146"/>
      <c r="T218" s="146"/>
      <c r="U218" s="146"/>
      <c r="V218" s="146"/>
      <c r="W218" s="146"/>
      <c r="X218" s="146"/>
      <c r="Y218" s="146"/>
      <c r="Z218" s="146"/>
      <c r="AA218" s="146"/>
      <c r="AB218" s="146"/>
      <c r="AC218" s="146"/>
      <c r="AD218" s="146"/>
      <c r="AE218" s="146"/>
      <c r="AF218" s="146"/>
      <c r="AG218" s="146"/>
      <c r="AH218" s="146"/>
      <c r="AI218" s="146"/>
      <c r="AJ218" s="146"/>
      <c r="AK218" s="146"/>
      <c r="AL218" s="146"/>
      <c r="AM218" s="146"/>
      <c r="AN218" s="146"/>
      <c r="AO218" s="146"/>
      <c r="AP218" s="146"/>
      <c r="AQ218" s="146"/>
      <c r="AR218" s="146"/>
      <c r="AS218" s="146"/>
      <c r="AT218" s="146"/>
      <c r="AU218" s="146"/>
      <c r="AV218" s="146"/>
      <c r="AW218" s="146"/>
      <c r="AX218" s="146"/>
      <c r="AY218" s="146"/>
      <c r="AZ218" s="146"/>
      <c r="BA218" s="146"/>
      <c r="BB218" s="146"/>
      <c r="BC218" s="146"/>
      <c r="BD218" s="146"/>
      <c r="BE218" s="146"/>
      <c r="BF218" s="146"/>
      <c r="BG218" s="146"/>
      <c r="BH218" s="146"/>
      <c r="BI218" s="146"/>
      <c r="BJ218" s="146"/>
      <c r="BK218" s="146"/>
      <c r="BL218" s="146"/>
      <c r="BM218" s="146"/>
      <c r="BN218" s="146"/>
      <c r="BO218" s="146"/>
      <c r="BP218" s="146"/>
      <c r="BQ218" s="146"/>
      <c r="BR218" s="146"/>
      <c r="BS218" s="146"/>
      <c r="BT218" s="146"/>
      <c r="BU218" s="146"/>
      <c r="BV218" s="146"/>
      <c r="BW218" s="146"/>
      <c r="BX218" s="146"/>
      <c r="BY218" s="146"/>
      <c r="BZ218" s="146"/>
      <c r="CA218" s="146"/>
      <c r="CB218" s="146"/>
      <c r="CC218" s="146"/>
      <c r="CD218" s="146"/>
      <c r="CE218" s="146"/>
      <c r="CF218" s="146"/>
      <c r="CG218" s="146"/>
      <c r="CH218" s="146"/>
      <c r="CI218" s="146"/>
      <c r="CJ218" s="146"/>
      <c r="CK218" s="146"/>
      <c r="CL218" s="146"/>
      <c r="CM218" s="146"/>
      <c r="CN218" s="146"/>
      <c r="CO218" s="146"/>
      <c r="CP218" s="146"/>
      <c r="CQ218" s="146"/>
      <c r="CR218" s="146"/>
      <c r="CS218" s="146"/>
      <c r="CT218" s="146"/>
      <c r="CU218" s="146"/>
      <c r="CV218" s="146"/>
      <c r="CW218" s="146"/>
      <c r="CX218" s="146"/>
      <c r="CY218" s="146"/>
      <c r="CZ218" s="146"/>
      <c r="DA218" s="146"/>
      <c r="DB218" s="146"/>
      <c r="DC218" s="146"/>
      <c r="DD218" s="146"/>
      <c r="DE218" s="146"/>
      <c r="DF218" s="146"/>
      <c r="DG218" s="146"/>
      <c r="DH218" s="146"/>
      <c r="DI218" s="146"/>
      <c r="DJ218" s="146"/>
      <c r="DK218" s="146"/>
      <c r="DL218" s="146"/>
      <c r="DM218" s="146"/>
      <c r="DN218" s="146"/>
      <c r="DO218" s="146"/>
      <c r="DP218" s="146"/>
      <c r="DQ218" s="146"/>
      <c r="DR218" s="146"/>
      <c r="DS218" s="146"/>
      <c r="DT218" s="146"/>
      <c r="DU218" s="146"/>
      <c r="DV218" s="146"/>
      <c r="DW218" s="146"/>
      <c r="DX218" s="146"/>
      <c r="DY218" s="146"/>
      <c r="DZ218" s="146"/>
      <c r="EA218" s="146"/>
      <c r="EB218" s="146"/>
      <c r="EC218" s="146"/>
      <c r="ED218" s="146"/>
      <c r="EE218" s="146"/>
      <c r="EF218" s="146"/>
      <c r="EG218" s="146"/>
      <c r="EH218" s="146"/>
      <c r="EI218" s="146"/>
      <c r="EJ218" s="146"/>
      <c r="EK218" s="146"/>
      <c r="EL218" s="146"/>
      <c r="EM218" s="146"/>
      <c r="EN218" s="146"/>
      <c r="EO218" s="146"/>
    </row>
    <row r="219" spans="1:145" x14ac:dyDescent="0.15">
      <c r="A219" s="146"/>
      <c r="B219" s="146"/>
      <c r="C219" s="146"/>
      <c r="D219" s="146"/>
      <c r="E219" s="146"/>
      <c r="F219" s="146"/>
      <c r="G219" s="146"/>
      <c r="H219" s="146"/>
      <c r="I219" s="146"/>
      <c r="J219" s="146"/>
      <c r="K219" s="146"/>
      <c r="L219" s="146"/>
      <c r="M219" s="146"/>
      <c r="N219" s="146"/>
      <c r="O219" s="146"/>
      <c r="P219" s="146"/>
      <c r="Q219" s="146"/>
      <c r="R219" s="146"/>
      <c r="S219" s="146"/>
      <c r="T219" s="146"/>
      <c r="U219" s="146"/>
      <c r="V219" s="146"/>
      <c r="W219" s="146"/>
      <c r="X219" s="146"/>
      <c r="Y219" s="146"/>
      <c r="Z219" s="146"/>
      <c r="AA219" s="146"/>
      <c r="AB219" s="146"/>
      <c r="AC219" s="146"/>
      <c r="AD219" s="146"/>
      <c r="AE219" s="146"/>
      <c r="AF219" s="146"/>
      <c r="AG219" s="146"/>
      <c r="AH219" s="146"/>
      <c r="AI219" s="146"/>
      <c r="AJ219" s="146"/>
      <c r="AK219" s="146"/>
      <c r="AL219" s="146"/>
      <c r="AM219" s="146"/>
      <c r="AN219" s="146"/>
      <c r="AO219" s="146"/>
      <c r="AP219" s="146"/>
      <c r="AQ219" s="146"/>
      <c r="AR219" s="146"/>
      <c r="AS219" s="146"/>
      <c r="AT219" s="146"/>
      <c r="AU219" s="146"/>
      <c r="AV219" s="146"/>
      <c r="AW219" s="146"/>
      <c r="AX219" s="146"/>
      <c r="AY219" s="146"/>
      <c r="AZ219" s="146"/>
      <c r="BA219" s="146"/>
      <c r="BB219" s="146"/>
      <c r="BC219" s="146"/>
      <c r="BD219" s="146"/>
      <c r="BE219" s="146"/>
      <c r="BF219" s="146"/>
      <c r="BG219" s="146"/>
      <c r="BH219" s="146"/>
      <c r="BI219" s="146"/>
      <c r="BJ219" s="146"/>
      <c r="BK219" s="146"/>
      <c r="BL219" s="146"/>
      <c r="BM219" s="146"/>
      <c r="BN219" s="146"/>
      <c r="BO219" s="146"/>
      <c r="BP219" s="146"/>
      <c r="BQ219" s="146"/>
      <c r="BR219" s="146"/>
      <c r="BS219" s="146"/>
      <c r="BT219" s="146"/>
      <c r="BU219" s="146"/>
      <c r="BV219" s="146"/>
      <c r="BW219" s="146"/>
      <c r="BX219" s="146"/>
      <c r="BY219" s="146"/>
      <c r="BZ219" s="146"/>
      <c r="CA219" s="146"/>
      <c r="CB219" s="146"/>
      <c r="CC219" s="146"/>
      <c r="CD219" s="146"/>
      <c r="CE219" s="146"/>
      <c r="CF219" s="146"/>
      <c r="CG219" s="146"/>
      <c r="CH219" s="146"/>
      <c r="CI219" s="146"/>
      <c r="CJ219" s="146"/>
      <c r="CK219" s="146"/>
      <c r="CL219" s="146"/>
      <c r="CM219" s="146"/>
      <c r="CN219" s="146"/>
      <c r="CO219" s="146"/>
      <c r="CP219" s="146"/>
      <c r="CQ219" s="146"/>
      <c r="CR219" s="146"/>
      <c r="CS219" s="146"/>
      <c r="CT219" s="146"/>
      <c r="CU219" s="146"/>
      <c r="CV219" s="146"/>
      <c r="CW219" s="146"/>
      <c r="CX219" s="146"/>
      <c r="CY219" s="146"/>
      <c r="CZ219" s="146"/>
      <c r="DA219" s="146"/>
      <c r="DB219" s="146"/>
      <c r="DC219" s="146"/>
      <c r="DD219" s="146"/>
      <c r="DE219" s="146"/>
      <c r="DF219" s="146"/>
      <c r="DG219" s="146"/>
      <c r="DH219" s="146"/>
      <c r="DI219" s="146"/>
      <c r="DJ219" s="146"/>
      <c r="DK219" s="146"/>
      <c r="DL219" s="146"/>
      <c r="DM219" s="146"/>
      <c r="DN219" s="146"/>
      <c r="DO219" s="146"/>
      <c r="DP219" s="146"/>
      <c r="DQ219" s="146"/>
      <c r="DR219" s="146"/>
      <c r="DS219" s="146"/>
      <c r="DT219" s="146"/>
      <c r="DU219" s="146"/>
      <c r="DV219" s="146"/>
      <c r="DW219" s="146"/>
      <c r="DX219" s="146"/>
      <c r="DY219" s="146"/>
      <c r="DZ219" s="146"/>
      <c r="EA219" s="146"/>
      <c r="EB219" s="146"/>
      <c r="EC219" s="146"/>
      <c r="ED219" s="146"/>
      <c r="EE219" s="146"/>
      <c r="EF219" s="146"/>
      <c r="EG219" s="146"/>
      <c r="EH219" s="146"/>
      <c r="EI219" s="146"/>
      <c r="EJ219" s="146"/>
      <c r="EK219" s="146"/>
      <c r="EL219" s="146"/>
      <c r="EM219" s="146"/>
      <c r="EN219" s="146"/>
      <c r="EO219" s="146"/>
    </row>
    <row r="220" spans="1:145" x14ac:dyDescent="0.15">
      <c r="A220" s="146"/>
      <c r="B220" s="146"/>
      <c r="C220" s="146"/>
      <c r="D220" s="146"/>
      <c r="E220" s="146"/>
      <c r="F220" s="146"/>
      <c r="G220" s="146"/>
      <c r="H220" s="146"/>
      <c r="I220" s="146"/>
      <c r="J220" s="146"/>
      <c r="K220" s="146"/>
      <c r="L220" s="146"/>
      <c r="M220" s="146"/>
      <c r="N220" s="146"/>
      <c r="O220" s="146"/>
      <c r="P220" s="146"/>
      <c r="Q220" s="146"/>
      <c r="R220" s="146"/>
      <c r="S220" s="146"/>
      <c r="T220" s="146"/>
      <c r="U220" s="146"/>
      <c r="V220" s="146"/>
      <c r="W220" s="146"/>
      <c r="X220" s="146"/>
      <c r="Y220" s="146"/>
      <c r="Z220" s="146"/>
      <c r="AA220" s="146"/>
      <c r="AB220" s="146"/>
      <c r="AC220" s="146"/>
      <c r="AD220" s="146"/>
      <c r="AE220" s="146"/>
      <c r="AF220" s="146"/>
      <c r="AG220" s="146"/>
      <c r="AH220" s="146"/>
      <c r="AI220" s="146"/>
      <c r="AJ220" s="146"/>
      <c r="AK220" s="146"/>
      <c r="AL220" s="146"/>
      <c r="AM220" s="146"/>
      <c r="AN220" s="146"/>
      <c r="AO220" s="146"/>
      <c r="AP220" s="146"/>
      <c r="AQ220" s="146"/>
      <c r="AR220" s="146"/>
      <c r="AS220" s="146"/>
      <c r="AT220" s="146"/>
      <c r="AU220" s="146"/>
      <c r="AV220" s="146"/>
      <c r="AW220" s="146"/>
      <c r="AX220" s="146"/>
      <c r="AY220" s="146"/>
      <c r="AZ220" s="146"/>
      <c r="BA220" s="146"/>
      <c r="BB220" s="146"/>
      <c r="BC220" s="146"/>
      <c r="BD220" s="146"/>
      <c r="BE220" s="146"/>
      <c r="BF220" s="146"/>
      <c r="BG220" s="146"/>
      <c r="BH220" s="146"/>
      <c r="BI220" s="146"/>
      <c r="BJ220" s="146"/>
      <c r="BK220" s="146"/>
      <c r="BL220" s="146"/>
      <c r="BM220" s="146"/>
      <c r="BN220" s="146"/>
      <c r="BO220" s="146"/>
      <c r="BP220" s="146"/>
      <c r="BQ220" s="146"/>
      <c r="BR220" s="146"/>
      <c r="BS220" s="146"/>
      <c r="BT220" s="146"/>
      <c r="BU220" s="146"/>
      <c r="BV220" s="146"/>
      <c r="BW220" s="146"/>
      <c r="BX220" s="146"/>
      <c r="BY220" s="146"/>
      <c r="BZ220" s="146"/>
      <c r="CA220" s="146"/>
      <c r="CB220" s="146"/>
      <c r="CC220" s="146"/>
      <c r="CD220" s="146"/>
      <c r="CE220" s="146"/>
      <c r="CF220" s="146"/>
      <c r="CG220" s="146"/>
      <c r="CH220" s="146"/>
      <c r="CI220" s="146"/>
      <c r="CJ220" s="146"/>
      <c r="CK220" s="146"/>
      <c r="CL220" s="146"/>
      <c r="CM220" s="146"/>
      <c r="CN220" s="146"/>
      <c r="CO220" s="146"/>
      <c r="CP220" s="146"/>
      <c r="CQ220" s="146"/>
      <c r="CR220" s="146"/>
      <c r="CS220" s="146"/>
      <c r="CT220" s="146"/>
      <c r="CU220" s="146"/>
      <c r="CV220" s="146"/>
      <c r="CW220" s="146"/>
      <c r="CX220" s="146"/>
      <c r="CY220" s="146"/>
      <c r="CZ220" s="146"/>
      <c r="DA220" s="146"/>
      <c r="DB220" s="146"/>
      <c r="DC220" s="146"/>
      <c r="DD220" s="146"/>
      <c r="DE220" s="146"/>
      <c r="DF220" s="146"/>
      <c r="DG220" s="146"/>
      <c r="DH220" s="146"/>
      <c r="DI220" s="146"/>
      <c r="DJ220" s="146"/>
      <c r="DK220" s="146"/>
      <c r="DL220" s="146"/>
      <c r="DM220" s="146"/>
      <c r="DN220" s="146"/>
      <c r="DO220" s="146"/>
      <c r="DP220" s="146"/>
      <c r="DQ220" s="146"/>
      <c r="DR220" s="146"/>
      <c r="DS220" s="146"/>
      <c r="DT220" s="146"/>
      <c r="DU220" s="146"/>
      <c r="DV220" s="146"/>
      <c r="DW220" s="146"/>
      <c r="DX220" s="146"/>
      <c r="DY220" s="146"/>
      <c r="DZ220" s="146"/>
      <c r="EA220" s="146"/>
      <c r="EB220" s="146"/>
      <c r="EC220" s="146"/>
      <c r="ED220" s="146"/>
      <c r="EE220" s="146"/>
      <c r="EF220" s="146"/>
      <c r="EG220" s="146"/>
      <c r="EH220" s="146"/>
      <c r="EI220" s="146"/>
      <c r="EJ220" s="146"/>
      <c r="EK220" s="146"/>
      <c r="EL220" s="146"/>
      <c r="EM220" s="146"/>
      <c r="EN220" s="146"/>
      <c r="EO220" s="146"/>
    </row>
    <row r="221" spans="1:145" x14ac:dyDescent="0.15">
      <c r="A221" s="146"/>
      <c r="B221" s="146"/>
      <c r="C221" s="146"/>
      <c r="D221" s="146"/>
      <c r="E221" s="146"/>
      <c r="F221" s="146"/>
      <c r="G221" s="146"/>
      <c r="H221" s="146"/>
      <c r="I221" s="146"/>
      <c r="J221" s="146"/>
      <c r="K221" s="146"/>
      <c r="L221" s="146"/>
      <c r="M221" s="146"/>
      <c r="N221" s="146"/>
      <c r="O221" s="146"/>
      <c r="P221" s="146"/>
      <c r="Q221" s="146"/>
      <c r="R221" s="146"/>
      <c r="S221" s="146"/>
      <c r="T221" s="146"/>
      <c r="U221" s="146"/>
      <c r="V221" s="146"/>
      <c r="W221" s="146"/>
      <c r="X221" s="146"/>
      <c r="Y221" s="146"/>
      <c r="Z221" s="146"/>
      <c r="AA221" s="146"/>
      <c r="AB221" s="146"/>
      <c r="AC221" s="146"/>
      <c r="AD221" s="146"/>
      <c r="AE221" s="146"/>
      <c r="AF221" s="146"/>
      <c r="AG221" s="146"/>
      <c r="AH221" s="146"/>
      <c r="AI221" s="146"/>
      <c r="AJ221" s="146"/>
      <c r="AK221" s="146"/>
      <c r="AL221" s="146"/>
      <c r="AM221" s="146"/>
      <c r="AN221" s="146"/>
      <c r="AO221" s="146"/>
      <c r="AP221" s="146"/>
      <c r="AQ221" s="146"/>
      <c r="AR221" s="146"/>
      <c r="AS221" s="146"/>
      <c r="AT221" s="146"/>
      <c r="AU221" s="146"/>
      <c r="AV221" s="146"/>
      <c r="AW221" s="146"/>
      <c r="AX221" s="146"/>
      <c r="AY221" s="146"/>
      <c r="AZ221" s="146"/>
      <c r="BA221" s="146"/>
      <c r="BB221" s="146"/>
      <c r="BC221" s="146"/>
      <c r="BD221" s="146"/>
      <c r="BE221" s="146"/>
      <c r="BF221" s="146"/>
      <c r="BG221" s="146"/>
      <c r="BH221" s="146"/>
      <c r="BI221" s="146"/>
      <c r="BJ221" s="146"/>
      <c r="BK221" s="146"/>
      <c r="BL221" s="146"/>
      <c r="BM221" s="146"/>
      <c r="BN221" s="146"/>
      <c r="BO221" s="146"/>
      <c r="BP221" s="146"/>
      <c r="BQ221" s="146"/>
      <c r="BR221" s="146"/>
      <c r="BS221" s="146"/>
      <c r="BT221" s="146"/>
      <c r="BU221" s="146"/>
      <c r="BV221" s="146"/>
      <c r="BW221" s="146"/>
      <c r="BX221" s="146"/>
      <c r="BY221" s="146"/>
      <c r="BZ221" s="146"/>
      <c r="CA221" s="146"/>
      <c r="CB221" s="146"/>
      <c r="CC221" s="146"/>
      <c r="CD221" s="146"/>
      <c r="CE221" s="146"/>
      <c r="CF221" s="146"/>
      <c r="CG221" s="146"/>
      <c r="CH221" s="146"/>
      <c r="CI221" s="146"/>
      <c r="CJ221" s="146"/>
      <c r="CK221" s="146"/>
      <c r="CL221" s="146"/>
      <c r="CM221" s="146"/>
      <c r="CN221" s="146"/>
      <c r="CO221" s="146"/>
      <c r="CP221" s="146"/>
      <c r="CQ221" s="146"/>
      <c r="CR221" s="146"/>
      <c r="CS221" s="146"/>
      <c r="CT221" s="146"/>
      <c r="CU221" s="146"/>
      <c r="CV221" s="146"/>
      <c r="CW221" s="146"/>
      <c r="CX221" s="146"/>
      <c r="CY221" s="146"/>
      <c r="CZ221" s="146"/>
      <c r="DA221" s="146"/>
      <c r="DB221" s="146"/>
      <c r="DC221" s="146"/>
      <c r="DD221" s="146"/>
      <c r="DE221" s="146"/>
      <c r="DF221" s="146"/>
      <c r="DG221" s="146"/>
      <c r="DH221" s="146"/>
      <c r="DI221" s="146"/>
      <c r="DJ221" s="146"/>
      <c r="DK221" s="146"/>
      <c r="DL221" s="146"/>
      <c r="DM221" s="146"/>
      <c r="DN221" s="146"/>
      <c r="DO221" s="146"/>
      <c r="DP221" s="146"/>
      <c r="DQ221" s="146"/>
      <c r="DR221" s="146"/>
      <c r="DS221" s="146"/>
      <c r="DT221" s="146"/>
      <c r="DU221" s="146"/>
      <c r="DV221" s="146"/>
      <c r="DW221" s="146"/>
      <c r="DX221" s="146"/>
      <c r="DY221" s="146"/>
      <c r="DZ221" s="146"/>
      <c r="EA221" s="146"/>
      <c r="EB221" s="146"/>
      <c r="EC221" s="146"/>
      <c r="ED221" s="146"/>
      <c r="EE221" s="146"/>
      <c r="EF221" s="146"/>
      <c r="EG221" s="146"/>
      <c r="EH221" s="146"/>
      <c r="EI221" s="146"/>
      <c r="EJ221" s="146"/>
      <c r="EK221" s="146"/>
      <c r="EL221" s="146"/>
      <c r="EM221" s="146"/>
      <c r="EN221" s="146"/>
      <c r="EO221" s="146"/>
    </row>
    <row r="222" spans="1:145" x14ac:dyDescent="0.15">
      <c r="A222" s="146"/>
      <c r="B222" s="146"/>
      <c r="C222" s="146"/>
      <c r="D222" s="146"/>
      <c r="E222" s="146"/>
      <c r="F222" s="146"/>
      <c r="G222" s="146"/>
      <c r="H222" s="146"/>
      <c r="I222" s="146"/>
      <c r="J222" s="146"/>
      <c r="K222" s="146"/>
      <c r="L222" s="146"/>
      <c r="M222" s="146"/>
      <c r="N222" s="146"/>
      <c r="O222" s="146"/>
      <c r="P222" s="146"/>
      <c r="Q222" s="146"/>
      <c r="R222" s="146"/>
      <c r="S222" s="146"/>
      <c r="T222" s="146"/>
      <c r="U222" s="146"/>
      <c r="V222" s="146"/>
      <c r="W222" s="146"/>
      <c r="X222" s="146"/>
      <c r="Y222" s="146"/>
      <c r="Z222" s="146"/>
      <c r="AA222" s="146"/>
      <c r="AB222" s="146"/>
      <c r="AC222" s="146"/>
      <c r="AD222" s="146"/>
      <c r="AE222" s="146"/>
      <c r="AF222" s="146"/>
      <c r="AG222" s="146"/>
      <c r="AH222" s="146"/>
      <c r="AI222" s="146"/>
      <c r="AJ222" s="146"/>
      <c r="AK222" s="146"/>
      <c r="AL222" s="146"/>
      <c r="AM222" s="146"/>
      <c r="AN222" s="146"/>
      <c r="AO222" s="146"/>
      <c r="AP222" s="146"/>
      <c r="AQ222" s="146"/>
      <c r="AR222" s="146"/>
      <c r="AS222" s="146"/>
      <c r="AT222" s="146"/>
      <c r="AU222" s="146"/>
      <c r="AV222" s="146"/>
      <c r="AW222" s="146"/>
      <c r="AX222" s="146"/>
      <c r="AY222" s="146"/>
      <c r="AZ222" s="146"/>
      <c r="BA222" s="146"/>
      <c r="BB222" s="146"/>
      <c r="BC222" s="146"/>
      <c r="BD222" s="146"/>
      <c r="BE222" s="146"/>
      <c r="BF222" s="146"/>
      <c r="BG222" s="146"/>
      <c r="BH222" s="146"/>
      <c r="BI222" s="146"/>
      <c r="BJ222" s="146"/>
      <c r="BK222" s="146"/>
      <c r="BL222" s="146"/>
      <c r="BM222" s="146"/>
      <c r="BN222" s="146"/>
      <c r="BO222" s="146"/>
      <c r="BP222" s="146"/>
      <c r="BQ222" s="146"/>
      <c r="BR222" s="146"/>
      <c r="BS222" s="146"/>
      <c r="BT222" s="146"/>
      <c r="BU222" s="146"/>
      <c r="BV222" s="146"/>
      <c r="BW222" s="146"/>
      <c r="BX222" s="146"/>
      <c r="BY222" s="146"/>
      <c r="BZ222" s="146"/>
      <c r="CA222" s="146"/>
      <c r="CB222" s="146"/>
      <c r="CC222" s="146"/>
      <c r="CD222" s="146"/>
      <c r="CE222" s="146"/>
      <c r="CF222" s="146"/>
      <c r="CG222" s="146"/>
      <c r="CH222" s="146"/>
      <c r="CI222" s="146"/>
      <c r="CJ222" s="146"/>
      <c r="CK222" s="146"/>
      <c r="CL222" s="146"/>
      <c r="CM222" s="146"/>
      <c r="CN222" s="146"/>
      <c r="CO222" s="146"/>
      <c r="CP222" s="146"/>
      <c r="CQ222" s="146"/>
      <c r="CR222" s="146"/>
      <c r="CS222" s="146"/>
      <c r="CT222" s="146"/>
      <c r="CU222" s="146"/>
      <c r="CV222" s="146"/>
      <c r="CW222" s="146"/>
      <c r="CX222" s="146"/>
      <c r="CY222" s="146"/>
      <c r="CZ222" s="146"/>
      <c r="DA222" s="146"/>
      <c r="DB222" s="146"/>
      <c r="DC222" s="146"/>
      <c r="DD222" s="146"/>
      <c r="DE222" s="146"/>
      <c r="DF222" s="146"/>
      <c r="DG222" s="146"/>
      <c r="DH222" s="146"/>
      <c r="DI222" s="146"/>
      <c r="DJ222" s="146"/>
      <c r="DK222" s="146"/>
      <c r="DL222" s="146"/>
      <c r="DM222" s="146"/>
      <c r="DN222" s="146"/>
      <c r="DO222" s="146"/>
      <c r="DP222" s="146"/>
      <c r="DQ222" s="146"/>
      <c r="DR222" s="146"/>
      <c r="DS222" s="146"/>
      <c r="DT222" s="146"/>
      <c r="DU222" s="146"/>
      <c r="DV222" s="146"/>
      <c r="DW222" s="146"/>
      <c r="DX222" s="146"/>
      <c r="DY222" s="146"/>
      <c r="DZ222" s="146"/>
      <c r="EA222" s="146"/>
      <c r="EB222" s="146"/>
      <c r="EC222" s="146"/>
      <c r="ED222" s="146"/>
      <c r="EE222" s="146"/>
      <c r="EF222" s="146"/>
      <c r="EG222" s="146"/>
      <c r="EH222" s="146"/>
      <c r="EI222" s="146"/>
      <c r="EJ222" s="146"/>
      <c r="EK222" s="146"/>
      <c r="EL222" s="146"/>
      <c r="EM222" s="146"/>
      <c r="EN222" s="146"/>
      <c r="EO222" s="146"/>
    </row>
    <row r="223" spans="1:145" x14ac:dyDescent="0.15">
      <c r="A223" s="146"/>
      <c r="B223" s="146"/>
      <c r="C223" s="146"/>
      <c r="D223" s="146"/>
      <c r="E223" s="146"/>
      <c r="F223" s="146"/>
      <c r="G223" s="146"/>
      <c r="H223" s="146"/>
      <c r="I223" s="146"/>
      <c r="J223" s="146"/>
      <c r="K223" s="146"/>
      <c r="L223" s="146"/>
      <c r="M223" s="146"/>
      <c r="N223" s="146"/>
      <c r="O223" s="146"/>
      <c r="P223" s="146"/>
      <c r="Q223" s="146"/>
      <c r="R223" s="146"/>
      <c r="S223" s="146"/>
      <c r="T223" s="146"/>
      <c r="U223" s="146"/>
      <c r="V223" s="146"/>
      <c r="W223" s="146"/>
      <c r="X223" s="146"/>
      <c r="Y223" s="146"/>
      <c r="Z223" s="146"/>
      <c r="AA223" s="146"/>
      <c r="AB223" s="146"/>
      <c r="AC223" s="146"/>
      <c r="AD223" s="146"/>
      <c r="AE223" s="146"/>
      <c r="AF223" s="146"/>
      <c r="AG223" s="146"/>
      <c r="AH223" s="146"/>
      <c r="AI223" s="146"/>
      <c r="AJ223" s="146"/>
      <c r="AK223" s="146"/>
      <c r="AL223" s="146"/>
      <c r="AM223" s="146"/>
      <c r="AN223" s="146"/>
      <c r="AO223" s="146"/>
      <c r="AP223" s="146"/>
      <c r="AQ223" s="146"/>
      <c r="AR223" s="146"/>
      <c r="AS223" s="146"/>
      <c r="AT223" s="146"/>
      <c r="AU223" s="146"/>
      <c r="AV223" s="146"/>
      <c r="AW223" s="146"/>
      <c r="AX223" s="146"/>
      <c r="AY223" s="146"/>
      <c r="AZ223" s="146"/>
      <c r="BA223" s="146"/>
      <c r="BB223" s="146"/>
      <c r="BC223" s="146"/>
      <c r="BD223" s="146"/>
      <c r="BE223" s="146"/>
      <c r="BF223" s="146"/>
      <c r="BG223" s="146"/>
      <c r="BH223" s="146"/>
      <c r="BI223" s="146"/>
      <c r="BJ223" s="146"/>
      <c r="BK223" s="146"/>
      <c r="BL223" s="146"/>
      <c r="BM223" s="146"/>
      <c r="BN223" s="146"/>
      <c r="BO223" s="146"/>
      <c r="BP223" s="146"/>
      <c r="BQ223" s="146"/>
      <c r="BR223" s="146"/>
      <c r="BS223" s="146"/>
      <c r="BT223" s="146"/>
      <c r="BU223" s="146"/>
      <c r="BV223" s="146"/>
      <c r="BW223" s="146"/>
      <c r="BX223" s="146"/>
      <c r="BY223" s="146"/>
      <c r="BZ223" s="146"/>
      <c r="CA223" s="146"/>
      <c r="CB223" s="146"/>
      <c r="CC223" s="146"/>
      <c r="CD223" s="146"/>
      <c r="CE223" s="146"/>
      <c r="CF223" s="146"/>
      <c r="CG223" s="146"/>
      <c r="CH223" s="146"/>
      <c r="CI223" s="146"/>
      <c r="CJ223" s="146"/>
      <c r="CK223" s="146"/>
      <c r="CL223" s="146"/>
      <c r="CM223" s="146"/>
      <c r="CN223" s="146"/>
      <c r="CO223" s="146"/>
      <c r="CP223" s="146"/>
      <c r="CQ223" s="146"/>
      <c r="CR223" s="146"/>
      <c r="CS223" s="146"/>
      <c r="CT223" s="146"/>
      <c r="CU223" s="146"/>
      <c r="CV223" s="146"/>
      <c r="CW223" s="146"/>
      <c r="CX223" s="146"/>
      <c r="CY223" s="146"/>
      <c r="CZ223" s="146"/>
      <c r="DA223" s="146"/>
      <c r="DB223" s="146"/>
      <c r="DC223" s="146"/>
      <c r="DD223" s="146"/>
      <c r="DE223" s="146"/>
      <c r="DF223" s="146"/>
      <c r="DG223" s="146"/>
      <c r="DH223" s="146"/>
      <c r="DI223" s="146"/>
      <c r="DJ223" s="146"/>
      <c r="DK223" s="146"/>
      <c r="DL223" s="146"/>
      <c r="DM223" s="146"/>
      <c r="DN223" s="146"/>
      <c r="DO223" s="146"/>
      <c r="DP223" s="146"/>
      <c r="DQ223" s="146"/>
      <c r="DR223" s="146"/>
      <c r="DS223" s="146"/>
      <c r="DT223" s="146"/>
      <c r="DU223" s="146"/>
      <c r="DV223" s="146"/>
      <c r="DW223" s="146"/>
      <c r="DX223" s="146"/>
      <c r="DY223" s="146"/>
      <c r="DZ223" s="146"/>
      <c r="EA223" s="146"/>
      <c r="EB223" s="146"/>
      <c r="EC223" s="146"/>
      <c r="ED223" s="146"/>
      <c r="EE223" s="146"/>
      <c r="EF223" s="146"/>
      <c r="EG223" s="146"/>
      <c r="EH223" s="146"/>
      <c r="EI223" s="146"/>
      <c r="EJ223" s="146"/>
      <c r="EK223" s="146"/>
      <c r="EL223" s="146"/>
      <c r="EM223" s="146"/>
      <c r="EN223" s="146"/>
      <c r="EO223" s="146"/>
    </row>
    <row r="224" spans="1:145" x14ac:dyDescent="0.15">
      <c r="A224" s="146"/>
      <c r="B224" s="146"/>
      <c r="C224" s="146"/>
      <c r="D224" s="146"/>
      <c r="E224" s="146"/>
      <c r="F224" s="146"/>
      <c r="G224" s="146"/>
      <c r="H224" s="146"/>
      <c r="I224" s="146"/>
      <c r="J224" s="146"/>
      <c r="K224" s="146"/>
      <c r="L224" s="146"/>
      <c r="M224" s="146"/>
      <c r="N224" s="146"/>
      <c r="O224" s="146"/>
      <c r="P224" s="146"/>
      <c r="Q224" s="146"/>
      <c r="R224" s="146"/>
      <c r="S224" s="146"/>
      <c r="T224" s="146"/>
      <c r="U224" s="146"/>
      <c r="V224" s="146"/>
      <c r="W224" s="146"/>
      <c r="X224" s="146"/>
      <c r="Y224" s="146"/>
      <c r="Z224" s="146"/>
      <c r="AA224" s="146"/>
      <c r="AB224" s="146"/>
      <c r="AC224" s="146"/>
      <c r="AD224" s="146"/>
      <c r="AE224" s="146"/>
      <c r="AF224" s="146"/>
      <c r="AG224" s="146"/>
      <c r="AH224" s="146"/>
      <c r="AI224" s="146"/>
      <c r="AJ224" s="146"/>
      <c r="AK224" s="146"/>
      <c r="AL224" s="146"/>
      <c r="AM224" s="146"/>
      <c r="AN224" s="146"/>
      <c r="AO224" s="146"/>
      <c r="AP224" s="146"/>
      <c r="AQ224" s="146"/>
      <c r="AR224" s="146"/>
      <c r="AS224" s="146"/>
      <c r="AT224" s="146"/>
      <c r="AU224" s="146"/>
      <c r="AV224" s="146"/>
      <c r="AW224" s="146"/>
      <c r="AX224" s="146"/>
      <c r="AY224" s="146"/>
      <c r="AZ224" s="146"/>
      <c r="BA224" s="146"/>
      <c r="BB224" s="146"/>
      <c r="BC224" s="146"/>
      <c r="BD224" s="146"/>
      <c r="BE224" s="146"/>
      <c r="BF224" s="146"/>
      <c r="BG224" s="146"/>
      <c r="BH224" s="146"/>
      <c r="BI224" s="146"/>
      <c r="BJ224" s="146"/>
      <c r="BK224" s="146"/>
      <c r="BL224" s="146"/>
      <c r="BM224" s="146"/>
      <c r="BN224" s="146"/>
      <c r="BO224" s="146"/>
      <c r="BP224" s="146"/>
      <c r="BQ224" s="146"/>
      <c r="BR224" s="146"/>
      <c r="BS224" s="146"/>
      <c r="BT224" s="146"/>
      <c r="BU224" s="146"/>
      <c r="BV224" s="146"/>
      <c r="BW224" s="146"/>
      <c r="BX224" s="146"/>
      <c r="BY224" s="146"/>
      <c r="BZ224" s="146"/>
      <c r="CA224" s="146"/>
      <c r="CB224" s="146"/>
      <c r="CC224" s="146"/>
      <c r="CD224" s="146"/>
      <c r="CE224" s="146"/>
      <c r="CF224" s="146"/>
      <c r="CG224" s="146"/>
      <c r="CH224" s="146"/>
      <c r="CI224" s="146"/>
      <c r="CJ224" s="146"/>
      <c r="CK224" s="146"/>
      <c r="CL224" s="146"/>
      <c r="CM224" s="146"/>
      <c r="CN224" s="146"/>
      <c r="CO224" s="146"/>
      <c r="CP224" s="146"/>
      <c r="CQ224" s="146"/>
      <c r="CR224" s="146"/>
      <c r="CS224" s="146"/>
      <c r="CT224" s="146"/>
      <c r="CU224" s="146"/>
      <c r="CV224" s="146"/>
      <c r="CW224" s="146"/>
      <c r="CX224" s="146"/>
      <c r="CY224" s="146"/>
      <c r="CZ224" s="146"/>
      <c r="DA224" s="146"/>
      <c r="DB224" s="146"/>
      <c r="DC224" s="146"/>
      <c r="DD224" s="146"/>
      <c r="DE224" s="146"/>
      <c r="DF224" s="146"/>
      <c r="DG224" s="146"/>
      <c r="DH224" s="146"/>
      <c r="DI224" s="146"/>
      <c r="DJ224" s="146"/>
      <c r="DK224" s="146"/>
      <c r="DL224" s="146"/>
      <c r="DM224" s="146"/>
      <c r="DN224" s="146"/>
      <c r="DO224" s="146"/>
      <c r="DP224" s="146"/>
      <c r="DQ224" s="146"/>
      <c r="DR224" s="146"/>
      <c r="DS224" s="146"/>
      <c r="DT224" s="146"/>
      <c r="DU224" s="146"/>
      <c r="DV224" s="146"/>
      <c r="DW224" s="146"/>
      <c r="DX224" s="146"/>
      <c r="DY224" s="146"/>
      <c r="DZ224" s="146"/>
      <c r="EA224" s="146"/>
      <c r="EB224" s="146"/>
      <c r="EC224" s="146"/>
      <c r="ED224" s="146"/>
      <c r="EE224" s="146"/>
      <c r="EF224" s="146"/>
      <c r="EG224" s="146"/>
      <c r="EH224" s="146"/>
      <c r="EI224" s="146"/>
      <c r="EJ224" s="146"/>
      <c r="EK224" s="146"/>
      <c r="EL224" s="146"/>
      <c r="EM224" s="146"/>
      <c r="EN224" s="146"/>
      <c r="EO224" s="146"/>
    </row>
    <row r="225" spans="1:145" x14ac:dyDescent="0.15">
      <c r="A225" s="146"/>
      <c r="B225" s="146"/>
      <c r="C225" s="146"/>
      <c r="D225" s="146"/>
      <c r="E225" s="146"/>
      <c r="F225" s="146"/>
      <c r="G225" s="146"/>
      <c r="H225" s="146"/>
      <c r="I225" s="146"/>
      <c r="J225" s="146"/>
      <c r="K225" s="146"/>
      <c r="L225" s="146"/>
      <c r="M225" s="146"/>
      <c r="N225" s="146"/>
      <c r="O225" s="146"/>
      <c r="P225" s="146"/>
      <c r="Q225" s="146"/>
      <c r="R225" s="146"/>
      <c r="S225" s="146"/>
      <c r="T225" s="146"/>
      <c r="U225" s="146"/>
      <c r="V225" s="146"/>
      <c r="W225" s="146"/>
      <c r="X225" s="146"/>
      <c r="Y225" s="146"/>
      <c r="Z225" s="146"/>
      <c r="AA225" s="146"/>
      <c r="AB225" s="146"/>
      <c r="AC225" s="146"/>
      <c r="AD225" s="146"/>
      <c r="AE225" s="146"/>
      <c r="AF225" s="146"/>
      <c r="AG225" s="146"/>
      <c r="AH225" s="146"/>
      <c r="AI225" s="146"/>
      <c r="AJ225" s="146"/>
      <c r="AK225" s="146"/>
      <c r="AL225" s="146"/>
      <c r="AM225" s="146"/>
      <c r="AN225" s="146"/>
      <c r="AO225" s="146"/>
      <c r="AP225" s="146"/>
      <c r="AQ225" s="146"/>
      <c r="AR225" s="146"/>
      <c r="AS225" s="146"/>
      <c r="AT225" s="146"/>
      <c r="AU225" s="146"/>
      <c r="AV225" s="146"/>
      <c r="AW225" s="146"/>
      <c r="AX225" s="146"/>
      <c r="AY225" s="146"/>
      <c r="AZ225" s="146"/>
      <c r="BA225" s="146"/>
      <c r="BB225" s="146"/>
      <c r="BC225" s="146"/>
      <c r="BD225" s="146"/>
      <c r="BE225" s="146"/>
      <c r="BF225" s="146"/>
      <c r="BG225" s="146"/>
      <c r="BH225" s="146"/>
      <c r="BI225" s="146"/>
      <c r="BJ225" s="146"/>
      <c r="BK225" s="146"/>
      <c r="BL225" s="146"/>
      <c r="BM225" s="146"/>
      <c r="BN225" s="146"/>
      <c r="BO225" s="146"/>
      <c r="BP225" s="146"/>
      <c r="BQ225" s="146"/>
      <c r="BR225" s="146"/>
      <c r="BS225" s="146"/>
      <c r="BT225" s="146"/>
      <c r="BU225" s="146"/>
      <c r="BV225" s="146"/>
      <c r="BW225" s="146"/>
      <c r="BX225" s="146"/>
      <c r="BY225" s="146"/>
      <c r="BZ225" s="146"/>
      <c r="CA225" s="146"/>
      <c r="CB225" s="146"/>
      <c r="CC225" s="146"/>
      <c r="CD225" s="146"/>
      <c r="CE225" s="146"/>
      <c r="CF225" s="146"/>
      <c r="CG225" s="146"/>
      <c r="CH225" s="146"/>
      <c r="CI225" s="146"/>
      <c r="CJ225" s="146"/>
      <c r="CK225" s="146"/>
      <c r="CL225" s="146"/>
      <c r="CM225" s="146"/>
      <c r="CN225" s="146"/>
      <c r="CO225" s="146"/>
      <c r="CP225" s="146"/>
      <c r="CQ225" s="146"/>
      <c r="CR225" s="146"/>
      <c r="CS225" s="146"/>
      <c r="CT225" s="146"/>
      <c r="CU225" s="146"/>
      <c r="CV225" s="146"/>
      <c r="CW225" s="146"/>
      <c r="CX225" s="146"/>
      <c r="CY225" s="146"/>
      <c r="CZ225" s="146"/>
      <c r="DA225" s="146"/>
      <c r="DB225" s="146"/>
      <c r="DC225" s="146"/>
      <c r="DD225" s="146"/>
      <c r="DE225" s="146"/>
      <c r="DF225" s="146"/>
      <c r="DG225" s="146"/>
      <c r="DH225" s="146"/>
      <c r="DI225" s="146"/>
      <c r="DJ225" s="146"/>
      <c r="DK225" s="146"/>
      <c r="DL225" s="146"/>
      <c r="DM225" s="146"/>
      <c r="DN225" s="146"/>
      <c r="DO225" s="146"/>
      <c r="DP225" s="146"/>
      <c r="DQ225" s="146"/>
      <c r="DR225" s="146"/>
      <c r="DS225" s="146"/>
      <c r="DT225" s="146"/>
      <c r="DU225" s="146"/>
      <c r="DV225" s="146"/>
      <c r="DW225" s="146"/>
      <c r="DX225" s="146"/>
      <c r="DY225" s="146"/>
      <c r="DZ225" s="146"/>
      <c r="EA225" s="146"/>
      <c r="EB225" s="146"/>
      <c r="EC225" s="146"/>
      <c r="ED225" s="146"/>
      <c r="EE225" s="146"/>
      <c r="EF225" s="146"/>
      <c r="EG225" s="146"/>
      <c r="EH225" s="146"/>
      <c r="EI225" s="146"/>
      <c r="EJ225" s="146"/>
      <c r="EK225" s="146"/>
      <c r="EL225" s="146"/>
      <c r="EM225" s="146"/>
      <c r="EN225" s="146"/>
      <c r="EO225" s="146"/>
    </row>
    <row r="226" spans="1:145" x14ac:dyDescent="0.15">
      <c r="A226" s="146"/>
      <c r="B226" s="146"/>
      <c r="C226" s="146"/>
      <c r="D226" s="146"/>
      <c r="E226" s="146"/>
      <c r="F226" s="146"/>
      <c r="G226" s="146"/>
      <c r="H226" s="146"/>
      <c r="I226" s="146"/>
      <c r="J226" s="146"/>
      <c r="K226" s="146"/>
      <c r="L226" s="146"/>
      <c r="M226" s="146"/>
      <c r="N226" s="146"/>
      <c r="O226" s="146"/>
      <c r="P226" s="146"/>
      <c r="Q226" s="146"/>
      <c r="R226" s="146"/>
      <c r="S226" s="146"/>
      <c r="T226" s="146"/>
      <c r="U226" s="146"/>
      <c r="V226" s="146"/>
      <c r="W226" s="146"/>
      <c r="X226" s="146"/>
      <c r="Y226" s="146"/>
      <c r="Z226" s="146"/>
      <c r="AA226" s="146"/>
      <c r="AB226" s="146"/>
      <c r="AC226" s="146"/>
      <c r="AD226" s="146"/>
      <c r="AE226" s="146"/>
      <c r="AF226" s="146"/>
      <c r="AG226" s="146"/>
      <c r="AH226" s="146"/>
      <c r="AI226" s="146"/>
      <c r="AJ226" s="146"/>
      <c r="AK226" s="146"/>
      <c r="AL226" s="146"/>
      <c r="AM226" s="146"/>
      <c r="AN226" s="146"/>
      <c r="AO226" s="146"/>
      <c r="AP226" s="146"/>
      <c r="AQ226" s="146"/>
      <c r="AR226" s="146"/>
      <c r="AS226" s="146"/>
      <c r="AT226" s="146"/>
      <c r="AU226" s="146"/>
      <c r="AV226" s="146"/>
      <c r="AW226" s="146"/>
      <c r="AX226" s="146"/>
      <c r="AY226" s="146"/>
      <c r="AZ226" s="146"/>
      <c r="BA226" s="146"/>
      <c r="BB226" s="146"/>
      <c r="BC226" s="146"/>
      <c r="BD226" s="146"/>
      <c r="BE226" s="146"/>
      <c r="BF226" s="146"/>
      <c r="BG226" s="146"/>
      <c r="BH226" s="146"/>
      <c r="BI226" s="146"/>
      <c r="BJ226" s="146"/>
      <c r="BK226" s="146"/>
      <c r="BL226" s="146"/>
      <c r="BM226" s="146"/>
      <c r="BN226" s="146"/>
      <c r="BO226" s="146"/>
      <c r="BP226" s="146"/>
      <c r="BQ226" s="146"/>
      <c r="BR226" s="146"/>
      <c r="BS226" s="146"/>
      <c r="BT226" s="146"/>
      <c r="BU226" s="146"/>
      <c r="BV226" s="146"/>
      <c r="BW226" s="146"/>
      <c r="BX226" s="146"/>
      <c r="BY226" s="146"/>
      <c r="BZ226" s="146"/>
      <c r="CA226" s="146"/>
      <c r="CB226" s="146"/>
      <c r="CC226" s="146"/>
      <c r="CD226" s="146"/>
      <c r="CE226" s="146"/>
      <c r="CF226" s="146"/>
      <c r="CG226" s="146"/>
      <c r="CH226" s="146"/>
      <c r="CI226" s="146"/>
      <c r="CJ226" s="146"/>
      <c r="CK226" s="146"/>
      <c r="CL226" s="146"/>
      <c r="CM226" s="146"/>
      <c r="CN226" s="146"/>
      <c r="CO226" s="146"/>
      <c r="CP226" s="146"/>
      <c r="CQ226" s="146"/>
      <c r="CR226" s="146"/>
      <c r="CS226" s="146"/>
      <c r="CT226" s="146"/>
      <c r="CU226" s="146"/>
      <c r="CV226" s="146"/>
      <c r="CW226" s="146"/>
      <c r="CX226" s="146"/>
      <c r="CY226" s="146"/>
      <c r="CZ226" s="146"/>
      <c r="DA226" s="146"/>
      <c r="DB226" s="146"/>
      <c r="DC226" s="146"/>
      <c r="DD226" s="146"/>
      <c r="DE226" s="146"/>
      <c r="DF226" s="146"/>
      <c r="DG226" s="146"/>
      <c r="DH226" s="146"/>
      <c r="DI226" s="146"/>
      <c r="DJ226" s="146"/>
      <c r="DK226" s="146"/>
      <c r="DL226" s="146"/>
      <c r="DM226" s="146"/>
      <c r="DN226" s="146"/>
      <c r="DO226" s="146"/>
      <c r="DP226" s="146"/>
      <c r="DQ226" s="146"/>
      <c r="DR226" s="146"/>
      <c r="DS226" s="146"/>
      <c r="DT226" s="146"/>
      <c r="DU226" s="146"/>
      <c r="DV226" s="146"/>
      <c r="DW226" s="146"/>
      <c r="DX226" s="146"/>
      <c r="DY226" s="146"/>
      <c r="DZ226" s="146"/>
      <c r="EA226" s="146"/>
      <c r="EB226" s="146"/>
      <c r="EC226" s="146"/>
      <c r="ED226" s="146"/>
      <c r="EE226" s="146"/>
      <c r="EF226" s="146"/>
      <c r="EG226" s="146"/>
      <c r="EH226" s="146"/>
      <c r="EI226" s="146"/>
      <c r="EJ226" s="146"/>
      <c r="EK226" s="146"/>
      <c r="EL226" s="146"/>
      <c r="EM226" s="146"/>
      <c r="EN226" s="146"/>
      <c r="EO226" s="146"/>
    </row>
    <row r="227" spans="1:145" x14ac:dyDescent="0.15">
      <c r="A227" s="146"/>
      <c r="B227" s="146"/>
      <c r="C227" s="146"/>
      <c r="D227" s="146"/>
      <c r="E227" s="146"/>
      <c r="F227" s="146"/>
      <c r="G227" s="146"/>
      <c r="H227" s="146"/>
      <c r="I227" s="146"/>
      <c r="J227" s="146"/>
      <c r="K227" s="146"/>
      <c r="L227" s="146"/>
      <c r="M227" s="146"/>
      <c r="N227" s="146"/>
      <c r="O227" s="146"/>
      <c r="P227" s="146"/>
      <c r="Q227" s="146"/>
      <c r="R227" s="146"/>
      <c r="S227" s="146"/>
      <c r="T227" s="146"/>
      <c r="U227" s="146"/>
      <c r="V227" s="146"/>
      <c r="W227" s="146"/>
      <c r="X227" s="146"/>
      <c r="Y227" s="146"/>
      <c r="Z227" s="146"/>
      <c r="AA227" s="146"/>
      <c r="AB227" s="146"/>
      <c r="AC227" s="146"/>
      <c r="AD227" s="146"/>
      <c r="AE227" s="146"/>
      <c r="AF227" s="146"/>
      <c r="AG227" s="146"/>
      <c r="AH227" s="146"/>
      <c r="AI227" s="146"/>
      <c r="AJ227" s="146"/>
      <c r="AK227" s="146"/>
      <c r="AL227" s="146"/>
      <c r="AM227" s="146"/>
      <c r="AN227" s="146"/>
      <c r="AO227" s="146"/>
      <c r="AP227" s="146"/>
      <c r="AQ227" s="146"/>
      <c r="AR227" s="146"/>
      <c r="AS227" s="146"/>
      <c r="AT227" s="146"/>
      <c r="AU227" s="146"/>
      <c r="AV227" s="146"/>
      <c r="AW227" s="146"/>
      <c r="AX227" s="146"/>
      <c r="AY227" s="146"/>
      <c r="AZ227" s="146"/>
      <c r="BA227" s="146"/>
      <c r="BB227" s="146"/>
      <c r="BC227" s="146"/>
      <c r="BD227" s="146"/>
      <c r="BE227" s="146"/>
      <c r="BF227" s="146"/>
      <c r="BG227" s="146"/>
      <c r="BH227" s="146"/>
      <c r="BI227" s="146"/>
      <c r="BJ227" s="146"/>
      <c r="BK227" s="146"/>
      <c r="BL227" s="146"/>
      <c r="BM227" s="146"/>
      <c r="BN227" s="146"/>
      <c r="BO227" s="146"/>
      <c r="BP227" s="146"/>
      <c r="BQ227" s="146"/>
      <c r="BR227" s="146"/>
      <c r="BS227" s="146"/>
      <c r="BT227" s="146"/>
      <c r="BU227" s="146"/>
      <c r="BV227" s="146"/>
      <c r="BW227" s="146"/>
      <c r="BX227" s="146"/>
      <c r="BY227" s="146"/>
      <c r="BZ227" s="146"/>
      <c r="CA227" s="146"/>
      <c r="CB227" s="146"/>
      <c r="CC227" s="146"/>
      <c r="CD227" s="146"/>
      <c r="CE227" s="146"/>
      <c r="CF227" s="146"/>
      <c r="CG227" s="146"/>
      <c r="CH227" s="146"/>
      <c r="CI227" s="146"/>
      <c r="CJ227" s="146"/>
      <c r="CK227" s="146"/>
      <c r="CL227" s="146"/>
      <c r="CM227" s="146"/>
      <c r="CN227" s="146"/>
      <c r="CO227" s="146"/>
      <c r="CP227" s="146"/>
      <c r="CQ227" s="146"/>
      <c r="CR227" s="146"/>
      <c r="CS227" s="146"/>
      <c r="CT227" s="146"/>
      <c r="CU227" s="146"/>
      <c r="CV227" s="146"/>
      <c r="CW227" s="146"/>
      <c r="CX227" s="146"/>
      <c r="CY227" s="146"/>
      <c r="CZ227" s="146"/>
      <c r="DA227" s="146"/>
      <c r="DB227" s="146"/>
      <c r="DC227" s="146"/>
      <c r="DD227" s="146"/>
      <c r="DE227" s="146"/>
      <c r="DF227" s="146"/>
      <c r="DG227" s="146"/>
      <c r="DH227" s="146"/>
      <c r="DI227" s="146"/>
      <c r="DJ227" s="146"/>
      <c r="DK227" s="146"/>
      <c r="DL227" s="146"/>
      <c r="DM227" s="146"/>
      <c r="DN227" s="146"/>
      <c r="DO227" s="146"/>
      <c r="DP227" s="146"/>
      <c r="DQ227" s="146"/>
      <c r="DR227" s="146"/>
      <c r="DS227" s="146"/>
      <c r="DT227" s="146"/>
      <c r="DU227" s="146"/>
      <c r="DV227" s="146"/>
      <c r="DW227" s="146"/>
      <c r="DX227" s="146"/>
      <c r="DY227" s="146"/>
      <c r="DZ227" s="146"/>
      <c r="EA227" s="146"/>
      <c r="EB227" s="146"/>
      <c r="EC227" s="146"/>
      <c r="ED227" s="146"/>
      <c r="EE227" s="146"/>
      <c r="EF227" s="146"/>
      <c r="EG227" s="146"/>
      <c r="EH227" s="146"/>
      <c r="EI227" s="146"/>
      <c r="EJ227" s="146"/>
      <c r="EK227" s="146"/>
      <c r="EL227" s="146"/>
      <c r="EM227" s="146"/>
      <c r="EN227" s="146"/>
      <c r="EO227" s="146"/>
    </row>
    <row r="228" spans="1:145" x14ac:dyDescent="0.15">
      <c r="A228" s="146"/>
      <c r="B228" s="146"/>
      <c r="C228" s="146"/>
      <c r="D228" s="146"/>
      <c r="E228" s="146"/>
      <c r="F228" s="146"/>
      <c r="G228" s="146"/>
      <c r="H228" s="146"/>
      <c r="I228" s="146"/>
      <c r="J228" s="146"/>
      <c r="K228" s="146"/>
      <c r="L228" s="146"/>
      <c r="M228" s="146"/>
      <c r="N228" s="146"/>
      <c r="O228" s="146"/>
      <c r="P228" s="146"/>
      <c r="Q228" s="146"/>
      <c r="R228" s="146"/>
      <c r="S228" s="146"/>
      <c r="T228" s="146"/>
      <c r="U228" s="146"/>
      <c r="V228" s="146"/>
      <c r="W228" s="146"/>
      <c r="X228" s="146"/>
      <c r="Y228" s="146"/>
      <c r="Z228" s="146"/>
      <c r="AA228" s="146"/>
      <c r="AB228" s="146"/>
      <c r="AC228" s="146"/>
      <c r="AD228" s="146"/>
      <c r="AE228" s="146"/>
      <c r="AF228" s="146"/>
      <c r="AG228" s="146"/>
      <c r="AH228" s="146"/>
      <c r="AI228" s="146"/>
      <c r="AJ228" s="146"/>
      <c r="AK228" s="146"/>
      <c r="AL228" s="146"/>
      <c r="AM228" s="146"/>
      <c r="AN228" s="146"/>
      <c r="AO228" s="146"/>
      <c r="AP228" s="146"/>
      <c r="AQ228" s="146"/>
      <c r="AR228" s="146"/>
      <c r="AS228" s="146"/>
      <c r="AT228" s="146"/>
      <c r="AU228" s="146"/>
      <c r="AV228" s="146"/>
      <c r="AW228" s="146"/>
      <c r="AX228" s="146"/>
      <c r="AY228" s="146"/>
      <c r="AZ228" s="146"/>
      <c r="BA228" s="146"/>
      <c r="BB228" s="146"/>
      <c r="BC228" s="146"/>
      <c r="BD228" s="146"/>
      <c r="BE228" s="146"/>
      <c r="BF228" s="146"/>
      <c r="BG228" s="146"/>
      <c r="BH228" s="146"/>
      <c r="BI228" s="146"/>
      <c r="BJ228" s="146"/>
      <c r="BK228" s="146"/>
      <c r="BL228" s="146"/>
      <c r="BM228" s="146"/>
      <c r="BN228" s="146"/>
      <c r="BO228" s="146"/>
      <c r="BP228" s="146"/>
      <c r="BQ228" s="146"/>
      <c r="BR228" s="146"/>
      <c r="BS228" s="146"/>
      <c r="BT228" s="146"/>
      <c r="BU228" s="146"/>
      <c r="BV228" s="146"/>
      <c r="BW228" s="146"/>
      <c r="BX228" s="146"/>
      <c r="BY228" s="146"/>
      <c r="BZ228" s="146"/>
      <c r="CA228" s="146"/>
      <c r="CB228" s="146"/>
      <c r="CC228" s="146"/>
      <c r="CD228" s="146"/>
      <c r="CE228" s="146"/>
      <c r="CF228" s="146"/>
      <c r="CG228" s="146"/>
      <c r="CH228" s="146"/>
      <c r="CI228" s="146"/>
      <c r="CJ228" s="146"/>
      <c r="CK228" s="146"/>
      <c r="CL228" s="146"/>
      <c r="CM228" s="146"/>
      <c r="CN228" s="146"/>
      <c r="CO228" s="146"/>
      <c r="CP228" s="146"/>
      <c r="CQ228" s="146"/>
      <c r="CR228" s="146"/>
      <c r="CS228" s="146"/>
      <c r="CT228" s="146"/>
      <c r="CU228" s="146"/>
      <c r="CV228" s="146"/>
      <c r="CW228" s="146"/>
      <c r="CX228" s="146"/>
      <c r="CY228" s="146"/>
      <c r="CZ228" s="146"/>
      <c r="DA228" s="146"/>
      <c r="DB228" s="146"/>
      <c r="DC228" s="146"/>
      <c r="DD228" s="146"/>
      <c r="DE228" s="146"/>
      <c r="DF228" s="146"/>
      <c r="DG228" s="146"/>
      <c r="DH228" s="146"/>
      <c r="DI228" s="146"/>
      <c r="DJ228" s="146"/>
      <c r="DK228" s="146"/>
      <c r="DL228" s="146"/>
      <c r="DM228" s="146"/>
      <c r="DN228" s="146"/>
      <c r="DO228" s="146"/>
      <c r="DP228" s="146"/>
      <c r="DQ228" s="146"/>
      <c r="DR228" s="146"/>
      <c r="DS228" s="146"/>
      <c r="DT228" s="146"/>
      <c r="DU228" s="146"/>
      <c r="DV228" s="146"/>
      <c r="DW228" s="146"/>
      <c r="DX228" s="146"/>
      <c r="DY228" s="146"/>
      <c r="DZ228" s="146"/>
      <c r="EA228" s="146"/>
      <c r="EB228" s="146"/>
      <c r="EC228" s="146"/>
      <c r="ED228" s="146"/>
      <c r="EE228" s="146"/>
      <c r="EF228" s="146"/>
      <c r="EG228" s="146"/>
      <c r="EH228" s="146"/>
      <c r="EI228" s="146"/>
      <c r="EJ228" s="146"/>
      <c r="EK228" s="146"/>
      <c r="EL228" s="146"/>
      <c r="EM228" s="146"/>
      <c r="EN228" s="146"/>
      <c r="EO228" s="146"/>
    </row>
    <row r="229" spans="1:145" x14ac:dyDescent="0.15">
      <c r="A229" s="146"/>
      <c r="B229" s="146"/>
      <c r="C229" s="146"/>
      <c r="D229" s="146"/>
      <c r="E229" s="146"/>
      <c r="F229" s="146"/>
      <c r="G229" s="146"/>
      <c r="H229" s="146"/>
      <c r="I229" s="146"/>
      <c r="J229" s="146"/>
      <c r="K229" s="146"/>
      <c r="L229" s="146"/>
      <c r="M229" s="146"/>
      <c r="N229" s="146"/>
      <c r="O229" s="146"/>
      <c r="P229" s="146"/>
      <c r="Q229" s="146"/>
      <c r="R229" s="146"/>
      <c r="S229" s="146"/>
      <c r="T229" s="146"/>
      <c r="U229" s="146"/>
      <c r="V229" s="146"/>
      <c r="W229" s="146"/>
      <c r="X229" s="146"/>
      <c r="Y229" s="146"/>
      <c r="Z229" s="146"/>
      <c r="AA229" s="146"/>
      <c r="AB229" s="146"/>
      <c r="AC229" s="146"/>
      <c r="AD229" s="146"/>
      <c r="AE229" s="146"/>
      <c r="AF229" s="146"/>
      <c r="AG229" s="146"/>
      <c r="AH229" s="146"/>
      <c r="AI229" s="146"/>
      <c r="AJ229" s="146"/>
      <c r="AK229" s="146"/>
      <c r="AL229" s="146"/>
      <c r="AM229" s="146"/>
      <c r="AN229" s="146"/>
      <c r="AO229" s="146"/>
      <c r="AP229" s="146"/>
      <c r="AQ229" s="146"/>
      <c r="AR229" s="146"/>
      <c r="AS229" s="146"/>
      <c r="AT229" s="146"/>
      <c r="AU229" s="146"/>
      <c r="AV229" s="146"/>
      <c r="AW229" s="146"/>
      <c r="AX229" s="146"/>
      <c r="AY229" s="146"/>
      <c r="AZ229" s="146"/>
      <c r="BA229" s="146"/>
      <c r="BB229" s="146"/>
      <c r="BC229" s="146"/>
      <c r="BD229" s="146"/>
      <c r="BE229" s="146"/>
      <c r="BF229" s="146"/>
      <c r="BG229" s="146"/>
      <c r="BH229" s="146"/>
      <c r="BI229" s="146"/>
      <c r="BJ229" s="146"/>
      <c r="BK229" s="146"/>
      <c r="BL229" s="146"/>
      <c r="BM229" s="146"/>
      <c r="BN229" s="146"/>
      <c r="BO229" s="146"/>
      <c r="BP229" s="146"/>
      <c r="BQ229" s="146"/>
      <c r="BR229" s="146"/>
      <c r="BS229" s="146"/>
      <c r="BT229" s="146"/>
      <c r="BU229" s="146"/>
      <c r="BV229" s="146"/>
      <c r="BW229" s="146"/>
      <c r="BX229" s="146"/>
      <c r="BY229" s="146"/>
      <c r="BZ229" s="146"/>
      <c r="CA229" s="146"/>
      <c r="CB229" s="146"/>
      <c r="CC229" s="146"/>
      <c r="CD229" s="146"/>
      <c r="CE229" s="146"/>
      <c r="CF229" s="146"/>
      <c r="CG229" s="146"/>
      <c r="CH229" s="146"/>
      <c r="CI229" s="146"/>
      <c r="CJ229" s="146"/>
      <c r="CK229" s="146"/>
      <c r="CL229" s="146"/>
      <c r="CM229" s="146"/>
      <c r="CN229" s="146"/>
      <c r="CO229" s="146"/>
      <c r="CP229" s="146"/>
      <c r="CQ229" s="146"/>
      <c r="CR229" s="146"/>
      <c r="CS229" s="146"/>
      <c r="CT229" s="146"/>
      <c r="CU229" s="146"/>
      <c r="CV229" s="146"/>
      <c r="CW229" s="146"/>
      <c r="CX229" s="146"/>
      <c r="CY229" s="146"/>
      <c r="CZ229" s="146"/>
      <c r="DA229" s="146"/>
      <c r="DB229" s="146"/>
      <c r="DC229" s="146"/>
      <c r="DD229" s="146"/>
      <c r="DE229" s="146"/>
      <c r="DF229" s="146"/>
      <c r="DG229" s="146"/>
      <c r="DH229" s="146"/>
      <c r="DI229" s="146"/>
      <c r="DJ229" s="146"/>
      <c r="DK229" s="146"/>
      <c r="DL229" s="146"/>
      <c r="DM229" s="146"/>
      <c r="DN229" s="146"/>
      <c r="DO229" s="146"/>
      <c r="DP229" s="146"/>
      <c r="DQ229" s="146"/>
      <c r="DR229" s="146"/>
      <c r="DS229" s="146"/>
      <c r="DT229" s="146"/>
      <c r="DU229" s="146"/>
      <c r="DV229" s="146"/>
      <c r="DW229" s="146"/>
      <c r="DX229" s="146"/>
      <c r="DY229" s="146"/>
      <c r="DZ229" s="146"/>
      <c r="EA229" s="146"/>
      <c r="EB229" s="146"/>
      <c r="EC229" s="146"/>
      <c r="ED229" s="146"/>
      <c r="EE229" s="146"/>
      <c r="EF229" s="146"/>
      <c r="EG229" s="146"/>
      <c r="EH229" s="146"/>
      <c r="EI229" s="146"/>
      <c r="EJ229" s="146"/>
      <c r="EK229" s="146"/>
      <c r="EL229" s="146"/>
      <c r="EM229" s="146"/>
      <c r="EN229" s="146"/>
      <c r="EO229" s="146"/>
    </row>
    <row r="230" spans="1:145" x14ac:dyDescent="0.15">
      <c r="A230" s="146"/>
      <c r="B230" s="146"/>
      <c r="C230" s="146"/>
      <c r="D230" s="146"/>
      <c r="E230" s="146"/>
      <c r="F230" s="146"/>
      <c r="G230" s="146"/>
      <c r="H230" s="146"/>
      <c r="I230" s="146"/>
      <c r="J230" s="146"/>
      <c r="K230" s="146"/>
      <c r="L230" s="146"/>
      <c r="M230" s="146"/>
      <c r="N230" s="146"/>
      <c r="O230" s="146"/>
      <c r="P230" s="146"/>
      <c r="Q230" s="146"/>
      <c r="R230" s="146"/>
      <c r="S230" s="146"/>
      <c r="T230" s="146"/>
      <c r="U230" s="146"/>
      <c r="V230" s="146"/>
      <c r="W230" s="146"/>
      <c r="X230" s="146"/>
      <c r="Y230" s="146"/>
      <c r="Z230" s="146"/>
      <c r="AA230" s="146"/>
      <c r="AB230" s="146"/>
      <c r="AC230" s="146"/>
      <c r="AD230" s="146"/>
      <c r="AE230" s="146"/>
      <c r="AF230" s="146"/>
      <c r="AG230" s="146"/>
      <c r="AH230" s="146"/>
      <c r="AI230" s="146"/>
      <c r="AJ230" s="146"/>
      <c r="AK230" s="146"/>
      <c r="AL230" s="146"/>
      <c r="AM230" s="146"/>
      <c r="AN230" s="146"/>
      <c r="AO230" s="146"/>
      <c r="AP230" s="146"/>
      <c r="AQ230" s="146"/>
      <c r="AR230" s="146"/>
      <c r="AS230" s="146"/>
      <c r="AT230" s="146"/>
      <c r="AU230" s="146"/>
      <c r="AV230" s="146"/>
      <c r="AW230" s="146"/>
      <c r="AX230" s="146"/>
      <c r="AY230" s="146"/>
      <c r="AZ230" s="146"/>
      <c r="BA230" s="146"/>
      <c r="BB230" s="146"/>
      <c r="BC230" s="146"/>
      <c r="BD230" s="146"/>
      <c r="BE230" s="146"/>
      <c r="BF230" s="146"/>
      <c r="BG230" s="146"/>
      <c r="BH230" s="146"/>
      <c r="BI230" s="146"/>
      <c r="BJ230" s="146"/>
      <c r="BK230" s="146"/>
      <c r="BL230" s="146"/>
      <c r="BM230" s="146"/>
      <c r="BN230" s="146"/>
      <c r="BO230" s="146"/>
      <c r="BP230" s="146"/>
      <c r="BQ230" s="146"/>
      <c r="BR230" s="146"/>
      <c r="BS230" s="146"/>
      <c r="BT230" s="146"/>
      <c r="BU230" s="146"/>
      <c r="BV230" s="146"/>
      <c r="BW230" s="146"/>
      <c r="BX230" s="146"/>
      <c r="BY230" s="146"/>
      <c r="BZ230" s="146"/>
      <c r="CA230" s="146"/>
      <c r="CB230" s="146"/>
      <c r="CC230" s="146"/>
      <c r="CD230" s="146"/>
      <c r="CE230" s="146"/>
      <c r="CF230" s="146"/>
      <c r="CG230" s="146"/>
      <c r="CH230" s="146"/>
      <c r="CI230" s="146"/>
      <c r="CJ230" s="146"/>
      <c r="CK230" s="146"/>
      <c r="CL230" s="146"/>
      <c r="CM230" s="146"/>
      <c r="CN230" s="146"/>
      <c r="CO230" s="146"/>
      <c r="CP230" s="146"/>
      <c r="CQ230" s="146"/>
      <c r="CR230" s="146"/>
      <c r="CS230" s="146"/>
      <c r="CT230" s="146"/>
      <c r="CU230" s="146"/>
      <c r="CV230" s="146"/>
      <c r="CW230" s="146"/>
      <c r="CX230" s="146"/>
      <c r="CY230" s="146"/>
      <c r="CZ230" s="146"/>
      <c r="DA230" s="146"/>
      <c r="DB230" s="146"/>
      <c r="DC230" s="146"/>
      <c r="DD230" s="146"/>
      <c r="DE230" s="146"/>
      <c r="DF230" s="146"/>
      <c r="DG230" s="146"/>
      <c r="DH230" s="146"/>
      <c r="DI230" s="146"/>
      <c r="DJ230" s="146"/>
      <c r="DK230" s="146"/>
      <c r="DL230" s="146"/>
      <c r="DM230" s="146"/>
      <c r="DN230" s="146"/>
      <c r="DO230" s="146"/>
      <c r="DP230" s="146"/>
      <c r="DQ230" s="146"/>
      <c r="DR230" s="146"/>
      <c r="DS230" s="146"/>
      <c r="DT230" s="146"/>
      <c r="DU230" s="146"/>
      <c r="DV230" s="146"/>
      <c r="DW230" s="146"/>
      <c r="DX230" s="146"/>
      <c r="DY230" s="146"/>
      <c r="DZ230" s="146"/>
      <c r="EA230" s="146"/>
      <c r="EB230" s="146"/>
      <c r="EC230" s="146"/>
      <c r="ED230" s="146"/>
      <c r="EE230" s="146"/>
      <c r="EF230" s="146"/>
      <c r="EG230" s="146"/>
      <c r="EH230" s="146"/>
      <c r="EI230" s="146"/>
      <c r="EJ230" s="146"/>
      <c r="EK230" s="146"/>
      <c r="EL230" s="146"/>
      <c r="EM230" s="146"/>
      <c r="EN230" s="146"/>
      <c r="EO230" s="146"/>
    </row>
    <row r="231" spans="1:145" x14ac:dyDescent="0.15">
      <c r="A231" s="146"/>
      <c r="B231" s="146"/>
      <c r="C231" s="146"/>
      <c r="D231" s="146"/>
      <c r="E231" s="146"/>
      <c r="F231" s="146"/>
      <c r="G231" s="146"/>
      <c r="H231" s="146"/>
      <c r="I231" s="146"/>
      <c r="J231" s="146"/>
      <c r="K231" s="146"/>
      <c r="L231" s="146"/>
      <c r="M231" s="146"/>
      <c r="N231" s="146"/>
      <c r="O231" s="146"/>
      <c r="P231" s="146"/>
      <c r="Q231" s="146"/>
      <c r="R231" s="146"/>
      <c r="S231" s="146"/>
      <c r="T231" s="146"/>
      <c r="U231" s="146"/>
      <c r="V231" s="146"/>
      <c r="W231" s="146"/>
      <c r="X231" s="146"/>
      <c r="Y231" s="146"/>
      <c r="Z231" s="146"/>
      <c r="AA231" s="146"/>
      <c r="AB231" s="146"/>
      <c r="AC231" s="146"/>
      <c r="AD231" s="146"/>
      <c r="AE231" s="146"/>
      <c r="AF231" s="146"/>
      <c r="AG231" s="146"/>
      <c r="AH231" s="146"/>
      <c r="AI231" s="146"/>
      <c r="AJ231" s="146"/>
      <c r="AK231" s="146"/>
      <c r="AL231" s="146"/>
      <c r="AM231" s="146"/>
      <c r="AN231" s="146"/>
      <c r="AO231" s="146"/>
      <c r="AP231" s="146"/>
      <c r="AQ231" s="146"/>
      <c r="AR231" s="146"/>
      <c r="AS231" s="146"/>
      <c r="AT231" s="146"/>
      <c r="AU231" s="146"/>
      <c r="AV231" s="146"/>
      <c r="AW231" s="146"/>
      <c r="AX231" s="146"/>
      <c r="AY231" s="146"/>
      <c r="AZ231" s="146"/>
      <c r="BA231" s="146"/>
      <c r="BB231" s="146"/>
      <c r="BC231" s="146"/>
      <c r="BD231" s="146"/>
      <c r="BE231" s="146"/>
      <c r="BF231" s="146"/>
      <c r="BG231" s="146"/>
      <c r="BH231" s="146"/>
      <c r="BI231" s="146"/>
      <c r="BJ231" s="146"/>
      <c r="BK231" s="146"/>
      <c r="BL231" s="146"/>
      <c r="BM231" s="146"/>
      <c r="BN231" s="146"/>
      <c r="BO231" s="146"/>
      <c r="BP231" s="146"/>
      <c r="BQ231" s="146"/>
      <c r="BR231" s="146"/>
      <c r="BS231" s="146"/>
      <c r="BT231" s="146"/>
      <c r="BU231" s="146"/>
      <c r="BV231" s="146"/>
      <c r="BW231" s="146"/>
      <c r="BX231" s="146"/>
      <c r="BY231" s="146"/>
      <c r="BZ231" s="146"/>
      <c r="CA231" s="146"/>
      <c r="CB231" s="146"/>
      <c r="CC231" s="146"/>
      <c r="CD231" s="146"/>
      <c r="CE231" s="146"/>
      <c r="CF231" s="146"/>
      <c r="CG231" s="146"/>
      <c r="CH231" s="146"/>
      <c r="CI231" s="146"/>
      <c r="CJ231" s="146"/>
      <c r="CK231" s="146"/>
      <c r="CL231" s="146"/>
      <c r="CM231" s="146"/>
      <c r="CN231" s="146"/>
      <c r="CO231" s="146"/>
      <c r="CP231" s="146"/>
      <c r="CQ231" s="146"/>
      <c r="CR231" s="146"/>
      <c r="CS231" s="146"/>
      <c r="CT231" s="146"/>
      <c r="CU231" s="146"/>
      <c r="CV231" s="146"/>
      <c r="CW231" s="146"/>
      <c r="CX231" s="146"/>
      <c r="CY231" s="146"/>
      <c r="CZ231" s="146"/>
      <c r="DA231" s="146"/>
      <c r="DB231" s="146"/>
      <c r="DC231" s="146"/>
      <c r="DD231" s="146"/>
      <c r="DE231" s="146"/>
      <c r="DF231" s="146"/>
      <c r="DG231" s="146"/>
      <c r="DH231" s="146"/>
      <c r="DI231" s="146"/>
      <c r="DJ231" s="146"/>
      <c r="DK231" s="146"/>
      <c r="DL231" s="146"/>
      <c r="DM231" s="146"/>
      <c r="DN231" s="146"/>
      <c r="DO231" s="146"/>
      <c r="DP231" s="146"/>
      <c r="DQ231" s="146"/>
      <c r="DR231" s="146"/>
      <c r="DS231" s="146"/>
      <c r="DT231" s="146"/>
      <c r="DU231" s="146"/>
      <c r="DV231" s="146"/>
      <c r="DW231" s="146"/>
      <c r="DX231" s="146"/>
      <c r="DY231" s="146"/>
      <c r="DZ231" s="146"/>
      <c r="EA231" s="146"/>
      <c r="EB231" s="146"/>
      <c r="EC231" s="146"/>
      <c r="ED231" s="146"/>
      <c r="EE231" s="146"/>
      <c r="EF231" s="146"/>
      <c r="EG231" s="146"/>
      <c r="EH231" s="146"/>
      <c r="EI231" s="146"/>
      <c r="EJ231" s="146"/>
      <c r="EK231" s="146"/>
      <c r="EL231" s="146"/>
      <c r="EM231" s="146"/>
      <c r="EN231" s="146"/>
      <c r="EO231" s="146"/>
    </row>
    <row r="232" spans="1:145" x14ac:dyDescent="0.15">
      <c r="A232" s="146"/>
      <c r="B232" s="146"/>
      <c r="C232" s="146"/>
      <c r="D232" s="146"/>
      <c r="E232" s="146"/>
      <c r="F232" s="146"/>
      <c r="G232" s="146"/>
      <c r="H232" s="146"/>
      <c r="I232" s="146"/>
      <c r="J232" s="146"/>
      <c r="K232" s="146"/>
      <c r="L232" s="146"/>
      <c r="M232" s="146"/>
      <c r="N232" s="146"/>
      <c r="O232" s="146"/>
      <c r="P232" s="146"/>
      <c r="Q232" s="146"/>
      <c r="R232" s="146"/>
      <c r="S232" s="146"/>
      <c r="T232" s="146"/>
      <c r="U232" s="146"/>
      <c r="V232" s="146"/>
      <c r="W232" s="146"/>
      <c r="X232" s="146"/>
      <c r="Y232" s="146"/>
      <c r="Z232" s="146"/>
      <c r="AA232" s="146"/>
      <c r="AB232" s="146"/>
      <c r="AC232" s="146"/>
      <c r="AD232" s="146"/>
      <c r="AE232" s="146"/>
      <c r="AF232" s="146"/>
      <c r="AG232" s="146"/>
      <c r="AH232" s="146"/>
      <c r="AI232" s="146"/>
      <c r="AJ232" s="146"/>
      <c r="AK232" s="146"/>
      <c r="AL232" s="146"/>
      <c r="AM232" s="146"/>
      <c r="AN232" s="146"/>
      <c r="AO232" s="146"/>
      <c r="AP232" s="146"/>
      <c r="AQ232" s="146"/>
      <c r="AR232" s="146"/>
      <c r="AS232" s="146"/>
      <c r="AT232" s="146"/>
      <c r="AU232" s="146"/>
      <c r="AV232" s="146"/>
      <c r="AW232" s="146"/>
      <c r="AX232" s="146"/>
      <c r="AY232" s="146"/>
      <c r="AZ232" s="146"/>
      <c r="BA232" s="146"/>
      <c r="BB232" s="146"/>
      <c r="BC232" s="146"/>
      <c r="BD232" s="146"/>
      <c r="BE232" s="146"/>
      <c r="BF232" s="146"/>
      <c r="BG232" s="146"/>
      <c r="BH232" s="146"/>
      <c r="BI232" s="146"/>
      <c r="BJ232" s="146"/>
      <c r="BK232" s="146"/>
      <c r="BL232" s="146"/>
      <c r="BM232" s="146"/>
      <c r="BN232" s="146"/>
      <c r="BO232" s="146"/>
      <c r="BP232" s="146"/>
      <c r="BQ232" s="146"/>
      <c r="BR232" s="146"/>
      <c r="BS232" s="146"/>
      <c r="BT232" s="146"/>
      <c r="BU232" s="146"/>
      <c r="BV232" s="146"/>
      <c r="BW232" s="146"/>
      <c r="BX232" s="146"/>
      <c r="BY232" s="146"/>
      <c r="BZ232" s="146"/>
      <c r="CA232" s="146"/>
      <c r="CB232" s="146"/>
      <c r="CC232" s="146"/>
      <c r="CD232" s="146"/>
      <c r="CE232" s="146"/>
      <c r="CF232" s="146"/>
      <c r="CG232" s="146"/>
      <c r="CH232" s="146"/>
      <c r="CI232" s="146"/>
      <c r="CJ232" s="146"/>
      <c r="CK232" s="146"/>
      <c r="CL232" s="146"/>
      <c r="CM232" s="146"/>
      <c r="CN232" s="146"/>
      <c r="CO232" s="146"/>
      <c r="CP232" s="146"/>
      <c r="CQ232" s="146"/>
      <c r="CR232" s="146"/>
      <c r="CS232" s="146"/>
      <c r="CT232" s="146"/>
      <c r="CU232" s="146"/>
      <c r="CV232" s="146"/>
      <c r="CW232" s="146"/>
      <c r="CX232" s="146"/>
      <c r="CY232" s="146"/>
      <c r="CZ232" s="146"/>
      <c r="DA232" s="146"/>
      <c r="DB232" s="146"/>
      <c r="DC232" s="146"/>
      <c r="DD232" s="146"/>
      <c r="DE232" s="146"/>
      <c r="DF232" s="146"/>
      <c r="DG232" s="146"/>
      <c r="DH232" s="146"/>
      <c r="DI232" s="146"/>
      <c r="DJ232" s="146"/>
      <c r="DK232" s="146"/>
      <c r="DL232" s="146"/>
      <c r="DM232" s="146"/>
      <c r="DN232" s="146"/>
      <c r="DO232" s="146"/>
      <c r="DP232" s="146"/>
      <c r="DQ232" s="146"/>
      <c r="DR232" s="146"/>
      <c r="DS232" s="146"/>
      <c r="DT232" s="146"/>
      <c r="DU232" s="146"/>
      <c r="DV232" s="146"/>
      <c r="DW232" s="146"/>
      <c r="DX232" s="146"/>
      <c r="DY232" s="146"/>
      <c r="DZ232" s="146"/>
      <c r="EA232" s="146"/>
      <c r="EB232" s="146"/>
      <c r="EC232" s="146"/>
      <c r="ED232" s="146"/>
      <c r="EE232" s="146"/>
      <c r="EF232" s="146"/>
      <c r="EG232" s="146"/>
      <c r="EH232" s="146"/>
      <c r="EI232" s="146"/>
      <c r="EJ232" s="146"/>
      <c r="EK232" s="146"/>
      <c r="EL232" s="146"/>
      <c r="EM232" s="146"/>
      <c r="EN232" s="146"/>
      <c r="EO232" s="146"/>
    </row>
    <row r="233" spans="1:145" x14ac:dyDescent="0.15">
      <c r="A233" s="146"/>
      <c r="B233" s="146"/>
      <c r="C233" s="146"/>
      <c r="D233" s="146"/>
      <c r="E233" s="146"/>
      <c r="F233" s="146"/>
      <c r="G233" s="146"/>
      <c r="H233" s="146"/>
      <c r="I233" s="146"/>
      <c r="J233" s="146"/>
      <c r="K233" s="146"/>
      <c r="L233" s="146"/>
      <c r="M233" s="146"/>
      <c r="N233" s="146"/>
      <c r="O233" s="146"/>
      <c r="P233" s="146"/>
      <c r="Q233" s="146"/>
      <c r="R233" s="146"/>
      <c r="S233" s="146"/>
      <c r="T233" s="146"/>
      <c r="U233" s="146"/>
      <c r="V233" s="146"/>
      <c r="W233" s="146"/>
      <c r="X233" s="146"/>
      <c r="Y233" s="146"/>
      <c r="Z233" s="146"/>
      <c r="AA233" s="146"/>
      <c r="AB233" s="146"/>
      <c r="AC233" s="146"/>
      <c r="AD233" s="146"/>
      <c r="AE233" s="146"/>
      <c r="AF233" s="146"/>
      <c r="AG233" s="146"/>
      <c r="AH233" s="146"/>
      <c r="AI233" s="146"/>
      <c r="AJ233" s="146"/>
      <c r="AK233" s="146"/>
      <c r="AL233" s="146"/>
      <c r="AM233" s="146"/>
      <c r="AN233" s="146"/>
      <c r="AO233" s="146"/>
      <c r="AP233" s="146"/>
      <c r="AQ233" s="146"/>
      <c r="AR233" s="146"/>
      <c r="AS233" s="146"/>
      <c r="AT233" s="146"/>
      <c r="AU233" s="146"/>
      <c r="AV233" s="146"/>
      <c r="AW233" s="146"/>
      <c r="AX233" s="146"/>
      <c r="AY233" s="146"/>
      <c r="AZ233" s="146"/>
      <c r="BA233" s="146"/>
      <c r="BB233" s="146"/>
      <c r="BC233" s="146"/>
      <c r="BD233" s="146"/>
      <c r="BE233" s="146"/>
      <c r="BF233" s="146"/>
      <c r="BG233" s="146"/>
      <c r="BH233" s="146"/>
      <c r="BI233" s="146"/>
      <c r="BJ233" s="146"/>
      <c r="BK233" s="146"/>
      <c r="BL233" s="146"/>
      <c r="BM233" s="146"/>
      <c r="BN233" s="146"/>
      <c r="BO233" s="146"/>
      <c r="BP233" s="146"/>
      <c r="BQ233" s="146"/>
      <c r="BR233" s="146"/>
      <c r="BS233" s="146"/>
      <c r="BT233" s="146"/>
      <c r="BU233" s="146"/>
      <c r="BV233" s="146"/>
      <c r="BW233" s="146"/>
      <c r="BX233" s="146"/>
      <c r="BY233" s="146"/>
      <c r="BZ233" s="146"/>
      <c r="CA233" s="146"/>
      <c r="CB233" s="146"/>
      <c r="CC233" s="146"/>
      <c r="CD233" s="146"/>
      <c r="CE233" s="146"/>
      <c r="CF233" s="146"/>
      <c r="CG233" s="146"/>
      <c r="CH233" s="146"/>
      <c r="CI233" s="146"/>
      <c r="CJ233" s="146"/>
      <c r="CK233" s="146"/>
      <c r="CL233" s="146"/>
      <c r="CM233" s="146"/>
      <c r="CN233" s="146"/>
      <c r="CO233" s="146"/>
      <c r="CP233" s="146"/>
      <c r="CQ233" s="146"/>
      <c r="CR233" s="146"/>
      <c r="CS233" s="146"/>
      <c r="CT233" s="146"/>
      <c r="CU233" s="146"/>
      <c r="CV233" s="146"/>
      <c r="CW233" s="146"/>
      <c r="CX233" s="146"/>
      <c r="CY233" s="146"/>
      <c r="CZ233" s="146"/>
      <c r="DA233" s="146"/>
      <c r="DB233" s="146"/>
      <c r="DC233" s="146"/>
      <c r="DD233" s="146"/>
      <c r="DE233" s="146"/>
      <c r="DF233" s="146"/>
      <c r="DG233" s="146"/>
      <c r="DH233" s="146"/>
      <c r="DI233" s="146"/>
      <c r="DJ233" s="146"/>
      <c r="DK233" s="146"/>
      <c r="DL233" s="146"/>
      <c r="DM233" s="146"/>
      <c r="DN233" s="146"/>
      <c r="DO233" s="146"/>
      <c r="DP233" s="146"/>
      <c r="DQ233" s="146"/>
      <c r="DR233" s="146"/>
      <c r="DS233" s="146"/>
      <c r="DT233" s="146"/>
      <c r="DU233" s="146"/>
      <c r="DV233" s="146"/>
      <c r="DW233" s="146"/>
      <c r="DX233" s="146"/>
      <c r="DY233" s="146"/>
      <c r="DZ233" s="146"/>
      <c r="EA233" s="146"/>
      <c r="EB233" s="146"/>
      <c r="EC233" s="146"/>
      <c r="ED233" s="146"/>
      <c r="EE233" s="146"/>
      <c r="EF233" s="146"/>
      <c r="EG233" s="146"/>
      <c r="EH233" s="146"/>
      <c r="EI233" s="146"/>
      <c r="EJ233" s="146"/>
      <c r="EK233" s="146"/>
      <c r="EL233" s="146"/>
      <c r="EM233" s="146"/>
      <c r="EN233" s="146"/>
      <c r="EO233" s="146"/>
    </row>
    <row r="234" spans="1:145" x14ac:dyDescent="0.15">
      <c r="A234" s="146"/>
      <c r="B234" s="146"/>
      <c r="C234" s="146"/>
      <c r="D234" s="146"/>
      <c r="E234" s="146"/>
      <c r="F234" s="146"/>
      <c r="G234" s="146"/>
      <c r="H234" s="146"/>
      <c r="I234" s="146"/>
      <c r="J234" s="146"/>
      <c r="K234" s="146"/>
      <c r="L234" s="146"/>
      <c r="M234" s="146"/>
      <c r="N234" s="146"/>
      <c r="O234" s="146"/>
      <c r="P234" s="146"/>
      <c r="Q234" s="146"/>
      <c r="R234" s="146"/>
      <c r="S234" s="146"/>
      <c r="T234" s="146"/>
      <c r="U234" s="146"/>
      <c r="V234" s="146"/>
      <c r="W234" s="146"/>
      <c r="X234" s="146"/>
      <c r="Y234" s="146"/>
      <c r="Z234" s="146"/>
      <c r="AA234" s="146"/>
      <c r="AB234" s="146"/>
      <c r="AC234" s="146"/>
      <c r="AD234" s="146"/>
      <c r="AE234" s="146"/>
      <c r="AF234" s="146"/>
      <c r="AG234" s="146"/>
      <c r="AH234" s="146"/>
      <c r="AI234" s="146"/>
      <c r="AJ234" s="146"/>
      <c r="AK234" s="146"/>
      <c r="AL234" s="146"/>
      <c r="AM234" s="146"/>
      <c r="AN234" s="146"/>
      <c r="AO234" s="146"/>
      <c r="AP234" s="146"/>
      <c r="AQ234" s="146"/>
      <c r="AR234" s="146"/>
      <c r="AS234" s="146"/>
      <c r="AT234" s="146"/>
      <c r="AU234" s="146"/>
      <c r="AV234" s="146"/>
      <c r="AW234" s="146"/>
      <c r="AX234" s="146"/>
      <c r="AY234" s="146"/>
      <c r="AZ234" s="146"/>
      <c r="BA234" s="146"/>
      <c r="BB234" s="146"/>
      <c r="BC234" s="146"/>
      <c r="BD234" s="146"/>
      <c r="BE234" s="146"/>
      <c r="BF234" s="146"/>
      <c r="BG234" s="146"/>
      <c r="BH234" s="146"/>
      <c r="BI234" s="146"/>
      <c r="BJ234" s="146"/>
      <c r="BK234" s="146"/>
      <c r="BL234" s="146"/>
      <c r="BM234" s="146"/>
      <c r="BN234" s="146"/>
      <c r="BO234" s="146"/>
      <c r="BP234" s="146"/>
      <c r="BQ234" s="146"/>
      <c r="BR234" s="146"/>
      <c r="BS234" s="146"/>
      <c r="BT234" s="146"/>
      <c r="BU234" s="146"/>
      <c r="BV234" s="146"/>
      <c r="BW234" s="146"/>
      <c r="BX234" s="146"/>
      <c r="BY234" s="146"/>
      <c r="BZ234" s="146"/>
      <c r="CA234" s="146"/>
      <c r="CB234" s="146"/>
      <c r="CC234" s="146"/>
      <c r="CD234" s="146"/>
      <c r="CE234" s="146"/>
      <c r="CF234" s="146"/>
      <c r="CG234" s="146"/>
      <c r="CH234" s="146"/>
      <c r="CI234" s="146"/>
      <c r="CJ234" s="146"/>
      <c r="CK234" s="146"/>
      <c r="CL234" s="146"/>
      <c r="CM234" s="146"/>
      <c r="CN234" s="146"/>
      <c r="CO234" s="146"/>
      <c r="CP234" s="146"/>
      <c r="CQ234" s="146"/>
      <c r="CR234" s="146"/>
      <c r="CS234" s="146"/>
      <c r="CT234" s="146"/>
      <c r="CU234" s="146"/>
      <c r="CV234" s="146"/>
      <c r="CW234" s="146"/>
      <c r="CX234" s="146"/>
      <c r="CY234" s="146"/>
      <c r="CZ234" s="146"/>
      <c r="DA234" s="146"/>
      <c r="DB234" s="146"/>
      <c r="DC234" s="146"/>
      <c r="DD234" s="146"/>
      <c r="DE234" s="146"/>
      <c r="DF234" s="146"/>
      <c r="DG234" s="146"/>
      <c r="DH234" s="146"/>
      <c r="DI234" s="146"/>
      <c r="DJ234" s="146"/>
      <c r="DK234" s="146"/>
      <c r="DL234" s="146"/>
      <c r="DM234" s="146"/>
      <c r="DN234" s="146"/>
      <c r="DO234" s="146"/>
      <c r="DP234" s="146"/>
      <c r="DQ234" s="146"/>
      <c r="DR234" s="146"/>
      <c r="DS234" s="146"/>
      <c r="DT234" s="146"/>
      <c r="DU234" s="146"/>
      <c r="DV234" s="146"/>
      <c r="DW234" s="146"/>
      <c r="DX234" s="146"/>
      <c r="DY234" s="146"/>
      <c r="DZ234" s="146"/>
      <c r="EA234" s="146"/>
      <c r="EB234" s="146"/>
      <c r="EC234" s="146"/>
      <c r="ED234" s="146"/>
      <c r="EE234" s="146"/>
      <c r="EF234" s="146"/>
      <c r="EG234" s="146"/>
      <c r="EH234" s="146"/>
      <c r="EI234" s="146"/>
      <c r="EJ234" s="146"/>
      <c r="EK234" s="146"/>
      <c r="EL234" s="146"/>
      <c r="EM234" s="146"/>
      <c r="EN234" s="146"/>
      <c r="EO234" s="146"/>
    </row>
    <row r="235" spans="1:145" x14ac:dyDescent="0.15">
      <c r="A235" s="146"/>
      <c r="B235" s="146"/>
      <c r="C235" s="146"/>
      <c r="D235" s="146"/>
      <c r="E235" s="146"/>
      <c r="F235" s="146"/>
      <c r="G235" s="146"/>
      <c r="H235" s="146"/>
      <c r="I235" s="146"/>
      <c r="J235" s="146"/>
      <c r="K235" s="146"/>
      <c r="L235" s="146"/>
      <c r="M235" s="146"/>
      <c r="N235" s="146"/>
      <c r="O235" s="146"/>
      <c r="P235" s="146"/>
      <c r="Q235" s="146"/>
      <c r="R235" s="146"/>
      <c r="S235" s="146"/>
      <c r="T235" s="146"/>
      <c r="U235" s="146"/>
      <c r="V235" s="146"/>
      <c r="W235" s="146"/>
      <c r="X235" s="146"/>
      <c r="Y235" s="146"/>
      <c r="Z235" s="146"/>
      <c r="AA235" s="146"/>
      <c r="AB235" s="146"/>
      <c r="AC235" s="146"/>
      <c r="AD235" s="146"/>
      <c r="AE235" s="146"/>
      <c r="AF235" s="146"/>
      <c r="AG235" s="146"/>
      <c r="AH235" s="146"/>
      <c r="AI235" s="146"/>
      <c r="AJ235" s="146"/>
      <c r="AK235" s="146"/>
      <c r="AL235" s="146"/>
      <c r="AM235" s="146"/>
      <c r="AN235" s="146"/>
      <c r="AO235" s="146"/>
      <c r="AP235" s="146"/>
      <c r="AQ235" s="146"/>
      <c r="AR235" s="146"/>
      <c r="AS235" s="146"/>
      <c r="AT235" s="146"/>
      <c r="AU235" s="146"/>
      <c r="AV235" s="146"/>
      <c r="AW235" s="146"/>
      <c r="AX235" s="146"/>
      <c r="AY235" s="146"/>
      <c r="AZ235" s="146"/>
      <c r="BA235" s="146"/>
      <c r="BB235" s="146"/>
      <c r="BC235" s="146"/>
      <c r="BD235" s="146"/>
      <c r="BE235" s="146"/>
      <c r="BF235" s="146"/>
      <c r="BG235" s="146"/>
      <c r="BH235" s="146"/>
      <c r="BI235" s="146"/>
      <c r="BJ235" s="146"/>
      <c r="BK235" s="146"/>
      <c r="BL235" s="146"/>
      <c r="BM235" s="146"/>
      <c r="BN235" s="146"/>
      <c r="BO235" s="146"/>
      <c r="BP235" s="146"/>
      <c r="BQ235" s="146"/>
      <c r="BR235" s="146"/>
      <c r="BS235" s="146"/>
      <c r="BT235" s="146"/>
      <c r="BU235" s="146"/>
      <c r="BV235" s="146"/>
      <c r="BW235" s="146"/>
      <c r="BX235" s="146"/>
      <c r="BY235" s="146"/>
      <c r="BZ235" s="146"/>
      <c r="CA235" s="146"/>
      <c r="CB235" s="146"/>
      <c r="CC235" s="146"/>
      <c r="CD235" s="146"/>
      <c r="CE235" s="146"/>
      <c r="CF235" s="146"/>
      <c r="CG235" s="146"/>
      <c r="CH235" s="146"/>
      <c r="CI235" s="146"/>
      <c r="CJ235" s="146"/>
      <c r="CK235" s="146"/>
      <c r="CL235" s="146"/>
      <c r="CM235" s="146"/>
      <c r="CN235" s="146"/>
      <c r="CO235" s="146"/>
      <c r="CP235" s="146"/>
      <c r="CQ235" s="146"/>
      <c r="CR235" s="146"/>
      <c r="CS235" s="146"/>
      <c r="CT235" s="146"/>
      <c r="CU235" s="146"/>
      <c r="CV235" s="146"/>
      <c r="CW235" s="146"/>
      <c r="CX235" s="146"/>
      <c r="CY235" s="146"/>
      <c r="CZ235" s="146"/>
      <c r="DA235" s="146"/>
      <c r="DB235" s="146"/>
      <c r="DC235" s="146"/>
      <c r="DD235" s="146"/>
      <c r="DE235" s="146"/>
      <c r="DF235" s="146"/>
      <c r="DG235" s="146"/>
      <c r="DH235" s="146"/>
      <c r="DI235" s="146"/>
      <c r="DJ235" s="146"/>
      <c r="DK235" s="146"/>
      <c r="DL235" s="146"/>
      <c r="DM235" s="146"/>
      <c r="DN235" s="146"/>
      <c r="DO235" s="146"/>
      <c r="DP235" s="146"/>
      <c r="DQ235" s="146"/>
      <c r="DR235" s="146"/>
      <c r="DS235" s="146"/>
      <c r="DT235" s="146"/>
      <c r="DU235" s="146"/>
      <c r="DV235" s="146"/>
      <c r="DW235" s="146"/>
      <c r="DX235" s="146"/>
      <c r="DY235" s="146"/>
      <c r="DZ235" s="146"/>
      <c r="EA235" s="146"/>
      <c r="EB235" s="146"/>
      <c r="EC235" s="146"/>
      <c r="ED235" s="146"/>
      <c r="EE235" s="146"/>
      <c r="EF235" s="146"/>
      <c r="EG235" s="146"/>
      <c r="EH235" s="146"/>
      <c r="EI235" s="146"/>
      <c r="EJ235" s="146"/>
      <c r="EK235" s="146"/>
      <c r="EL235" s="146"/>
      <c r="EM235" s="146"/>
      <c r="EN235" s="146"/>
      <c r="EO235" s="146"/>
    </row>
    <row r="236" spans="1:145" x14ac:dyDescent="0.15">
      <c r="A236" s="146"/>
      <c r="B236" s="146"/>
      <c r="C236" s="146"/>
      <c r="D236" s="146"/>
      <c r="E236" s="146"/>
      <c r="F236" s="146"/>
      <c r="G236" s="146"/>
      <c r="H236" s="146"/>
      <c r="I236" s="146"/>
      <c r="J236" s="146"/>
      <c r="K236" s="146"/>
      <c r="L236" s="146"/>
      <c r="M236" s="146"/>
      <c r="N236" s="146"/>
      <c r="O236" s="146"/>
      <c r="P236" s="146"/>
      <c r="Q236" s="146"/>
      <c r="R236" s="146"/>
      <c r="S236" s="146"/>
      <c r="T236" s="146"/>
      <c r="U236" s="146"/>
      <c r="V236" s="146"/>
      <c r="W236" s="146"/>
      <c r="X236" s="146"/>
      <c r="Y236" s="146"/>
      <c r="Z236" s="146"/>
      <c r="AA236" s="146"/>
      <c r="AB236" s="146"/>
      <c r="AC236" s="146"/>
      <c r="AD236" s="146"/>
      <c r="AE236" s="146"/>
      <c r="AF236" s="146"/>
      <c r="AG236" s="146"/>
      <c r="AH236" s="146"/>
      <c r="AI236" s="146"/>
      <c r="AJ236" s="146"/>
      <c r="AK236" s="146"/>
      <c r="AL236" s="146"/>
      <c r="AM236" s="146"/>
      <c r="AN236" s="146"/>
      <c r="AO236" s="146"/>
      <c r="AP236" s="146"/>
      <c r="AQ236" s="146"/>
      <c r="AR236" s="146"/>
      <c r="AS236" s="146"/>
      <c r="AT236" s="146"/>
      <c r="AU236" s="146"/>
      <c r="AV236" s="146"/>
      <c r="AW236" s="146"/>
      <c r="AX236" s="146"/>
      <c r="AY236" s="146"/>
      <c r="AZ236" s="146"/>
      <c r="BA236" s="146"/>
      <c r="BB236" s="146"/>
      <c r="BC236" s="146"/>
      <c r="BD236" s="146"/>
      <c r="BE236" s="146"/>
      <c r="BF236" s="146"/>
      <c r="BG236" s="146"/>
      <c r="BH236" s="146"/>
      <c r="BI236" s="146"/>
      <c r="BJ236" s="146"/>
      <c r="BK236" s="146"/>
      <c r="BL236" s="146"/>
      <c r="BM236" s="146"/>
      <c r="BN236" s="146"/>
      <c r="BO236" s="146"/>
      <c r="BP236" s="146"/>
      <c r="BQ236" s="146"/>
      <c r="BR236" s="146"/>
      <c r="BS236" s="146"/>
      <c r="BT236" s="146"/>
      <c r="BU236" s="146"/>
      <c r="BV236" s="146"/>
      <c r="BW236" s="146"/>
      <c r="BX236" s="146"/>
      <c r="BY236" s="146"/>
      <c r="BZ236" s="146"/>
      <c r="CA236" s="146"/>
      <c r="CB236" s="146"/>
      <c r="CC236" s="146"/>
      <c r="CD236" s="146"/>
      <c r="CE236" s="146"/>
      <c r="CF236" s="146"/>
      <c r="CG236" s="146"/>
      <c r="CH236" s="146"/>
      <c r="CI236" s="146"/>
      <c r="CJ236" s="146"/>
      <c r="CK236" s="146"/>
      <c r="CL236" s="146"/>
      <c r="CM236" s="146"/>
      <c r="CN236" s="146"/>
      <c r="CO236" s="146"/>
      <c r="CP236" s="146"/>
      <c r="CQ236" s="146"/>
      <c r="CR236" s="146"/>
      <c r="CS236" s="146"/>
      <c r="CT236" s="146"/>
      <c r="CU236" s="146"/>
      <c r="CV236" s="146"/>
      <c r="CW236" s="146"/>
      <c r="CX236" s="146"/>
      <c r="CY236" s="146"/>
      <c r="CZ236" s="146"/>
      <c r="DA236" s="146"/>
      <c r="DB236" s="146"/>
      <c r="DC236" s="146"/>
      <c r="DD236" s="146"/>
      <c r="DE236" s="146"/>
      <c r="DF236" s="146"/>
      <c r="DG236" s="146"/>
      <c r="DH236" s="146"/>
      <c r="DI236" s="146"/>
      <c r="DJ236" s="146"/>
      <c r="DK236" s="146"/>
      <c r="DL236" s="146"/>
      <c r="DM236" s="146"/>
      <c r="DN236" s="146"/>
      <c r="DO236" s="146"/>
      <c r="DP236" s="146"/>
      <c r="DQ236" s="146"/>
      <c r="DR236" s="146"/>
      <c r="DS236" s="146"/>
      <c r="DT236" s="146"/>
      <c r="DU236" s="146"/>
      <c r="DV236" s="146"/>
      <c r="DW236" s="146"/>
      <c r="DX236" s="146"/>
      <c r="DY236" s="146"/>
      <c r="DZ236" s="146"/>
      <c r="EA236" s="146"/>
      <c r="EB236" s="146"/>
      <c r="EC236" s="146"/>
      <c r="ED236" s="146"/>
      <c r="EE236" s="146"/>
      <c r="EF236" s="146"/>
      <c r="EG236" s="146"/>
      <c r="EH236" s="146"/>
      <c r="EI236" s="146"/>
      <c r="EJ236" s="146"/>
      <c r="EK236" s="146"/>
      <c r="EL236" s="146"/>
      <c r="EM236" s="146"/>
      <c r="EN236" s="146"/>
      <c r="EO236" s="146"/>
    </row>
    <row r="237" spans="1:145" x14ac:dyDescent="0.15">
      <c r="A237" s="146"/>
      <c r="B237" s="146"/>
      <c r="C237" s="146"/>
      <c r="D237" s="146"/>
      <c r="E237" s="146"/>
      <c r="F237" s="146"/>
      <c r="G237" s="146"/>
      <c r="H237" s="146"/>
      <c r="I237" s="146"/>
      <c r="J237" s="146"/>
      <c r="K237" s="146"/>
      <c r="L237" s="146"/>
      <c r="M237" s="146"/>
      <c r="N237" s="146"/>
      <c r="O237" s="146"/>
      <c r="P237" s="146"/>
      <c r="Q237" s="146"/>
      <c r="R237" s="146"/>
      <c r="S237" s="146"/>
      <c r="T237" s="146"/>
      <c r="U237" s="146"/>
      <c r="V237" s="146"/>
      <c r="W237" s="146"/>
      <c r="X237" s="146"/>
      <c r="Y237" s="146"/>
      <c r="Z237" s="146"/>
      <c r="AA237" s="146"/>
      <c r="AB237" s="146"/>
      <c r="AC237" s="146"/>
      <c r="AD237" s="146"/>
      <c r="AE237" s="146"/>
      <c r="AF237" s="146"/>
      <c r="AG237" s="146"/>
      <c r="AH237" s="146"/>
      <c r="AI237" s="146"/>
      <c r="AJ237" s="146"/>
      <c r="AK237" s="146"/>
      <c r="AL237" s="146"/>
      <c r="AM237" s="146"/>
      <c r="AN237" s="146"/>
      <c r="AO237" s="146"/>
      <c r="AP237" s="146"/>
      <c r="AQ237" s="146"/>
      <c r="AR237" s="146"/>
      <c r="AS237" s="146"/>
      <c r="AT237" s="146"/>
      <c r="AU237" s="146"/>
      <c r="AV237" s="146"/>
      <c r="AW237" s="146"/>
      <c r="AX237" s="146"/>
      <c r="AY237" s="146"/>
      <c r="AZ237" s="146"/>
      <c r="BA237" s="146"/>
      <c r="BB237" s="146"/>
      <c r="BC237" s="146"/>
      <c r="BD237" s="146"/>
      <c r="BE237" s="146"/>
      <c r="BF237" s="146"/>
      <c r="BG237" s="146"/>
      <c r="BH237" s="146"/>
      <c r="BI237" s="146"/>
      <c r="BJ237" s="146"/>
      <c r="BK237" s="146"/>
      <c r="BL237" s="146"/>
      <c r="BM237" s="146"/>
      <c r="BN237" s="146"/>
      <c r="BO237" s="146"/>
      <c r="BP237" s="146"/>
      <c r="BQ237" s="146"/>
      <c r="BR237" s="146"/>
      <c r="BS237" s="146"/>
      <c r="BT237" s="146"/>
      <c r="BU237" s="146"/>
      <c r="BV237" s="146"/>
      <c r="BW237" s="146"/>
      <c r="BX237" s="146"/>
      <c r="BY237" s="146"/>
      <c r="BZ237" s="146"/>
      <c r="CA237" s="146"/>
      <c r="CB237" s="146"/>
      <c r="CC237" s="146"/>
      <c r="CD237" s="146"/>
      <c r="CE237" s="146"/>
      <c r="CF237" s="146"/>
      <c r="CG237" s="146"/>
      <c r="CH237" s="146"/>
      <c r="CI237" s="146"/>
      <c r="CJ237" s="146"/>
      <c r="CK237" s="146"/>
      <c r="CL237" s="146"/>
      <c r="CM237" s="146"/>
      <c r="CN237" s="146"/>
      <c r="CO237" s="146"/>
      <c r="CP237" s="146"/>
      <c r="CQ237" s="146"/>
      <c r="CR237" s="146"/>
      <c r="CS237" s="146"/>
      <c r="CT237" s="146"/>
      <c r="CU237" s="146"/>
      <c r="CV237" s="146"/>
      <c r="CW237" s="146"/>
      <c r="CX237" s="146"/>
      <c r="CY237" s="146"/>
      <c r="CZ237" s="146"/>
      <c r="DA237" s="146"/>
      <c r="DB237" s="146"/>
      <c r="DC237" s="146"/>
      <c r="DD237" s="146"/>
      <c r="DE237" s="146"/>
      <c r="DF237" s="146"/>
      <c r="DG237" s="146"/>
      <c r="DH237" s="146"/>
      <c r="DI237" s="146"/>
      <c r="DJ237" s="146"/>
      <c r="DK237" s="146"/>
      <c r="DL237" s="146"/>
      <c r="DM237" s="146"/>
      <c r="DN237" s="146"/>
      <c r="DO237" s="146"/>
      <c r="DP237" s="146"/>
      <c r="DQ237" s="146"/>
      <c r="DR237" s="146"/>
      <c r="DS237" s="146"/>
      <c r="DT237" s="146"/>
      <c r="DU237" s="146"/>
      <c r="DV237" s="146"/>
      <c r="DW237" s="146"/>
      <c r="DX237" s="146"/>
      <c r="DY237" s="146"/>
      <c r="DZ237" s="146"/>
      <c r="EA237" s="146"/>
      <c r="EB237" s="146"/>
      <c r="EC237" s="146"/>
      <c r="ED237" s="146"/>
      <c r="EE237" s="146"/>
      <c r="EF237" s="146"/>
      <c r="EG237" s="146"/>
      <c r="EH237" s="146"/>
      <c r="EI237" s="146"/>
      <c r="EJ237" s="146"/>
      <c r="EK237" s="146"/>
      <c r="EL237" s="146"/>
      <c r="EM237" s="146"/>
      <c r="EN237" s="146"/>
      <c r="EO237" s="146"/>
    </row>
    <row r="238" spans="1:145" x14ac:dyDescent="0.15">
      <c r="A238" s="146"/>
      <c r="B238" s="146"/>
      <c r="C238" s="146"/>
      <c r="D238" s="146"/>
      <c r="E238" s="146"/>
      <c r="F238" s="146"/>
      <c r="G238" s="146"/>
      <c r="H238" s="146"/>
      <c r="I238" s="146"/>
      <c r="J238" s="146"/>
      <c r="K238" s="146"/>
      <c r="L238" s="146"/>
      <c r="M238" s="146"/>
      <c r="N238" s="146"/>
      <c r="O238" s="146"/>
      <c r="P238" s="146"/>
      <c r="Q238" s="146"/>
      <c r="R238" s="146"/>
      <c r="S238" s="146"/>
      <c r="T238" s="146"/>
      <c r="U238" s="146"/>
      <c r="V238" s="146"/>
      <c r="W238" s="146"/>
      <c r="X238" s="146"/>
      <c r="Y238" s="146"/>
      <c r="Z238" s="146"/>
      <c r="AA238" s="146"/>
      <c r="AB238" s="146"/>
      <c r="AC238" s="146"/>
      <c r="AD238" s="146"/>
      <c r="AE238" s="146"/>
      <c r="AF238" s="146"/>
      <c r="AG238" s="146"/>
      <c r="AH238" s="146"/>
      <c r="AI238" s="146"/>
      <c r="AJ238" s="146"/>
      <c r="AK238" s="146"/>
      <c r="AL238" s="146"/>
      <c r="AM238" s="146"/>
      <c r="AN238" s="146"/>
      <c r="AO238" s="146"/>
      <c r="AP238" s="146"/>
      <c r="AQ238" s="146"/>
      <c r="AR238" s="146"/>
      <c r="AS238" s="146"/>
      <c r="AT238" s="146"/>
      <c r="AU238" s="146"/>
      <c r="AV238" s="146"/>
      <c r="AW238" s="146"/>
      <c r="AX238" s="146"/>
      <c r="AY238" s="146"/>
      <c r="AZ238" s="146"/>
      <c r="BA238" s="146"/>
      <c r="BB238" s="146"/>
      <c r="BC238" s="146"/>
      <c r="BD238" s="146"/>
      <c r="BE238" s="146"/>
      <c r="BF238" s="146"/>
      <c r="BG238" s="146"/>
      <c r="BH238" s="146"/>
      <c r="BI238" s="146"/>
      <c r="BJ238" s="146"/>
      <c r="BK238" s="146"/>
      <c r="BL238" s="146"/>
      <c r="BM238" s="146"/>
      <c r="BN238" s="146"/>
      <c r="BO238" s="146"/>
      <c r="BP238" s="146"/>
      <c r="BQ238" s="146"/>
      <c r="BR238" s="146"/>
      <c r="BS238" s="146"/>
      <c r="BT238" s="146"/>
      <c r="BU238" s="146"/>
      <c r="BV238" s="146"/>
      <c r="BW238" s="146"/>
      <c r="BX238" s="146"/>
      <c r="BY238" s="146"/>
      <c r="BZ238" s="146"/>
      <c r="CA238" s="146"/>
      <c r="CB238" s="146"/>
      <c r="CC238" s="146"/>
      <c r="CD238" s="146"/>
      <c r="CE238" s="146"/>
      <c r="CF238" s="146"/>
      <c r="CG238" s="146"/>
      <c r="CH238" s="146"/>
      <c r="CI238" s="146"/>
      <c r="CJ238" s="146"/>
      <c r="CK238" s="146"/>
      <c r="CL238" s="146"/>
      <c r="CM238" s="146"/>
      <c r="CN238" s="146"/>
      <c r="CO238" s="146"/>
      <c r="CP238" s="146"/>
      <c r="CQ238" s="146"/>
      <c r="CR238" s="146"/>
      <c r="CS238" s="146"/>
      <c r="CT238" s="146"/>
      <c r="CU238" s="146"/>
      <c r="CV238" s="146"/>
      <c r="CW238" s="146"/>
      <c r="CX238" s="146"/>
      <c r="CY238" s="146"/>
      <c r="CZ238" s="146"/>
      <c r="DA238" s="146"/>
      <c r="DB238" s="146"/>
      <c r="DC238" s="146"/>
      <c r="DD238" s="146"/>
      <c r="DE238" s="146"/>
      <c r="DF238" s="146"/>
      <c r="DG238" s="146"/>
      <c r="DH238" s="146"/>
      <c r="DI238" s="146"/>
      <c r="DJ238" s="146"/>
      <c r="DK238" s="146"/>
      <c r="DL238" s="146"/>
      <c r="DM238" s="146"/>
      <c r="DN238" s="146"/>
      <c r="DO238" s="146"/>
      <c r="DP238" s="146"/>
      <c r="DQ238" s="146"/>
      <c r="DR238" s="146"/>
      <c r="DS238" s="146"/>
      <c r="DT238" s="146"/>
      <c r="DU238" s="146"/>
      <c r="DV238" s="146"/>
      <c r="DW238" s="146"/>
      <c r="DX238" s="146"/>
      <c r="DY238" s="146"/>
      <c r="DZ238" s="146"/>
      <c r="EA238" s="146"/>
      <c r="EB238" s="146"/>
      <c r="EC238" s="146"/>
      <c r="ED238" s="146"/>
      <c r="EE238" s="146"/>
      <c r="EF238" s="146"/>
      <c r="EG238" s="146"/>
      <c r="EH238" s="146"/>
      <c r="EI238" s="146"/>
      <c r="EJ238" s="146"/>
      <c r="EK238" s="146"/>
      <c r="EL238" s="146"/>
      <c r="EM238" s="146"/>
      <c r="EN238" s="146"/>
      <c r="EO238" s="146"/>
    </row>
    <row r="239" spans="1:145" x14ac:dyDescent="0.15">
      <c r="A239" s="146"/>
      <c r="B239" s="146"/>
      <c r="C239" s="146"/>
      <c r="D239" s="146"/>
      <c r="E239" s="146"/>
      <c r="F239" s="146"/>
      <c r="G239" s="146"/>
      <c r="H239" s="146"/>
      <c r="I239" s="146"/>
      <c r="J239" s="146"/>
      <c r="K239" s="146"/>
      <c r="L239" s="146"/>
      <c r="M239" s="146"/>
      <c r="N239" s="146"/>
      <c r="O239" s="146"/>
      <c r="P239" s="146"/>
      <c r="Q239" s="146"/>
      <c r="R239" s="146"/>
      <c r="S239" s="146"/>
      <c r="T239" s="146"/>
      <c r="U239" s="146"/>
      <c r="V239" s="146"/>
      <c r="W239" s="146"/>
      <c r="X239" s="146"/>
      <c r="Y239" s="146"/>
      <c r="Z239" s="146"/>
      <c r="AA239" s="146"/>
      <c r="AB239" s="146"/>
      <c r="AC239" s="146"/>
      <c r="AD239" s="146"/>
      <c r="AE239" s="146"/>
      <c r="AF239" s="146"/>
      <c r="AG239" s="146"/>
      <c r="AH239" s="146"/>
      <c r="AI239" s="146"/>
      <c r="AJ239" s="146"/>
      <c r="AK239" s="146"/>
      <c r="AL239" s="146"/>
      <c r="AM239" s="146"/>
      <c r="AN239" s="146"/>
      <c r="AO239" s="146"/>
      <c r="AP239" s="146"/>
      <c r="AQ239" s="146"/>
      <c r="AR239" s="146"/>
      <c r="AS239" s="146"/>
      <c r="AT239" s="146"/>
      <c r="AU239" s="146"/>
      <c r="AV239" s="146"/>
      <c r="AW239" s="146"/>
      <c r="AX239" s="146"/>
      <c r="AY239" s="146"/>
      <c r="AZ239" s="146"/>
      <c r="BA239" s="146"/>
      <c r="BB239" s="146"/>
      <c r="BC239" s="146"/>
      <c r="BD239" s="146"/>
      <c r="BE239" s="146"/>
      <c r="BF239" s="146"/>
      <c r="BG239" s="146"/>
      <c r="BH239" s="146"/>
      <c r="BI239" s="146"/>
      <c r="BJ239" s="146"/>
      <c r="BK239" s="146"/>
      <c r="BL239" s="146"/>
      <c r="BM239" s="146"/>
      <c r="BN239" s="146"/>
      <c r="BO239" s="146"/>
      <c r="BP239" s="146"/>
      <c r="BQ239" s="146"/>
      <c r="BR239" s="146"/>
      <c r="BS239" s="146"/>
      <c r="BT239" s="146"/>
      <c r="BU239" s="146"/>
      <c r="BV239" s="146"/>
      <c r="BW239" s="146"/>
      <c r="BX239" s="146"/>
      <c r="BY239" s="146"/>
      <c r="BZ239" s="146"/>
      <c r="CA239" s="146"/>
      <c r="CB239" s="146"/>
      <c r="CC239" s="146"/>
      <c r="CD239" s="146"/>
      <c r="CE239" s="146"/>
      <c r="CF239" s="146"/>
      <c r="CG239" s="146"/>
      <c r="CH239" s="146"/>
      <c r="CI239" s="146"/>
      <c r="CJ239" s="146"/>
      <c r="CK239" s="146"/>
      <c r="CL239" s="146"/>
      <c r="CM239" s="146"/>
      <c r="CN239" s="146"/>
      <c r="CO239" s="146"/>
      <c r="CP239" s="146"/>
      <c r="CQ239" s="146"/>
      <c r="CR239" s="146"/>
      <c r="CS239" s="146"/>
      <c r="CT239" s="146"/>
      <c r="CU239" s="146"/>
      <c r="CV239" s="146"/>
      <c r="CW239" s="146"/>
      <c r="CX239" s="146"/>
      <c r="CY239" s="146"/>
      <c r="CZ239" s="146"/>
      <c r="DA239" s="146"/>
      <c r="DB239" s="146"/>
      <c r="DC239" s="146"/>
      <c r="DD239" s="146"/>
      <c r="DE239" s="146"/>
      <c r="DF239" s="146"/>
      <c r="DG239" s="146"/>
      <c r="DH239" s="146"/>
      <c r="DI239" s="146"/>
      <c r="DJ239" s="146"/>
      <c r="DK239" s="146"/>
      <c r="DL239" s="146"/>
      <c r="DM239" s="146"/>
      <c r="DN239" s="146"/>
      <c r="DO239" s="146"/>
      <c r="DP239" s="146"/>
      <c r="DQ239" s="146"/>
      <c r="DR239" s="146"/>
      <c r="DS239" s="146"/>
      <c r="DT239" s="146"/>
      <c r="DU239" s="146"/>
      <c r="DV239" s="146"/>
      <c r="DW239" s="146"/>
      <c r="DX239" s="146"/>
      <c r="DY239" s="146"/>
      <c r="DZ239" s="146"/>
      <c r="EA239" s="146"/>
      <c r="EB239" s="146"/>
      <c r="EC239" s="146"/>
      <c r="ED239" s="146"/>
      <c r="EE239" s="146"/>
      <c r="EF239" s="146"/>
      <c r="EG239" s="146"/>
      <c r="EH239" s="146"/>
      <c r="EI239" s="146"/>
      <c r="EJ239" s="146"/>
      <c r="EK239" s="146"/>
      <c r="EL239" s="146"/>
      <c r="EM239" s="146"/>
      <c r="EN239" s="146"/>
      <c r="EO239" s="146"/>
    </row>
    <row r="240" spans="1:145" x14ac:dyDescent="0.15">
      <c r="A240" s="146"/>
      <c r="B240" s="146"/>
      <c r="C240" s="146"/>
      <c r="D240" s="146"/>
      <c r="E240" s="146"/>
      <c r="F240" s="146"/>
      <c r="G240" s="146"/>
      <c r="H240" s="146"/>
      <c r="I240" s="146"/>
      <c r="J240" s="146"/>
      <c r="K240" s="146"/>
      <c r="L240" s="146"/>
      <c r="M240" s="146"/>
      <c r="N240" s="146"/>
      <c r="O240" s="146"/>
      <c r="P240" s="146"/>
      <c r="Q240" s="146"/>
      <c r="R240" s="146"/>
      <c r="S240" s="146"/>
      <c r="T240" s="146"/>
      <c r="U240" s="146"/>
      <c r="V240" s="146"/>
      <c r="W240" s="146"/>
      <c r="X240" s="146"/>
      <c r="Y240" s="146"/>
      <c r="Z240" s="146"/>
      <c r="AA240" s="146"/>
      <c r="AB240" s="146"/>
      <c r="AC240" s="146"/>
      <c r="AD240" s="146"/>
      <c r="AE240" s="146"/>
      <c r="AF240" s="146"/>
      <c r="AG240" s="146"/>
      <c r="AH240" s="146"/>
      <c r="AI240" s="146"/>
      <c r="AJ240" s="146"/>
      <c r="AK240" s="146"/>
      <c r="AL240" s="146"/>
      <c r="AM240" s="146"/>
      <c r="AN240" s="146"/>
      <c r="AO240" s="146"/>
      <c r="AP240" s="146"/>
      <c r="AQ240" s="146"/>
      <c r="AR240" s="146"/>
      <c r="AS240" s="146"/>
      <c r="AT240" s="146"/>
      <c r="AU240" s="146"/>
      <c r="AV240" s="146"/>
      <c r="AW240" s="146"/>
      <c r="AX240" s="146"/>
      <c r="AY240" s="146"/>
      <c r="AZ240" s="146"/>
      <c r="BA240" s="146"/>
      <c r="BB240" s="146"/>
      <c r="BC240" s="146"/>
      <c r="BD240" s="146"/>
      <c r="BE240" s="146"/>
      <c r="BF240" s="146"/>
      <c r="BG240" s="146"/>
      <c r="BH240" s="146"/>
      <c r="BI240" s="146"/>
      <c r="BJ240" s="146"/>
      <c r="BK240" s="146"/>
      <c r="BL240" s="146"/>
      <c r="BM240" s="146"/>
      <c r="BN240" s="146"/>
      <c r="BO240" s="146"/>
      <c r="BP240" s="146"/>
      <c r="BQ240" s="146"/>
      <c r="BR240" s="146"/>
      <c r="BS240" s="146"/>
      <c r="BT240" s="146"/>
      <c r="BU240" s="146"/>
      <c r="BV240" s="146"/>
      <c r="BW240" s="146"/>
      <c r="BX240" s="146"/>
      <c r="BY240" s="146"/>
      <c r="BZ240" s="146"/>
      <c r="CA240" s="146"/>
      <c r="CB240" s="146"/>
      <c r="CC240" s="146"/>
      <c r="CD240" s="146"/>
      <c r="CE240" s="146"/>
      <c r="CF240" s="146"/>
      <c r="CG240" s="146"/>
      <c r="CH240" s="146"/>
      <c r="CI240" s="146"/>
      <c r="CJ240" s="146"/>
      <c r="CK240" s="146"/>
      <c r="CL240" s="146"/>
      <c r="CM240" s="146"/>
      <c r="CN240" s="146"/>
      <c r="CO240" s="146"/>
      <c r="CP240" s="146"/>
      <c r="CQ240" s="146"/>
      <c r="CR240" s="146"/>
      <c r="CS240" s="146"/>
      <c r="CT240" s="146"/>
      <c r="CU240" s="146"/>
      <c r="CV240" s="146"/>
      <c r="CW240" s="146"/>
      <c r="CX240" s="146"/>
      <c r="CY240" s="146"/>
      <c r="CZ240" s="146"/>
      <c r="DA240" s="146"/>
      <c r="DB240" s="146"/>
      <c r="DC240" s="146"/>
      <c r="DD240" s="146"/>
      <c r="DE240" s="146"/>
      <c r="DF240" s="146"/>
      <c r="DG240" s="146"/>
      <c r="DH240" s="146"/>
      <c r="DI240" s="146"/>
      <c r="DJ240" s="146"/>
      <c r="DK240" s="146"/>
      <c r="DL240" s="146"/>
      <c r="DM240" s="146"/>
      <c r="DN240" s="146"/>
      <c r="DO240" s="146"/>
      <c r="DP240" s="146"/>
      <c r="DQ240" s="146"/>
      <c r="DR240" s="146"/>
      <c r="DS240" s="146"/>
      <c r="DT240" s="146"/>
      <c r="DU240" s="146"/>
      <c r="DV240" s="146"/>
      <c r="DW240" s="146"/>
      <c r="DX240" s="146"/>
      <c r="DY240" s="146"/>
      <c r="DZ240" s="146"/>
      <c r="EA240" s="146"/>
      <c r="EB240" s="146"/>
      <c r="EC240" s="146"/>
      <c r="ED240" s="146"/>
      <c r="EE240" s="146"/>
      <c r="EF240" s="146"/>
      <c r="EG240" s="146"/>
      <c r="EH240" s="146"/>
      <c r="EI240" s="146"/>
      <c r="EJ240" s="146"/>
      <c r="EK240" s="146"/>
      <c r="EL240" s="146"/>
      <c r="EM240" s="146"/>
      <c r="EN240" s="146"/>
      <c r="EO240" s="146"/>
    </row>
    <row r="241" spans="1:145" x14ac:dyDescent="0.15">
      <c r="A241" s="146"/>
      <c r="B241" s="146"/>
      <c r="C241" s="146"/>
      <c r="D241" s="146"/>
      <c r="E241" s="146"/>
      <c r="F241" s="146"/>
      <c r="G241" s="146"/>
      <c r="H241" s="146"/>
      <c r="I241" s="146"/>
      <c r="J241" s="146"/>
      <c r="K241" s="146"/>
      <c r="L241" s="146"/>
      <c r="M241" s="146"/>
      <c r="N241" s="146"/>
      <c r="O241" s="146"/>
      <c r="P241" s="146"/>
      <c r="Q241" s="146"/>
      <c r="R241" s="146"/>
      <c r="S241" s="146"/>
      <c r="T241" s="146"/>
      <c r="U241" s="146"/>
      <c r="V241" s="146"/>
      <c r="W241" s="146"/>
      <c r="X241" s="146"/>
      <c r="Y241" s="146"/>
      <c r="Z241" s="146"/>
      <c r="AA241" s="146"/>
      <c r="AB241" s="146"/>
      <c r="AC241" s="146"/>
      <c r="AD241" s="146"/>
      <c r="AE241" s="146"/>
      <c r="AF241" s="146"/>
      <c r="AG241" s="146"/>
      <c r="AH241" s="146"/>
      <c r="AI241" s="146"/>
      <c r="AJ241" s="146"/>
      <c r="AK241" s="146"/>
      <c r="AL241" s="146"/>
      <c r="AM241" s="146"/>
      <c r="AN241" s="146"/>
      <c r="AO241" s="146"/>
      <c r="AP241" s="146"/>
      <c r="AQ241" s="146"/>
      <c r="AR241" s="146"/>
      <c r="AS241" s="146"/>
      <c r="AT241" s="146"/>
      <c r="AU241" s="146"/>
      <c r="AV241" s="146"/>
      <c r="AW241" s="146"/>
      <c r="AX241" s="146"/>
      <c r="AY241" s="146"/>
      <c r="AZ241" s="146"/>
      <c r="BA241" s="146"/>
      <c r="BB241" s="146"/>
      <c r="BC241" s="146"/>
      <c r="BD241" s="146"/>
      <c r="BE241" s="146"/>
      <c r="BF241" s="146"/>
      <c r="BG241" s="146"/>
      <c r="BH241" s="146"/>
      <c r="BI241" s="146"/>
      <c r="BJ241" s="146"/>
      <c r="BK241" s="146"/>
      <c r="BL241" s="146"/>
      <c r="BM241" s="146"/>
      <c r="BN241" s="146"/>
      <c r="BO241" s="146"/>
      <c r="BP241" s="146"/>
      <c r="BQ241" s="146"/>
      <c r="BR241" s="146"/>
      <c r="BS241" s="146"/>
      <c r="BT241" s="146"/>
      <c r="BU241" s="146"/>
      <c r="BV241" s="146"/>
      <c r="BW241" s="146"/>
      <c r="BX241" s="146"/>
      <c r="BY241" s="146"/>
      <c r="BZ241" s="146"/>
      <c r="CA241" s="146"/>
      <c r="CB241" s="146"/>
      <c r="CC241" s="146"/>
      <c r="CD241" s="146"/>
      <c r="CE241" s="146"/>
      <c r="CF241" s="146"/>
      <c r="CG241" s="146"/>
      <c r="CH241" s="146"/>
      <c r="CI241" s="146"/>
      <c r="CJ241" s="146"/>
      <c r="CK241" s="146"/>
      <c r="CL241" s="146"/>
      <c r="CM241" s="146"/>
      <c r="CN241" s="146"/>
      <c r="CO241" s="146"/>
      <c r="CP241" s="146"/>
      <c r="CQ241" s="146"/>
      <c r="CR241" s="146"/>
      <c r="CS241" s="146"/>
      <c r="CT241" s="146"/>
      <c r="CU241" s="146"/>
      <c r="CV241" s="146"/>
      <c r="CW241" s="146"/>
      <c r="CX241" s="146"/>
      <c r="CY241" s="146"/>
      <c r="CZ241" s="146"/>
      <c r="DA241" s="146"/>
      <c r="DB241" s="146"/>
      <c r="DC241" s="146"/>
      <c r="DD241" s="146"/>
      <c r="DE241" s="146"/>
      <c r="DF241" s="146"/>
      <c r="DG241" s="146"/>
      <c r="DH241" s="146"/>
      <c r="DI241" s="146"/>
      <c r="DJ241" s="146"/>
      <c r="DK241" s="146"/>
      <c r="DL241" s="146"/>
      <c r="DM241" s="146"/>
      <c r="DN241" s="146"/>
      <c r="DO241" s="146"/>
      <c r="DP241" s="146"/>
      <c r="DQ241" s="146"/>
      <c r="DR241" s="146"/>
      <c r="DS241" s="146"/>
      <c r="DT241" s="146"/>
      <c r="DU241" s="146"/>
      <c r="DV241" s="146"/>
      <c r="DW241" s="146"/>
      <c r="DX241" s="146"/>
      <c r="DY241" s="146"/>
      <c r="DZ241" s="146"/>
      <c r="EA241" s="146"/>
      <c r="EB241" s="146"/>
      <c r="EC241" s="146"/>
      <c r="ED241" s="146"/>
      <c r="EE241" s="146"/>
      <c r="EF241" s="146"/>
      <c r="EG241" s="146"/>
      <c r="EH241" s="146"/>
      <c r="EI241" s="146"/>
      <c r="EJ241" s="146"/>
      <c r="EK241" s="146"/>
      <c r="EL241" s="146"/>
      <c r="EM241" s="146"/>
      <c r="EN241" s="146"/>
      <c r="EO241" s="146"/>
    </row>
    <row r="242" spans="1:145" x14ac:dyDescent="0.15">
      <c r="A242" s="146"/>
      <c r="B242" s="146"/>
      <c r="C242" s="146"/>
      <c r="D242" s="146"/>
      <c r="E242" s="146"/>
      <c r="F242" s="146"/>
      <c r="G242" s="146"/>
      <c r="H242" s="146"/>
      <c r="I242" s="146"/>
      <c r="J242" s="146"/>
      <c r="K242" s="146"/>
      <c r="L242" s="146"/>
      <c r="M242" s="146"/>
      <c r="N242" s="146"/>
      <c r="O242" s="146"/>
      <c r="P242" s="146"/>
      <c r="Q242" s="146"/>
      <c r="R242" s="146"/>
      <c r="S242" s="146"/>
      <c r="T242" s="146"/>
      <c r="U242" s="146"/>
      <c r="V242" s="146"/>
      <c r="W242" s="146"/>
      <c r="X242" s="146"/>
      <c r="Y242" s="146"/>
      <c r="Z242" s="146"/>
      <c r="AA242" s="146"/>
      <c r="AB242" s="146"/>
      <c r="AC242" s="146"/>
      <c r="AD242" s="146"/>
      <c r="AE242" s="146"/>
      <c r="AF242" s="146"/>
      <c r="AG242" s="146"/>
      <c r="AH242" s="146"/>
      <c r="AI242" s="146"/>
      <c r="AJ242" s="146"/>
      <c r="AK242" s="146"/>
      <c r="AL242" s="146"/>
      <c r="AM242" s="146"/>
      <c r="AN242" s="146"/>
      <c r="AO242" s="146"/>
      <c r="AP242" s="146"/>
      <c r="AQ242" s="146"/>
      <c r="AR242" s="146"/>
      <c r="AS242" s="146"/>
      <c r="AT242" s="146"/>
      <c r="AU242" s="146"/>
      <c r="AV242" s="146"/>
      <c r="AW242" s="146"/>
      <c r="AX242" s="146"/>
      <c r="AY242" s="146"/>
      <c r="AZ242" s="146"/>
      <c r="BA242" s="146"/>
      <c r="BB242" s="146"/>
      <c r="BC242" s="146"/>
      <c r="BD242" s="146"/>
      <c r="BE242" s="146"/>
      <c r="BF242" s="146"/>
      <c r="BG242" s="146"/>
      <c r="BH242" s="146"/>
      <c r="BI242" s="146"/>
      <c r="BJ242" s="146"/>
      <c r="BK242" s="146"/>
      <c r="BL242" s="146"/>
      <c r="BM242" s="146"/>
      <c r="BN242" s="146"/>
      <c r="BO242" s="146"/>
      <c r="BP242" s="146"/>
      <c r="BQ242" s="146"/>
      <c r="BR242" s="146"/>
      <c r="BS242" s="146"/>
      <c r="BT242" s="146"/>
      <c r="BU242" s="146"/>
      <c r="BV242" s="146"/>
      <c r="BW242" s="146"/>
      <c r="BX242" s="146"/>
      <c r="BY242" s="146"/>
      <c r="BZ242" s="146"/>
      <c r="CA242" s="146"/>
      <c r="CB242" s="146"/>
      <c r="CC242" s="146"/>
      <c r="CD242" s="146"/>
      <c r="CE242" s="146"/>
      <c r="CF242" s="146"/>
      <c r="CG242" s="146"/>
      <c r="CH242" s="146"/>
      <c r="CI242" s="146"/>
      <c r="CJ242" s="146"/>
      <c r="CK242" s="146"/>
      <c r="CL242" s="146"/>
      <c r="CM242" s="146"/>
      <c r="CN242" s="146"/>
      <c r="CO242" s="146"/>
      <c r="CP242" s="146"/>
      <c r="CQ242" s="146"/>
      <c r="CR242" s="146"/>
      <c r="CS242" s="146"/>
      <c r="CT242" s="146"/>
      <c r="CU242" s="146"/>
      <c r="CV242" s="146"/>
      <c r="CW242" s="146"/>
      <c r="CX242" s="146"/>
      <c r="CY242" s="146"/>
      <c r="CZ242" s="146"/>
      <c r="DA242" s="146"/>
      <c r="DB242" s="146"/>
      <c r="DC242" s="146"/>
      <c r="DD242" s="146"/>
      <c r="DE242" s="146"/>
      <c r="DF242" s="146"/>
      <c r="DG242" s="146"/>
      <c r="DH242" s="146"/>
      <c r="DI242" s="146"/>
      <c r="DJ242" s="146"/>
      <c r="DK242" s="146"/>
      <c r="DL242" s="146"/>
      <c r="DM242" s="146"/>
      <c r="DN242" s="146"/>
      <c r="DO242" s="146"/>
      <c r="DP242" s="146"/>
      <c r="DQ242" s="146"/>
      <c r="DR242" s="146"/>
      <c r="DS242" s="146"/>
      <c r="DT242" s="146"/>
      <c r="DU242" s="146"/>
      <c r="DV242" s="146"/>
      <c r="DW242" s="146"/>
      <c r="DX242" s="146"/>
      <c r="DY242" s="146"/>
      <c r="DZ242" s="146"/>
      <c r="EA242" s="146"/>
      <c r="EB242" s="146"/>
      <c r="EC242" s="146"/>
      <c r="ED242" s="146"/>
      <c r="EE242" s="146"/>
      <c r="EF242" s="146"/>
      <c r="EG242" s="146"/>
      <c r="EH242" s="146"/>
      <c r="EI242" s="146"/>
      <c r="EJ242" s="146"/>
      <c r="EK242" s="146"/>
      <c r="EL242" s="146"/>
      <c r="EM242" s="146"/>
      <c r="EN242" s="146"/>
      <c r="EO242" s="146"/>
    </row>
    <row r="243" spans="1:145" x14ac:dyDescent="0.15">
      <c r="A243" s="146"/>
      <c r="B243" s="146"/>
      <c r="C243" s="146"/>
      <c r="D243" s="146"/>
      <c r="E243" s="146"/>
      <c r="F243" s="146"/>
      <c r="G243" s="146"/>
      <c r="H243" s="146"/>
      <c r="I243" s="146"/>
      <c r="J243" s="146"/>
      <c r="K243" s="146"/>
      <c r="L243" s="146"/>
      <c r="M243" s="146"/>
      <c r="N243" s="146"/>
      <c r="O243" s="146"/>
      <c r="P243" s="146"/>
      <c r="Q243" s="146"/>
      <c r="R243" s="146"/>
      <c r="S243" s="146"/>
      <c r="T243" s="146"/>
      <c r="U243" s="146"/>
      <c r="V243" s="146"/>
      <c r="W243" s="146"/>
      <c r="X243" s="146"/>
      <c r="Y243" s="146"/>
      <c r="Z243" s="146"/>
      <c r="AA243" s="146"/>
      <c r="AB243" s="146"/>
      <c r="AC243" s="146"/>
      <c r="AD243" s="146"/>
      <c r="AE243" s="146"/>
      <c r="AF243" s="146"/>
      <c r="AG243" s="146"/>
      <c r="AH243" s="146"/>
      <c r="AI243" s="146"/>
      <c r="AJ243" s="146"/>
      <c r="AK243" s="146"/>
      <c r="AL243" s="146"/>
      <c r="AM243" s="146"/>
      <c r="AN243" s="146"/>
      <c r="AO243" s="146"/>
      <c r="AP243" s="146"/>
      <c r="AQ243" s="146"/>
      <c r="AR243" s="146"/>
      <c r="AS243" s="146"/>
      <c r="AT243" s="146"/>
      <c r="AU243" s="146"/>
      <c r="AV243" s="146"/>
      <c r="AW243" s="146"/>
      <c r="AX243" s="146"/>
      <c r="AY243" s="146"/>
      <c r="AZ243" s="146"/>
      <c r="BA243" s="146"/>
      <c r="BB243" s="146"/>
      <c r="BC243" s="146"/>
      <c r="BD243" s="146"/>
      <c r="BE243" s="146"/>
      <c r="BF243" s="146"/>
      <c r="BG243" s="146"/>
      <c r="BH243" s="146"/>
      <c r="BI243" s="146"/>
      <c r="BJ243" s="146"/>
      <c r="BK243" s="146"/>
      <c r="BL243" s="146"/>
      <c r="BM243" s="146"/>
      <c r="BN243" s="146"/>
      <c r="BO243" s="146"/>
      <c r="BP243" s="146"/>
      <c r="BQ243" s="146"/>
      <c r="BR243" s="146"/>
      <c r="BS243" s="146"/>
      <c r="BT243" s="146"/>
      <c r="BU243" s="146"/>
      <c r="BV243" s="146"/>
      <c r="BW243" s="146"/>
      <c r="BX243" s="146"/>
      <c r="BY243" s="146"/>
      <c r="BZ243" s="146"/>
      <c r="CA243" s="146"/>
      <c r="CB243" s="146"/>
      <c r="CC243" s="146"/>
      <c r="CD243" s="146"/>
      <c r="CE243" s="146"/>
      <c r="CF243" s="146"/>
      <c r="CG243" s="146"/>
      <c r="CH243" s="146"/>
      <c r="CI243" s="146"/>
      <c r="CJ243" s="146"/>
      <c r="CK243" s="146"/>
      <c r="CL243" s="146"/>
      <c r="CM243" s="146"/>
      <c r="CN243" s="146"/>
      <c r="CO243" s="146"/>
      <c r="CP243" s="146"/>
      <c r="CQ243" s="146"/>
      <c r="CR243" s="146"/>
      <c r="CS243" s="146"/>
      <c r="CT243" s="146"/>
      <c r="CU243" s="146"/>
      <c r="CV243" s="146"/>
      <c r="CW243" s="146"/>
      <c r="CX243" s="146"/>
      <c r="CY243" s="146"/>
      <c r="CZ243" s="146"/>
      <c r="DA243" s="146"/>
      <c r="DB243" s="146"/>
      <c r="DC243" s="146"/>
      <c r="DD243" s="146"/>
      <c r="DE243" s="146"/>
      <c r="DF243" s="146"/>
      <c r="DG243" s="146"/>
      <c r="DH243" s="146"/>
      <c r="DI243" s="146"/>
      <c r="DJ243" s="146"/>
      <c r="DK243" s="146"/>
      <c r="DL243" s="146"/>
      <c r="DM243" s="146"/>
      <c r="DN243" s="146"/>
      <c r="DO243" s="146"/>
      <c r="DP243" s="146"/>
      <c r="DQ243" s="146"/>
      <c r="DR243" s="146"/>
      <c r="DS243" s="146"/>
      <c r="DT243" s="146"/>
      <c r="DU243" s="146"/>
      <c r="DV243" s="146"/>
      <c r="DW243" s="146"/>
      <c r="DX243" s="146"/>
      <c r="DY243" s="146"/>
      <c r="DZ243" s="146"/>
      <c r="EA243" s="146"/>
      <c r="EB243" s="146"/>
      <c r="EC243" s="146"/>
      <c r="ED243" s="146"/>
      <c r="EE243" s="146"/>
      <c r="EF243" s="146"/>
      <c r="EG243" s="146"/>
      <c r="EH243" s="146"/>
      <c r="EI243" s="146"/>
      <c r="EJ243" s="146"/>
      <c r="EK243" s="146"/>
      <c r="EL243" s="146"/>
      <c r="EM243" s="146"/>
      <c r="EN243" s="146"/>
      <c r="EO243" s="146"/>
    </row>
    <row r="244" spans="1:145" x14ac:dyDescent="0.15">
      <c r="A244" s="146"/>
      <c r="B244" s="146"/>
      <c r="C244" s="146"/>
      <c r="D244" s="146"/>
      <c r="E244" s="146"/>
      <c r="F244" s="146"/>
      <c r="G244" s="146"/>
      <c r="H244" s="146"/>
      <c r="I244" s="146"/>
      <c r="J244" s="146"/>
      <c r="K244" s="146"/>
      <c r="L244" s="146"/>
      <c r="M244" s="146"/>
      <c r="N244" s="146"/>
      <c r="O244" s="146"/>
      <c r="P244" s="146"/>
      <c r="Q244" s="146"/>
      <c r="R244" s="146"/>
      <c r="S244" s="146"/>
      <c r="T244" s="146"/>
      <c r="U244" s="146"/>
      <c r="V244" s="146"/>
      <c r="W244" s="146"/>
      <c r="X244" s="146"/>
      <c r="Y244" s="146"/>
      <c r="Z244" s="146"/>
      <c r="AA244" s="146"/>
      <c r="AB244" s="146"/>
      <c r="AC244" s="146"/>
      <c r="AD244" s="146"/>
      <c r="AE244" s="146"/>
      <c r="AF244" s="146"/>
      <c r="AG244" s="146"/>
      <c r="AH244" s="146"/>
      <c r="AI244" s="146"/>
      <c r="AJ244" s="146"/>
      <c r="AK244" s="146"/>
      <c r="AL244" s="146"/>
      <c r="AM244" s="146"/>
      <c r="AN244" s="146"/>
      <c r="AO244" s="146"/>
      <c r="AP244" s="146"/>
      <c r="AQ244" s="146"/>
      <c r="AR244" s="146"/>
      <c r="AS244" s="146"/>
      <c r="AT244" s="146"/>
      <c r="AU244" s="146"/>
      <c r="AV244" s="146"/>
      <c r="AW244" s="146"/>
      <c r="AX244" s="146"/>
      <c r="AY244" s="146"/>
      <c r="AZ244" s="146"/>
      <c r="BA244" s="146"/>
      <c r="BB244" s="146"/>
      <c r="BC244" s="146"/>
      <c r="BD244" s="146"/>
      <c r="BE244" s="146"/>
      <c r="BF244" s="146"/>
      <c r="BG244" s="146"/>
      <c r="BH244" s="146"/>
      <c r="BI244" s="146"/>
      <c r="BJ244" s="146"/>
      <c r="BK244" s="146"/>
      <c r="BL244" s="146"/>
      <c r="BM244" s="146"/>
      <c r="BN244" s="146"/>
      <c r="BO244" s="146"/>
      <c r="BP244" s="146"/>
      <c r="BQ244" s="146"/>
      <c r="BR244" s="146"/>
      <c r="BS244" s="146"/>
      <c r="BT244" s="146"/>
      <c r="BU244" s="146"/>
      <c r="BV244" s="146"/>
      <c r="BW244" s="146"/>
      <c r="BX244" s="146"/>
      <c r="BY244" s="146"/>
      <c r="BZ244" s="146"/>
      <c r="CA244" s="146"/>
      <c r="CB244" s="146"/>
      <c r="CC244" s="146"/>
      <c r="CD244" s="146"/>
      <c r="CE244" s="146"/>
      <c r="CF244" s="146"/>
      <c r="CG244" s="146"/>
      <c r="CH244" s="146"/>
      <c r="CI244" s="146"/>
      <c r="CJ244" s="146"/>
      <c r="CK244" s="146"/>
      <c r="CL244" s="146"/>
      <c r="CM244" s="146"/>
      <c r="CN244" s="146"/>
      <c r="CO244" s="146"/>
      <c r="CP244" s="146"/>
      <c r="CQ244" s="146"/>
      <c r="CR244" s="146"/>
      <c r="CS244" s="146"/>
      <c r="CT244" s="146"/>
      <c r="CU244" s="146"/>
      <c r="CV244" s="146"/>
      <c r="CW244" s="146"/>
      <c r="CX244" s="146"/>
      <c r="CY244" s="146"/>
      <c r="CZ244" s="146"/>
      <c r="DA244" s="146"/>
      <c r="DB244" s="146"/>
      <c r="DC244" s="146"/>
      <c r="DD244" s="146"/>
      <c r="DE244" s="146"/>
      <c r="DF244" s="146"/>
      <c r="DG244" s="146"/>
      <c r="DH244" s="146"/>
      <c r="DI244" s="146"/>
      <c r="DJ244" s="146"/>
      <c r="DK244" s="146"/>
      <c r="DL244" s="146"/>
      <c r="DM244" s="146"/>
      <c r="DN244" s="146"/>
      <c r="DO244" s="146"/>
      <c r="DP244" s="146"/>
      <c r="DQ244" s="146"/>
      <c r="DR244" s="146"/>
      <c r="DS244" s="146"/>
      <c r="DT244" s="146"/>
      <c r="DU244" s="146"/>
      <c r="DV244" s="146"/>
      <c r="DW244" s="146"/>
      <c r="DX244" s="146"/>
      <c r="DY244" s="146"/>
      <c r="DZ244" s="146"/>
      <c r="EA244" s="146"/>
      <c r="EB244" s="146"/>
      <c r="EC244" s="146"/>
      <c r="ED244" s="146"/>
      <c r="EE244" s="146"/>
      <c r="EF244" s="146"/>
      <c r="EG244" s="146"/>
      <c r="EH244" s="146"/>
      <c r="EI244" s="146"/>
      <c r="EJ244" s="146"/>
      <c r="EK244" s="146"/>
      <c r="EL244" s="146"/>
      <c r="EM244" s="146"/>
      <c r="EN244" s="146"/>
      <c r="EO244" s="146"/>
    </row>
    <row r="245" spans="1:145" x14ac:dyDescent="0.15">
      <c r="A245" s="146"/>
      <c r="B245" s="146"/>
      <c r="C245" s="146"/>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146"/>
      <c r="AB245" s="146"/>
      <c r="AC245" s="146"/>
      <c r="AD245" s="146"/>
      <c r="AE245" s="146"/>
      <c r="AF245" s="146"/>
      <c r="AG245" s="146"/>
      <c r="AH245" s="146"/>
      <c r="AI245" s="146"/>
      <c r="AJ245" s="146"/>
      <c r="AK245" s="146"/>
      <c r="AL245" s="146"/>
      <c r="AM245" s="146"/>
      <c r="AN245" s="146"/>
      <c r="AO245" s="146"/>
      <c r="AP245" s="146"/>
      <c r="AQ245" s="146"/>
      <c r="AR245" s="146"/>
      <c r="AS245" s="146"/>
      <c r="AT245" s="146"/>
      <c r="AU245" s="146"/>
      <c r="AV245" s="146"/>
      <c r="AW245" s="146"/>
      <c r="AX245" s="146"/>
      <c r="AY245" s="146"/>
      <c r="AZ245" s="146"/>
      <c r="BA245" s="146"/>
      <c r="BB245" s="146"/>
      <c r="BC245" s="146"/>
      <c r="BD245" s="146"/>
      <c r="BE245" s="146"/>
      <c r="BF245" s="146"/>
      <c r="BG245" s="146"/>
      <c r="BH245" s="146"/>
      <c r="BI245" s="146"/>
      <c r="BJ245" s="146"/>
      <c r="BK245" s="146"/>
      <c r="BL245" s="146"/>
      <c r="BM245" s="146"/>
      <c r="BN245" s="146"/>
      <c r="BO245" s="146"/>
      <c r="BP245" s="146"/>
      <c r="BQ245" s="146"/>
      <c r="BR245" s="146"/>
      <c r="BS245" s="146"/>
      <c r="BT245" s="146"/>
      <c r="BU245" s="146"/>
      <c r="BV245" s="146"/>
      <c r="BW245" s="146"/>
      <c r="BX245" s="146"/>
      <c r="BY245" s="146"/>
      <c r="BZ245" s="146"/>
      <c r="CA245" s="146"/>
      <c r="CB245" s="146"/>
      <c r="CC245" s="146"/>
      <c r="CD245" s="146"/>
      <c r="CE245" s="146"/>
      <c r="CF245" s="146"/>
      <c r="CG245" s="146"/>
      <c r="CH245" s="146"/>
      <c r="CI245" s="146"/>
      <c r="CJ245" s="146"/>
      <c r="CK245" s="146"/>
      <c r="CL245" s="146"/>
      <c r="CM245" s="146"/>
      <c r="CN245" s="146"/>
      <c r="CO245" s="146"/>
      <c r="CP245" s="146"/>
      <c r="CQ245" s="146"/>
      <c r="CR245" s="146"/>
      <c r="CS245" s="146"/>
      <c r="CT245" s="146"/>
      <c r="CU245" s="146"/>
      <c r="CV245" s="146"/>
      <c r="CW245" s="146"/>
      <c r="CX245" s="146"/>
      <c r="CY245" s="146"/>
      <c r="CZ245" s="146"/>
      <c r="DA245" s="146"/>
      <c r="DB245" s="146"/>
      <c r="DC245" s="146"/>
      <c r="DD245" s="146"/>
      <c r="DE245" s="146"/>
      <c r="DF245" s="146"/>
      <c r="DG245" s="146"/>
      <c r="DH245" s="146"/>
      <c r="DI245" s="146"/>
      <c r="DJ245" s="146"/>
      <c r="DK245" s="146"/>
      <c r="DL245" s="146"/>
      <c r="DM245" s="146"/>
      <c r="DN245" s="146"/>
      <c r="DO245" s="146"/>
      <c r="DP245" s="146"/>
      <c r="DQ245" s="146"/>
      <c r="DR245" s="146"/>
      <c r="DS245" s="146"/>
      <c r="DT245" s="146"/>
      <c r="DU245" s="146"/>
      <c r="DV245" s="146"/>
      <c r="DW245" s="146"/>
      <c r="DX245" s="146"/>
      <c r="DY245" s="146"/>
      <c r="DZ245" s="146"/>
      <c r="EA245" s="146"/>
      <c r="EB245" s="146"/>
      <c r="EC245" s="146"/>
      <c r="ED245" s="146"/>
      <c r="EE245" s="146"/>
      <c r="EF245" s="146"/>
      <c r="EG245" s="146"/>
      <c r="EH245" s="146"/>
      <c r="EI245" s="146"/>
      <c r="EJ245" s="146"/>
      <c r="EK245" s="146"/>
      <c r="EL245" s="146"/>
      <c r="EM245" s="146"/>
      <c r="EN245" s="146"/>
      <c r="EO245" s="146"/>
    </row>
    <row r="246" spans="1:145" x14ac:dyDescent="0.15">
      <c r="A246" s="146"/>
      <c r="B246" s="146"/>
      <c r="C246" s="146"/>
      <c r="D246" s="146"/>
      <c r="E246" s="146"/>
      <c r="F246" s="146"/>
      <c r="G246" s="146"/>
      <c r="H246" s="146"/>
      <c r="I246" s="146"/>
      <c r="J246" s="146"/>
      <c r="K246" s="146"/>
      <c r="L246" s="146"/>
      <c r="M246" s="146"/>
      <c r="N246" s="146"/>
      <c r="O246" s="146"/>
      <c r="P246" s="146"/>
      <c r="Q246" s="146"/>
      <c r="R246" s="146"/>
      <c r="S246" s="146"/>
      <c r="T246" s="146"/>
      <c r="U246" s="146"/>
      <c r="V246" s="146"/>
      <c r="W246" s="146"/>
      <c r="X246" s="146"/>
      <c r="Y246" s="146"/>
      <c r="Z246" s="146"/>
      <c r="AA246" s="146"/>
      <c r="AB246" s="146"/>
      <c r="AC246" s="146"/>
      <c r="AD246" s="146"/>
      <c r="AE246" s="146"/>
      <c r="AF246" s="146"/>
      <c r="AG246" s="146"/>
      <c r="AH246" s="146"/>
      <c r="AI246" s="146"/>
      <c r="AJ246" s="146"/>
      <c r="AK246" s="146"/>
      <c r="AL246" s="146"/>
      <c r="AM246" s="146"/>
      <c r="AN246" s="146"/>
      <c r="AO246" s="146"/>
      <c r="AP246" s="146"/>
      <c r="AQ246" s="146"/>
      <c r="AR246" s="146"/>
      <c r="AS246" s="146"/>
      <c r="AT246" s="146"/>
      <c r="AU246" s="146"/>
      <c r="AV246" s="146"/>
      <c r="AW246" s="146"/>
      <c r="AX246" s="146"/>
      <c r="AY246" s="146"/>
      <c r="AZ246" s="146"/>
      <c r="BA246" s="146"/>
      <c r="BB246" s="146"/>
      <c r="BC246" s="146"/>
      <c r="BD246" s="146"/>
      <c r="BE246" s="146"/>
      <c r="BF246" s="146"/>
      <c r="BG246" s="146"/>
      <c r="BH246" s="146"/>
      <c r="BI246" s="146"/>
      <c r="BJ246" s="146"/>
      <c r="BK246" s="146"/>
      <c r="BL246" s="146"/>
      <c r="BM246" s="146"/>
      <c r="BN246" s="146"/>
      <c r="BO246" s="146"/>
      <c r="BP246" s="146"/>
      <c r="BQ246" s="146"/>
      <c r="BR246" s="146"/>
      <c r="BS246" s="146"/>
      <c r="BT246" s="146"/>
      <c r="BU246" s="146"/>
      <c r="BV246" s="146"/>
      <c r="BW246" s="146"/>
      <c r="BX246" s="146"/>
      <c r="BY246" s="146"/>
      <c r="BZ246" s="146"/>
      <c r="CA246" s="146"/>
      <c r="CB246" s="146"/>
      <c r="CC246" s="146"/>
      <c r="CD246" s="146"/>
      <c r="CE246" s="146"/>
      <c r="CF246" s="146"/>
      <c r="CG246" s="146"/>
      <c r="CH246" s="146"/>
      <c r="CI246" s="146"/>
      <c r="CJ246" s="146"/>
      <c r="CK246" s="146"/>
      <c r="CL246" s="146"/>
      <c r="CM246" s="146"/>
      <c r="CN246" s="146"/>
      <c r="CO246" s="146"/>
      <c r="CP246" s="146"/>
      <c r="CQ246" s="146"/>
      <c r="CR246" s="146"/>
      <c r="CS246" s="146"/>
      <c r="CT246" s="146"/>
      <c r="CU246" s="146"/>
      <c r="CV246" s="146"/>
      <c r="CW246" s="146"/>
      <c r="CX246" s="146"/>
      <c r="CY246" s="146"/>
      <c r="CZ246" s="146"/>
      <c r="DA246" s="146"/>
      <c r="DB246" s="146"/>
      <c r="DC246" s="146"/>
      <c r="DD246" s="146"/>
      <c r="DE246" s="146"/>
      <c r="DF246" s="146"/>
      <c r="DG246" s="146"/>
      <c r="DH246" s="146"/>
      <c r="DI246" s="146"/>
      <c r="DJ246" s="146"/>
      <c r="DK246" s="146"/>
      <c r="DL246" s="146"/>
      <c r="DM246" s="146"/>
      <c r="DN246" s="146"/>
      <c r="DO246" s="146"/>
      <c r="DP246" s="146"/>
      <c r="DQ246" s="146"/>
      <c r="DR246" s="146"/>
      <c r="DS246" s="146"/>
      <c r="DT246" s="146"/>
      <c r="DU246" s="146"/>
      <c r="DV246" s="146"/>
      <c r="DW246" s="146"/>
      <c r="DX246" s="146"/>
      <c r="DY246" s="146"/>
      <c r="DZ246" s="146"/>
      <c r="EA246" s="146"/>
      <c r="EB246" s="146"/>
      <c r="EC246" s="146"/>
      <c r="ED246" s="146"/>
      <c r="EE246" s="146"/>
      <c r="EF246" s="146"/>
      <c r="EG246" s="146"/>
      <c r="EH246" s="146"/>
      <c r="EI246" s="146"/>
      <c r="EJ246" s="146"/>
      <c r="EK246" s="146"/>
      <c r="EL246" s="146"/>
      <c r="EM246" s="146"/>
      <c r="EN246" s="146"/>
      <c r="EO246" s="146"/>
    </row>
    <row r="247" spans="1:145" x14ac:dyDescent="0.15">
      <c r="A247" s="146"/>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c r="AH247" s="146"/>
      <c r="AI247" s="146"/>
      <c r="AJ247" s="146"/>
      <c r="AK247" s="146"/>
      <c r="AL247" s="146"/>
      <c r="AM247" s="146"/>
      <c r="AN247" s="146"/>
      <c r="AO247" s="146"/>
      <c r="AP247" s="146"/>
      <c r="AQ247" s="146"/>
      <c r="AR247" s="146"/>
      <c r="AS247" s="146"/>
      <c r="AT247" s="146"/>
      <c r="AU247" s="146"/>
      <c r="AV247" s="146"/>
      <c r="AW247" s="146"/>
      <c r="AX247" s="146"/>
      <c r="AY247" s="146"/>
      <c r="AZ247" s="146"/>
      <c r="BA247" s="146"/>
      <c r="BB247" s="146"/>
      <c r="BC247" s="146"/>
      <c r="BD247" s="146"/>
      <c r="BE247" s="146"/>
      <c r="BF247" s="146"/>
      <c r="BG247" s="146"/>
      <c r="BH247" s="146"/>
      <c r="BI247" s="146"/>
      <c r="BJ247" s="146"/>
      <c r="BK247" s="146"/>
      <c r="BL247" s="146"/>
      <c r="BM247" s="146"/>
      <c r="BN247" s="146"/>
      <c r="BO247" s="146"/>
      <c r="BP247" s="146"/>
      <c r="BQ247" s="146"/>
      <c r="BR247" s="146"/>
      <c r="BS247" s="146"/>
      <c r="BT247" s="146"/>
      <c r="BU247" s="146"/>
      <c r="BV247" s="146"/>
      <c r="BW247" s="146"/>
      <c r="BX247" s="146"/>
      <c r="BY247" s="146"/>
      <c r="BZ247" s="146"/>
      <c r="CA247" s="146"/>
      <c r="CB247" s="146"/>
      <c r="CC247" s="146"/>
      <c r="CD247" s="146"/>
      <c r="CE247" s="146"/>
      <c r="CF247" s="146"/>
      <c r="CG247" s="146"/>
      <c r="CH247" s="146"/>
      <c r="CI247" s="146"/>
      <c r="CJ247" s="146"/>
      <c r="CK247" s="146"/>
      <c r="CL247" s="146"/>
      <c r="CM247" s="146"/>
      <c r="CN247" s="146"/>
      <c r="CO247" s="146"/>
      <c r="CP247" s="146"/>
      <c r="CQ247" s="146"/>
      <c r="CR247" s="146"/>
      <c r="CS247" s="146"/>
      <c r="CT247" s="146"/>
      <c r="CU247" s="146"/>
      <c r="CV247" s="146"/>
      <c r="CW247" s="146"/>
      <c r="CX247" s="146"/>
      <c r="CY247" s="146"/>
      <c r="CZ247" s="146"/>
      <c r="DA247" s="146"/>
      <c r="DB247" s="146"/>
      <c r="DC247" s="146"/>
      <c r="DD247" s="146"/>
      <c r="DE247" s="146"/>
      <c r="DF247" s="146"/>
      <c r="DG247" s="146"/>
      <c r="DH247" s="146"/>
      <c r="DI247" s="146"/>
      <c r="DJ247" s="146"/>
      <c r="DK247" s="146"/>
      <c r="DL247" s="146"/>
      <c r="DM247" s="146"/>
      <c r="DN247" s="146"/>
      <c r="DO247" s="146"/>
      <c r="DP247" s="146"/>
      <c r="DQ247" s="146"/>
      <c r="DR247" s="146"/>
      <c r="DS247" s="146"/>
      <c r="DT247" s="146"/>
      <c r="DU247" s="146"/>
      <c r="DV247" s="146"/>
      <c r="DW247" s="146"/>
      <c r="DX247" s="146"/>
      <c r="DY247" s="146"/>
      <c r="DZ247" s="146"/>
      <c r="EA247" s="146"/>
      <c r="EB247" s="146"/>
      <c r="EC247" s="146"/>
      <c r="ED247" s="146"/>
      <c r="EE247" s="146"/>
      <c r="EF247" s="146"/>
      <c r="EG247" s="146"/>
      <c r="EH247" s="146"/>
      <c r="EI247" s="146"/>
      <c r="EJ247" s="146"/>
      <c r="EK247" s="146"/>
      <c r="EL247" s="146"/>
      <c r="EM247" s="146"/>
      <c r="EN247" s="146"/>
      <c r="EO247" s="146"/>
    </row>
    <row r="248" spans="1:145" x14ac:dyDescent="0.15">
      <c r="A248" s="146"/>
      <c r="B248" s="146"/>
      <c r="C248" s="146"/>
      <c r="D248" s="146"/>
      <c r="E248" s="146"/>
      <c r="F248" s="146"/>
      <c r="G248" s="146"/>
      <c r="H248" s="146"/>
      <c r="I248" s="146"/>
      <c r="J248" s="146"/>
      <c r="K248" s="146"/>
      <c r="L248" s="146"/>
      <c r="M248" s="146"/>
      <c r="N248" s="146"/>
      <c r="O248" s="146"/>
      <c r="P248" s="146"/>
      <c r="Q248" s="146"/>
      <c r="R248" s="146"/>
      <c r="S248" s="146"/>
      <c r="T248" s="146"/>
      <c r="U248" s="146"/>
      <c r="V248" s="146"/>
      <c r="W248" s="146"/>
      <c r="X248" s="146"/>
      <c r="Y248" s="146"/>
      <c r="Z248" s="146"/>
      <c r="AA248" s="146"/>
      <c r="AB248" s="146"/>
      <c r="AC248" s="146"/>
      <c r="AD248" s="146"/>
      <c r="AE248" s="146"/>
      <c r="AF248" s="146"/>
      <c r="AG248" s="146"/>
      <c r="AH248" s="146"/>
      <c r="AI248" s="146"/>
      <c r="AJ248" s="146"/>
      <c r="AK248" s="146"/>
      <c r="AL248" s="146"/>
      <c r="AM248" s="146"/>
      <c r="AN248" s="146"/>
      <c r="AO248" s="146"/>
      <c r="AP248" s="146"/>
      <c r="AQ248" s="146"/>
      <c r="AR248" s="146"/>
      <c r="AS248" s="146"/>
      <c r="AT248" s="146"/>
      <c r="AU248" s="146"/>
      <c r="AV248" s="146"/>
      <c r="AW248" s="146"/>
      <c r="AX248" s="146"/>
      <c r="AY248" s="146"/>
      <c r="AZ248" s="146"/>
      <c r="BA248" s="146"/>
      <c r="BB248" s="146"/>
      <c r="BC248" s="146"/>
      <c r="BD248" s="146"/>
      <c r="BE248" s="146"/>
      <c r="BF248" s="146"/>
      <c r="BG248" s="146"/>
      <c r="BH248" s="146"/>
      <c r="BI248" s="146"/>
      <c r="BJ248" s="146"/>
      <c r="BK248" s="146"/>
      <c r="BL248" s="146"/>
      <c r="BM248" s="146"/>
      <c r="BN248" s="146"/>
      <c r="BO248" s="146"/>
      <c r="BP248" s="146"/>
      <c r="BQ248" s="146"/>
      <c r="BR248" s="146"/>
      <c r="BS248" s="146"/>
      <c r="BT248" s="146"/>
      <c r="BU248" s="146"/>
      <c r="BV248" s="146"/>
      <c r="BW248" s="146"/>
      <c r="BX248" s="146"/>
      <c r="BY248" s="146"/>
      <c r="BZ248" s="146"/>
      <c r="CA248" s="146"/>
      <c r="CB248" s="146"/>
      <c r="CC248" s="146"/>
      <c r="CD248" s="146"/>
      <c r="CE248" s="146"/>
      <c r="CF248" s="146"/>
      <c r="CG248" s="146"/>
      <c r="CH248" s="146"/>
      <c r="CI248" s="146"/>
      <c r="CJ248" s="146"/>
      <c r="CK248" s="146"/>
      <c r="CL248" s="146"/>
      <c r="CM248" s="146"/>
      <c r="CN248" s="146"/>
      <c r="CO248" s="146"/>
      <c r="CP248" s="146"/>
      <c r="CQ248" s="146"/>
      <c r="CR248" s="146"/>
      <c r="CS248" s="146"/>
      <c r="CT248" s="146"/>
      <c r="CU248" s="146"/>
      <c r="CV248" s="146"/>
      <c r="CW248" s="146"/>
      <c r="CX248" s="146"/>
      <c r="CY248" s="146"/>
      <c r="CZ248" s="146"/>
      <c r="DA248" s="146"/>
      <c r="DB248" s="146"/>
      <c r="DC248" s="146"/>
      <c r="DD248" s="146"/>
      <c r="DE248" s="146"/>
      <c r="DF248" s="146"/>
      <c r="DG248" s="146"/>
      <c r="DH248" s="146"/>
      <c r="DI248" s="146"/>
      <c r="DJ248" s="146"/>
      <c r="DK248" s="146"/>
      <c r="DL248" s="146"/>
      <c r="DM248" s="146"/>
      <c r="DN248" s="146"/>
      <c r="DO248" s="146"/>
      <c r="DP248" s="146"/>
      <c r="DQ248" s="146"/>
      <c r="DR248" s="146"/>
      <c r="DS248" s="146"/>
      <c r="DT248" s="146"/>
      <c r="DU248" s="146"/>
      <c r="DV248" s="146"/>
      <c r="DW248" s="146"/>
      <c r="DX248" s="146"/>
      <c r="DY248" s="146"/>
      <c r="DZ248" s="146"/>
      <c r="EA248" s="146"/>
      <c r="EB248" s="146"/>
      <c r="EC248" s="146"/>
      <c r="ED248" s="146"/>
      <c r="EE248" s="146"/>
      <c r="EF248" s="146"/>
      <c r="EG248" s="146"/>
      <c r="EH248" s="146"/>
      <c r="EI248" s="146"/>
      <c r="EJ248" s="146"/>
      <c r="EK248" s="146"/>
      <c r="EL248" s="146"/>
      <c r="EM248" s="146"/>
      <c r="EN248" s="146"/>
      <c r="EO248" s="146"/>
    </row>
    <row r="249" spans="1:145" x14ac:dyDescent="0.15">
      <c r="A249" s="146"/>
      <c r="B249" s="146"/>
      <c r="C249" s="146"/>
      <c r="D249" s="146"/>
      <c r="E249" s="146"/>
      <c r="F249" s="146"/>
      <c r="G249" s="146"/>
      <c r="H249" s="146"/>
      <c r="I249" s="146"/>
      <c r="J249" s="146"/>
      <c r="K249" s="146"/>
      <c r="L249" s="146"/>
      <c r="M249" s="146"/>
      <c r="N249" s="146"/>
      <c r="O249" s="146"/>
      <c r="P249" s="146"/>
      <c r="Q249" s="146"/>
      <c r="R249" s="146"/>
      <c r="S249" s="146"/>
      <c r="T249" s="146"/>
      <c r="U249" s="146"/>
      <c r="V249" s="146"/>
      <c r="W249" s="146"/>
      <c r="X249" s="146"/>
      <c r="Y249" s="146"/>
      <c r="Z249" s="146"/>
      <c r="AA249" s="146"/>
      <c r="AB249" s="146"/>
      <c r="AC249" s="146"/>
      <c r="AD249" s="146"/>
      <c r="AE249" s="146"/>
      <c r="AF249" s="146"/>
      <c r="AG249" s="146"/>
      <c r="AH249" s="146"/>
      <c r="AI249" s="146"/>
      <c r="AJ249" s="146"/>
      <c r="AK249" s="146"/>
      <c r="AL249" s="146"/>
      <c r="AM249" s="146"/>
      <c r="AN249" s="146"/>
      <c r="AO249" s="146"/>
      <c r="AP249" s="146"/>
      <c r="AQ249" s="146"/>
      <c r="AR249" s="146"/>
      <c r="AS249" s="146"/>
      <c r="AT249" s="146"/>
      <c r="AU249" s="146"/>
      <c r="AV249" s="146"/>
      <c r="AW249" s="146"/>
      <c r="AX249" s="146"/>
      <c r="AY249" s="146"/>
      <c r="AZ249" s="146"/>
      <c r="BA249" s="146"/>
      <c r="BB249" s="146"/>
      <c r="BC249" s="146"/>
      <c r="BD249" s="146"/>
      <c r="BE249" s="146"/>
      <c r="BF249" s="146"/>
      <c r="BG249" s="146"/>
      <c r="BH249" s="146"/>
      <c r="BI249" s="146"/>
      <c r="BJ249" s="146"/>
      <c r="BK249" s="146"/>
      <c r="BL249" s="146"/>
      <c r="BM249" s="146"/>
      <c r="BN249" s="146"/>
      <c r="BO249" s="146"/>
      <c r="BP249" s="146"/>
      <c r="BQ249" s="146"/>
      <c r="BR249" s="146"/>
      <c r="BS249" s="146"/>
      <c r="BT249" s="146"/>
      <c r="BU249" s="146"/>
      <c r="BV249" s="146"/>
      <c r="BW249" s="146"/>
      <c r="BX249" s="146"/>
      <c r="BY249" s="146"/>
      <c r="BZ249" s="146"/>
      <c r="CA249" s="146"/>
      <c r="CB249" s="146"/>
      <c r="CC249" s="146"/>
      <c r="CD249" s="146"/>
      <c r="CE249" s="146"/>
      <c r="CF249" s="146"/>
      <c r="CG249" s="146"/>
      <c r="CH249" s="146"/>
      <c r="CI249" s="146"/>
      <c r="CJ249" s="146"/>
      <c r="CK249" s="146"/>
      <c r="CL249" s="146"/>
      <c r="CM249" s="146"/>
      <c r="CN249" s="146"/>
      <c r="CO249" s="146"/>
      <c r="CP249" s="146"/>
      <c r="CQ249" s="146"/>
      <c r="CR249" s="146"/>
      <c r="CS249" s="146"/>
      <c r="CT249" s="146"/>
      <c r="CU249" s="146"/>
      <c r="CV249" s="146"/>
      <c r="CW249" s="146"/>
      <c r="CX249" s="146"/>
      <c r="CY249" s="146"/>
      <c r="CZ249" s="146"/>
      <c r="DA249" s="146"/>
      <c r="DB249" s="146"/>
      <c r="DC249" s="146"/>
      <c r="DD249" s="146"/>
      <c r="DE249" s="146"/>
      <c r="DF249" s="146"/>
      <c r="DG249" s="146"/>
      <c r="DH249" s="146"/>
      <c r="DI249" s="146"/>
      <c r="DJ249" s="146"/>
      <c r="DK249" s="146"/>
      <c r="DL249" s="146"/>
      <c r="DM249" s="146"/>
      <c r="DN249" s="146"/>
      <c r="DO249" s="146"/>
      <c r="DP249" s="146"/>
      <c r="DQ249" s="146"/>
      <c r="DR249" s="146"/>
      <c r="DS249" s="146"/>
      <c r="DT249" s="146"/>
      <c r="DU249" s="146"/>
      <c r="DV249" s="146"/>
      <c r="DW249" s="146"/>
      <c r="DX249" s="146"/>
      <c r="DY249" s="146"/>
      <c r="DZ249" s="146"/>
      <c r="EA249" s="146"/>
      <c r="EB249" s="146"/>
      <c r="EC249" s="146"/>
      <c r="ED249" s="146"/>
      <c r="EE249" s="146"/>
      <c r="EF249" s="146"/>
      <c r="EG249" s="146"/>
      <c r="EH249" s="146"/>
      <c r="EI249" s="146"/>
      <c r="EJ249" s="146"/>
      <c r="EK249" s="146"/>
      <c r="EL249" s="146"/>
      <c r="EM249" s="146"/>
      <c r="EN249" s="146"/>
      <c r="EO249" s="146"/>
    </row>
    <row r="250" spans="1:145" x14ac:dyDescent="0.15">
      <c r="A250" s="146"/>
      <c r="B250" s="146"/>
      <c r="C250" s="146"/>
      <c r="D250" s="146"/>
      <c r="E250" s="146"/>
      <c r="F250" s="146"/>
      <c r="G250" s="146"/>
      <c r="H250" s="146"/>
      <c r="I250" s="146"/>
      <c r="J250" s="146"/>
      <c r="K250" s="146"/>
      <c r="L250" s="146"/>
      <c r="M250" s="146"/>
      <c r="N250" s="146"/>
      <c r="O250" s="146"/>
      <c r="P250" s="146"/>
      <c r="Q250" s="146"/>
      <c r="R250" s="146"/>
      <c r="S250" s="146"/>
      <c r="T250" s="146"/>
      <c r="U250" s="146"/>
      <c r="V250" s="146"/>
      <c r="W250" s="146"/>
      <c r="X250" s="146"/>
      <c r="Y250" s="146"/>
      <c r="Z250" s="146"/>
      <c r="AA250" s="146"/>
      <c r="AB250" s="146"/>
      <c r="AC250" s="146"/>
      <c r="AD250" s="146"/>
      <c r="AE250" s="146"/>
      <c r="AF250" s="146"/>
      <c r="AG250" s="146"/>
      <c r="AH250" s="146"/>
      <c r="AI250" s="146"/>
      <c r="AJ250" s="146"/>
      <c r="AK250" s="146"/>
      <c r="AL250" s="146"/>
      <c r="AM250" s="146"/>
      <c r="AN250" s="146"/>
      <c r="AO250" s="146"/>
      <c r="AP250" s="146"/>
      <c r="AQ250" s="146"/>
      <c r="AR250" s="146"/>
      <c r="AS250" s="146"/>
      <c r="AT250" s="146"/>
      <c r="AU250" s="146"/>
      <c r="AV250" s="146"/>
      <c r="AW250" s="146"/>
      <c r="AX250" s="146"/>
      <c r="AY250" s="146"/>
      <c r="AZ250" s="146"/>
      <c r="BA250" s="146"/>
      <c r="BB250" s="146"/>
      <c r="BC250" s="146"/>
      <c r="BD250" s="146"/>
      <c r="BE250" s="146"/>
      <c r="BF250" s="146"/>
      <c r="BG250" s="146"/>
      <c r="BH250" s="146"/>
      <c r="BI250" s="146"/>
      <c r="BJ250" s="146"/>
      <c r="BK250" s="146"/>
      <c r="BL250" s="146"/>
      <c r="BM250" s="146"/>
      <c r="BN250" s="146"/>
      <c r="BO250" s="146"/>
      <c r="BP250" s="146"/>
      <c r="BQ250" s="146"/>
      <c r="BR250" s="146"/>
      <c r="BS250" s="146"/>
      <c r="BT250" s="146"/>
      <c r="BU250" s="146"/>
      <c r="BV250" s="146"/>
      <c r="BW250" s="146"/>
      <c r="BX250" s="146"/>
      <c r="BY250" s="146"/>
      <c r="BZ250" s="146"/>
      <c r="CA250" s="146"/>
      <c r="CB250" s="146"/>
      <c r="CC250" s="146"/>
      <c r="CD250" s="146"/>
      <c r="CE250" s="146"/>
      <c r="CF250" s="146"/>
      <c r="CG250" s="146"/>
      <c r="CH250" s="146"/>
      <c r="CI250" s="146"/>
      <c r="CJ250" s="146"/>
      <c r="CK250" s="146"/>
      <c r="CL250" s="146"/>
      <c r="CM250" s="146"/>
      <c r="CN250" s="146"/>
      <c r="CO250" s="146"/>
      <c r="CP250" s="146"/>
      <c r="CQ250" s="146"/>
      <c r="CR250" s="146"/>
      <c r="CS250" s="146"/>
      <c r="CT250" s="146"/>
      <c r="CU250" s="146"/>
      <c r="CV250" s="146"/>
      <c r="CW250" s="146"/>
      <c r="CX250" s="146"/>
      <c r="CY250" s="146"/>
      <c r="CZ250" s="146"/>
      <c r="DA250" s="146"/>
      <c r="DB250" s="146"/>
      <c r="DC250" s="146"/>
      <c r="DD250" s="146"/>
      <c r="DE250" s="146"/>
      <c r="DF250" s="146"/>
      <c r="DG250" s="146"/>
      <c r="DH250" s="146"/>
      <c r="DI250" s="146"/>
      <c r="DJ250" s="146"/>
      <c r="DK250" s="146"/>
      <c r="DL250" s="146"/>
      <c r="DM250" s="146"/>
      <c r="DN250" s="146"/>
      <c r="DO250" s="146"/>
      <c r="DP250" s="146"/>
      <c r="DQ250" s="146"/>
      <c r="DR250" s="146"/>
      <c r="DS250" s="146"/>
      <c r="DT250" s="146"/>
      <c r="DU250" s="146"/>
      <c r="DV250" s="146"/>
      <c r="DW250" s="146"/>
      <c r="DX250" s="146"/>
      <c r="DY250" s="146"/>
      <c r="DZ250" s="146"/>
      <c r="EA250" s="146"/>
      <c r="EB250" s="146"/>
      <c r="EC250" s="146"/>
      <c r="ED250" s="146"/>
      <c r="EE250" s="146"/>
      <c r="EF250" s="146"/>
      <c r="EG250" s="146"/>
      <c r="EH250" s="146"/>
      <c r="EI250" s="146"/>
      <c r="EJ250" s="146"/>
      <c r="EK250" s="146"/>
      <c r="EL250" s="146"/>
      <c r="EM250" s="146"/>
      <c r="EN250" s="146"/>
      <c r="EO250" s="146"/>
    </row>
    <row r="251" spans="1:145" x14ac:dyDescent="0.15">
      <c r="A251" s="146"/>
      <c r="B251" s="146"/>
      <c r="C251" s="146"/>
      <c r="D251" s="146"/>
      <c r="E251" s="146"/>
      <c r="F251" s="146"/>
      <c r="G251" s="146"/>
      <c r="H251" s="146"/>
      <c r="I251" s="146"/>
      <c r="J251" s="146"/>
      <c r="K251" s="146"/>
      <c r="L251" s="146"/>
      <c r="M251" s="146"/>
      <c r="N251" s="146"/>
      <c r="O251" s="146"/>
      <c r="P251" s="146"/>
      <c r="Q251" s="146"/>
      <c r="R251" s="146"/>
      <c r="S251" s="146"/>
      <c r="T251" s="146"/>
      <c r="U251" s="146"/>
      <c r="V251" s="146"/>
      <c r="W251" s="146"/>
      <c r="X251" s="146"/>
      <c r="Y251" s="146"/>
      <c r="Z251" s="146"/>
      <c r="AA251" s="146"/>
      <c r="AB251" s="146"/>
      <c r="AC251" s="146"/>
      <c r="AD251" s="146"/>
      <c r="AE251" s="146"/>
      <c r="AF251" s="146"/>
      <c r="AG251" s="146"/>
      <c r="AH251" s="146"/>
      <c r="AI251" s="146"/>
      <c r="AJ251" s="146"/>
      <c r="AK251" s="146"/>
      <c r="AL251" s="146"/>
      <c r="AM251" s="146"/>
      <c r="AN251" s="146"/>
      <c r="AO251" s="146"/>
      <c r="AP251" s="146"/>
      <c r="AQ251" s="146"/>
      <c r="AR251" s="146"/>
      <c r="AS251" s="146"/>
      <c r="AT251" s="146"/>
      <c r="AU251" s="146"/>
      <c r="AV251" s="146"/>
      <c r="AW251" s="146"/>
      <c r="AX251" s="146"/>
      <c r="AY251" s="146"/>
      <c r="AZ251" s="146"/>
      <c r="BA251" s="146"/>
      <c r="BB251" s="146"/>
      <c r="BC251" s="146"/>
      <c r="BD251" s="146"/>
      <c r="BE251" s="146"/>
      <c r="BF251" s="146"/>
      <c r="BG251" s="146"/>
      <c r="BH251" s="146"/>
      <c r="BI251" s="146"/>
      <c r="BJ251" s="146"/>
      <c r="BK251" s="146"/>
      <c r="BL251" s="146"/>
      <c r="BM251" s="146"/>
      <c r="BN251" s="146"/>
      <c r="BO251" s="146"/>
      <c r="BP251" s="146"/>
      <c r="BQ251" s="146"/>
      <c r="BR251" s="146"/>
      <c r="BS251" s="146"/>
      <c r="BT251" s="146"/>
      <c r="BU251" s="146"/>
      <c r="BV251" s="146"/>
      <c r="BW251" s="146"/>
      <c r="BX251" s="146"/>
      <c r="BY251" s="146"/>
      <c r="BZ251" s="146"/>
      <c r="CA251" s="146"/>
      <c r="CB251" s="146"/>
      <c r="CC251" s="146"/>
      <c r="CD251" s="146"/>
      <c r="CE251" s="146"/>
      <c r="CF251" s="146"/>
      <c r="CG251" s="146"/>
      <c r="CH251" s="146"/>
      <c r="CI251" s="146"/>
      <c r="CJ251" s="146"/>
      <c r="CK251" s="146"/>
      <c r="CL251" s="146"/>
      <c r="CM251" s="146"/>
      <c r="CN251" s="146"/>
      <c r="CO251" s="146"/>
      <c r="CP251" s="146"/>
      <c r="CQ251" s="146"/>
      <c r="CR251" s="146"/>
      <c r="CS251" s="146"/>
      <c r="CT251" s="146"/>
      <c r="CU251" s="146"/>
      <c r="CV251" s="146"/>
      <c r="CW251" s="146"/>
      <c r="CX251" s="146"/>
      <c r="CY251" s="146"/>
      <c r="CZ251" s="146"/>
      <c r="DA251" s="146"/>
      <c r="DB251" s="146"/>
      <c r="DC251" s="146"/>
      <c r="DD251" s="146"/>
      <c r="DE251" s="146"/>
      <c r="DF251" s="146"/>
      <c r="DG251" s="146"/>
      <c r="DH251" s="146"/>
      <c r="DI251" s="146"/>
      <c r="DJ251" s="146"/>
      <c r="DK251" s="146"/>
      <c r="DL251" s="146"/>
      <c r="DM251" s="146"/>
      <c r="DN251" s="146"/>
      <c r="DO251" s="146"/>
      <c r="DP251" s="146"/>
      <c r="DQ251" s="146"/>
      <c r="DR251" s="146"/>
      <c r="DS251" s="146"/>
      <c r="DT251" s="146"/>
      <c r="DU251" s="146"/>
      <c r="DV251" s="146"/>
      <c r="DW251" s="146"/>
      <c r="DX251" s="146"/>
      <c r="DY251" s="146"/>
      <c r="DZ251" s="146"/>
      <c r="EA251" s="146"/>
      <c r="EB251" s="146"/>
      <c r="EC251" s="146"/>
      <c r="ED251" s="146"/>
      <c r="EE251" s="146"/>
      <c r="EF251" s="146"/>
      <c r="EG251" s="146"/>
      <c r="EH251" s="146"/>
      <c r="EI251" s="146"/>
      <c r="EJ251" s="146"/>
      <c r="EK251" s="146"/>
      <c r="EL251" s="146"/>
      <c r="EM251" s="146"/>
      <c r="EN251" s="146"/>
      <c r="EO251" s="146"/>
    </row>
    <row r="252" spans="1:145" x14ac:dyDescent="0.15">
      <c r="A252" s="146"/>
      <c r="B252" s="146"/>
      <c r="C252" s="146"/>
      <c r="D252" s="146"/>
      <c r="E252" s="146"/>
      <c r="F252" s="146"/>
      <c r="G252" s="146"/>
      <c r="H252" s="146"/>
      <c r="I252" s="146"/>
      <c r="J252" s="146"/>
      <c r="K252" s="146"/>
      <c r="L252" s="146"/>
      <c r="M252" s="146"/>
      <c r="N252" s="146"/>
      <c r="O252" s="146"/>
      <c r="P252" s="146"/>
      <c r="Q252" s="146"/>
      <c r="R252" s="146"/>
      <c r="S252" s="146"/>
      <c r="T252" s="146"/>
      <c r="U252" s="146"/>
      <c r="V252" s="146"/>
      <c r="W252" s="146"/>
      <c r="X252" s="146"/>
      <c r="Y252" s="146"/>
      <c r="Z252" s="146"/>
      <c r="AA252" s="146"/>
      <c r="AB252" s="146"/>
      <c r="AC252" s="146"/>
      <c r="AD252" s="146"/>
      <c r="AE252" s="146"/>
      <c r="AF252" s="146"/>
      <c r="AG252" s="146"/>
      <c r="AH252" s="146"/>
      <c r="AI252" s="146"/>
      <c r="AJ252" s="146"/>
      <c r="AK252" s="146"/>
      <c r="AL252" s="146"/>
      <c r="AM252" s="146"/>
      <c r="AN252" s="146"/>
      <c r="AO252" s="146"/>
      <c r="AP252" s="146"/>
      <c r="AQ252" s="146"/>
      <c r="AR252" s="146"/>
      <c r="AS252" s="146"/>
      <c r="AT252" s="146"/>
      <c r="AU252" s="146"/>
      <c r="AV252" s="146"/>
      <c r="AW252" s="146"/>
      <c r="AX252" s="146"/>
      <c r="AY252" s="146"/>
      <c r="AZ252" s="146"/>
      <c r="BA252" s="146"/>
      <c r="BB252" s="146"/>
      <c r="BC252" s="146"/>
      <c r="BD252" s="146"/>
      <c r="BE252" s="146"/>
      <c r="BF252" s="146"/>
      <c r="BG252" s="146"/>
      <c r="BH252" s="146"/>
      <c r="BI252" s="146"/>
      <c r="BJ252" s="146"/>
      <c r="BK252" s="146"/>
      <c r="BL252" s="146"/>
      <c r="BM252" s="146"/>
      <c r="BN252" s="146"/>
      <c r="BO252" s="146"/>
      <c r="BP252" s="146"/>
      <c r="BQ252" s="146"/>
      <c r="BR252" s="146"/>
      <c r="BS252" s="146"/>
      <c r="BT252" s="146"/>
      <c r="BU252" s="146"/>
      <c r="BV252" s="146"/>
      <c r="BW252" s="146"/>
      <c r="BX252" s="146"/>
      <c r="BY252" s="146"/>
      <c r="BZ252" s="146"/>
      <c r="CA252" s="146"/>
      <c r="CB252" s="146"/>
      <c r="CC252" s="146"/>
      <c r="CD252" s="146"/>
      <c r="CE252" s="146"/>
      <c r="CF252" s="146"/>
      <c r="CG252" s="146"/>
      <c r="CH252" s="146"/>
      <c r="CI252" s="146"/>
      <c r="CJ252" s="146"/>
      <c r="CK252" s="146"/>
      <c r="CL252" s="146"/>
      <c r="CM252" s="146"/>
      <c r="CN252" s="146"/>
      <c r="CO252" s="146"/>
      <c r="CP252" s="146"/>
      <c r="CQ252" s="146"/>
      <c r="CR252" s="146"/>
      <c r="CS252" s="146"/>
      <c r="CT252" s="146"/>
      <c r="CU252" s="146"/>
      <c r="CV252" s="146"/>
      <c r="CW252" s="146"/>
      <c r="CX252" s="146"/>
      <c r="CY252" s="146"/>
      <c r="CZ252" s="146"/>
      <c r="DA252" s="146"/>
      <c r="DB252" s="146"/>
      <c r="DC252" s="146"/>
      <c r="DD252" s="146"/>
      <c r="DE252" s="146"/>
      <c r="DF252" s="146"/>
      <c r="DG252" s="146"/>
      <c r="DH252" s="146"/>
      <c r="DI252" s="146"/>
      <c r="DJ252" s="146"/>
      <c r="DK252" s="146"/>
      <c r="DL252" s="146"/>
      <c r="DM252" s="146"/>
      <c r="DN252" s="146"/>
      <c r="DO252" s="146"/>
      <c r="DP252" s="146"/>
      <c r="DQ252" s="146"/>
      <c r="DR252" s="146"/>
      <c r="DS252" s="146"/>
      <c r="DT252" s="146"/>
      <c r="DU252" s="146"/>
      <c r="DV252" s="146"/>
      <c r="DW252" s="146"/>
      <c r="DX252" s="146"/>
      <c r="DY252" s="146"/>
      <c r="DZ252" s="146"/>
      <c r="EA252" s="146"/>
      <c r="EB252" s="146"/>
      <c r="EC252" s="146"/>
      <c r="ED252" s="146"/>
      <c r="EE252" s="146"/>
      <c r="EF252" s="146"/>
      <c r="EG252" s="146"/>
      <c r="EH252" s="146"/>
      <c r="EI252" s="146"/>
      <c r="EJ252" s="146"/>
      <c r="EK252" s="146"/>
      <c r="EL252" s="146"/>
      <c r="EM252" s="146"/>
      <c r="EN252" s="146"/>
      <c r="EO252" s="146"/>
    </row>
    <row r="253" spans="1:145" x14ac:dyDescent="0.15">
      <c r="A253" s="146"/>
      <c r="B253" s="146"/>
      <c r="C253" s="146"/>
      <c r="D253" s="146"/>
      <c r="E253" s="146"/>
      <c r="F253" s="146"/>
      <c r="G253" s="146"/>
      <c r="H253" s="146"/>
      <c r="I253" s="146"/>
      <c r="J253" s="146"/>
      <c r="K253" s="146"/>
      <c r="L253" s="146"/>
      <c r="M253" s="146"/>
      <c r="N253" s="146"/>
      <c r="O253" s="146"/>
      <c r="P253" s="146"/>
      <c r="Q253" s="146"/>
      <c r="R253" s="146"/>
      <c r="S253" s="146"/>
      <c r="T253" s="146"/>
      <c r="U253" s="146"/>
      <c r="V253" s="146"/>
      <c r="W253" s="146"/>
      <c r="X253" s="146"/>
      <c r="Y253" s="146"/>
      <c r="Z253" s="146"/>
      <c r="AA253" s="146"/>
      <c r="AB253" s="146"/>
      <c r="AC253" s="146"/>
      <c r="AD253" s="146"/>
      <c r="AE253" s="146"/>
      <c r="AF253" s="146"/>
      <c r="AG253" s="146"/>
      <c r="AH253" s="146"/>
      <c r="AI253" s="146"/>
      <c r="AJ253" s="146"/>
      <c r="AK253" s="146"/>
      <c r="AL253" s="146"/>
      <c r="AM253" s="146"/>
      <c r="AN253" s="146"/>
      <c r="AO253" s="146"/>
      <c r="AP253" s="146"/>
      <c r="AQ253" s="146"/>
      <c r="AR253" s="146"/>
      <c r="AS253" s="146"/>
      <c r="AT253" s="146"/>
      <c r="AU253" s="146"/>
      <c r="AV253" s="146"/>
      <c r="AW253" s="146"/>
      <c r="AX253" s="146"/>
      <c r="AY253" s="146"/>
      <c r="AZ253" s="146"/>
      <c r="BA253" s="146"/>
      <c r="BB253" s="146"/>
      <c r="BC253" s="146"/>
      <c r="BD253" s="146"/>
      <c r="BE253" s="146"/>
      <c r="BF253" s="146"/>
      <c r="BG253" s="146"/>
      <c r="BH253" s="146"/>
      <c r="BI253" s="146"/>
      <c r="BJ253" s="146"/>
      <c r="BK253" s="146"/>
      <c r="BL253" s="146"/>
      <c r="BM253" s="146"/>
      <c r="BN253" s="146"/>
      <c r="BO253" s="146"/>
      <c r="BP253" s="146"/>
      <c r="BQ253" s="146"/>
      <c r="BR253" s="146"/>
      <c r="BS253" s="146"/>
      <c r="BT253" s="146"/>
      <c r="BU253" s="146"/>
      <c r="BV253" s="146"/>
      <c r="BW253" s="146"/>
      <c r="BX253" s="146"/>
      <c r="BY253" s="146"/>
      <c r="BZ253" s="146"/>
      <c r="CA253" s="146"/>
      <c r="CB253" s="146"/>
      <c r="CC253" s="146"/>
      <c r="CD253" s="146"/>
      <c r="CE253" s="146"/>
      <c r="CF253" s="146"/>
      <c r="CG253" s="146"/>
      <c r="CH253" s="146"/>
      <c r="CI253" s="146"/>
      <c r="CJ253" s="146"/>
      <c r="CK253" s="146"/>
      <c r="CL253" s="146"/>
      <c r="CM253" s="146"/>
      <c r="CN253" s="146"/>
      <c r="CO253" s="146"/>
      <c r="CP253" s="146"/>
      <c r="CQ253" s="146"/>
      <c r="CR253" s="146"/>
      <c r="CS253" s="146"/>
      <c r="CT253" s="146"/>
      <c r="CU253" s="146"/>
      <c r="CV253" s="146"/>
      <c r="CW253" s="146"/>
      <c r="CX253" s="146"/>
      <c r="CY253" s="146"/>
      <c r="CZ253" s="146"/>
      <c r="DA253" s="146"/>
      <c r="DB253" s="146"/>
      <c r="DC253" s="146"/>
      <c r="DD253" s="146"/>
      <c r="DE253" s="146"/>
      <c r="DF253" s="146"/>
      <c r="DG253" s="146"/>
      <c r="DH253" s="146"/>
      <c r="DI253" s="146"/>
      <c r="DJ253" s="146"/>
      <c r="DK253" s="146"/>
      <c r="DL253" s="146"/>
      <c r="DM253" s="146"/>
      <c r="DN253" s="146"/>
      <c r="DO253" s="146"/>
      <c r="DP253" s="146"/>
      <c r="DQ253" s="146"/>
      <c r="DR253" s="146"/>
      <c r="DS253" s="146"/>
      <c r="DT253" s="146"/>
      <c r="DU253" s="146"/>
      <c r="DV253" s="146"/>
      <c r="DW253" s="146"/>
      <c r="DX253" s="146"/>
      <c r="DY253" s="146"/>
      <c r="DZ253" s="146"/>
      <c r="EA253" s="146"/>
      <c r="EB253" s="146"/>
      <c r="EC253" s="146"/>
      <c r="ED253" s="146"/>
      <c r="EE253" s="146"/>
      <c r="EF253" s="146"/>
      <c r="EG253" s="146"/>
      <c r="EH253" s="146"/>
      <c r="EI253" s="146"/>
      <c r="EJ253" s="146"/>
      <c r="EK253" s="146"/>
      <c r="EL253" s="146"/>
      <c r="EM253" s="146"/>
      <c r="EN253" s="146"/>
      <c r="EO253" s="146"/>
    </row>
    <row r="254" spans="1:145" x14ac:dyDescent="0.15">
      <c r="A254" s="146"/>
      <c r="B254" s="146"/>
      <c r="C254" s="146"/>
      <c r="D254" s="146"/>
      <c r="E254" s="146"/>
      <c r="F254" s="146"/>
      <c r="G254" s="146"/>
      <c r="H254" s="146"/>
      <c r="I254" s="146"/>
      <c r="J254" s="146"/>
      <c r="K254" s="146"/>
      <c r="L254" s="146"/>
      <c r="M254" s="146"/>
      <c r="N254" s="146"/>
      <c r="O254" s="146"/>
      <c r="P254" s="146"/>
      <c r="Q254" s="146"/>
      <c r="R254" s="146"/>
      <c r="S254" s="146"/>
      <c r="T254" s="146"/>
      <c r="U254" s="146"/>
      <c r="V254" s="146"/>
      <c r="W254" s="146"/>
      <c r="X254" s="146"/>
      <c r="Y254" s="146"/>
      <c r="Z254" s="146"/>
      <c r="AA254" s="146"/>
      <c r="AB254" s="146"/>
      <c r="AC254" s="146"/>
      <c r="AD254" s="146"/>
      <c r="AE254" s="146"/>
      <c r="AF254" s="146"/>
      <c r="AG254" s="146"/>
      <c r="AH254" s="146"/>
      <c r="AI254" s="146"/>
      <c r="AJ254" s="146"/>
      <c r="AK254" s="146"/>
      <c r="AL254" s="146"/>
      <c r="AM254" s="146"/>
      <c r="AN254" s="146"/>
      <c r="AO254" s="146"/>
      <c r="AP254" s="146"/>
      <c r="AQ254" s="146"/>
      <c r="AR254" s="146"/>
      <c r="AS254" s="146"/>
      <c r="AT254" s="146"/>
      <c r="AU254" s="146"/>
      <c r="AV254" s="146"/>
      <c r="AW254" s="146"/>
      <c r="AX254" s="146"/>
      <c r="AY254" s="146"/>
      <c r="AZ254" s="146"/>
      <c r="BA254" s="146"/>
      <c r="BB254" s="146"/>
      <c r="BC254" s="146"/>
      <c r="BD254" s="146"/>
      <c r="BE254" s="146"/>
      <c r="BF254" s="146"/>
      <c r="BG254" s="146"/>
      <c r="BH254" s="146"/>
      <c r="BI254" s="146"/>
      <c r="BJ254" s="146"/>
      <c r="BK254" s="146"/>
      <c r="BL254" s="146"/>
      <c r="BM254" s="146"/>
      <c r="BN254" s="146"/>
      <c r="BO254" s="146"/>
      <c r="BP254" s="146"/>
      <c r="BQ254" s="146"/>
      <c r="BR254" s="146"/>
      <c r="BS254" s="146"/>
      <c r="BT254" s="146"/>
      <c r="BU254" s="146"/>
      <c r="BV254" s="146"/>
      <c r="BW254" s="146"/>
      <c r="BX254" s="146"/>
      <c r="BY254" s="146"/>
      <c r="BZ254" s="146"/>
      <c r="CA254" s="146"/>
      <c r="CB254" s="146"/>
      <c r="CC254" s="146"/>
      <c r="CD254" s="146"/>
      <c r="CE254" s="146"/>
      <c r="CF254" s="146"/>
      <c r="CG254" s="146"/>
      <c r="CH254" s="146"/>
      <c r="CI254" s="146"/>
      <c r="CJ254" s="146"/>
      <c r="CK254" s="146"/>
      <c r="CL254" s="146"/>
      <c r="CM254" s="146"/>
      <c r="CN254" s="146"/>
      <c r="CO254" s="146"/>
      <c r="CP254" s="146"/>
      <c r="CQ254" s="146"/>
      <c r="CR254" s="146"/>
      <c r="CS254" s="146"/>
      <c r="CT254" s="146"/>
      <c r="CU254" s="146"/>
      <c r="CV254" s="146"/>
      <c r="CW254" s="146"/>
      <c r="CX254" s="146"/>
      <c r="CY254" s="146"/>
      <c r="CZ254" s="146"/>
      <c r="DA254" s="146"/>
      <c r="DB254" s="146"/>
      <c r="DC254" s="146"/>
      <c r="DD254" s="146"/>
      <c r="DE254" s="146"/>
      <c r="DF254" s="146"/>
      <c r="DG254" s="146"/>
      <c r="DH254" s="146"/>
      <c r="DI254" s="146"/>
      <c r="DJ254" s="146"/>
      <c r="DK254" s="146"/>
      <c r="DL254" s="146"/>
      <c r="DM254" s="146"/>
      <c r="DN254" s="146"/>
      <c r="DO254" s="146"/>
      <c r="DP254" s="146"/>
      <c r="DQ254" s="146"/>
      <c r="DR254" s="146"/>
      <c r="DS254" s="146"/>
      <c r="DT254" s="146"/>
      <c r="DU254" s="146"/>
      <c r="DV254" s="146"/>
      <c r="DW254" s="146"/>
      <c r="DX254" s="146"/>
      <c r="DY254" s="146"/>
      <c r="DZ254" s="146"/>
      <c r="EA254" s="146"/>
      <c r="EB254" s="146"/>
      <c r="EC254" s="146"/>
      <c r="ED254" s="146"/>
      <c r="EE254" s="146"/>
      <c r="EF254" s="146"/>
      <c r="EG254" s="146"/>
      <c r="EH254" s="146"/>
      <c r="EI254" s="146"/>
      <c r="EJ254" s="146"/>
      <c r="EK254" s="146"/>
      <c r="EL254" s="146"/>
      <c r="EM254" s="146"/>
      <c r="EN254" s="146"/>
      <c r="EO254" s="146"/>
    </row>
    <row r="255" spans="1:145" x14ac:dyDescent="0.15">
      <c r="A255" s="146"/>
      <c r="B255" s="146"/>
      <c r="C255" s="146"/>
      <c r="D255" s="146"/>
      <c r="E255" s="146"/>
      <c r="F255" s="146"/>
      <c r="G255" s="146"/>
      <c r="H255" s="146"/>
      <c r="I255" s="146"/>
      <c r="J255" s="146"/>
      <c r="K255" s="146"/>
      <c r="L255" s="146"/>
      <c r="M255" s="146"/>
      <c r="N255" s="146"/>
      <c r="O255" s="146"/>
      <c r="P255" s="146"/>
      <c r="Q255" s="146"/>
      <c r="R255" s="146"/>
      <c r="S255" s="146"/>
      <c r="T255" s="146"/>
      <c r="U255" s="146"/>
      <c r="V255" s="146"/>
      <c r="W255" s="146"/>
      <c r="X255" s="146"/>
      <c r="Y255" s="146"/>
      <c r="Z255" s="146"/>
      <c r="AA255" s="146"/>
      <c r="AB255" s="146"/>
      <c r="AC255" s="146"/>
      <c r="AD255" s="146"/>
      <c r="AE255" s="146"/>
      <c r="AF255" s="146"/>
      <c r="AG255" s="146"/>
      <c r="AH255" s="146"/>
      <c r="AI255" s="146"/>
      <c r="AJ255" s="146"/>
      <c r="AK255" s="146"/>
      <c r="AL255" s="146"/>
      <c r="AM255" s="146"/>
      <c r="AN255" s="146"/>
      <c r="AO255" s="146"/>
      <c r="AP255" s="146"/>
      <c r="AQ255" s="146"/>
      <c r="AR255" s="146"/>
      <c r="AS255" s="146"/>
      <c r="AT255" s="146"/>
      <c r="AU255" s="146"/>
      <c r="AV255" s="146"/>
      <c r="AW255" s="146"/>
      <c r="AX255" s="146"/>
      <c r="AY255" s="146"/>
      <c r="AZ255" s="146"/>
      <c r="BA255" s="146"/>
      <c r="BB255" s="146"/>
      <c r="BC255" s="146"/>
      <c r="BD255" s="146"/>
      <c r="BE255" s="146"/>
      <c r="BF255" s="146"/>
      <c r="BG255" s="146"/>
      <c r="BH255" s="146"/>
      <c r="BI255" s="146"/>
      <c r="BJ255" s="146"/>
      <c r="BK255" s="146"/>
      <c r="BL255" s="146"/>
      <c r="BM255" s="146"/>
      <c r="BN255" s="146"/>
      <c r="BO255" s="146"/>
      <c r="BP255" s="146"/>
      <c r="BQ255" s="146"/>
      <c r="BR255" s="146"/>
      <c r="BS255" s="146"/>
      <c r="BT255" s="146"/>
      <c r="BU255" s="146"/>
      <c r="BV255" s="146"/>
      <c r="BW255" s="146"/>
      <c r="BX255" s="146"/>
      <c r="BY255" s="146"/>
      <c r="BZ255" s="146"/>
      <c r="CA255" s="146"/>
      <c r="CB255" s="146"/>
      <c r="CC255" s="146"/>
      <c r="CD255" s="146"/>
      <c r="CE255" s="146"/>
      <c r="CF255" s="146"/>
      <c r="CG255" s="146"/>
      <c r="CH255" s="146"/>
      <c r="CI255" s="146"/>
      <c r="CJ255" s="146"/>
      <c r="CK255" s="146"/>
      <c r="CL255" s="146"/>
      <c r="CM255" s="146"/>
      <c r="CN255" s="146"/>
      <c r="CO255" s="146"/>
      <c r="CP255" s="146"/>
      <c r="CQ255" s="146"/>
      <c r="CR255" s="146"/>
      <c r="CS255" s="146"/>
      <c r="CT255" s="146"/>
      <c r="CU255" s="146"/>
      <c r="CV255" s="146"/>
      <c r="CW255" s="146"/>
      <c r="CX255" s="146"/>
      <c r="CY255" s="146"/>
      <c r="CZ255" s="146"/>
      <c r="DA255" s="146"/>
      <c r="DB255" s="146"/>
      <c r="DC255" s="146"/>
      <c r="DD255" s="146"/>
      <c r="DE255" s="146"/>
      <c r="DF255" s="146"/>
      <c r="DG255" s="146"/>
      <c r="DH255" s="146"/>
      <c r="DI255" s="146"/>
      <c r="DJ255" s="146"/>
      <c r="DK255" s="146"/>
      <c r="DL255" s="146"/>
      <c r="DM255" s="146"/>
      <c r="DN255" s="146"/>
      <c r="DO255" s="146"/>
      <c r="DP255" s="146"/>
      <c r="DQ255" s="146"/>
      <c r="DR255" s="146"/>
      <c r="DS255" s="146"/>
      <c r="DT255" s="146"/>
      <c r="DU255" s="146"/>
      <c r="DV255" s="146"/>
      <c r="DW255" s="146"/>
      <c r="DX255" s="146"/>
      <c r="DY255" s="146"/>
      <c r="DZ255" s="146"/>
      <c r="EA255" s="146"/>
      <c r="EB255" s="146"/>
      <c r="EC255" s="146"/>
      <c r="ED255" s="146"/>
      <c r="EE255" s="146"/>
      <c r="EF255" s="146"/>
      <c r="EG255" s="146"/>
      <c r="EH255" s="146"/>
      <c r="EI255" s="146"/>
      <c r="EJ255" s="146"/>
      <c r="EK255" s="146"/>
      <c r="EL255" s="146"/>
      <c r="EM255" s="146"/>
      <c r="EN255" s="146"/>
      <c r="EO255" s="146"/>
    </row>
    <row r="256" spans="1:145" x14ac:dyDescent="0.15">
      <c r="A256" s="146"/>
      <c r="B256" s="146"/>
      <c r="C256" s="146"/>
      <c r="D256" s="146"/>
      <c r="E256" s="146"/>
      <c r="F256" s="146"/>
      <c r="G256" s="146"/>
      <c r="H256" s="146"/>
      <c r="I256" s="146"/>
      <c r="J256" s="146"/>
      <c r="K256" s="146"/>
      <c r="L256" s="146"/>
      <c r="M256" s="146"/>
      <c r="N256" s="146"/>
      <c r="O256" s="146"/>
      <c r="P256" s="146"/>
      <c r="Q256" s="146"/>
      <c r="R256" s="146"/>
      <c r="S256" s="146"/>
      <c r="T256" s="146"/>
      <c r="U256" s="146"/>
      <c r="V256" s="146"/>
      <c r="W256" s="146"/>
      <c r="X256" s="146"/>
      <c r="Y256" s="146"/>
      <c r="Z256" s="146"/>
      <c r="AA256" s="146"/>
      <c r="AB256" s="146"/>
      <c r="AC256" s="146"/>
      <c r="AD256" s="146"/>
      <c r="AE256" s="146"/>
      <c r="AF256" s="146"/>
      <c r="AG256" s="146"/>
      <c r="AH256" s="146"/>
      <c r="AI256" s="146"/>
      <c r="AJ256" s="146"/>
      <c r="AK256" s="146"/>
      <c r="AL256" s="146"/>
      <c r="AM256" s="146"/>
      <c r="AN256" s="146"/>
      <c r="AO256" s="146"/>
      <c r="AP256" s="146"/>
      <c r="AQ256" s="146"/>
      <c r="AR256" s="146"/>
      <c r="AS256" s="146"/>
      <c r="AT256" s="146"/>
      <c r="AU256" s="146"/>
      <c r="AV256" s="146"/>
      <c r="AW256" s="146"/>
      <c r="AX256" s="146"/>
      <c r="AY256" s="146"/>
      <c r="AZ256" s="146"/>
      <c r="BA256" s="146"/>
      <c r="BB256" s="146"/>
      <c r="BC256" s="146"/>
      <c r="BD256" s="146"/>
      <c r="BE256" s="146"/>
      <c r="BF256" s="146"/>
      <c r="BG256" s="146"/>
      <c r="BH256" s="146"/>
      <c r="BI256" s="146"/>
      <c r="BJ256" s="146"/>
      <c r="BK256" s="146"/>
      <c r="BL256" s="146"/>
      <c r="BM256" s="146"/>
      <c r="BN256" s="146"/>
      <c r="BO256" s="146"/>
      <c r="BP256" s="146"/>
      <c r="BQ256" s="146"/>
      <c r="BR256" s="146"/>
      <c r="BS256" s="146"/>
      <c r="BT256" s="146"/>
      <c r="BU256" s="146"/>
      <c r="BV256" s="146"/>
      <c r="BW256" s="146"/>
      <c r="BX256" s="146"/>
      <c r="BY256" s="146"/>
      <c r="BZ256" s="146"/>
      <c r="CA256" s="146"/>
      <c r="CB256" s="146"/>
      <c r="CC256" s="146"/>
      <c r="CD256" s="146"/>
      <c r="CE256" s="146"/>
      <c r="CF256" s="146"/>
      <c r="CG256" s="146"/>
      <c r="CH256" s="146"/>
      <c r="CI256" s="146"/>
      <c r="CJ256" s="146"/>
      <c r="CK256" s="146"/>
      <c r="CL256" s="146"/>
      <c r="CM256" s="146"/>
      <c r="CN256" s="146"/>
      <c r="CO256" s="146"/>
      <c r="CP256" s="146"/>
      <c r="CQ256" s="146"/>
      <c r="CR256" s="146"/>
      <c r="CS256" s="146"/>
      <c r="CT256" s="146"/>
      <c r="CU256" s="146"/>
      <c r="CV256" s="146"/>
      <c r="CW256" s="146"/>
      <c r="CX256" s="146"/>
      <c r="CY256" s="146"/>
      <c r="CZ256" s="146"/>
      <c r="DA256" s="146"/>
      <c r="DB256" s="146"/>
      <c r="DC256" s="146"/>
      <c r="DD256" s="146"/>
      <c r="DE256" s="146"/>
      <c r="DF256" s="146"/>
      <c r="DG256" s="146"/>
      <c r="DH256" s="146"/>
      <c r="DI256" s="146"/>
      <c r="DJ256" s="146"/>
      <c r="DK256" s="146"/>
      <c r="DL256" s="146"/>
      <c r="DM256" s="146"/>
      <c r="DN256" s="146"/>
      <c r="DO256" s="146"/>
      <c r="DP256" s="146"/>
      <c r="DQ256" s="146"/>
      <c r="DR256" s="146"/>
      <c r="DS256" s="146"/>
      <c r="DT256" s="146"/>
      <c r="DU256" s="146"/>
      <c r="DV256" s="146"/>
      <c r="DW256" s="146"/>
      <c r="DX256" s="146"/>
      <c r="DY256" s="146"/>
      <c r="DZ256" s="146"/>
      <c r="EA256" s="146"/>
      <c r="EB256" s="146"/>
      <c r="EC256" s="146"/>
      <c r="ED256" s="146"/>
      <c r="EE256" s="146"/>
      <c r="EF256" s="146"/>
      <c r="EG256" s="146"/>
      <c r="EH256" s="146"/>
      <c r="EI256" s="146"/>
      <c r="EJ256" s="146"/>
      <c r="EK256" s="146"/>
      <c r="EL256" s="146"/>
      <c r="EM256" s="146"/>
      <c r="EN256" s="146"/>
      <c r="EO256" s="146"/>
    </row>
    <row r="257" spans="1:145" x14ac:dyDescent="0.15">
      <c r="A257" s="146"/>
      <c r="B257" s="146"/>
      <c r="C257" s="146"/>
      <c r="D257" s="146"/>
      <c r="E257" s="146"/>
      <c r="F257" s="146"/>
      <c r="G257" s="146"/>
      <c r="H257" s="146"/>
      <c r="I257" s="146"/>
      <c r="J257" s="146"/>
      <c r="K257" s="146"/>
      <c r="L257" s="146"/>
      <c r="M257" s="146"/>
      <c r="N257" s="146"/>
      <c r="O257" s="146"/>
      <c r="P257" s="146"/>
      <c r="Q257" s="146"/>
      <c r="R257" s="146"/>
      <c r="S257" s="146"/>
      <c r="T257" s="146"/>
      <c r="U257" s="146"/>
      <c r="V257" s="146"/>
      <c r="W257" s="146"/>
      <c r="X257" s="146"/>
      <c r="Y257" s="146"/>
      <c r="Z257" s="146"/>
      <c r="AA257" s="146"/>
      <c r="AB257" s="146"/>
      <c r="AC257" s="146"/>
      <c r="AD257" s="146"/>
      <c r="AE257" s="146"/>
      <c r="AF257" s="146"/>
      <c r="AG257" s="146"/>
      <c r="AH257" s="146"/>
      <c r="AI257" s="146"/>
      <c r="AJ257" s="146"/>
      <c r="AK257" s="146"/>
      <c r="AL257" s="146"/>
      <c r="AM257" s="146"/>
      <c r="AN257" s="146"/>
      <c r="AO257" s="146"/>
      <c r="AP257" s="146"/>
      <c r="AQ257" s="146"/>
      <c r="AR257" s="146"/>
      <c r="AS257" s="146"/>
      <c r="AT257" s="146"/>
      <c r="AU257" s="146"/>
      <c r="AV257" s="146"/>
      <c r="AW257" s="146"/>
      <c r="AX257" s="146"/>
      <c r="AY257" s="146"/>
      <c r="AZ257" s="146"/>
      <c r="BA257" s="146"/>
      <c r="BB257" s="146"/>
      <c r="BC257" s="146"/>
      <c r="BD257" s="146"/>
      <c r="BE257" s="146"/>
      <c r="BF257" s="146"/>
      <c r="BG257" s="146"/>
      <c r="BH257" s="146"/>
      <c r="BI257" s="146"/>
      <c r="BJ257" s="146"/>
      <c r="BK257" s="146"/>
      <c r="BL257" s="146"/>
      <c r="BM257" s="146"/>
      <c r="BN257" s="146"/>
      <c r="BO257" s="146"/>
      <c r="BP257" s="146"/>
      <c r="BQ257" s="146"/>
      <c r="BR257" s="146"/>
      <c r="BS257" s="146"/>
      <c r="BT257" s="146"/>
      <c r="BU257" s="146"/>
      <c r="BV257" s="146"/>
      <c r="BW257" s="146"/>
      <c r="BX257" s="146"/>
      <c r="BY257" s="146"/>
      <c r="BZ257" s="146"/>
      <c r="CA257" s="146"/>
      <c r="CB257" s="146"/>
      <c r="CC257" s="146"/>
      <c r="CD257" s="146"/>
      <c r="CE257" s="146"/>
      <c r="CF257" s="146"/>
      <c r="CG257" s="146"/>
      <c r="CH257" s="146"/>
      <c r="CI257" s="146"/>
      <c r="CJ257" s="146"/>
      <c r="CK257" s="146"/>
      <c r="CL257" s="146"/>
      <c r="CM257" s="146"/>
      <c r="CN257" s="146"/>
      <c r="CO257" s="146"/>
      <c r="CP257" s="146"/>
      <c r="CQ257" s="146"/>
      <c r="CR257" s="146"/>
      <c r="CS257" s="146"/>
      <c r="CT257" s="146"/>
      <c r="CU257" s="146"/>
      <c r="CV257" s="146"/>
      <c r="CW257" s="146"/>
      <c r="CX257" s="146"/>
      <c r="CY257" s="146"/>
      <c r="CZ257" s="146"/>
      <c r="DA257" s="146"/>
      <c r="DB257" s="146"/>
      <c r="DC257" s="146"/>
      <c r="DD257" s="146"/>
      <c r="DE257" s="146"/>
      <c r="DF257" s="146"/>
      <c r="DG257" s="146"/>
      <c r="DH257" s="146"/>
      <c r="DI257" s="146"/>
      <c r="DJ257" s="146"/>
      <c r="DK257" s="146"/>
      <c r="DL257" s="146"/>
      <c r="DM257" s="146"/>
      <c r="DN257" s="146"/>
      <c r="DO257" s="146"/>
      <c r="DP257" s="146"/>
      <c r="DQ257" s="146"/>
      <c r="DR257" s="146"/>
      <c r="DS257" s="146"/>
      <c r="DT257" s="146"/>
      <c r="DU257" s="146"/>
      <c r="DV257" s="146"/>
      <c r="DW257" s="146"/>
      <c r="DX257" s="146"/>
      <c r="DY257" s="146"/>
      <c r="DZ257" s="146"/>
      <c r="EA257" s="146"/>
      <c r="EB257" s="146"/>
      <c r="EC257" s="146"/>
      <c r="ED257" s="146"/>
      <c r="EE257" s="146"/>
      <c r="EF257" s="146"/>
      <c r="EG257" s="146"/>
      <c r="EH257" s="146"/>
      <c r="EI257" s="146"/>
      <c r="EJ257" s="146"/>
      <c r="EK257" s="146"/>
      <c r="EL257" s="146"/>
      <c r="EM257" s="146"/>
      <c r="EN257" s="146"/>
      <c r="EO257" s="146"/>
    </row>
    <row r="258" spans="1:145" x14ac:dyDescent="0.15">
      <c r="A258" s="146"/>
      <c r="B258" s="146"/>
      <c r="C258" s="146"/>
      <c r="D258" s="146"/>
      <c r="E258" s="146"/>
      <c r="F258" s="146"/>
      <c r="G258" s="146"/>
      <c r="H258" s="146"/>
      <c r="I258" s="146"/>
      <c r="J258" s="146"/>
      <c r="K258" s="146"/>
      <c r="L258" s="146"/>
      <c r="M258" s="146"/>
      <c r="N258" s="146"/>
      <c r="O258" s="146"/>
      <c r="P258" s="146"/>
      <c r="Q258" s="146"/>
      <c r="R258" s="146"/>
      <c r="S258" s="146"/>
      <c r="T258" s="146"/>
      <c r="U258" s="146"/>
      <c r="V258" s="146"/>
      <c r="W258" s="146"/>
      <c r="X258" s="146"/>
      <c r="Y258" s="146"/>
      <c r="Z258" s="146"/>
      <c r="AA258" s="146"/>
      <c r="AB258" s="146"/>
      <c r="AC258" s="146"/>
      <c r="AD258" s="146"/>
      <c r="AE258" s="146"/>
      <c r="AF258" s="146"/>
      <c r="AG258" s="146"/>
      <c r="AH258" s="146"/>
      <c r="AI258" s="146"/>
      <c r="AJ258" s="146"/>
      <c r="AK258" s="146"/>
      <c r="AL258" s="146"/>
      <c r="AM258" s="146"/>
      <c r="AN258" s="146"/>
      <c r="AO258" s="146"/>
      <c r="AP258" s="146"/>
      <c r="AQ258" s="146"/>
      <c r="AR258" s="146"/>
      <c r="AS258" s="146"/>
      <c r="AT258" s="146"/>
      <c r="AU258" s="146"/>
      <c r="AV258" s="146"/>
      <c r="AW258" s="146"/>
      <c r="AX258" s="146"/>
      <c r="AY258" s="146"/>
      <c r="AZ258" s="146"/>
      <c r="BA258" s="146"/>
      <c r="BB258" s="146"/>
      <c r="BC258" s="146"/>
      <c r="BD258" s="146"/>
      <c r="BE258" s="146"/>
      <c r="BF258" s="146"/>
      <c r="BG258" s="146"/>
      <c r="BH258" s="146"/>
      <c r="BI258" s="146"/>
      <c r="BJ258" s="146"/>
      <c r="BK258" s="146"/>
      <c r="BL258" s="146"/>
      <c r="BM258" s="146"/>
      <c r="BN258" s="146"/>
      <c r="BO258" s="146"/>
      <c r="BP258" s="146"/>
      <c r="BQ258" s="146"/>
      <c r="BR258" s="146"/>
      <c r="BS258" s="146"/>
      <c r="BT258" s="146"/>
      <c r="BU258" s="146"/>
      <c r="BV258" s="146"/>
      <c r="BW258" s="146"/>
      <c r="BX258" s="146"/>
      <c r="BY258" s="146"/>
      <c r="BZ258" s="146"/>
      <c r="CA258" s="146"/>
      <c r="CB258" s="146"/>
      <c r="CC258" s="146"/>
      <c r="CD258" s="146"/>
      <c r="CE258" s="146"/>
      <c r="CF258" s="146"/>
      <c r="CG258" s="146"/>
      <c r="CH258" s="146"/>
      <c r="CI258" s="146"/>
      <c r="CJ258" s="146"/>
      <c r="CK258" s="146"/>
      <c r="CL258" s="146"/>
      <c r="CM258" s="146"/>
      <c r="CN258" s="146"/>
      <c r="CO258" s="146"/>
      <c r="CP258" s="146"/>
      <c r="CQ258" s="146"/>
      <c r="CR258" s="146"/>
      <c r="CS258" s="146"/>
      <c r="CT258" s="146"/>
      <c r="CU258" s="146"/>
      <c r="CV258" s="146"/>
      <c r="CW258" s="146"/>
      <c r="CX258" s="146"/>
      <c r="CY258" s="146"/>
      <c r="CZ258" s="146"/>
      <c r="DA258" s="146"/>
      <c r="DB258" s="146"/>
      <c r="DC258" s="146"/>
      <c r="DD258" s="146"/>
      <c r="DE258" s="146"/>
      <c r="DF258" s="146"/>
      <c r="DG258" s="146"/>
      <c r="DH258" s="146"/>
      <c r="DI258" s="146"/>
      <c r="DJ258" s="146"/>
      <c r="DK258" s="146"/>
      <c r="DL258" s="146"/>
      <c r="DM258" s="146"/>
      <c r="DN258" s="146"/>
      <c r="DO258" s="146"/>
      <c r="DP258" s="146"/>
      <c r="DQ258" s="146"/>
      <c r="DR258" s="146"/>
      <c r="DS258" s="146"/>
      <c r="DT258" s="146"/>
      <c r="DU258" s="146"/>
      <c r="DV258" s="146"/>
      <c r="DW258" s="146"/>
      <c r="DX258" s="146"/>
      <c r="DY258" s="146"/>
      <c r="DZ258" s="146"/>
      <c r="EA258" s="146"/>
      <c r="EB258" s="146"/>
      <c r="EC258" s="146"/>
      <c r="ED258" s="146"/>
      <c r="EE258" s="146"/>
      <c r="EF258" s="146"/>
      <c r="EG258" s="146"/>
      <c r="EH258" s="146"/>
      <c r="EI258" s="146"/>
      <c r="EJ258" s="146"/>
      <c r="EK258" s="146"/>
      <c r="EL258" s="146"/>
      <c r="EM258" s="146"/>
      <c r="EN258" s="146"/>
      <c r="EO258" s="146"/>
    </row>
    <row r="259" spans="1:145" x14ac:dyDescent="0.15">
      <c r="A259" s="146"/>
      <c r="B259" s="146"/>
      <c r="C259" s="146"/>
      <c r="D259" s="146"/>
      <c r="E259" s="146"/>
      <c r="F259" s="146"/>
      <c r="G259" s="146"/>
      <c r="H259" s="146"/>
      <c r="I259" s="146"/>
      <c r="J259" s="146"/>
      <c r="K259" s="146"/>
      <c r="L259" s="146"/>
      <c r="M259" s="146"/>
      <c r="N259" s="146"/>
      <c r="O259" s="146"/>
      <c r="P259" s="146"/>
      <c r="Q259" s="146"/>
      <c r="R259" s="146"/>
      <c r="S259" s="146"/>
      <c r="T259" s="146"/>
      <c r="U259" s="146"/>
      <c r="V259" s="146"/>
      <c r="W259" s="146"/>
      <c r="X259" s="146"/>
      <c r="Y259" s="146"/>
      <c r="Z259" s="146"/>
      <c r="AA259" s="146"/>
      <c r="AB259" s="146"/>
      <c r="AC259" s="146"/>
      <c r="AD259" s="146"/>
      <c r="AE259" s="146"/>
      <c r="AF259" s="146"/>
      <c r="AG259" s="146"/>
      <c r="AH259" s="146"/>
      <c r="AI259" s="146"/>
      <c r="AJ259" s="146"/>
      <c r="AK259" s="146"/>
      <c r="AL259" s="146"/>
      <c r="AM259" s="146"/>
      <c r="AN259" s="146"/>
      <c r="AO259" s="146"/>
      <c r="AP259" s="146"/>
      <c r="AQ259" s="146"/>
      <c r="AR259" s="146"/>
      <c r="AS259" s="146"/>
      <c r="AT259" s="146"/>
      <c r="AU259" s="146"/>
      <c r="AV259" s="146"/>
      <c r="AW259" s="146"/>
      <c r="AX259" s="146"/>
      <c r="AY259" s="146"/>
      <c r="AZ259" s="146"/>
      <c r="BA259" s="146"/>
      <c r="BB259" s="146"/>
      <c r="BC259" s="146"/>
      <c r="BD259" s="146"/>
      <c r="BE259" s="146"/>
      <c r="BF259" s="146"/>
      <c r="BG259" s="146"/>
      <c r="BH259" s="146"/>
      <c r="BI259" s="146"/>
      <c r="BJ259" s="146"/>
      <c r="BK259" s="146"/>
      <c r="BL259" s="146"/>
      <c r="BM259" s="146"/>
      <c r="BN259" s="146"/>
      <c r="BO259" s="146"/>
      <c r="BP259" s="146"/>
      <c r="BQ259" s="146"/>
      <c r="BR259" s="146"/>
      <c r="BS259" s="146"/>
      <c r="BT259" s="146"/>
      <c r="BU259" s="146"/>
      <c r="BV259" s="146"/>
      <c r="BW259" s="146"/>
      <c r="BX259" s="146"/>
      <c r="BY259" s="146"/>
      <c r="BZ259" s="146"/>
      <c r="CA259" s="146"/>
      <c r="CB259" s="146"/>
      <c r="CC259" s="146"/>
      <c r="CD259" s="146"/>
      <c r="CE259" s="146"/>
      <c r="CF259" s="146"/>
      <c r="CG259" s="146"/>
      <c r="CH259" s="146"/>
      <c r="CI259" s="146"/>
      <c r="CJ259" s="146"/>
      <c r="CK259" s="146"/>
      <c r="CL259" s="146"/>
      <c r="CM259" s="146"/>
      <c r="CN259" s="146"/>
      <c r="CO259" s="146"/>
      <c r="CP259" s="146"/>
      <c r="CQ259" s="146"/>
      <c r="CR259" s="146"/>
      <c r="CS259" s="146"/>
      <c r="CT259" s="146"/>
      <c r="CU259" s="146"/>
      <c r="CV259" s="146"/>
      <c r="CW259" s="146"/>
      <c r="CX259" s="146"/>
      <c r="CY259" s="146"/>
      <c r="CZ259" s="146"/>
      <c r="DA259" s="146"/>
      <c r="DB259" s="146"/>
      <c r="DC259" s="146"/>
      <c r="DD259" s="146"/>
      <c r="DE259" s="146"/>
      <c r="DF259" s="146"/>
      <c r="DG259" s="146"/>
      <c r="DH259" s="146"/>
      <c r="DI259" s="146"/>
      <c r="DJ259" s="146"/>
      <c r="DK259" s="146"/>
      <c r="DL259" s="146"/>
      <c r="DM259" s="146"/>
      <c r="DN259" s="146"/>
      <c r="DO259" s="146"/>
      <c r="DP259" s="146"/>
      <c r="DQ259" s="146"/>
      <c r="DR259" s="146"/>
      <c r="DS259" s="146"/>
      <c r="DT259" s="146"/>
      <c r="DU259" s="146"/>
      <c r="DV259" s="146"/>
      <c r="DW259" s="146"/>
      <c r="DX259" s="146"/>
      <c r="DY259" s="146"/>
      <c r="DZ259" s="146"/>
      <c r="EA259" s="146"/>
      <c r="EB259" s="146"/>
      <c r="EC259" s="146"/>
      <c r="ED259" s="146"/>
      <c r="EE259" s="146"/>
      <c r="EF259" s="146"/>
      <c r="EG259" s="146"/>
      <c r="EH259" s="146"/>
      <c r="EI259" s="146"/>
      <c r="EJ259" s="146"/>
      <c r="EK259" s="146"/>
      <c r="EL259" s="146"/>
      <c r="EM259" s="146"/>
      <c r="EN259" s="146"/>
      <c r="EO259" s="146"/>
    </row>
    <row r="260" spans="1:145" x14ac:dyDescent="0.15">
      <c r="A260" s="146"/>
      <c r="B260" s="146"/>
      <c r="C260" s="146"/>
      <c r="D260" s="146"/>
      <c r="E260" s="146"/>
      <c r="F260" s="146"/>
      <c r="G260" s="146"/>
      <c r="H260" s="146"/>
      <c r="I260" s="146"/>
      <c r="J260" s="146"/>
      <c r="K260" s="146"/>
      <c r="L260" s="146"/>
      <c r="M260" s="146"/>
      <c r="N260" s="146"/>
      <c r="O260" s="146"/>
      <c r="P260" s="146"/>
      <c r="Q260" s="146"/>
      <c r="R260" s="146"/>
      <c r="S260" s="146"/>
      <c r="T260" s="146"/>
      <c r="U260" s="146"/>
      <c r="V260" s="146"/>
      <c r="W260" s="146"/>
      <c r="X260" s="146"/>
      <c r="Y260" s="146"/>
      <c r="Z260" s="146"/>
      <c r="AA260" s="146"/>
      <c r="AB260" s="146"/>
      <c r="AC260" s="146"/>
      <c r="AD260" s="146"/>
      <c r="AE260" s="146"/>
      <c r="AF260" s="146"/>
      <c r="AG260" s="146"/>
      <c r="AH260" s="146"/>
      <c r="AI260" s="146"/>
      <c r="AJ260" s="146"/>
      <c r="AK260" s="146"/>
      <c r="AL260" s="146"/>
      <c r="AM260" s="146"/>
      <c r="AN260" s="146"/>
      <c r="AO260" s="146"/>
      <c r="AP260" s="146"/>
      <c r="AQ260" s="146"/>
      <c r="AR260" s="146"/>
      <c r="AS260" s="146"/>
      <c r="AT260" s="146"/>
      <c r="AU260" s="146"/>
      <c r="AV260" s="146"/>
      <c r="AW260" s="146"/>
      <c r="AX260" s="146"/>
      <c r="AY260" s="146"/>
      <c r="AZ260" s="146"/>
      <c r="BA260" s="146"/>
      <c r="BB260" s="146"/>
      <c r="BC260" s="146"/>
      <c r="BD260" s="146"/>
      <c r="BE260" s="146"/>
      <c r="BF260" s="146"/>
      <c r="BG260" s="146"/>
      <c r="BH260" s="146"/>
      <c r="BI260" s="146"/>
      <c r="BJ260" s="146"/>
      <c r="BK260" s="146"/>
      <c r="BL260" s="146"/>
      <c r="BM260" s="146"/>
      <c r="BN260" s="146"/>
      <c r="BO260" s="146"/>
      <c r="BP260" s="146"/>
      <c r="BQ260" s="146"/>
      <c r="BR260" s="146"/>
      <c r="BS260" s="146"/>
      <c r="BT260" s="146"/>
      <c r="BU260" s="146"/>
      <c r="BV260" s="146"/>
      <c r="BW260" s="146"/>
      <c r="BX260" s="146"/>
      <c r="BY260" s="146"/>
      <c r="BZ260" s="146"/>
      <c r="CA260" s="146"/>
      <c r="CB260" s="146"/>
      <c r="CC260" s="146"/>
      <c r="CD260" s="146"/>
      <c r="CE260" s="146"/>
      <c r="CF260" s="146"/>
      <c r="CG260" s="146"/>
      <c r="CH260" s="146"/>
      <c r="CI260" s="146"/>
      <c r="CJ260" s="146"/>
      <c r="CK260" s="146"/>
      <c r="CL260" s="146"/>
      <c r="CM260" s="146"/>
      <c r="CN260" s="146"/>
      <c r="CO260" s="146"/>
      <c r="CP260" s="146"/>
      <c r="CQ260" s="146"/>
      <c r="CR260" s="146"/>
      <c r="CS260" s="146"/>
      <c r="CT260" s="146"/>
      <c r="CU260" s="146"/>
      <c r="CV260" s="146"/>
      <c r="CW260" s="146"/>
      <c r="CX260" s="146"/>
      <c r="CY260" s="146"/>
      <c r="CZ260" s="146"/>
      <c r="DA260" s="146"/>
      <c r="DB260" s="146"/>
      <c r="DC260" s="146"/>
      <c r="DD260" s="146"/>
      <c r="DE260" s="146"/>
      <c r="DF260" s="146"/>
      <c r="DG260" s="146"/>
      <c r="DH260" s="146"/>
      <c r="DI260" s="146"/>
      <c r="DJ260" s="146"/>
      <c r="DK260" s="146"/>
      <c r="DL260" s="146"/>
      <c r="DM260" s="146"/>
      <c r="DN260" s="146"/>
      <c r="DO260" s="146"/>
      <c r="DP260" s="146"/>
      <c r="DQ260" s="146"/>
      <c r="DR260" s="146"/>
      <c r="DS260" s="146"/>
      <c r="DT260" s="146"/>
      <c r="DU260" s="146"/>
      <c r="DV260" s="146"/>
      <c r="DW260" s="146"/>
      <c r="DX260" s="146"/>
      <c r="DY260" s="146"/>
      <c r="DZ260" s="146"/>
      <c r="EA260" s="146"/>
      <c r="EB260" s="146"/>
      <c r="EC260" s="146"/>
      <c r="ED260" s="146"/>
      <c r="EE260" s="146"/>
      <c r="EF260" s="146"/>
      <c r="EG260" s="146"/>
      <c r="EH260" s="146"/>
      <c r="EI260" s="146"/>
      <c r="EJ260" s="146"/>
      <c r="EK260" s="146"/>
      <c r="EL260" s="146"/>
      <c r="EM260" s="146"/>
      <c r="EN260" s="146"/>
      <c r="EO260" s="146"/>
    </row>
    <row r="261" spans="1:145" x14ac:dyDescent="0.15">
      <c r="A261" s="146"/>
      <c r="B261" s="146"/>
      <c r="C261" s="146"/>
      <c r="D261" s="146"/>
      <c r="E261" s="146"/>
      <c r="F261" s="146"/>
      <c r="G261" s="146"/>
      <c r="H261" s="146"/>
      <c r="I261" s="146"/>
      <c r="J261" s="146"/>
      <c r="K261" s="146"/>
      <c r="L261" s="146"/>
      <c r="M261" s="146"/>
      <c r="N261" s="146"/>
      <c r="O261" s="146"/>
      <c r="P261" s="146"/>
      <c r="Q261" s="146"/>
      <c r="R261" s="146"/>
      <c r="S261" s="146"/>
      <c r="T261" s="146"/>
      <c r="U261" s="146"/>
      <c r="V261" s="146"/>
      <c r="W261" s="146"/>
      <c r="X261" s="146"/>
      <c r="Y261" s="146"/>
      <c r="Z261" s="146"/>
      <c r="AA261" s="146"/>
      <c r="AB261" s="146"/>
      <c r="AC261" s="146"/>
      <c r="AD261" s="146"/>
      <c r="AE261" s="146"/>
      <c r="AF261" s="146"/>
      <c r="AG261" s="146"/>
      <c r="AH261" s="146"/>
      <c r="AI261" s="146"/>
      <c r="AJ261" s="146"/>
      <c r="AK261" s="146"/>
      <c r="AL261" s="146"/>
      <c r="AM261" s="146"/>
      <c r="AN261" s="146"/>
      <c r="AO261" s="146"/>
      <c r="AP261" s="146"/>
      <c r="AQ261" s="146"/>
      <c r="AR261" s="146"/>
      <c r="AS261" s="146"/>
      <c r="AT261" s="146"/>
      <c r="AU261" s="146"/>
      <c r="AV261" s="146"/>
      <c r="AW261" s="146"/>
      <c r="AX261" s="146"/>
      <c r="AY261" s="146"/>
      <c r="AZ261" s="146"/>
      <c r="BA261" s="146"/>
      <c r="BB261" s="146"/>
      <c r="BC261" s="146"/>
      <c r="BD261" s="146"/>
      <c r="BE261" s="146"/>
      <c r="BF261" s="146"/>
      <c r="BG261" s="146"/>
      <c r="BH261" s="146"/>
      <c r="BI261" s="146"/>
      <c r="BJ261" s="146"/>
      <c r="BK261" s="146"/>
      <c r="BL261" s="146"/>
      <c r="BM261" s="146"/>
      <c r="BN261" s="146"/>
      <c r="BO261" s="146"/>
      <c r="BP261" s="146"/>
      <c r="BQ261" s="146"/>
      <c r="BR261" s="146"/>
      <c r="BS261" s="146"/>
      <c r="BT261" s="146"/>
      <c r="BU261" s="146"/>
      <c r="BV261" s="146"/>
      <c r="BW261" s="146"/>
      <c r="BX261" s="146"/>
      <c r="BY261" s="146"/>
      <c r="BZ261" s="146"/>
      <c r="CA261" s="146"/>
      <c r="CB261" s="146"/>
      <c r="CC261" s="146"/>
      <c r="CD261" s="146"/>
      <c r="CE261" s="146"/>
      <c r="CF261" s="146"/>
      <c r="CG261" s="146"/>
      <c r="CH261" s="146"/>
      <c r="CI261" s="146"/>
      <c r="CJ261" s="146"/>
      <c r="CK261" s="146"/>
      <c r="CL261" s="146"/>
      <c r="CM261" s="146"/>
      <c r="CN261" s="146"/>
      <c r="CO261" s="146"/>
      <c r="CP261" s="146"/>
      <c r="CQ261" s="146"/>
      <c r="CR261" s="146"/>
      <c r="CS261" s="146"/>
      <c r="CT261" s="146"/>
      <c r="CU261" s="146"/>
      <c r="CV261" s="146"/>
      <c r="CW261" s="146"/>
      <c r="CX261" s="146"/>
      <c r="CY261" s="146"/>
      <c r="CZ261" s="146"/>
      <c r="DA261" s="146"/>
      <c r="DB261" s="146"/>
      <c r="DC261" s="146"/>
      <c r="DD261" s="146"/>
      <c r="DE261" s="146"/>
      <c r="DF261" s="146"/>
      <c r="DG261" s="146"/>
      <c r="DH261" s="146"/>
      <c r="DI261" s="146"/>
      <c r="DJ261" s="146"/>
      <c r="DK261" s="146"/>
      <c r="DL261" s="146"/>
      <c r="DM261" s="146"/>
      <c r="DN261" s="146"/>
      <c r="DO261" s="146"/>
      <c r="DP261" s="146"/>
      <c r="DQ261" s="146"/>
      <c r="DR261" s="146"/>
      <c r="DS261" s="146"/>
      <c r="DT261" s="146"/>
      <c r="DU261" s="146"/>
      <c r="DV261" s="146"/>
      <c r="DW261" s="146"/>
      <c r="DX261" s="146"/>
      <c r="DY261" s="146"/>
      <c r="DZ261" s="146"/>
      <c r="EA261" s="146"/>
      <c r="EB261" s="146"/>
      <c r="EC261" s="146"/>
      <c r="ED261" s="146"/>
      <c r="EE261" s="146"/>
      <c r="EF261" s="146"/>
      <c r="EG261" s="146"/>
      <c r="EH261" s="146"/>
      <c r="EI261" s="146"/>
      <c r="EJ261" s="146"/>
      <c r="EK261" s="146"/>
      <c r="EL261" s="146"/>
      <c r="EM261" s="146"/>
      <c r="EN261" s="146"/>
      <c r="EO261" s="146"/>
    </row>
  </sheetData>
  <sheetProtection algorithmName="SHA-512" hashValue="ZhcErtgTXOzvPBr4p7sJdwfHHtK9n/yr02dkPD+7rBBUgvVa+zpZ++62bPrvdS2FNnD7b0j52Cbfc9gisOsEhw==" saltValue="AxpVMQDPLlLiNXTd3s5nbA==" spinCount="100000" sheet="1" objects="1" scenarios="1"/>
  <phoneticPr fontId="7" type="noConversion"/>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F9899285DAFD4ABF6B899D562AD66C" ma:contentTypeVersion="17" ma:contentTypeDescription="Create a new document." ma:contentTypeScope="" ma:versionID="2251dce4c867e78d82bc97011e6d0463">
  <xsd:schema xmlns:xsd="http://www.w3.org/2001/XMLSchema" xmlns:xs="http://www.w3.org/2001/XMLSchema" xmlns:p="http://schemas.microsoft.com/office/2006/metadata/properties" xmlns:ns2="83334834-c131-4d61-bee2-353962f65d11" xmlns:ns3="73800343-357b-4820-8319-133562b4fa54" xmlns:ns4="73d85984-15f2-4ae1-928a-e67d5ef2c9c8" targetNamespace="http://schemas.microsoft.com/office/2006/metadata/properties" ma:root="true" ma:fieldsID="f1ce11c3d15de5cda018eb57dd48e231" ns2:_="" ns3:_="" ns4:_="">
    <xsd:import namespace="83334834-c131-4d61-bee2-353962f65d11"/>
    <xsd:import namespace="73800343-357b-4820-8319-133562b4fa54"/>
    <xsd:import namespace="73d85984-15f2-4ae1-928a-e67d5ef2c9c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Location"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334834-c131-4d61-bee2-353962f65d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51486fa-06af-4849-81d2-167f8f4bc90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800343-357b-4820-8319-133562b4fa5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d85984-15f2-4ae1-928a-e67d5ef2c9c8"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ae3ab515-3da6-47f0-b5b5-3f25682334a0}" ma:internalName="TaxCatchAll" ma:showField="CatchAllData" ma:web="73800343-357b-4820-8319-133562b4fa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B021CC6-DC1A-496D-9A09-3644B66D5239}"/>
</file>

<file path=customXml/itemProps2.xml><?xml version="1.0" encoding="utf-8"?>
<ds:datastoreItem xmlns:ds="http://schemas.openxmlformats.org/officeDocument/2006/customXml" ds:itemID="{94250AC9-FDB1-4F89-BE6B-5B4E55043C5B}"/>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25</vt:i4>
      </vt:variant>
    </vt:vector>
  </HeadingPairs>
  <TitlesOfParts>
    <vt:vector size="25" baseType="lpstr">
      <vt:lpstr>Summary</vt:lpstr>
      <vt:lpstr>Bills Jul'23</vt:lpstr>
      <vt:lpstr>Bills Jul'22</vt:lpstr>
      <vt:lpstr>Bills Jul'21</vt:lpstr>
      <vt:lpstr>Bills Jul'20</vt:lpstr>
      <vt:lpstr>Bills Jul'19</vt:lpstr>
      <vt:lpstr>Bills Jul'18</vt:lpstr>
      <vt:lpstr>Bills Jul'17</vt:lpstr>
      <vt:lpstr>Bills Jul'16</vt:lpstr>
      <vt:lpstr>Bills Jul'15</vt:lpstr>
      <vt:lpstr>Bills Jul'14</vt:lpstr>
      <vt:lpstr>Bills Jul'13</vt:lpstr>
      <vt:lpstr>Bills Jul'12</vt:lpstr>
      <vt:lpstr>Tariffs July 2023</vt:lpstr>
      <vt:lpstr>Tariffs July 2022</vt:lpstr>
      <vt:lpstr>Tariffs July 2021</vt:lpstr>
      <vt:lpstr>Tariffs July 2020</vt:lpstr>
      <vt:lpstr>Tariffs July 2019</vt:lpstr>
      <vt:lpstr>Tariffs July 2018</vt:lpstr>
      <vt:lpstr>Tariffs July 2017</vt:lpstr>
      <vt:lpstr>Tariffs July 2016</vt:lpstr>
      <vt:lpstr>Tariffs Jul'15</vt:lpstr>
      <vt:lpstr>Tariffs Jul'14</vt:lpstr>
      <vt:lpstr>Tariffs Jul'13</vt:lpstr>
      <vt:lpstr>Tariffs Jul'12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 Johnston</dc:creator>
  <cp:lastModifiedBy>May Mauseth</cp:lastModifiedBy>
  <dcterms:created xsi:type="dcterms:W3CDTF">2012-06-18T05:50:03Z</dcterms:created>
  <dcterms:modified xsi:type="dcterms:W3CDTF">2023-09-04T04:11:51Z</dcterms:modified>
</cp:coreProperties>
</file>